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I3DR\i3drsgm-benchmark\"/>
    </mc:Choice>
  </mc:AlternateContent>
  <xr:revisionPtr revIDLastSave="0" documentId="13_ncr:1_{D4D5F05B-3961-4472-9B15-4B5B2ACDCADD}" xr6:coauthVersionLast="46" xr6:coauthVersionMax="46" xr10:uidLastSave="{00000000-0000-0000-0000-000000000000}"/>
  <bookViews>
    <workbookView xWindow="-108" yWindow="-108" windowWidth="23256" windowHeight="12576" firstSheet="3" activeTab="9" xr2:uid="{4834C9CE-6753-4503-A663-54A4468A400D}"/>
  </bookViews>
  <sheets>
    <sheet name="I3DRSGM" sheetId="2" r:id="rId1"/>
    <sheet name="I3DRSGM_interp" sheetId="4" r:id="rId2"/>
    <sheet name="I3DRSGM_sub" sheetId="11" r:id="rId3"/>
    <sheet name="I3DRALSC" sheetId="6" r:id="rId4"/>
    <sheet name="I3DRALSC_down2" sheetId="10" r:id="rId5"/>
    <sheet name="OpenCVBM" sheetId="7" r:id="rId6"/>
    <sheet name="OpenCVBM_downfill" sheetId="9" r:id="rId7"/>
    <sheet name="OpenCVSGBM" sheetId="8" r:id="rId8"/>
    <sheet name="CM" sheetId="12" r:id="rId9"/>
    <sheet name="Comparison" sheetId="5" r:id="rId10"/>
  </sheets>
  <definedNames>
    <definedName name="ExternalData_1" localSheetId="8" hidden="1">'CM'!$A$1:$Q$16</definedName>
    <definedName name="ExternalData_1" localSheetId="3" hidden="1">I3DRALSC!$A$1:$Q$16</definedName>
    <definedName name="ExternalData_1" localSheetId="4" hidden="1">I3DRALSC_down2!$A$1:$Q$16</definedName>
    <definedName name="ExternalData_1" localSheetId="0" hidden="1">I3DRSGM!$A$1:$Q$16</definedName>
    <definedName name="ExternalData_1" localSheetId="1" hidden="1">I3DRSGM_interp!$A$1:$Q$16</definedName>
    <definedName name="ExternalData_1" localSheetId="2" hidden="1">I3DRSGM_sub!$A$1:$Q$16</definedName>
    <definedName name="ExternalData_1" localSheetId="5" hidden="1">OpenCVBM!$A$1:$Q$16</definedName>
    <definedName name="ExternalData_1" localSheetId="6" hidden="1">OpenCVBM_downfill!$A$1:$Q$16</definedName>
    <definedName name="ExternalData_1" localSheetId="7" hidden="1">OpenCVSGBM!$A$1:$Q$16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2" l="1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B18" i="12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B18" i="8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B18" i="9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B18" i="7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B18" i="10"/>
  <c r="Q18" i="6"/>
  <c r="O18" i="6"/>
  <c r="P18" i="6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B18" i="11"/>
  <c r="O18" i="4"/>
  <c r="P18" i="4"/>
  <c r="Q18" i="4"/>
  <c r="O18" i="2"/>
  <c r="P18" i="2"/>
  <c r="Q18" i="2"/>
  <c r="C18" i="6"/>
  <c r="D18" i="6"/>
  <c r="E18" i="6"/>
  <c r="F18" i="6"/>
  <c r="G18" i="6"/>
  <c r="H18" i="6"/>
  <c r="I18" i="6"/>
  <c r="J18" i="6"/>
  <c r="K18" i="6"/>
  <c r="L18" i="6"/>
  <c r="M18" i="6"/>
  <c r="N18" i="6"/>
  <c r="B18" i="6"/>
  <c r="C18" i="4"/>
  <c r="D18" i="4"/>
  <c r="E18" i="4"/>
  <c r="F18" i="4"/>
  <c r="G18" i="4"/>
  <c r="H18" i="4"/>
  <c r="I18" i="4"/>
  <c r="J18" i="4"/>
  <c r="K18" i="4"/>
  <c r="L18" i="4"/>
  <c r="M18" i="4"/>
  <c r="N18" i="4"/>
  <c r="B18" i="4"/>
  <c r="C18" i="2"/>
  <c r="D18" i="2"/>
  <c r="E18" i="2"/>
  <c r="F18" i="2"/>
  <c r="G18" i="2"/>
  <c r="H18" i="2"/>
  <c r="I18" i="2"/>
  <c r="J18" i="2"/>
  <c r="K18" i="2"/>
  <c r="L18" i="2"/>
  <c r="M18" i="2"/>
  <c r="N18" i="2"/>
  <c r="B1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D0EFC1-E4F7-42F5-9CE1-96A89E6BE812}" keepAlive="1" name="Query - CM" description="Connection to the 'CM' query in the workbook." type="5" refreshedVersion="6" background="1" saveData="1">
    <dbPr connection="Provider=Microsoft.Mashup.OleDb.1;Data Source=$Workbook$;Location=CM;Extended Properties=&quot;&quot;" command="SELECT * FROM [CM]"/>
  </connection>
  <connection id="2" xr16:uid="{56580E05-F504-4F30-91E5-5A937A35E97B}" keepAlive="1" name="Query - I3DRALSC" description="Connection to the 'I3DRALSC' query in the workbook." type="5" refreshedVersion="6" background="1" saveData="1">
    <dbPr connection="Provider=Microsoft.Mashup.OleDb.1;Data Source=$Workbook$;Location=I3DRALSC;Extended Properties=&quot;&quot;" command="SELECT * FROM [I3DRALSC]"/>
  </connection>
  <connection id="3" xr16:uid="{5F4BBEC7-4B57-4AEE-8682-8D983FB5D078}" keepAlive="1" name="Query - I3DRALSC_down2" description="Connection to the 'I3DRALSC_down2' query in the workbook." type="5" refreshedVersion="6" background="1" saveData="1">
    <dbPr connection="Provider=Microsoft.Mashup.OleDb.1;Data Source=$Workbook$;Location=I3DRALSC_down2;Extended Properties=&quot;&quot;" command="SELECT * FROM [I3DRALSC_down2]"/>
  </connection>
  <connection id="4" xr16:uid="{3440DEB2-8C58-439A-BE4A-5E13499FE0A8}" keepAlive="1" name="Query - I3DRSGM" description="Connection to the 'I3DRSGM' query in the workbook." type="5" refreshedVersion="6" background="1" saveData="1">
    <dbPr connection="Provider=Microsoft.Mashup.OleDb.1;Data Source=$Workbook$;Location=I3DRSGM;Extended Properties=&quot;&quot;" command="SELECT * FROM [I3DRSGM]"/>
  </connection>
  <connection id="5" xr16:uid="{AF0AC585-76B6-4D5C-B50A-9D4EF5C8457B}" keepAlive="1" name="Query - I3DRSGM_interp" description="Connection to the 'I3DRSGM_interp' query in the workbook." type="5" refreshedVersion="6" background="1" saveData="1">
    <dbPr connection="Provider=Microsoft.Mashup.OleDb.1;Data Source=$Workbook$;Location=I3DRSGM_interp;Extended Properties=&quot;&quot;" command="SELECT * FROM [I3DRSGM_interp]"/>
  </connection>
  <connection id="6" xr16:uid="{963D9FE1-19FD-4E75-BA5C-E28E224AB74F}" keepAlive="1" name="Query - I3DRSGM_sub" description="Connection to the 'I3DRSGM_sub' query in the workbook." type="5" refreshedVersion="6" background="1" saveData="1">
    <dbPr connection="Provider=Microsoft.Mashup.OleDb.1;Data Source=$Workbook$;Location=I3DRSGM_sub;Extended Properties=&quot;&quot;" command="SELECT * FROM [I3DRSGM_sub]"/>
  </connection>
  <connection id="7" xr16:uid="{1F5ED8A4-A062-4713-8319-942897AD4D2A}" keepAlive="1" name="Query - OpenCVBM" description="Connection to the 'OpenCVBM' query in the workbook." type="5" refreshedVersion="6" background="1" saveData="1">
    <dbPr connection="Provider=Microsoft.Mashup.OleDb.1;Data Source=$Workbook$;Location=OpenCVBM;Extended Properties=&quot;&quot;" command="SELECT * FROM [OpenCVBM]"/>
  </connection>
  <connection id="8" xr16:uid="{4ECAA6A4-841C-4E4C-9363-202334926B45}" keepAlive="1" name="Query - OpenCVBM_downfill" description="Connection to the 'OpenCVBM_downfill' query in the workbook." type="5" refreshedVersion="6" background="1" saveData="1">
    <dbPr connection="Provider=Microsoft.Mashup.OleDb.1;Data Source=$Workbook$;Location=OpenCVBM_downfill;Extended Properties=&quot;&quot;" command="SELECT * FROM [OpenCVBM_downfill]"/>
  </connection>
  <connection id="9" xr16:uid="{1777DFAC-7E87-4824-9A0B-37837F0120CA}" keepAlive="1" name="Query - OpenCVSGBM" description="Connection to the 'OpenCVSGBM' query in the workbook." type="5" refreshedVersion="6" background="1" saveData="1">
    <dbPr connection="Provider=Microsoft.Mashup.OleDb.1;Data Source=$Workbook$;Location=OpenCVSGBM;Extended Properties=&quot;&quot;" command="SELECT * FROM [OpenCVSGBM]"/>
  </connection>
</connections>
</file>

<file path=xl/sharedStrings.xml><?xml version="1.0" encoding="utf-8"?>
<sst xmlns="http://schemas.openxmlformats.org/spreadsheetml/2006/main" count="297" uniqueCount="30">
  <si>
    <t xml:space="preserve"> </t>
  </si>
  <si>
    <t>bad050</t>
  </si>
  <si>
    <t>bad100</t>
  </si>
  <si>
    <t>bad200</t>
  </si>
  <si>
    <t>bad400</t>
  </si>
  <si>
    <t>avgerr</t>
  </si>
  <si>
    <t>rms</t>
  </si>
  <si>
    <t>A50</t>
  </si>
  <si>
    <t>A90</t>
  </si>
  <si>
    <t>A95</t>
  </si>
  <si>
    <t>A99</t>
  </si>
  <si>
    <t>time</t>
  </si>
  <si>
    <t>time/MP</t>
  </si>
  <si>
    <t>time/Gdisp</t>
  </si>
  <si>
    <t>Adirondack</t>
  </si>
  <si>
    <t>Art</t>
  </si>
  <si>
    <t>Jadeplant</t>
  </si>
  <si>
    <t>Motorcycle</t>
  </si>
  <si>
    <t>Piano</t>
  </si>
  <si>
    <t>Pipes</t>
  </si>
  <si>
    <t>Playroom</t>
  </si>
  <si>
    <t>Playtable</t>
  </si>
  <si>
    <t>Recycle</t>
  </si>
  <si>
    <t>Shelves</t>
  </si>
  <si>
    <t>Teddy</t>
  </si>
  <si>
    <t>Vintage</t>
  </si>
  <si>
    <t>Average</t>
  </si>
  <si>
    <t>coverage</t>
  </si>
  <si>
    <t>bad200_maskerr</t>
  </si>
  <si>
    <t>rms_maskerr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</si>
</sst>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Percentage of pixels with disparity error &gt; 2.0</a:t>
            </a:r>
            <a:endParaRPr lang="en-GB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I3DRSGM</c:v>
          </c:tx>
          <c:cat>
            <c:strRef>
              <c:f>I3DRSGM!$A$2:$A$16</c:f>
              <c:strCache>
                <c:ptCount val="15"/>
                <c:pt idx="0">
                  <c:v>Adirondack</c:v>
                </c:pt>
                <c:pt idx="1">
                  <c:v>Art</c:v>
                </c:pt>
                <c:pt idx="2">
                  <c:v>Jadeplant</c:v>
                </c:pt>
                <c:pt idx="3">
                  <c:v>Motorcycle</c:v>
                </c:pt>
                <c:pt idx="4">
                  <c:v>Motorcycle</c:v>
                </c:pt>
                <c:pt idx="5">
                  <c:v>Piano</c:v>
                </c:pt>
                <c:pt idx="6">
                  <c:v>Piano</c:v>
                </c:pt>
                <c:pt idx="7">
                  <c:v>Pipes</c:v>
                </c:pt>
                <c:pt idx="8">
                  <c:v>Playroom</c:v>
                </c:pt>
                <c:pt idx="9">
                  <c:v>Playtable</c:v>
                </c:pt>
                <c:pt idx="10">
                  <c:v>Playtable</c:v>
                </c:pt>
                <c:pt idx="11">
                  <c:v>Recycle</c:v>
                </c:pt>
                <c:pt idx="12">
                  <c:v>Shelves</c:v>
                </c:pt>
                <c:pt idx="13">
                  <c:v>Teddy</c:v>
                </c:pt>
                <c:pt idx="14">
                  <c:v>Vintage</c:v>
                </c:pt>
              </c:strCache>
              <c:extLst xmlns:c15="http://schemas.microsoft.com/office/drawing/2012/chart"/>
            </c:strRef>
          </c:cat>
          <c:val>
            <c:numRef>
              <c:f>I3DRSGM!$D$2:$D$16</c:f>
              <c:numCache>
                <c:formatCode>General</c:formatCode>
                <c:ptCount val="15"/>
                <c:pt idx="0">
                  <c:v>48.890865784212416</c:v>
                </c:pt>
                <c:pt idx="1">
                  <c:v>56.345388554021646</c:v>
                </c:pt>
                <c:pt idx="2">
                  <c:v>65.080066896065318</c:v>
                </c:pt>
                <c:pt idx="3">
                  <c:v>36.991500283753801</c:v>
                </c:pt>
                <c:pt idx="4">
                  <c:v>36.991500283753801</c:v>
                </c:pt>
                <c:pt idx="5">
                  <c:v>44.613561445244613</c:v>
                </c:pt>
                <c:pt idx="6">
                  <c:v>44.613561445244613</c:v>
                </c:pt>
                <c:pt idx="7">
                  <c:v>42.362613086471704</c:v>
                </c:pt>
                <c:pt idx="8">
                  <c:v>58.290073003450303</c:v>
                </c:pt>
                <c:pt idx="9">
                  <c:v>44.55064477194766</c:v>
                </c:pt>
                <c:pt idx="10">
                  <c:v>44.55064477194766</c:v>
                </c:pt>
                <c:pt idx="11">
                  <c:v>46.641768118427066</c:v>
                </c:pt>
                <c:pt idx="12">
                  <c:v>63.958479876549269</c:v>
                </c:pt>
                <c:pt idx="13">
                  <c:v>76.109407407407403</c:v>
                </c:pt>
                <c:pt idx="14">
                  <c:v>56.107095452446906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6C8D-4937-A90B-6CD207AF9AFC}"/>
            </c:ext>
          </c:extLst>
        </c:ser>
        <c:ser>
          <c:idx val="0"/>
          <c:order val="1"/>
          <c:tx>
            <c:v>I3DRSGM_interp</c:v>
          </c:tx>
          <c:cat>
            <c:strRef>
              <c:f>I3DRSGM_interp!$A$2:$A$16</c:f>
              <c:strCache>
                <c:ptCount val="15"/>
                <c:pt idx="0">
                  <c:v>Adirondack</c:v>
                </c:pt>
                <c:pt idx="1">
                  <c:v>Art</c:v>
                </c:pt>
                <c:pt idx="2">
                  <c:v>Jadeplant</c:v>
                </c:pt>
                <c:pt idx="3">
                  <c:v>Motorcycle</c:v>
                </c:pt>
                <c:pt idx="4">
                  <c:v>Motorcycle</c:v>
                </c:pt>
                <c:pt idx="5">
                  <c:v>Piano</c:v>
                </c:pt>
                <c:pt idx="6">
                  <c:v>Piano</c:v>
                </c:pt>
                <c:pt idx="7">
                  <c:v>Pipes</c:v>
                </c:pt>
                <c:pt idx="8">
                  <c:v>Playroom</c:v>
                </c:pt>
                <c:pt idx="9">
                  <c:v>Playtable</c:v>
                </c:pt>
                <c:pt idx="10">
                  <c:v>Playtable</c:v>
                </c:pt>
                <c:pt idx="11">
                  <c:v>Recycle</c:v>
                </c:pt>
                <c:pt idx="12">
                  <c:v>Shelves</c:v>
                </c:pt>
                <c:pt idx="13">
                  <c:v>Teddy</c:v>
                </c:pt>
                <c:pt idx="14">
                  <c:v>Vintage</c:v>
                </c:pt>
              </c:strCache>
              <c:extLst xmlns:c15="http://schemas.microsoft.com/office/drawing/2012/chart"/>
            </c:strRef>
          </c:cat>
          <c:val>
            <c:numRef>
              <c:f>I3DRSGM_interp!$D$2:$D$16</c:f>
              <c:numCache>
                <c:formatCode>General</c:formatCode>
                <c:ptCount val="15"/>
                <c:pt idx="0">
                  <c:v>32.655656814403812</c:v>
                </c:pt>
                <c:pt idx="1">
                  <c:v>51.769265668546247</c:v>
                </c:pt>
                <c:pt idx="2">
                  <c:v>61.638820021800001</c:v>
                </c:pt>
                <c:pt idx="3">
                  <c:v>28.686253825245672</c:v>
                </c:pt>
                <c:pt idx="4">
                  <c:v>28.686253825245672</c:v>
                </c:pt>
                <c:pt idx="5">
                  <c:v>39.398853755289394</c:v>
                </c:pt>
                <c:pt idx="6">
                  <c:v>39.398853755289394</c:v>
                </c:pt>
                <c:pt idx="7">
                  <c:v>38.309015358720814</c:v>
                </c:pt>
                <c:pt idx="8">
                  <c:v>50.250151026075663</c:v>
                </c:pt>
                <c:pt idx="9">
                  <c:v>36.572624190064793</c:v>
                </c:pt>
                <c:pt idx="10">
                  <c:v>36.572624190064793</c:v>
                </c:pt>
                <c:pt idx="11">
                  <c:v>31.632801783264746</c:v>
                </c:pt>
                <c:pt idx="12">
                  <c:v>62.510428424203759</c:v>
                </c:pt>
                <c:pt idx="13">
                  <c:v>73.281148148148148</c:v>
                </c:pt>
                <c:pt idx="14">
                  <c:v>43.77910751385042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C8D-4937-A90B-6CD207AF9AFC}"/>
            </c:ext>
          </c:extLst>
        </c:ser>
        <c:ser>
          <c:idx val="7"/>
          <c:order val="2"/>
          <c:tx>
            <c:v>I3DRSGM_sub</c:v>
          </c:tx>
          <c:val>
            <c:numRef>
              <c:f>I3DRSGM_sub!$D$2:$D$16</c:f>
              <c:numCache>
                <c:formatCode>General</c:formatCode>
                <c:ptCount val="15"/>
                <c:pt idx="0">
                  <c:v>62.021134255099284</c:v>
                </c:pt>
                <c:pt idx="1">
                  <c:v>61.08237734137014</c:v>
                </c:pt>
                <c:pt idx="2">
                  <c:v>69.780900883296752</c:v>
                </c:pt>
                <c:pt idx="3">
                  <c:v>49.872378671489123</c:v>
                </c:pt>
                <c:pt idx="4">
                  <c:v>49.872378671489123</c:v>
                </c:pt>
                <c:pt idx="5">
                  <c:v>52.973090596852977</c:v>
                </c:pt>
                <c:pt idx="6">
                  <c:v>52.973090596852977</c:v>
                </c:pt>
                <c:pt idx="7">
                  <c:v>50.056964022722497</c:v>
                </c:pt>
                <c:pt idx="8">
                  <c:v>66.580916164749155</c:v>
                </c:pt>
                <c:pt idx="9">
                  <c:v>52.263153506543006</c:v>
                </c:pt>
                <c:pt idx="10">
                  <c:v>52.263153506543006</c:v>
                </c:pt>
                <c:pt idx="11">
                  <c:v>61.118166295153173</c:v>
                </c:pt>
                <c:pt idx="12">
                  <c:v>67.149696962261373</c:v>
                </c:pt>
                <c:pt idx="13">
                  <c:v>78.012814814814817</c:v>
                </c:pt>
                <c:pt idx="14">
                  <c:v>67.40640148891967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A2-40CE-A239-A028F8AC760B}"/>
            </c:ext>
          </c:extLst>
        </c:ser>
        <c:ser>
          <c:idx val="2"/>
          <c:order val="3"/>
          <c:tx>
            <c:v>I3DRALSC</c:v>
          </c:tx>
          <c:val>
            <c:numRef>
              <c:f>I3DRALSC!$D$2:$D$16</c:f>
              <c:numCache>
                <c:formatCode>General</c:formatCode>
                <c:ptCount val="15"/>
                <c:pt idx="0">
                  <c:v>65.731984005750746</c:v>
                </c:pt>
                <c:pt idx="1">
                  <c:v>81.073044267288878</c:v>
                </c:pt>
                <c:pt idx="2">
                  <c:v>71.168131703727681</c:v>
                </c:pt>
                <c:pt idx="3">
                  <c:v>43.532042457172182</c:v>
                </c:pt>
                <c:pt idx="4">
                  <c:v>43.561622773075705</c:v>
                </c:pt>
                <c:pt idx="5">
                  <c:v>54.15748955352916</c:v>
                </c:pt>
                <c:pt idx="6">
                  <c:v>54.169931954585415</c:v>
                </c:pt>
                <c:pt idx="7">
                  <c:v>47.299004137737569</c:v>
                </c:pt>
                <c:pt idx="8">
                  <c:v>71.136944584700828</c:v>
                </c:pt>
                <c:pt idx="9">
                  <c:v>57.40207327531445</c:v>
                </c:pt>
                <c:pt idx="10">
                  <c:v>57.392584328547834</c:v>
                </c:pt>
                <c:pt idx="11">
                  <c:v>79.764446159122087</c:v>
                </c:pt>
                <c:pt idx="12">
                  <c:v>64.381188894886932</c:v>
                </c:pt>
                <c:pt idx="13">
                  <c:v>87.297888888888892</c:v>
                </c:pt>
                <c:pt idx="14">
                  <c:v>83.49436244806094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6C8D-4937-A90B-6CD207AF9AFC}"/>
            </c:ext>
          </c:extLst>
        </c:ser>
        <c:ser>
          <c:idx val="6"/>
          <c:order val="4"/>
          <c:tx>
            <c:v>I3DRALSC_down2</c:v>
          </c:tx>
          <c:val>
            <c:numRef>
              <c:f>I3DRALSC_down2!$D$2:$D$16</c:f>
              <c:numCache>
                <c:formatCode>General</c:formatCode>
                <c:ptCount val="15"/>
                <c:pt idx="0">
                  <c:v>63.589882008715968</c:v>
                </c:pt>
                <c:pt idx="1">
                  <c:v>86.83343055285502</c:v>
                </c:pt>
                <c:pt idx="2">
                  <c:v>76.039526231745555</c:v>
                </c:pt>
                <c:pt idx="3">
                  <c:v>47.642416577739041</c:v>
                </c:pt>
                <c:pt idx="4">
                  <c:v>47.43883340529004</c:v>
                </c:pt>
                <c:pt idx="5">
                  <c:v>56.40768951412516</c:v>
                </c:pt>
                <c:pt idx="6">
                  <c:v>56.252793567150007</c:v>
                </c:pt>
                <c:pt idx="7">
                  <c:v>51.24742268041237</c:v>
                </c:pt>
                <c:pt idx="8">
                  <c:v>70.727521158678059</c:v>
                </c:pt>
                <c:pt idx="9">
                  <c:v>61.827793482403756</c:v>
                </c:pt>
                <c:pt idx="10">
                  <c:v>61.908568638038361</c:v>
                </c:pt>
                <c:pt idx="11">
                  <c:v>66.469085791037955</c:v>
                </c:pt>
                <c:pt idx="12">
                  <c:v>70.521230363209071</c:v>
                </c:pt>
                <c:pt idx="13">
                  <c:v>82.347296296296307</c:v>
                </c:pt>
                <c:pt idx="14">
                  <c:v>85.3918152700831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A2-40CE-A239-A028F8AC760B}"/>
            </c:ext>
          </c:extLst>
        </c:ser>
        <c:ser>
          <c:idx val="3"/>
          <c:order val="5"/>
          <c:tx>
            <c:v>OpenCVBM</c:v>
          </c:tx>
          <c:val>
            <c:numRef>
              <c:f>OpenCVBM!$D$2:$D$16</c:f>
              <c:numCache>
                <c:formatCode>General</c:formatCode>
                <c:ptCount val="15"/>
                <c:pt idx="0">
                  <c:v>63.450290345044479</c:v>
                </c:pt>
                <c:pt idx="1">
                  <c:v>68.836930455635496</c:v>
                </c:pt>
                <c:pt idx="2">
                  <c:v>72.57116294122855</c:v>
                </c:pt>
                <c:pt idx="3">
                  <c:v>52.62506211357212</c:v>
                </c:pt>
                <c:pt idx="4">
                  <c:v>52.62506211357212</c:v>
                </c:pt>
                <c:pt idx="5">
                  <c:v>53.514877215372266</c:v>
                </c:pt>
                <c:pt idx="6">
                  <c:v>53.514877215372266</c:v>
                </c:pt>
                <c:pt idx="7">
                  <c:v>47.960481099656356</c:v>
                </c:pt>
                <c:pt idx="8">
                  <c:v>63.714012965701308</c:v>
                </c:pt>
                <c:pt idx="9">
                  <c:v>78.011212044212925</c:v>
                </c:pt>
                <c:pt idx="10">
                  <c:v>78.011212044212925</c:v>
                </c:pt>
                <c:pt idx="11">
                  <c:v>71.142100337219944</c:v>
                </c:pt>
                <c:pt idx="12">
                  <c:v>62.979247435834516</c:v>
                </c:pt>
                <c:pt idx="13">
                  <c:v>78.960555555555558</c:v>
                </c:pt>
                <c:pt idx="14">
                  <c:v>70.278054305170826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C8D-4937-A90B-6CD207AF9AFC}"/>
            </c:ext>
          </c:extLst>
        </c:ser>
        <c:ser>
          <c:idx val="4"/>
          <c:order val="6"/>
          <c:tx>
            <c:v>OpenCVSGBM</c:v>
          </c:tx>
          <c:val>
            <c:numRef>
              <c:f>OpenCVSGBM!$D$2:$D$16</c:f>
              <c:numCache>
                <c:formatCode>General</c:formatCode>
                <c:ptCount val="15"/>
                <c:pt idx="0">
                  <c:v>65.993652563123376</c:v>
                </c:pt>
                <c:pt idx="1">
                  <c:v>79.529003823967841</c:v>
                </c:pt>
                <c:pt idx="2">
                  <c:v>69.086865655236423</c:v>
                </c:pt>
                <c:pt idx="3">
                  <c:v>64.692812746926904</c:v>
                </c:pt>
                <c:pt idx="4">
                  <c:v>64.692812746926904</c:v>
                </c:pt>
                <c:pt idx="5">
                  <c:v>50.85878297511961</c:v>
                </c:pt>
                <c:pt idx="6">
                  <c:v>50.85878297511961</c:v>
                </c:pt>
                <c:pt idx="7">
                  <c:v>51.900781962269448</c:v>
                </c:pt>
                <c:pt idx="8">
                  <c:v>66.973151921712898</c:v>
                </c:pt>
                <c:pt idx="9">
                  <c:v>76.393862755685433</c:v>
                </c:pt>
                <c:pt idx="10">
                  <c:v>76.393862755685433</c:v>
                </c:pt>
                <c:pt idx="11">
                  <c:v>58.40017003886603</c:v>
                </c:pt>
                <c:pt idx="12">
                  <c:v>64.142885769903984</c:v>
                </c:pt>
                <c:pt idx="13">
                  <c:v>74.764222222222216</c:v>
                </c:pt>
                <c:pt idx="14">
                  <c:v>68.488537338411817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6C8D-4937-A90B-6CD207AF9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678383"/>
        <c:axId val="515677551"/>
        <c:extLst>
          <c:ext xmlns:c15="http://schemas.microsoft.com/office/drawing/2012/chart" uri="{02D57815-91ED-43cb-92C2-25804820EDAC}">
            <c15:filteredLineSeries>
              <c15:ser>
                <c:idx val="5"/>
                <c:order val="7"/>
                <c:tx>
                  <c:v>OpenCVBM_downfill</c:v>
                </c:tx>
                <c:val>
                  <c:numRef>
                    <c:extLst>
                      <c:ext uri="{02D57815-91ED-43cb-92C2-25804820EDAC}">
                        <c15:formulaRef>
                          <c15:sqref>OpenCVBM_downfill!$D$2:$D$16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50.182781893027226</c:v>
                      </c:pt>
                      <c:pt idx="1">
                        <c:v>65.451552271696158</c:v>
                      </c:pt>
                      <c:pt idx="2">
                        <c:v>68.090656992028045</c:v>
                      </c:pt>
                      <c:pt idx="3">
                        <c:v>40.827726140921101</c:v>
                      </c:pt>
                      <c:pt idx="4">
                        <c:v>40.827726140921101</c:v>
                      </c:pt>
                      <c:pt idx="5">
                        <c:v>46.734081078140484</c:v>
                      </c:pt>
                      <c:pt idx="6">
                        <c:v>46.734081078140484</c:v>
                      </c:pt>
                      <c:pt idx="7">
                        <c:v>44.876078266358086</c:v>
                      </c:pt>
                      <c:pt idx="8">
                        <c:v>55.358213564395719</c:v>
                      </c:pt>
                      <c:pt idx="9">
                        <c:v>67.180472621013848</c:v>
                      </c:pt>
                      <c:pt idx="10">
                        <c:v>67.180472621013848</c:v>
                      </c:pt>
                      <c:pt idx="11">
                        <c:v>51.352434127800642</c:v>
                      </c:pt>
                      <c:pt idx="12">
                        <c:v>62.901204653394629</c:v>
                      </c:pt>
                      <c:pt idx="13">
                        <c:v>74.924777777777777</c:v>
                      </c:pt>
                      <c:pt idx="14">
                        <c:v>64.0441590200831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BAB-4FDF-A69F-1353355E5DC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CM</c:v>
                </c:tx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'CM'!$D$2:$D$16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44.322617148890288</c:v>
                      </c:pt>
                      <c:pt idx="1">
                        <c:v>65.498736146218164</c:v>
                      </c:pt>
                      <c:pt idx="2">
                        <c:v>88.120624353098862</c:v>
                      </c:pt>
                      <c:pt idx="3">
                        <c:v>64.669511671920858</c:v>
                      </c:pt>
                      <c:pt idx="4">
                        <c:v>64.669511671920858</c:v>
                      </c:pt>
                      <c:pt idx="5">
                        <c:v>43.135010894911886</c:v>
                      </c:pt>
                      <c:pt idx="6">
                        <c:v>43.135010894911886</c:v>
                      </c:pt>
                      <c:pt idx="7">
                        <c:v>54.603636299880776</c:v>
                      </c:pt>
                      <c:pt idx="8">
                        <c:v>67.465602120676593</c:v>
                      </c:pt>
                      <c:pt idx="9">
                        <c:v>67.773611199339342</c:v>
                      </c:pt>
                      <c:pt idx="10">
                        <c:v>67.773611199339342</c:v>
                      </c:pt>
                      <c:pt idx="11">
                        <c:v>42.920328217878371</c:v>
                      </c:pt>
                      <c:pt idx="12">
                        <c:v>65.865381993860183</c:v>
                      </c:pt>
                      <c:pt idx="13">
                        <c:v>57.672555555555562</c:v>
                      </c:pt>
                      <c:pt idx="14">
                        <c:v>90.803161790166214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FA2-40CE-A239-A028F8AC760B}"/>
                  </c:ext>
                </c:extLst>
              </c15:ser>
            </c15:filteredLineSeries>
          </c:ext>
        </c:extLst>
      </c:lineChart>
      <c:catAx>
        <c:axId val="515678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Datset</a:t>
                </a:r>
                <a:r>
                  <a:rPr lang="en-GB" baseline="0"/>
                  <a:t> image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7551"/>
        <c:crosses val="autoZero"/>
        <c:auto val="1"/>
        <c:lblAlgn val="ctr"/>
        <c:lblOffset val="100"/>
        <c:noMultiLvlLbl val="0"/>
      </c:catAx>
      <c:valAx>
        <c:axId val="51567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Bad pixel</a:t>
                </a:r>
                <a:r>
                  <a:rPr lang="en-GB" baseline="0"/>
                  <a:t>s (%)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838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Match</a:t>
            </a:r>
            <a:r>
              <a:rPr lang="en-GB" baseline="0"/>
              <a:t> time per mega pixel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I3DRSGM</c:v>
          </c:tx>
          <c:cat>
            <c:strRef>
              <c:f>I3DRSGM!$A$2:$A$16</c:f>
              <c:strCache>
                <c:ptCount val="15"/>
                <c:pt idx="0">
                  <c:v>Adirondack</c:v>
                </c:pt>
                <c:pt idx="1">
                  <c:v>Art</c:v>
                </c:pt>
                <c:pt idx="2">
                  <c:v>Jadeplant</c:v>
                </c:pt>
                <c:pt idx="3">
                  <c:v>Motorcycle</c:v>
                </c:pt>
                <c:pt idx="4">
                  <c:v>Motorcycle</c:v>
                </c:pt>
                <c:pt idx="5">
                  <c:v>Piano</c:v>
                </c:pt>
                <c:pt idx="6">
                  <c:v>Piano</c:v>
                </c:pt>
                <c:pt idx="7">
                  <c:v>Pipes</c:v>
                </c:pt>
                <c:pt idx="8">
                  <c:v>Playroom</c:v>
                </c:pt>
                <c:pt idx="9">
                  <c:v>Playtable</c:v>
                </c:pt>
                <c:pt idx="10">
                  <c:v>Playtable</c:v>
                </c:pt>
                <c:pt idx="11">
                  <c:v>Recycle</c:v>
                </c:pt>
                <c:pt idx="12">
                  <c:v>Shelves</c:v>
                </c:pt>
                <c:pt idx="13">
                  <c:v>Teddy</c:v>
                </c:pt>
                <c:pt idx="14">
                  <c:v>Vintage</c:v>
                </c:pt>
              </c:strCache>
            </c:strRef>
          </c:cat>
          <c:val>
            <c:numRef>
              <c:f>I3DRSGM!$M$2:$M$16</c:f>
              <c:numCache>
                <c:formatCode>General</c:formatCode>
                <c:ptCount val="15"/>
                <c:pt idx="0">
                  <c:v>0.63297436275950492</c:v>
                </c:pt>
                <c:pt idx="1">
                  <c:v>1.097114561010345</c:v>
                </c:pt>
                <c:pt idx="2">
                  <c:v>0.65991575560842874</c:v>
                </c:pt>
                <c:pt idx="3">
                  <c:v>0.64118505785021562</c:v>
                </c:pt>
                <c:pt idx="4">
                  <c:v>0.46850817151801799</c:v>
                </c:pt>
                <c:pt idx="5">
                  <c:v>0.64180222804777431</c:v>
                </c:pt>
                <c:pt idx="6">
                  <c:v>0.46777526880528614</c:v>
                </c:pt>
                <c:pt idx="7">
                  <c:v>0.64321525368268129</c:v>
                </c:pt>
                <c:pt idx="8">
                  <c:v>0.65129432877886495</c:v>
                </c:pt>
                <c:pt idx="9">
                  <c:v>0.65579208655545762</c:v>
                </c:pt>
                <c:pt idx="10">
                  <c:v>0.4731819626185752</c:v>
                </c:pt>
                <c:pt idx="11">
                  <c:v>0.63465149314315228</c:v>
                </c:pt>
                <c:pt idx="12">
                  <c:v>0.63735345006492838</c:v>
                </c:pt>
                <c:pt idx="13">
                  <c:v>0.82904550764295781</c:v>
                </c:pt>
                <c:pt idx="14">
                  <c:v>0.64647300745036362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5-488A-AA29-C2CB975D3A3A}"/>
            </c:ext>
          </c:extLst>
        </c:ser>
        <c:ser>
          <c:idx val="0"/>
          <c:order val="1"/>
          <c:tx>
            <c:v>I3DRSGM_interp</c:v>
          </c:tx>
          <c:cat>
            <c:strRef>
              <c:f>I3DRSGM_interp!$A$2:$A$16</c:f>
              <c:strCache>
                <c:ptCount val="15"/>
                <c:pt idx="0">
                  <c:v>Adirondack</c:v>
                </c:pt>
                <c:pt idx="1">
                  <c:v>Art</c:v>
                </c:pt>
                <c:pt idx="2">
                  <c:v>Jadeplant</c:v>
                </c:pt>
                <c:pt idx="3">
                  <c:v>Motorcycle</c:v>
                </c:pt>
                <c:pt idx="4">
                  <c:v>Motorcycle</c:v>
                </c:pt>
                <c:pt idx="5">
                  <c:v>Piano</c:v>
                </c:pt>
                <c:pt idx="6">
                  <c:v>Piano</c:v>
                </c:pt>
                <c:pt idx="7">
                  <c:v>Pipes</c:v>
                </c:pt>
                <c:pt idx="8">
                  <c:v>Playroom</c:v>
                </c:pt>
                <c:pt idx="9">
                  <c:v>Playtable</c:v>
                </c:pt>
                <c:pt idx="10">
                  <c:v>Playtable</c:v>
                </c:pt>
                <c:pt idx="11">
                  <c:v>Recycle</c:v>
                </c:pt>
                <c:pt idx="12">
                  <c:v>Shelves</c:v>
                </c:pt>
                <c:pt idx="13">
                  <c:v>Teddy</c:v>
                </c:pt>
                <c:pt idx="14">
                  <c:v>Vintage</c:v>
                </c:pt>
              </c:strCache>
              <c:extLst xmlns:c15="http://schemas.microsoft.com/office/drawing/2012/chart"/>
            </c:strRef>
          </c:cat>
          <c:val>
            <c:numRef>
              <c:f>I3DRSGM_interp!$M$2:$M$16</c:f>
              <c:numCache>
                <c:formatCode>General</c:formatCode>
                <c:ptCount val="15"/>
                <c:pt idx="0">
                  <c:v>0.87177696911373248</c:v>
                </c:pt>
                <c:pt idx="1">
                  <c:v>1.1707630166124174</c:v>
                </c:pt>
                <c:pt idx="2">
                  <c:v>0.75153326285244171</c:v>
                </c:pt>
                <c:pt idx="3">
                  <c:v>0.68538450842130239</c:v>
                </c:pt>
                <c:pt idx="4">
                  <c:v>0.5233371874776328</c:v>
                </c:pt>
                <c:pt idx="5">
                  <c:v>0.71316985429836599</c:v>
                </c:pt>
                <c:pt idx="6">
                  <c:v>0.52532531684762618</c:v>
                </c:pt>
                <c:pt idx="7">
                  <c:v>0.70314055715087787</c:v>
                </c:pt>
                <c:pt idx="8">
                  <c:v>0.73977853856575315</c:v>
                </c:pt>
                <c:pt idx="9">
                  <c:v>0.71892016210545129</c:v>
                </c:pt>
                <c:pt idx="10">
                  <c:v>0.52782635330744943</c:v>
                </c:pt>
                <c:pt idx="11">
                  <c:v>0.7131880053004338</c:v>
                </c:pt>
                <c:pt idx="12">
                  <c:v>0.71127362779696757</c:v>
                </c:pt>
                <c:pt idx="13">
                  <c:v>0.88471297864560727</c:v>
                </c:pt>
                <c:pt idx="14">
                  <c:v>0.73655370007151277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1D65-488A-AA29-C2CB975D3A3A}"/>
            </c:ext>
          </c:extLst>
        </c:ser>
        <c:ser>
          <c:idx val="7"/>
          <c:order val="2"/>
          <c:tx>
            <c:v>I3DRSGM_sub</c:v>
          </c:tx>
          <c:val>
            <c:numRef>
              <c:f>I3DRSGM_sub!$M$2:$M$16</c:f>
              <c:numCache>
                <c:formatCode>General</c:formatCode>
                <c:ptCount val="15"/>
                <c:pt idx="0">
                  <c:v>0.84516469224174773</c:v>
                </c:pt>
                <c:pt idx="1">
                  <c:v>1.32851053933036</c:v>
                </c:pt>
                <c:pt idx="2">
                  <c:v>0.85050523926602228</c:v>
                </c:pt>
                <c:pt idx="3">
                  <c:v>0.8442772632874892</c:v>
                </c:pt>
                <c:pt idx="4">
                  <c:v>0.68446990922660456</c:v>
                </c:pt>
                <c:pt idx="5">
                  <c:v>0.84546504391863553</c:v>
                </c:pt>
                <c:pt idx="6">
                  <c:v>0.67086800846430694</c:v>
                </c:pt>
                <c:pt idx="7">
                  <c:v>0.84962059149142533</c:v>
                </c:pt>
                <c:pt idx="8">
                  <c:v>0.8519075328033614</c:v>
                </c:pt>
                <c:pt idx="9">
                  <c:v>0.86592628902529323</c:v>
                </c:pt>
                <c:pt idx="10">
                  <c:v>0.68027449940017604</c:v>
                </c:pt>
                <c:pt idx="11">
                  <c:v>0.84916825538691065</c:v>
                </c:pt>
                <c:pt idx="12">
                  <c:v>0.85220641390369223</c:v>
                </c:pt>
                <c:pt idx="13">
                  <c:v>1.03882630666097</c:v>
                </c:pt>
                <c:pt idx="14">
                  <c:v>0.82816608724831875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7A-4514-919A-4D6E6E64FD02}"/>
            </c:ext>
          </c:extLst>
        </c:ser>
        <c:ser>
          <c:idx val="2"/>
          <c:order val="3"/>
          <c:tx>
            <c:v>I3DRALSC</c:v>
          </c:tx>
          <c:val>
            <c:numRef>
              <c:f>I3DRALSC!$M$2:$M$16</c:f>
              <c:numCache>
                <c:formatCode>General</c:formatCode>
                <c:ptCount val="15"/>
                <c:pt idx="0">
                  <c:v>9.7347622268154286</c:v>
                </c:pt>
                <c:pt idx="1">
                  <c:v>8.6903623076188019</c:v>
                </c:pt>
                <c:pt idx="2">
                  <c:v>8.8294764815788671</c:v>
                </c:pt>
                <c:pt idx="3">
                  <c:v>14.861112074978786</c:v>
                </c:pt>
                <c:pt idx="4">
                  <c:v>14.865999297520407</c:v>
                </c:pt>
                <c:pt idx="5">
                  <c:v>12.416512374987413</c:v>
                </c:pt>
                <c:pt idx="6">
                  <c:v>11.583725019763207</c:v>
                </c:pt>
                <c:pt idx="7">
                  <c:v>13.480212295679904</c:v>
                </c:pt>
                <c:pt idx="8">
                  <c:v>8.3298742376321027</c:v>
                </c:pt>
                <c:pt idx="9">
                  <c:v>10.412578554896172</c:v>
                </c:pt>
                <c:pt idx="10">
                  <c:v>10.367597200912618</c:v>
                </c:pt>
                <c:pt idx="11">
                  <c:v>6.6642229588788338</c:v>
                </c:pt>
                <c:pt idx="12">
                  <c:v>9.2988355420430917</c:v>
                </c:pt>
                <c:pt idx="13">
                  <c:v>13.129595827173302</c:v>
                </c:pt>
                <c:pt idx="14">
                  <c:v>5.2476028326145503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5-488A-AA29-C2CB975D3A3A}"/>
            </c:ext>
          </c:extLst>
        </c:ser>
        <c:ser>
          <c:idx val="6"/>
          <c:order val="4"/>
          <c:tx>
            <c:v>I3DRALSC_down2</c:v>
          </c:tx>
          <c:val>
            <c:numRef>
              <c:f>I3DRALSC_down2!$M$2:$M$16</c:f>
              <c:numCache>
                <c:formatCode>General</c:formatCode>
                <c:ptCount val="15"/>
                <c:pt idx="0">
                  <c:v>2.7462677146929146</c:v>
                </c:pt>
                <c:pt idx="1">
                  <c:v>2.7018440496790967</c:v>
                </c:pt>
                <c:pt idx="2">
                  <c:v>2.1697709555902867</c:v>
                </c:pt>
                <c:pt idx="3">
                  <c:v>3.9062105947097625</c:v>
                </c:pt>
                <c:pt idx="4">
                  <c:v>3.9070396171350041</c:v>
                </c:pt>
                <c:pt idx="5">
                  <c:v>3.4459707448938972</c:v>
                </c:pt>
                <c:pt idx="6">
                  <c:v>3.2487280563351217</c:v>
                </c:pt>
                <c:pt idx="7">
                  <c:v>3.8656384407015101</c:v>
                </c:pt>
                <c:pt idx="8">
                  <c:v>2.691270479786942</c:v>
                </c:pt>
                <c:pt idx="9">
                  <c:v>2.877680643240025</c:v>
                </c:pt>
                <c:pt idx="10">
                  <c:v>2.7852305431799729</c:v>
                </c:pt>
                <c:pt idx="11">
                  <c:v>2.7524762598275592</c:v>
                </c:pt>
                <c:pt idx="12">
                  <c:v>2.8415233774170567</c:v>
                </c:pt>
                <c:pt idx="13">
                  <c:v>4.1772640192950208</c:v>
                </c:pt>
                <c:pt idx="14">
                  <c:v>2.1374024216873386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7A-4514-919A-4D6E6E64FD02}"/>
            </c:ext>
          </c:extLst>
        </c:ser>
        <c:ser>
          <c:idx val="3"/>
          <c:order val="5"/>
          <c:tx>
            <c:v>OpenCVBM</c:v>
          </c:tx>
          <c:val>
            <c:numRef>
              <c:f>OpenCVBM!$M$2:$M$16</c:f>
              <c:numCache>
                <c:formatCode>General</c:formatCode>
                <c:ptCount val="15"/>
                <c:pt idx="0">
                  <c:v>0.13143703025492154</c:v>
                </c:pt>
                <c:pt idx="1">
                  <c:v>0.13923774821596482</c:v>
                </c:pt>
                <c:pt idx="2">
                  <c:v>0.11645606681636049</c:v>
                </c:pt>
                <c:pt idx="3">
                  <c:v>0.14301626127151665</c:v>
                </c:pt>
                <c:pt idx="4">
                  <c:v>0.15329170472799747</c:v>
                </c:pt>
                <c:pt idx="5">
                  <c:v>0.13459543179863739</c:v>
                </c:pt>
                <c:pt idx="6">
                  <c:v>0.13711226788285674</c:v>
                </c:pt>
                <c:pt idx="7">
                  <c:v>0.14826541479008923</c:v>
                </c:pt>
                <c:pt idx="8">
                  <c:v>0.13701491512623226</c:v>
                </c:pt>
                <c:pt idx="9">
                  <c:v>0.14267043045978353</c:v>
                </c:pt>
                <c:pt idx="10">
                  <c:v>0.13142919778187745</c:v>
                </c:pt>
                <c:pt idx="11">
                  <c:v>0.13534454897107409</c:v>
                </c:pt>
                <c:pt idx="12">
                  <c:v>0.13111706370716322</c:v>
                </c:pt>
                <c:pt idx="13">
                  <c:v>0.15479008356730142</c:v>
                </c:pt>
                <c:pt idx="14">
                  <c:v>0.13066288032194914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E5-416D-B631-87FCE4F8B3B9}"/>
            </c:ext>
          </c:extLst>
        </c:ser>
        <c:ser>
          <c:idx val="4"/>
          <c:order val="6"/>
          <c:tx>
            <c:v>OpenCVSGBM</c:v>
          </c:tx>
          <c:val>
            <c:numRef>
              <c:f>OpenCVSGBM!$M$2:$M$16</c:f>
              <c:numCache>
                <c:formatCode>General</c:formatCode>
                <c:ptCount val="15"/>
                <c:pt idx="0">
                  <c:v>1.6269489877767476</c:v>
                </c:pt>
                <c:pt idx="1">
                  <c:v>0.97150046669800982</c:v>
                </c:pt>
                <c:pt idx="2">
                  <c:v>1.5043319207955625</c:v>
                </c:pt>
                <c:pt idx="3">
                  <c:v>1.6509132102577853</c:v>
                </c:pt>
                <c:pt idx="4">
                  <c:v>1.6616846752824754</c:v>
                </c:pt>
                <c:pt idx="5">
                  <c:v>1.917976500969659</c:v>
                </c:pt>
                <c:pt idx="6">
                  <c:v>2.063712781879492</c:v>
                </c:pt>
                <c:pt idx="7">
                  <c:v>2.0609909224555341</c:v>
                </c:pt>
                <c:pt idx="8">
                  <c:v>1.7886222637037466</c:v>
                </c:pt>
                <c:pt idx="9">
                  <c:v>1.8308924804753413</c:v>
                </c:pt>
                <c:pt idx="10">
                  <c:v>1.5893581653092628</c:v>
                </c:pt>
                <c:pt idx="11">
                  <c:v>2.3058682908382817</c:v>
                </c:pt>
                <c:pt idx="12">
                  <c:v>1.6799212577209823</c:v>
                </c:pt>
                <c:pt idx="13">
                  <c:v>1.4658350414699977</c:v>
                </c:pt>
                <c:pt idx="14">
                  <c:v>1.8258651740855898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E5-416D-B631-87FCE4F8B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678383"/>
        <c:axId val="515677551"/>
        <c:extLst>
          <c:ext xmlns:c15="http://schemas.microsoft.com/office/drawing/2012/chart" uri="{02D57815-91ED-43cb-92C2-25804820EDAC}">
            <c15:filteredLineSeries>
              <c15:ser>
                <c:idx val="5"/>
                <c:order val="7"/>
                <c:tx>
                  <c:v>OpenCVBM_downfill</c:v>
                </c:tx>
                <c:val>
                  <c:numRef>
                    <c:extLst>
                      <c:ext uri="{02D57815-91ED-43cb-92C2-25804820EDAC}">
                        <c15:formulaRef>
                          <c15:sqref>OpenCVBM_downfill!$M$2:$M$16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0.16502769906112302</c:v>
                      </c:pt>
                      <c:pt idx="1">
                        <c:v>0.12973963661893542</c:v>
                      </c:pt>
                      <c:pt idx="2">
                        <c:v>0.1302524811798817</c:v>
                      </c:pt>
                      <c:pt idx="3">
                        <c:v>0.15893224561180813</c:v>
                      </c:pt>
                      <c:pt idx="4">
                        <c:v>0.14434433990218234</c:v>
                      </c:pt>
                      <c:pt idx="5">
                        <c:v>0.15936250455873749</c:v>
                      </c:pt>
                      <c:pt idx="6">
                        <c:v>0.17605881427269898</c:v>
                      </c:pt>
                      <c:pt idx="7">
                        <c:v>0.15356704708703714</c:v>
                      </c:pt>
                      <c:pt idx="8">
                        <c:v>0.14930311978946043</c:v>
                      </c:pt>
                      <c:pt idx="9">
                        <c:v>0.14751061007689073</c:v>
                      </c:pt>
                      <c:pt idx="10">
                        <c:v>0.14364162798137467</c:v>
                      </c:pt>
                      <c:pt idx="11">
                        <c:v>0.14336346203625666</c:v>
                      </c:pt>
                      <c:pt idx="12">
                        <c:v>0.13827294106214169</c:v>
                      </c:pt>
                      <c:pt idx="13">
                        <c:v>0.17756320812084056</c:v>
                      </c:pt>
                      <c:pt idx="14">
                        <c:v>0.14335040900845938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D7A-4514-919A-4D6E6E64FD0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CM</c:v>
                </c:tx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'CM'!$M$2:$M$16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0.94033169161546093</c:v>
                      </c:pt>
                      <c:pt idx="1">
                        <c:v>0.89177681086431004</c:v>
                      </c:pt>
                      <c:pt idx="2">
                        <c:v>0.92928503510379268</c:v>
                      </c:pt>
                      <c:pt idx="3">
                        <c:v>0.93383855186840281</c:v>
                      </c:pt>
                      <c:pt idx="4">
                        <c:v>0.93019354795518605</c:v>
                      </c:pt>
                      <c:pt idx="5">
                        <c:v>0.93395366694277038</c:v>
                      </c:pt>
                      <c:pt idx="6">
                        <c:v>0.93431385345017459</c:v>
                      </c:pt>
                      <c:pt idx="7">
                        <c:v>0.93136966391510645</c:v>
                      </c:pt>
                      <c:pt idx="8">
                        <c:v>0.93291384292909152</c:v>
                      </c:pt>
                      <c:pt idx="9">
                        <c:v>0.93337761342578485</c:v>
                      </c:pt>
                      <c:pt idx="10">
                        <c:v>0.93938961952618028</c:v>
                      </c:pt>
                      <c:pt idx="11">
                        <c:v>0.93293908147109827</c:v>
                      </c:pt>
                      <c:pt idx="12">
                        <c:v>0.94561421930272205</c:v>
                      </c:pt>
                      <c:pt idx="13">
                        <c:v>0.92007672345196756</c:v>
                      </c:pt>
                      <c:pt idx="14">
                        <c:v>0.93318405883629241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D7A-4514-919A-4D6E6E64FD02}"/>
                  </c:ext>
                </c:extLst>
              </c15:ser>
            </c15:filteredLineSeries>
          </c:ext>
        </c:extLst>
      </c:lineChart>
      <c:catAx>
        <c:axId val="515678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Datset</a:t>
                </a:r>
                <a:r>
                  <a:rPr lang="en-GB" baseline="0"/>
                  <a:t> image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7551"/>
        <c:crosses val="autoZero"/>
        <c:auto val="1"/>
        <c:lblAlgn val="ctr"/>
        <c:lblOffset val="100"/>
        <c:noMultiLvlLbl val="0"/>
      </c:catAx>
      <c:valAx>
        <c:axId val="51567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Time/MP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838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RMS error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I3DRSGM</c:v>
          </c:tx>
          <c:cat>
            <c:strRef>
              <c:f>I3DRSGM!$A$2:$A$16</c:f>
              <c:strCache>
                <c:ptCount val="15"/>
                <c:pt idx="0">
                  <c:v>Adirondack</c:v>
                </c:pt>
                <c:pt idx="1">
                  <c:v>Art</c:v>
                </c:pt>
                <c:pt idx="2">
                  <c:v>Jadeplant</c:v>
                </c:pt>
                <c:pt idx="3">
                  <c:v>Motorcycle</c:v>
                </c:pt>
                <c:pt idx="4">
                  <c:v>Motorcycle</c:v>
                </c:pt>
                <c:pt idx="5">
                  <c:v>Piano</c:v>
                </c:pt>
                <c:pt idx="6">
                  <c:v>Piano</c:v>
                </c:pt>
                <c:pt idx="7">
                  <c:v>Pipes</c:v>
                </c:pt>
                <c:pt idx="8">
                  <c:v>Playroom</c:v>
                </c:pt>
                <c:pt idx="9">
                  <c:v>Playtable</c:v>
                </c:pt>
                <c:pt idx="10">
                  <c:v>Playtable</c:v>
                </c:pt>
                <c:pt idx="11">
                  <c:v>Recycle</c:v>
                </c:pt>
                <c:pt idx="12">
                  <c:v>Shelves</c:v>
                </c:pt>
                <c:pt idx="13">
                  <c:v>Teddy</c:v>
                </c:pt>
                <c:pt idx="14">
                  <c:v>Vintage</c:v>
                </c:pt>
              </c:strCache>
              <c:extLst xmlns:c15="http://schemas.microsoft.com/office/drawing/2012/chart"/>
            </c:strRef>
          </c:cat>
          <c:val>
            <c:numRef>
              <c:f>I3DRSGM!$G$2:$G$16</c:f>
              <c:numCache>
                <c:formatCode>General</c:formatCode>
                <c:ptCount val="15"/>
                <c:pt idx="0">
                  <c:v>73.564517814296863</c:v>
                </c:pt>
                <c:pt idx="1">
                  <c:v>6.5854733122620965</c:v>
                </c:pt>
                <c:pt idx="2">
                  <c:v>233.77910915006927</c:v>
                </c:pt>
                <c:pt idx="3">
                  <c:v>73.816965095684481</c:v>
                </c:pt>
                <c:pt idx="4">
                  <c:v>73.816965095684481</c:v>
                </c:pt>
                <c:pt idx="5">
                  <c:v>62.986795646240409</c:v>
                </c:pt>
                <c:pt idx="6">
                  <c:v>62.986795646240409</c:v>
                </c:pt>
                <c:pt idx="7">
                  <c:v>81.265446248121037</c:v>
                </c:pt>
                <c:pt idx="8">
                  <c:v>115.32267909002114</c:v>
                </c:pt>
                <c:pt idx="9">
                  <c:v>77.267200122974231</c:v>
                </c:pt>
                <c:pt idx="10">
                  <c:v>77.267200122974231</c:v>
                </c:pt>
                <c:pt idx="11">
                  <c:v>68.444530888842749</c:v>
                </c:pt>
                <c:pt idx="12">
                  <c:v>75.019753258100295</c:v>
                </c:pt>
                <c:pt idx="13">
                  <c:v>5.8217588662101329</c:v>
                </c:pt>
                <c:pt idx="14">
                  <c:v>183.59463031703842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9BF-4429-81AB-3EB815CF325A}"/>
            </c:ext>
          </c:extLst>
        </c:ser>
        <c:ser>
          <c:idx val="0"/>
          <c:order val="1"/>
          <c:tx>
            <c:v>I3DRSGM_interp</c:v>
          </c:tx>
          <c:cat>
            <c:strRef>
              <c:f>I3DRSGM_interp!$A$2:$A$16</c:f>
              <c:strCache>
                <c:ptCount val="15"/>
                <c:pt idx="0">
                  <c:v>Adirondack</c:v>
                </c:pt>
                <c:pt idx="1">
                  <c:v>Art</c:v>
                </c:pt>
                <c:pt idx="2">
                  <c:v>Jadeplant</c:v>
                </c:pt>
                <c:pt idx="3">
                  <c:v>Motorcycle</c:v>
                </c:pt>
                <c:pt idx="4">
                  <c:v>Motorcycle</c:v>
                </c:pt>
                <c:pt idx="5">
                  <c:v>Piano</c:v>
                </c:pt>
                <c:pt idx="6">
                  <c:v>Piano</c:v>
                </c:pt>
                <c:pt idx="7">
                  <c:v>Pipes</c:v>
                </c:pt>
                <c:pt idx="8">
                  <c:v>Playroom</c:v>
                </c:pt>
                <c:pt idx="9">
                  <c:v>Playtable</c:v>
                </c:pt>
                <c:pt idx="10">
                  <c:v>Playtable</c:v>
                </c:pt>
                <c:pt idx="11">
                  <c:v>Recycle</c:v>
                </c:pt>
                <c:pt idx="12">
                  <c:v>Shelves</c:v>
                </c:pt>
                <c:pt idx="13">
                  <c:v>Teddy</c:v>
                </c:pt>
                <c:pt idx="14">
                  <c:v>Vintage</c:v>
                </c:pt>
              </c:strCache>
              <c:extLst xmlns:c15="http://schemas.microsoft.com/office/drawing/2012/chart"/>
            </c:strRef>
          </c:cat>
          <c:val>
            <c:numRef>
              <c:f>I3DRSGM_interp!$G$2:$G$16</c:f>
              <c:numCache>
                <c:formatCode>General</c:formatCode>
                <c:ptCount val="15"/>
                <c:pt idx="0">
                  <c:v>24.121417318173904</c:v>
                </c:pt>
                <c:pt idx="1">
                  <c:v>5.9763672456320229</c:v>
                </c:pt>
                <c:pt idx="2">
                  <c:v>128.06659491988924</c:v>
                </c:pt>
                <c:pt idx="3">
                  <c:v>34.75759738779243</c:v>
                </c:pt>
                <c:pt idx="4">
                  <c:v>34.75759738779243</c:v>
                </c:pt>
                <c:pt idx="5">
                  <c:v>32.233608131328744</c:v>
                </c:pt>
                <c:pt idx="6">
                  <c:v>32.233608131328744</c:v>
                </c:pt>
                <c:pt idx="7">
                  <c:v>54.774571309225003</c:v>
                </c:pt>
                <c:pt idx="8">
                  <c:v>50.972351957335654</c:v>
                </c:pt>
                <c:pt idx="9">
                  <c:v>27.683686073378578</c:v>
                </c:pt>
                <c:pt idx="10">
                  <c:v>27.683686073378578</c:v>
                </c:pt>
                <c:pt idx="11">
                  <c:v>21.63367936259738</c:v>
                </c:pt>
                <c:pt idx="12">
                  <c:v>46.350561072318747</c:v>
                </c:pt>
                <c:pt idx="13">
                  <c:v>4.7872072969220483</c:v>
                </c:pt>
                <c:pt idx="14">
                  <c:v>59.932723920112082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79BF-4429-81AB-3EB815CF325A}"/>
            </c:ext>
          </c:extLst>
        </c:ser>
        <c:ser>
          <c:idx val="7"/>
          <c:order val="2"/>
          <c:tx>
            <c:v>I3DRSGM_sub</c:v>
          </c:tx>
          <c:val>
            <c:numRef>
              <c:f>I3DRSGM_sub!$G$2:$G$16</c:f>
              <c:numCache>
                <c:formatCode>General</c:formatCode>
                <c:ptCount val="15"/>
                <c:pt idx="0">
                  <c:v>89.95395686387981</c:v>
                </c:pt>
                <c:pt idx="1">
                  <c:v>6.8270130701484648</c:v>
                </c:pt>
                <c:pt idx="2">
                  <c:v>253.22754095871957</c:v>
                </c:pt>
                <c:pt idx="3">
                  <c:v>92.38818727758165</c:v>
                </c:pt>
                <c:pt idx="4">
                  <c:v>92.38818727758165</c:v>
                </c:pt>
                <c:pt idx="5">
                  <c:v>73.321214449034116</c:v>
                </c:pt>
                <c:pt idx="6">
                  <c:v>73.321214449034116</c:v>
                </c:pt>
                <c:pt idx="7">
                  <c:v>92.210087275267782</c:v>
                </c:pt>
                <c:pt idx="8">
                  <c:v>128.39969790414227</c:v>
                </c:pt>
                <c:pt idx="9">
                  <c:v>88.561642660811401</c:v>
                </c:pt>
                <c:pt idx="10">
                  <c:v>88.561642660811401</c:v>
                </c:pt>
                <c:pt idx="11">
                  <c:v>84.314089704249611</c:v>
                </c:pt>
                <c:pt idx="12">
                  <c:v>85.585948553741872</c:v>
                </c:pt>
                <c:pt idx="13">
                  <c:v>6.3667525008757337</c:v>
                </c:pt>
                <c:pt idx="14">
                  <c:v>212.74847605212122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BD-4B38-9701-579A226FB97C}"/>
            </c:ext>
          </c:extLst>
        </c:ser>
        <c:ser>
          <c:idx val="2"/>
          <c:order val="3"/>
          <c:tx>
            <c:v>I3DRALSC</c:v>
          </c:tx>
          <c:val>
            <c:numRef>
              <c:f>I3DRALSC!$G$2:$G$16</c:f>
              <c:numCache>
                <c:formatCode>General</c:formatCode>
                <c:ptCount val="15"/>
                <c:pt idx="0">
                  <c:v>98.478944648399334</c:v>
                </c:pt>
                <c:pt idx="1">
                  <c:v>8.1826061313407124</c:v>
                </c:pt>
                <c:pt idx="2">
                  <c:v>233.19216525754032</c:v>
                </c:pt>
                <c:pt idx="3">
                  <c:v>86.379717332289587</c:v>
                </c:pt>
                <c:pt idx="4">
                  <c:v>86.379058786693207</c:v>
                </c:pt>
                <c:pt idx="5">
                  <c:v>72.208702243479635</c:v>
                </c:pt>
                <c:pt idx="6">
                  <c:v>72.201638902148545</c:v>
                </c:pt>
                <c:pt idx="7">
                  <c:v>89.104907666819898</c:v>
                </c:pt>
                <c:pt idx="8">
                  <c:v>136.09272746458569</c:v>
                </c:pt>
                <c:pt idx="9">
                  <c:v>98.322452611293215</c:v>
                </c:pt>
                <c:pt idx="10">
                  <c:v>98.124512339552552</c:v>
                </c:pt>
                <c:pt idx="11">
                  <c:v>97.41697185937366</c:v>
                </c:pt>
                <c:pt idx="12">
                  <c:v>85.907668117614804</c:v>
                </c:pt>
                <c:pt idx="13">
                  <c:v>6.4085874100766222</c:v>
                </c:pt>
                <c:pt idx="14">
                  <c:v>247.13033472997603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9BF-4429-81AB-3EB815CF325A}"/>
            </c:ext>
          </c:extLst>
        </c:ser>
        <c:ser>
          <c:idx val="6"/>
          <c:order val="4"/>
          <c:tx>
            <c:v>I3DRALSC_down2</c:v>
          </c:tx>
          <c:val>
            <c:numRef>
              <c:f>I3DRALSC_down2!$G$2:$G$16</c:f>
              <c:numCache>
                <c:formatCode>General</c:formatCode>
                <c:ptCount val="15"/>
                <c:pt idx="0">
                  <c:v>89.810548212960484</c:v>
                </c:pt>
                <c:pt idx="1">
                  <c:v>8.7113504433819404</c:v>
                </c:pt>
                <c:pt idx="2">
                  <c:v>231.53807226080554</c:v>
                </c:pt>
                <c:pt idx="3">
                  <c:v>74.404304232223353</c:v>
                </c:pt>
                <c:pt idx="4">
                  <c:v>73.839342732423134</c:v>
                </c:pt>
                <c:pt idx="5">
                  <c:v>67.992542531102259</c:v>
                </c:pt>
                <c:pt idx="6">
                  <c:v>67.937155012923526</c:v>
                </c:pt>
                <c:pt idx="7">
                  <c:v>84.995743229808284</c:v>
                </c:pt>
                <c:pt idx="8">
                  <c:v>127.58498240143705</c:v>
                </c:pt>
                <c:pt idx="9">
                  <c:v>96.7504188863671</c:v>
                </c:pt>
                <c:pt idx="10">
                  <c:v>96.97421834403977</c:v>
                </c:pt>
                <c:pt idx="11">
                  <c:v>82.375225246277779</c:v>
                </c:pt>
                <c:pt idx="12">
                  <c:v>82.131783633453992</c:v>
                </c:pt>
                <c:pt idx="13">
                  <c:v>6.2447699302281334</c:v>
                </c:pt>
                <c:pt idx="14">
                  <c:v>227.8334266794493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BD-4B38-9701-579A226FB97C}"/>
            </c:ext>
          </c:extLst>
        </c:ser>
        <c:ser>
          <c:idx val="3"/>
          <c:order val="5"/>
          <c:tx>
            <c:v>OpenCVBM</c:v>
          </c:tx>
          <c:val>
            <c:numRef>
              <c:f>OpenCVBM!$G$2:$G$16</c:f>
              <c:numCache>
                <c:formatCode>General</c:formatCode>
                <c:ptCount val="15"/>
                <c:pt idx="0">
                  <c:v>96.949139976523256</c:v>
                </c:pt>
                <c:pt idx="1">
                  <c:v>7.7151994328014233</c:v>
                </c:pt>
                <c:pt idx="2">
                  <c:v>260.98881980364598</c:v>
                </c:pt>
                <c:pt idx="3">
                  <c:v>103.88232807334219</c:v>
                </c:pt>
                <c:pt idx="4">
                  <c:v>103.88232807334219</c:v>
                </c:pt>
                <c:pt idx="5">
                  <c:v>78.886538379497935</c:v>
                </c:pt>
                <c:pt idx="6">
                  <c:v>78.886538379497935</c:v>
                </c:pt>
                <c:pt idx="7">
                  <c:v>93.805493992223077</c:v>
                </c:pt>
                <c:pt idx="8">
                  <c:v>132.39162726075241</c:v>
                </c:pt>
                <c:pt idx="9">
                  <c:v>121.1755489852429</c:v>
                </c:pt>
                <c:pt idx="10">
                  <c:v>121.1755489852429</c:v>
                </c:pt>
                <c:pt idx="11">
                  <c:v>92.077169146998656</c:v>
                </c:pt>
                <c:pt idx="12">
                  <c:v>86.669882064251425</c:v>
                </c:pt>
                <c:pt idx="13">
                  <c:v>6.9282267786423022</c:v>
                </c:pt>
                <c:pt idx="14">
                  <c:v>223.20157124502956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BF-4429-81AB-3EB815CF325A}"/>
            </c:ext>
          </c:extLst>
        </c:ser>
        <c:ser>
          <c:idx val="4"/>
          <c:order val="6"/>
          <c:tx>
            <c:v>OpenCVSGBM</c:v>
          </c:tx>
          <c:val>
            <c:numRef>
              <c:f>OpenCVSGBM!$G$2:$G$16</c:f>
              <c:numCache>
                <c:formatCode>General</c:formatCode>
                <c:ptCount val="15"/>
                <c:pt idx="0">
                  <c:v>98.98458094887809</c:v>
                </c:pt>
                <c:pt idx="1">
                  <c:v>8.6008066204283438</c:v>
                </c:pt>
                <c:pt idx="2">
                  <c:v>257.57582318125276</c:v>
                </c:pt>
                <c:pt idx="3">
                  <c:v>114.69298777742473</c:v>
                </c:pt>
                <c:pt idx="4">
                  <c:v>114.69298777742473</c:v>
                </c:pt>
                <c:pt idx="5">
                  <c:v>77.918013301642901</c:v>
                </c:pt>
                <c:pt idx="6">
                  <c:v>77.918013301642901</c:v>
                </c:pt>
                <c:pt idx="7">
                  <c:v>103.93557386970546</c:v>
                </c:pt>
                <c:pt idx="8">
                  <c:v>133.95984560447582</c:v>
                </c:pt>
                <c:pt idx="9">
                  <c:v>116.17848102434891</c:v>
                </c:pt>
                <c:pt idx="10">
                  <c:v>116.17848102434891</c:v>
                </c:pt>
                <c:pt idx="11">
                  <c:v>79.091262060830715</c:v>
                </c:pt>
                <c:pt idx="12">
                  <c:v>83.901600197046307</c:v>
                </c:pt>
                <c:pt idx="13">
                  <c:v>6.5723644767172509</c:v>
                </c:pt>
                <c:pt idx="14">
                  <c:v>212.23246025879266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79BF-4429-81AB-3EB815CF3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678383"/>
        <c:axId val="515677551"/>
        <c:extLst>
          <c:ext xmlns:c15="http://schemas.microsoft.com/office/drawing/2012/chart" uri="{02D57815-91ED-43cb-92C2-25804820EDAC}">
            <c15:filteredLineSeries>
              <c15:ser>
                <c:idx val="5"/>
                <c:order val="7"/>
                <c:tx>
                  <c:v>OpenCVBM_downfill</c:v>
                </c:tx>
                <c:val>
                  <c:numRef>
                    <c:extLst>
                      <c:ext uri="{02D57815-91ED-43cb-92C2-25804820EDAC}">
                        <c15:formulaRef>
                          <c15:sqref>OpenCVBM_downfill!$G$2:$G$16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62.890322204240015</c:v>
                      </c:pt>
                      <c:pt idx="1">
                        <c:v>7.3771659608270168</c:v>
                      </c:pt>
                      <c:pt idx="2">
                        <c:v>244.59517734667216</c:v>
                      </c:pt>
                      <c:pt idx="3">
                        <c:v>67.912915284944148</c:v>
                      </c:pt>
                      <c:pt idx="4">
                        <c:v>67.912915284944148</c:v>
                      </c:pt>
                      <c:pt idx="5">
                        <c:v>65.212247369886356</c:v>
                      </c:pt>
                      <c:pt idx="6">
                        <c:v>65.212247369886356</c:v>
                      </c:pt>
                      <c:pt idx="7">
                        <c:v>82.483423405668304</c:v>
                      </c:pt>
                      <c:pt idx="8">
                        <c:v>111.00159680016995</c:v>
                      </c:pt>
                      <c:pt idx="9">
                        <c:v>97.030012069397884</c:v>
                      </c:pt>
                      <c:pt idx="10">
                        <c:v>97.030012069397884</c:v>
                      </c:pt>
                      <c:pt idx="11">
                        <c:v>54.23440200950062</c:v>
                      </c:pt>
                      <c:pt idx="12">
                        <c:v>73.399907266417912</c:v>
                      </c:pt>
                      <c:pt idx="13">
                        <c:v>6.5125081360580444</c:v>
                      </c:pt>
                      <c:pt idx="14">
                        <c:v>174.80667334765855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5A4-4B85-9D61-942E4010683B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CM</c:v>
                </c:tx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'CM'!$G$2:$G$16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60.785790720493431</c:v>
                      </c:pt>
                      <c:pt idx="1">
                        <c:v>7.5202271799740972</c:v>
                      </c:pt>
                      <c:pt idx="2">
                        <c:v>264.2606874612643</c:v>
                      </c:pt>
                      <c:pt idx="3">
                        <c:v>104.92905899642386</c:v>
                      </c:pt>
                      <c:pt idx="4">
                        <c:v>104.92905899642386</c:v>
                      </c:pt>
                      <c:pt idx="5">
                        <c:v>56.006676412141928</c:v>
                      </c:pt>
                      <c:pt idx="6">
                        <c:v>56.006676412141928</c:v>
                      </c:pt>
                      <c:pt idx="7">
                        <c:v>88.928457244081883</c:v>
                      </c:pt>
                      <c:pt idx="8">
                        <c:v>114.11524465425292</c:v>
                      </c:pt>
                      <c:pt idx="9">
                        <c:v>88.856903594522407</c:v>
                      </c:pt>
                      <c:pt idx="10">
                        <c:v>88.856903594522407</c:v>
                      </c:pt>
                      <c:pt idx="11">
                        <c:v>53.957925865176428</c:v>
                      </c:pt>
                      <c:pt idx="12">
                        <c:v>66.791847398513013</c:v>
                      </c:pt>
                      <c:pt idx="13">
                        <c:v>5.8142440991451716</c:v>
                      </c:pt>
                      <c:pt idx="14">
                        <c:v>224.29007794037614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9BD-4B38-9701-579A226FB97C}"/>
                  </c:ext>
                </c:extLst>
              </c15:ser>
            </c15:filteredLineSeries>
          </c:ext>
        </c:extLst>
      </c:lineChart>
      <c:catAx>
        <c:axId val="515678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Datset</a:t>
                </a:r>
                <a:r>
                  <a:rPr lang="en-GB" baseline="0"/>
                  <a:t> image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7551"/>
        <c:crosses val="autoZero"/>
        <c:auto val="1"/>
        <c:lblAlgn val="ctr"/>
        <c:lblOffset val="100"/>
        <c:noMultiLvlLbl val="0"/>
      </c:catAx>
      <c:valAx>
        <c:axId val="51567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RMS Error (pixels)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838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Coverage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I3DRSGM</c:v>
          </c:tx>
          <c:cat>
            <c:strRef>
              <c:f>I3DRSGM!$A$2:$A$16</c:f>
              <c:strCache>
                <c:ptCount val="15"/>
                <c:pt idx="0">
                  <c:v>Adirondack</c:v>
                </c:pt>
                <c:pt idx="1">
                  <c:v>Art</c:v>
                </c:pt>
                <c:pt idx="2">
                  <c:v>Jadeplant</c:v>
                </c:pt>
                <c:pt idx="3">
                  <c:v>Motorcycle</c:v>
                </c:pt>
                <c:pt idx="4">
                  <c:v>Motorcycle</c:v>
                </c:pt>
                <c:pt idx="5">
                  <c:v>Piano</c:v>
                </c:pt>
                <c:pt idx="6">
                  <c:v>Piano</c:v>
                </c:pt>
                <c:pt idx="7">
                  <c:v>Pipes</c:v>
                </c:pt>
                <c:pt idx="8">
                  <c:v>Playroom</c:v>
                </c:pt>
                <c:pt idx="9">
                  <c:v>Playtable</c:v>
                </c:pt>
                <c:pt idx="10">
                  <c:v>Playtable</c:v>
                </c:pt>
                <c:pt idx="11">
                  <c:v>Recycle</c:v>
                </c:pt>
                <c:pt idx="12">
                  <c:v>Shelves</c:v>
                </c:pt>
                <c:pt idx="13">
                  <c:v>Teddy</c:v>
                </c:pt>
                <c:pt idx="14">
                  <c:v>Vintage</c:v>
                </c:pt>
              </c:strCache>
              <c:extLst xmlns:c15="http://schemas.microsoft.com/office/drawing/2012/chart"/>
            </c:strRef>
          </c:cat>
          <c:val>
            <c:numRef>
              <c:f>I3DRSGM!$O$2:$O$16</c:f>
              <c:numCache>
                <c:formatCode>General</c:formatCode>
                <c:ptCount val="15"/>
                <c:pt idx="0">
                  <c:v>63.807710991553598</c:v>
                </c:pt>
                <c:pt idx="1">
                  <c:v>64.834208309028455</c:v>
                </c:pt>
                <c:pt idx="2">
                  <c:v>48.667173755736236</c:v>
                </c:pt>
                <c:pt idx="3">
                  <c:v>73.742251077314094</c:v>
                </c:pt>
                <c:pt idx="4">
                  <c:v>73.742251077314094</c:v>
                </c:pt>
                <c:pt idx="5">
                  <c:v>66.566294289066562</c:v>
                </c:pt>
                <c:pt idx="6">
                  <c:v>66.566294289066562</c:v>
                </c:pt>
                <c:pt idx="7">
                  <c:v>65.667367978119088</c:v>
                </c:pt>
                <c:pt idx="8">
                  <c:v>55.033394795686519</c:v>
                </c:pt>
                <c:pt idx="9">
                  <c:v>66.527303551010036</c:v>
                </c:pt>
                <c:pt idx="10">
                  <c:v>66.527303551010036</c:v>
                </c:pt>
                <c:pt idx="11">
                  <c:v>64.487347107910381</c:v>
                </c:pt>
                <c:pt idx="12">
                  <c:v>57.725383466108305</c:v>
                </c:pt>
                <c:pt idx="13">
                  <c:v>71.440703703703704</c:v>
                </c:pt>
                <c:pt idx="14">
                  <c:v>54.195846318097871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A33-4EBF-827D-CC2DCCAB3E50}"/>
            </c:ext>
          </c:extLst>
        </c:ser>
        <c:ser>
          <c:idx val="0"/>
          <c:order val="1"/>
          <c:tx>
            <c:v>I3DRSGM_interp</c:v>
          </c:tx>
          <c:cat>
            <c:strRef>
              <c:f>I3DRSGM_interp!$A$2:$A$16</c:f>
              <c:strCache>
                <c:ptCount val="15"/>
                <c:pt idx="0">
                  <c:v>Adirondack</c:v>
                </c:pt>
                <c:pt idx="1">
                  <c:v>Art</c:v>
                </c:pt>
                <c:pt idx="2">
                  <c:v>Jadeplant</c:v>
                </c:pt>
                <c:pt idx="3">
                  <c:v>Motorcycle</c:v>
                </c:pt>
                <c:pt idx="4">
                  <c:v>Motorcycle</c:v>
                </c:pt>
                <c:pt idx="5">
                  <c:v>Piano</c:v>
                </c:pt>
                <c:pt idx="6">
                  <c:v>Piano</c:v>
                </c:pt>
                <c:pt idx="7">
                  <c:v>Pipes</c:v>
                </c:pt>
                <c:pt idx="8">
                  <c:v>Playroom</c:v>
                </c:pt>
                <c:pt idx="9">
                  <c:v>Playtable</c:v>
                </c:pt>
                <c:pt idx="10">
                  <c:v>Playtable</c:v>
                </c:pt>
                <c:pt idx="11">
                  <c:v>Recycle</c:v>
                </c:pt>
                <c:pt idx="12">
                  <c:v>Shelves</c:v>
                </c:pt>
                <c:pt idx="13">
                  <c:v>Teddy</c:v>
                </c:pt>
                <c:pt idx="14">
                  <c:v>Vintage</c:v>
                </c:pt>
              </c:strCache>
              <c:extLst xmlns:c15="http://schemas.microsoft.com/office/drawing/2012/chart"/>
            </c:strRef>
          </c:cat>
          <c:val>
            <c:numRef>
              <c:f>I3DRSGM_interp!$O$2:$O$16</c:f>
              <c:numCache>
                <c:formatCode>General</c:formatCode>
                <c:ptCount val="1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A33-4EBF-827D-CC2DCCAB3E50}"/>
            </c:ext>
          </c:extLst>
        </c:ser>
        <c:ser>
          <c:idx val="7"/>
          <c:order val="2"/>
          <c:tx>
            <c:v>I3DRSGM_sub</c:v>
          </c:tx>
          <c:val>
            <c:numRef>
              <c:f>I3DRSGM_sub!$O$2:$O$16</c:f>
              <c:numCache>
                <c:formatCode>General</c:formatCode>
                <c:ptCount val="15"/>
                <c:pt idx="0">
                  <c:v>46.135764388085185</c:v>
                </c:pt>
                <c:pt idx="1">
                  <c:v>58.037526735368459</c:v>
                </c:pt>
                <c:pt idx="2">
                  <c:v>35.335457357193235</c:v>
                </c:pt>
                <c:pt idx="3">
                  <c:v>58.951397317779822</c:v>
                </c:pt>
                <c:pt idx="4">
                  <c:v>58.951397317779822</c:v>
                </c:pt>
                <c:pt idx="5">
                  <c:v>52.08977201551459</c:v>
                </c:pt>
                <c:pt idx="6">
                  <c:v>52.08977201551459</c:v>
                </c:pt>
                <c:pt idx="7">
                  <c:v>53.829809243284942</c:v>
                </c:pt>
                <c:pt idx="8">
                  <c:v>38.78359015279932</c:v>
                </c:pt>
                <c:pt idx="9">
                  <c:v>54.949577563206709</c:v>
                </c:pt>
                <c:pt idx="10">
                  <c:v>54.949577563206709</c:v>
                </c:pt>
                <c:pt idx="11">
                  <c:v>46.291473765432102</c:v>
                </c:pt>
                <c:pt idx="12">
                  <c:v>39.553905410784488</c:v>
                </c:pt>
                <c:pt idx="13">
                  <c:v>59.882925925925925</c:v>
                </c:pt>
                <c:pt idx="14">
                  <c:v>36.266104714912281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47-4E63-BF7E-C2799153A12D}"/>
            </c:ext>
          </c:extLst>
        </c:ser>
        <c:ser>
          <c:idx val="2"/>
          <c:order val="3"/>
          <c:tx>
            <c:v>I3DRALSC</c:v>
          </c:tx>
          <c:val>
            <c:numRef>
              <c:f>I3DRALSC!$O$2:$O$16</c:f>
              <c:numCache>
                <c:formatCode>General</c:formatCode>
                <c:ptCount val="15"/>
                <c:pt idx="0">
                  <c:v>39.963598060248003</c:v>
                </c:pt>
                <c:pt idx="1">
                  <c:v>35.581178300602758</c:v>
                </c:pt>
                <c:pt idx="2">
                  <c:v>31.556009043639683</c:v>
                </c:pt>
                <c:pt idx="3">
                  <c:v>63.682075584410647</c:v>
                </c:pt>
                <c:pt idx="4">
                  <c:v>63.664374913448299</c:v>
                </c:pt>
                <c:pt idx="5">
                  <c:v>49.550180552655796</c:v>
                </c:pt>
                <c:pt idx="6">
                  <c:v>49.596825772568351</c:v>
                </c:pt>
                <c:pt idx="7">
                  <c:v>55.337067816817452</c:v>
                </c:pt>
                <c:pt idx="8">
                  <c:v>33.015295710558902</c:v>
                </c:pt>
                <c:pt idx="9">
                  <c:v>47.544506733578963</c:v>
                </c:pt>
                <c:pt idx="10">
                  <c:v>47.735059871680853</c:v>
                </c:pt>
                <c:pt idx="11">
                  <c:v>24.294428012117056</c:v>
                </c:pt>
                <c:pt idx="12">
                  <c:v>39.168070755154233</c:v>
                </c:pt>
                <c:pt idx="13">
                  <c:v>58.732518518518518</c:v>
                </c:pt>
                <c:pt idx="14">
                  <c:v>16.683763273314867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A33-4EBF-827D-CC2DCCAB3E50}"/>
            </c:ext>
          </c:extLst>
        </c:ser>
        <c:ser>
          <c:idx val="6"/>
          <c:order val="4"/>
          <c:tx>
            <c:v>I3DRALSC_down2</c:v>
          </c:tx>
          <c:val>
            <c:numRef>
              <c:f>I3DRALSC_down2!$O$2:$O$16</c:f>
              <c:numCache>
                <c:formatCode>General</c:formatCode>
                <c:ptCount val="15"/>
                <c:pt idx="0">
                  <c:v>52.915612504492771</c:v>
                </c:pt>
                <c:pt idx="1">
                  <c:v>39.707498865772244</c:v>
                </c:pt>
                <c:pt idx="2">
                  <c:v>36.789172058145539</c:v>
                </c:pt>
                <c:pt idx="3">
                  <c:v>76.387983773083846</c:v>
                </c:pt>
                <c:pt idx="4">
                  <c:v>76.561087170798075</c:v>
                </c:pt>
                <c:pt idx="5">
                  <c:v>58.993668894658988</c:v>
                </c:pt>
                <c:pt idx="6">
                  <c:v>59.156688240846655</c:v>
                </c:pt>
                <c:pt idx="7">
                  <c:v>64.971000771442604</c:v>
                </c:pt>
                <c:pt idx="8">
                  <c:v>47.170703045166562</c:v>
                </c:pt>
                <c:pt idx="9">
                  <c:v>54.042767755050178</c:v>
                </c:pt>
                <c:pt idx="10">
                  <c:v>54.228794784652521</c:v>
                </c:pt>
                <c:pt idx="11">
                  <c:v>50.688978909465021</c:v>
                </c:pt>
                <c:pt idx="12">
                  <c:v>52.823717371982568</c:v>
                </c:pt>
                <c:pt idx="13">
                  <c:v>74.396296296296299</c:v>
                </c:pt>
                <c:pt idx="14">
                  <c:v>32.572263821560483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47-4E63-BF7E-C2799153A12D}"/>
            </c:ext>
          </c:extLst>
        </c:ser>
        <c:ser>
          <c:idx val="3"/>
          <c:order val="5"/>
          <c:tx>
            <c:v>OpenCVBM</c:v>
          </c:tx>
          <c:val>
            <c:numRef>
              <c:f>OpenCVBM!$O$2:$O$16</c:f>
              <c:numCache>
                <c:formatCode>General</c:formatCode>
                <c:ptCount val="15"/>
                <c:pt idx="0">
                  <c:v>40.708432080600232</c:v>
                </c:pt>
                <c:pt idx="1">
                  <c:v>42.792533540734979</c:v>
                </c:pt>
                <c:pt idx="2">
                  <c:v>29.57067137269749</c:v>
                </c:pt>
                <c:pt idx="3">
                  <c:v>52.862994430822454</c:v>
                </c:pt>
                <c:pt idx="4">
                  <c:v>52.862994430822454</c:v>
                </c:pt>
                <c:pt idx="5">
                  <c:v>48.653647663548654</c:v>
                </c:pt>
                <c:pt idx="6">
                  <c:v>48.653647663548654</c:v>
                </c:pt>
                <c:pt idx="7">
                  <c:v>54.564625850340128</c:v>
                </c:pt>
                <c:pt idx="8">
                  <c:v>39.253574283790769</c:v>
                </c:pt>
                <c:pt idx="9">
                  <c:v>34.489502604497524</c:v>
                </c:pt>
                <c:pt idx="10">
                  <c:v>34.489502604497524</c:v>
                </c:pt>
                <c:pt idx="11">
                  <c:v>32.528202874942849</c:v>
                </c:pt>
                <c:pt idx="12">
                  <c:v>32.9230464085325</c:v>
                </c:pt>
                <c:pt idx="13">
                  <c:v>47.82255555555556</c:v>
                </c:pt>
                <c:pt idx="14">
                  <c:v>31.70704567751616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33-4EBF-827D-CC2DCCAB3E50}"/>
            </c:ext>
          </c:extLst>
        </c:ser>
        <c:ser>
          <c:idx val="4"/>
          <c:order val="6"/>
          <c:tx>
            <c:v>OpenCVSGBM</c:v>
          </c:tx>
          <c:val>
            <c:numRef>
              <c:f>OpenCVSGBM!$O$2:$O$16</c:f>
              <c:numCache>
                <c:formatCode>General</c:formatCode>
                <c:ptCount val="15"/>
                <c:pt idx="0">
                  <c:v>39.949154517476863</c:v>
                </c:pt>
                <c:pt idx="1">
                  <c:v>27.419275390498409</c:v>
                </c:pt>
                <c:pt idx="2">
                  <c:v>34.481128042916069</c:v>
                </c:pt>
                <c:pt idx="3">
                  <c:v>52.248681019993107</c:v>
                </c:pt>
                <c:pt idx="4">
                  <c:v>52.248681019993107</c:v>
                </c:pt>
                <c:pt idx="5">
                  <c:v>56.079794569893579</c:v>
                </c:pt>
                <c:pt idx="6">
                  <c:v>56.079794569893579</c:v>
                </c:pt>
                <c:pt idx="7">
                  <c:v>57.416999789606557</c:v>
                </c:pt>
                <c:pt idx="8">
                  <c:v>39.345185499092338</c:v>
                </c:pt>
                <c:pt idx="9">
                  <c:v>44.42826118028205</c:v>
                </c:pt>
                <c:pt idx="10">
                  <c:v>44.42826118028205</c:v>
                </c:pt>
                <c:pt idx="11">
                  <c:v>49.507887517146777</c:v>
                </c:pt>
                <c:pt idx="12">
                  <c:v>40.716214631965229</c:v>
                </c:pt>
                <c:pt idx="13">
                  <c:v>55.232037037037038</c:v>
                </c:pt>
                <c:pt idx="14">
                  <c:v>38.152249971144968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3A33-4EBF-827D-CC2DCCAB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678383"/>
        <c:axId val="515677551"/>
        <c:extLst>
          <c:ext xmlns:c15="http://schemas.microsoft.com/office/drawing/2012/chart" uri="{02D57815-91ED-43cb-92C2-25804820EDAC}">
            <c15:filteredLineSeries>
              <c15:ser>
                <c:idx val="5"/>
                <c:order val="7"/>
                <c:tx>
                  <c:v>OpenCVBM_downfill</c:v>
                </c:tx>
                <c:val>
                  <c:numRef>
                    <c:extLst>
                      <c:ext uri="{02D57815-91ED-43cb-92C2-25804820EDAC}">
                        <c15:formulaRef>
                          <c15:sqref>OpenCVBM_downfill!$O$2:$O$16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75.184642179216468</c:v>
                      </c:pt>
                      <c:pt idx="1">
                        <c:v>54.469246224641907</c:v>
                      </c:pt>
                      <c:pt idx="2">
                        <c:v>48.596033713662855</c:v>
                      </c:pt>
                      <c:pt idx="3">
                        <c:v>78.922947265237852</c:v>
                      </c:pt>
                      <c:pt idx="4">
                        <c:v>78.922947265237852</c:v>
                      </c:pt>
                      <c:pt idx="5">
                        <c:v>72.828148570722831</c:v>
                      </c:pt>
                      <c:pt idx="6">
                        <c:v>72.828148570722831</c:v>
                      </c:pt>
                      <c:pt idx="7">
                        <c:v>73.545462514902866</c:v>
                      </c:pt>
                      <c:pt idx="8">
                        <c:v>69.734092671403332</c:v>
                      </c:pt>
                      <c:pt idx="9">
                        <c:v>63.193824641087538</c:v>
                      </c:pt>
                      <c:pt idx="10">
                        <c:v>63.193824641087538</c:v>
                      </c:pt>
                      <c:pt idx="11">
                        <c:v>75.789501886145402</c:v>
                      </c:pt>
                      <c:pt idx="12">
                        <c:v>65.369793285458002</c:v>
                      </c:pt>
                      <c:pt idx="13">
                        <c:v>68.025999999999996</c:v>
                      </c:pt>
                      <c:pt idx="14">
                        <c:v>61.90619950369345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4A6-4798-AA66-BBA666529BB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CM</c:v>
                </c:tx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'CM'!$O$2:$O$16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83.585887658370027</c:v>
                      </c:pt>
                      <c:pt idx="1">
                        <c:v>76.354656815088475</c:v>
                      </c:pt>
                      <c:pt idx="2">
                        <c:v>66.535785273095328</c:v>
                      </c:pt>
                      <c:pt idx="3">
                        <c:v>78.71887193606986</c:v>
                      </c:pt>
                      <c:pt idx="4">
                        <c:v>78.71887193606986</c:v>
                      </c:pt>
                      <c:pt idx="5">
                        <c:v>83.513248859783516</c:v>
                      </c:pt>
                      <c:pt idx="6">
                        <c:v>83.513248859783516</c:v>
                      </c:pt>
                      <c:pt idx="7">
                        <c:v>78.407532084998948</c:v>
                      </c:pt>
                      <c:pt idx="8">
                        <c:v>77.978369459371734</c:v>
                      </c:pt>
                      <c:pt idx="9">
                        <c:v>80.804615042561295</c:v>
                      </c:pt>
                      <c:pt idx="10">
                        <c:v>80.804615042561295</c:v>
                      </c:pt>
                      <c:pt idx="11">
                        <c:v>83.808942043895755</c:v>
                      </c:pt>
                      <c:pt idx="12">
                        <c:v>82.729916081856985</c:v>
                      </c:pt>
                      <c:pt idx="13">
                        <c:v>84.095111111111109</c:v>
                      </c:pt>
                      <c:pt idx="14">
                        <c:v>59.266144390581722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B47-4E63-BF7E-C2799153A12D}"/>
                  </c:ext>
                </c:extLst>
              </c15:ser>
            </c15:filteredLineSeries>
          </c:ext>
        </c:extLst>
      </c:lineChart>
      <c:catAx>
        <c:axId val="515678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Datset</a:t>
                </a:r>
                <a:r>
                  <a:rPr lang="en-GB" baseline="0"/>
                  <a:t> image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7551"/>
        <c:crosses val="autoZero"/>
        <c:auto val="1"/>
        <c:lblAlgn val="ctr"/>
        <c:lblOffset val="100"/>
        <c:noMultiLvlLbl val="0"/>
      </c:catAx>
      <c:valAx>
        <c:axId val="51567755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Valid</a:t>
                </a:r>
                <a:r>
                  <a:rPr lang="en-GB" baseline="0"/>
                  <a:t> pixels (</a:t>
                </a:r>
                <a:r>
                  <a:rPr lang="en-GB"/>
                  <a:t>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838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Match</a:t>
            </a:r>
            <a:r>
              <a:rPr lang="en-GB" baseline="0"/>
              <a:t> time per image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I3DRSGM</c:v>
          </c:tx>
          <c:cat>
            <c:strRef>
              <c:f>I3DRSGM!$A$2:$A$16</c:f>
              <c:strCache>
                <c:ptCount val="15"/>
                <c:pt idx="0">
                  <c:v>Adirondack</c:v>
                </c:pt>
                <c:pt idx="1">
                  <c:v>Art</c:v>
                </c:pt>
                <c:pt idx="2">
                  <c:v>Jadeplant</c:v>
                </c:pt>
                <c:pt idx="3">
                  <c:v>Motorcycle</c:v>
                </c:pt>
                <c:pt idx="4">
                  <c:v>Motorcycle</c:v>
                </c:pt>
                <c:pt idx="5">
                  <c:v>Piano</c:v>
                </c:pt>
                <c:pt idx="6">
                  <c:v>Piano</c:v>
                </c:pt>
                <c:pt idx="7">
                  <c:v>Pipes</c:v>
                </c:pt>
                <c:pt idx="8">
                  <c:v>Playroom</c:v>
                </c:pt>
                <c:pt idx="9">
                  <c:v>Playtable</c:v>
                </c:pt>
                <c:pt idx="10">
                  <c:v>Playtable</c:v>
                </c:pt>
                <c:pt idx="11">
                  <c:v>Recycle</c:v>
                </c:pt>
                <c:pt idx="12">
                  <c:v>Shelves</c:v>
                </c:pt>
                <c:pt idx="13">
                  <c:v>Teddy</c:v>
                </c:pt>
                <c:pt idx="14">
                  <c:v>Vintage</c:v>
                </c:pt>
              </c:strCache>
            </c:strRef>
          </c:cat>
          <c:val>
            <c:numRef>
              <c:f>I3DRSGM!$L$2:$L$16</c:f>
              <c:numCache>
                <c:formatCode>General</c:formatCode>
                <c:ptCount val="15"/>
                <c:pt idx="0">
                  <c:v>3.6067183017730713</c:v>
                </c:pt>
                <c:pt idx="1">
                  <c:v>1.6927380561828613</c:v>
                </c:pt>
                <c:pt idx="2">
                  <c:v>3.4582014083862305</c:v>
                </c:pt>
                <c:pt idx="3">
                  <c:v>3.7781393527984619</c:v>
                </c:pt>
                <c:pt idx="4">
                  <c:v>2.7606525421142578</c:v>
                </c:pt>
                <c:pt idx="5">
                  <c:v>3.4920921325683594</c:v>
                </c:pt>
                <c:pt idx="6">
                  <c:v>2.545198917388916</c:v>
                </c:pt>
                <c:pt idx="7">
                  <c:v>3.668642520904541</c:v>
                </c:pt>
                <c:pt idx="8">
                  <c:v>3.4672200679779053</c:v>
                </c:pt>
                <c:pt idx="9">
                  <c:v>3.3035132884979248</c:v>
                </c:pt>
                <c:pt idx="10">
                  <c:v>2.3836257457733154</c:v>
                </c:pt>
                <c:pt idx="11">
                  <c:v>3.5532360076904297</c:v>
                </c:pt>
                <c:pt idx="12">
                  <c:v>3.7403571605682373</c:v>
                </c:pt>
                <c:pt idx="13">
                  <c:v>2.2384228706359863</c:v>
                </c:pt>
                <c:pt idx="14">
                  <c:v>3.5846669673919678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55-4393-B14C-B025B80B4644}"/>
            </c:ext>
          </c:extLst>
        </c:ser>
        <c:ser>
          <c:idx val="0"/>
          <c:order val="1"/>
          <c:tx>
            <c:v>I3DRSGM_interp</c:v>
          </c:tx>
          <c:cat>
            <c:strRef>
              <c:f>I3DRSGM_interp!$A$2:$A$16</c:f>
              <c:strCache>
                <c:ptCount val="15"/>
                <c:pt idx="0">
                  <c:v>Adirondack</c:v>
                </c:pt>
                <c:pt idx="1">
                  <c:v>Art</c:v>
                </c:pt>
                <c:pt idx="2">
                  <c:v>Jadeplant</c:v>
                </c:pt>
                <c:pt idx="3">
                  <c:v>Motorcycle</c:v>
                </c:pt>
                <c:pt idx="4">
                  <c:v>Motorcycle</c:v>
                </c:pt>
                <c:pt idx="5">
                  <c:v>Piano</c:v>
                </c:pt>
                <c:pt idx="6">
                  <c:v>Piano</c:v>
                </c:pt>
                <c:pt idx="7">
                  <c:v>Pipes</c:v>
                </c:pt>
                <c:pt idx="8">
                  <c:v>Playroom</c:v>
                </c:pt>
                <c:pt idx="9">
                  <c:v>Playtable</c:v>
                </c:pt>
                <c:pt idx="10">
                  <c:v>Playtable</c:v>
                </c:pt>
                <c:pt idx="11">
                  <c:v>Recycle</c:v>
                </c:pt>
                <c:pt idx="12">
                  <c:v>Shelves</c:v>
                </c:pt>
                <c:pt idx="13">
                  <c:v>Teddy</c:v>
                </c:pt>
                <c:pt idx="14">
                  <c:v>Vintage</c:v>
                </c:pt>
              </c:strCache>
              <c:extLst xmlns:c15="http://schemas.microsoft.com/office/drawing/2012/chart"/>
            </c:strRef>
          </c:cat>
          <c:val>
            <c:numRef>
              <c:f>I3DRSGM_interp!$L$2:$L$16</c:f>
              <c:numCache>
                <c:formatCode>General</c:formatCode>
                <c:ptCount val="15"/>
                <c:pt idx="0">
                  <c:v>4.9674270153045654</c:v>
                </c:pt>
                <c:pt idx="1">
                  <c:v>1.8063702583312988</c:v>
                </c:pt>
                <c:pt idx="2">
                  <c:v>3.9383108615875244</c:v>
                </c:pt>
                <c:pt idx="3">
                  <c:v>4.0385816097259521</c:v>
                </c:pt>
                <c:pt idx="4">
                  <c:v>3.0837287902832031</c:v>
                </c:pt>
                <c:pt idx="5">
                  <c:v>3.8804085254669189</c:v>
                </c:pt>
                <c:pt idx="6">
                  <c:v>2.8583328723907471</c:v>
                </c:pt>
                <c:pt idx="7">
                  <c:v>4.0104324817657471</c:v>
                </c:pt>
                <c:pt idx="8">
                  <c:v>3.9382731914520264</c:v>
                </c:pt>
                <c:pt idx="9">
                  <c:v>3.6215171813964844</c:v>
                </c:pt>
                <c:pt idx="10">
                  <c:v>2.6588935852050781</c:v>
                </c:pt>
                <c:pt idx="11">
                  <c:v>3.9929399490356445</c:v>
                </c:pt>
                <c:pt idx="12">
                  <c:v>4.1741633415222168</c:v>
                </c:pt>
                <c:pt idx="13">
                  <c:v>2.3887250423431396</c:v>
                </c:pt>
                <c:pt idx="14">
                  <c:v>4.0841608047485352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555-4393-B14C-B025B80B4644}"/>
            </c:ext>
          </c:extLst>
        </c:ser>
        <c:ser>
          <c:idx val="7"/>
          <c:order val="2"/>
          <c:tx>
            <c:v>I3DRSGM_sub</c:v>
          </c:tx>
          <c:val>
            <c:numRef>
              <c:f>I3DRSGM_sub!$L$2:$L$16</c:f>
              <c:numCache>
                <c:formatCode>General</c:formatCode>
                <c:ptCount val="15"/>
                <c:pt idx="0">
                  <c:v>4.8157889842987061</c:v>
                </c:pt>
                <c:pt idx="1">
                  <c:v>2.0497589111328125</c:v>
                </c:pt>
                <c:pt idx="2">
                  <c:v>4.4569604396820068</c:v>
                </c:pt>
                <c:pt idx="3">
                  <c:v>4.974846363067627</c:v>
                </c:pt>
                <c:pt idx="4">
                  <c:v>4.0331923961639404</c:v>
                </c:pt>
                <c:pt idx="5">
                  <c:v>4.600236177444458</c:v>
                </c:pt>
                <c:pt idx="6">
                  <c:v>3.6502411365509033</c:v>
                </c:pt>
                <c:pt idx="7">
                  <c:v>4.8458960056304932</c:v>
                </c:pt>
                <c:pt idx="8">
                  <c:v>4.5352013111114502</c:v>
                </c:pt>
                <c:pt idx="9">
                  <c:v>4.3620517253875732</c:v>
                </c:pt>
                <c:pt idx="10">
                  <c:v>3.4268419742584229</c:v>
                </c:pt>
                <c:pt idx="11">
                  <c:v>4.7542552947998047</c:v>
                </c:pt>
                <c:pt idx="12">
                  <c:v>5.0012381076812744</c:v>
                </c:pt>
                <c:pt idx="13">
                  <c:v>2.8048310279846191</c:v>
                </c:pt>
                <c:pt idx="14">
                  <c:v>4.5921478271484375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CD-4CDB-922D-6329B4A275D0}"/>
            </c:ext>
          </c:extLst>
        </c:ser>
        <c:ser>
          <c:idx val="2"/>
          <c:order val="3"/>
          <c:tx>
            <c:v>I3DRALSC</c:v>
          </c:tx>
          <c:val>
            <c:numRef>
              <c:f>I3DRALSC!$L$2:$L$16</c:f>
              <c:numCache>
                <c:formatCode>General</c:formatCode>
                <c:ptCount val="15"/>
                <c:pt idx="0">
                  <c:v>55.469142436981201</c:v>
                </c:pt>
                <c:pt idx="1">
                  <c:v>13.408360004425049</c:v>
                </c:pt>
                <c:pt idx="2">
                  <c:v>46.269706010818481</c:v>
                </c:pt>
                <c:pt idx="3">
                  <c:v>87.568092346191406</c:v>
                </c:pt>
                <c:pt idx="4">
                  <c:v>87.596889972686768</c:v>
                </c:pt>
                <c:pt idx="5">
                  <c:v>67.55913782119751</c:v>
                </c:pt>
                <c:pt idx="6">
                  <c:v>63.027881860733032</c:v>
                </c:pt>
                <c:pt idx="7">
                  <c:v>76.885738849639893</c:v>
                </c:pt>
                <c:pt idx="8">
                  <c:v>44.344785213470459</c:v>
                </c:pt>
                <c:pt idx="9">
                  <c:v>52.452739715576172</c:v>
                </c:pt>
                <c:pt idx="10">
                  <c:v>52.226148843765259</c:v>
                </c:pt>
                <c:pt idx="11">
                  <c:v>37.311118364334106</c:v>
                </c:pt>
                <c:pt idx="12">
                  <c:v>54.570923089981079</c:v>
                </c:pt>
                <c:pt idx="13">
                  <c:v>35.44990873336792</c:v>
                </c:pt>
                <c:pt idx="14">
                  <c:v>29.097747802734375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55-4393-B14C-B025B80B4644}"/>
            </c:ext>
          </c:extLst>
        </c:ser>
        <c:ser>
          <c:idx val="6"/>
          <c:order val="4"/>
          <c:tx>
            <c:v>I3DRALSC_down2</c:v>
          </c:tx>
          <c:val>
            <c:numRef>
              <c:f>I3DRALSC_down2!$L$2:$L$16</c:f>
              <c:numCache>
                <c:formatCode>General</c:formatCode>
                <c:ptCount val="15"/>
                <c:pt idx="0">
                  <c:v>15.648365259170532</c:v>
                </c:pt>
                <c:pt idx="1">
                  <c:v>4.1686751842498779</c:v>
                </c:pt>
                <c:pt idx="2">
                  <c:v>11.370398283004761</c:v>
                </c:pt>
                <c:pt idx="3">
                  <c:v>23.017080307006836</c:v>
                </c:pt>
                <c:pt idx="4">
                  <c:v>23.021965265274048</c:v>
                </c:pt>
                <c:pt idx="5">
                  <c:v>18.749774932861328</c:v>
                </c:pt>
                <c:pt idx="6">
                  <c:v>17.676563262939453</c:v>
                </c:pt>
                <c:pt idx="7">
                  <c:v>22.048055410385132</c:v>
                </c:pt>
                <c:pt idx="8">
                  <c:v>14.327204465866089</c:v>
                </c:pt>
                <c:pt idx="9">
                  <c:v>14.496143579483032</c:v>
                </c:pt>
                <c:pt idx="10">
                  <c:v>14.030431747436523</c:v>
                </c:pt>
                <c:pt idx="11">
                  <c:v>15.410343885421753</c:v>
                </c:pt>
                <c:pt idx="12">
                  <c:v>16.675695896148682</c:v>
                </c:pt>
                <c:pt idx="13">
                  <c:v>11.278612852096558</c:v>
                </c:pt>
                <c:pt idx="14">
                  <c:v>11.851810932159424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D-4CDB-922D-6329B4A275D0}"/>
            </c:ext>
          </c:extLst>
        </c:ser>
        <c:ser>
          <c:idx val="3"/>
          <c:order val="5"/>
          <c:tx>
            <c:v>OpenCVBM</c:v>
          </c:tx>
          <c:val>
            <c:numRef>
              <c:f>OpenCVBM!$L$2:$L$16</c:f>
              <c:numCache>
                <c:formatCode>General</c:formatCode>
                <c:ptCount val="15"/>
                <c:pt idx="0">
                  <c:v>0.74893450736999512</c:v>
                </c:pt>
                <c:pt idx="1">
                  <c:v>0.21482992172241211</c:v>
                </c:pt>
                <c:pt idx="2">
                  <c:v>0.61027264595031738</c:v>
                </c:pt>
                <c:pt idx="3">
                  <c:v>0.84271359443664551</c:v>
                </c:pt>
                <c:pt idx="4">
                  <c:v>0.90326094627380371</c:v>
                </c:pt>
                <c:pt idx="5">
                  <c:v>0.73234343528747559</c:v>
                </c:pt>
                <c:pt idx="6">
                  <c:v>0.74603772163391113</c:v>
                </c:pt>
                <c:pt idx="7">
                  <c:v>0.84564661979675293</c:v>
                </c:pt>
                <c:pt idx="8">
                  <c:v>0.72941040992736816</c:v>
                </c:pt>
                <c:pt idx="9">
                  <c:v>0.71869373321533203</c:v>
                </c:pt>
                <c:pt idx="10">
                  <c:v>0.66206669807434082</c:v>
                </c:pt>
                <c:pt idx="11">
                  <c:v>0.75775623321533203</c:v>
                </c:pt>
                <c:pt idx="12">
                  <c:v>0.7694704532623291</c:v>
                </c:pt>
                <c:pt idx="13">
                  <c:v>0.41793322563171387</c:v>
                </c:pt>
                <c:pt idx="14">
                  <c:v>0.72452044486999512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55-4393-B14C-B025B80B4644}"/>
            </c:ext>
          </c:extLst>
        </c:ser>
        <c:ser>
          <c:idx val="4"/>
          <c:order val="6"/>
          <c:tx>
            <c:v>OpenCVSGBM</c:v>
          </c:tx>
          <c:val>
            <c:numRef>
              <c:f>OpenCVSGBM!$L$2:$L$16</c:f>
              <c:numCache>
                <c:formatCode>General</c:formatCode>
                <c:ptCount val="15"/>
                <c:pt idx="0">
                  <c:v>9.2704334259033203</c:v>
                </c:pt>
                <c:pt idx="1">
                  <c:v>1.4989280700683594</c:v>
                </c:pt>
                <c:pt idx="2">
                  <c:v>7.8832528591156006</c:v>
                </c:pt>
                <c:pt idx="3">
                  <c:v>9.7278938293457031</c:v>
                </c:pt>
                <c:pt idx="4">
                  <c:v>9.7913639545440674</c:v>
                </c:pt>
                <c:pt idx="5">
                  <c:v>10.435848236083984</c:v>
                </c:pt>
                <c:pt idx="6">
                  <c:v>11.228809833526611</c:v>
                </c:pt>
                <c:pt idx="7">
                  <c:v>11.755067825317383</c:v>
                </c:pt>
                <c:pt idx="8">
                  <c:v>9.5218808650970459</c:v>
                </c:pt>
                <c:pt idx="9">
                  <c:v>9.2230110168457031</c:v>
                </c:pt>
                <c:pt idx="10">
                  <c:v>8.0062963962554932</c:v>
                </c:pt>
                <c:pt idx="11">
                  <c:v>12.909910917282104</c:v>
                </c:pt>
                <c:pt idx="12">
                  <c:v>9.8587455749511719</c:v>
                </c:pt>
                <c:pt idx="13">
                  <c:v>3.9577546119689941</c:v>
                </c:pt>
                <c:pt idx="14">
                  <c:v>10.124349355697632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55-4393-B14C-B025B80B4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678383"/>
        <c:axId val="515677551"/>
        <c:extLst>
          <c:ext xmlns:c15="http://schemas.microsoft.com/office/drawing/2012/chart" uri="{02D57815-91ED-43cb-92C2-25804820EDAC}">
            <c15:filteredLineSeries>
              <c15:ser>
                <c:idx val="5"/>
                <c:order val="7"/>
                <c:tx>
                  <c:v>OpenCVBM_downfill</c:v>
                </c:tx>
                <c:val>
                  <c:numRef>
                    <c:extLst>
                      <c:ext uri="{02D57815-91ED-43cb-92C2-25804820EDAC}">
                        <c15:formulaRef>
                          <c15:sqref>OpenCVBM_downfill!$L$2:$L$16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0.94033575057983398</c:v>
                      </c:pt>
                      <c:pt idx="1">
                        <c:v>0.20017528533935547</c:v>
                      </c:pt>
                      <c:pt idx="2">
                        <c:v>0.6825709342956543</c:v>
                      </c:pt>
                      <c:pt idx="3">
                        <c:v>0.93649744987487793</c:v>
                      </c:pt>
                      <c:pt idx="4">
                        <c:v>0.85053920745849609</c:v>
                      </c:pt>
                      <c:pt idx="5">
                        <c:v>0.86710286140441895</c:v>
                      </c:pt>
                      <c:pt idx="6">
                        <c:v>0.95794868469238281</c:v>
                      </c:pt>
                      <c:pt idx="7">
                        <c:v>0.875885009765625</c:v>
                      </c:pt>
                      <c:pt idx="8">
                        <c:v>0.79482769966125488</c:v>
                      </c:pt>
                      <c:pt idx="9">
                        <c:v>0.74307584762573242</c:v>
                      </c:pt>
                      <c:pt idx="10">
                        <c:v>0.72358608245849609</c:v>
                      </c:pt>
                      <c:pt idx="11">
                        <c:v>0.80265188217163086</c:v>
                      </c:pt>
                      <c:pt idx="12">
                        <c:v>0.81146526336669922</c:v>
                      </c:pt>
                      <c:pt idx="13">
                        <c:v>0.47942066192626953</c:v>
                      </c:pt>
                      <c:pt idx="14">
                        <c:v>0.79487228393554688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ACD-4CDB-922D-6329B4A275D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CM</c:v>
                </c:tx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'CM'!$L$2:$L$16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5.3580551147460938</c:v>
                      </c:pt>
                      <c:pt idx="1">
                        <c:v>1.3759224414825439</c:v>
                      </c:pt>
                      <c:pt idx="2">
                        <c:v>4.869795560836792</c:v>
                      </c:pt>
                      <c:pt idx="3">
                        <c:v>5.5025801658630371</c:v>
                      </c:pt>
                      <c:pt idx="4">
                        <c:v>5.4811022281646729</c:v>
                      </c:pt>
                      <c:pt idx="5">
                        <c:v>5.0817091464996338</c:v>
                      </c:pt>
                      <c:pt idx="6">
                        <c:v>5.0836689472198486</c:v>
                      </c:pt>
                      <c:pt idx="7">
                        <c:v>5.3121600151062012</c:v>
                      </c:pt>
                      <c:pt idx="8">
                        <c:v>4.9664452075958252</c:v>
                      </c:pt>
                      <c:pt idx="9">
                        <c:v>4.7018337249755859</c:v>
                      </c:pt>
                      <c:pt idx="10">
                        <c:v>4.7321188449859619</c:v>
                      </c:pt>
                      <c:pt idx="11">
                        <c:v>5.2232646942138672</c:v>
                      </c:pt>
                      <c:pt idx="12">
                        <c:v>5.5494089126586914</c:v>
                      </c:pt>
                      <c:pt idx="13">
                        <c:v>2.4842071533203125</c:v>
                      </c:pt>
                      <c:pt idx="14">
                        <c:v>5.1744682788848877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ACD-4CDB-922D-6329B4A275D0}"/>
                  </c:ext>
                </c:extLst>
              </c15:ser>
            </c15:filteredLineSeries>
          </c:ext>
        </c:extLst>
      </c:lineChart>
      <c:catAx>
        <c:axId val="515678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Datset</a:t>
                </a:r>
                <a:r>
                  <a:rPr lang="en-GB" baseline="0"/>
                  <a:t> image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7551"/>
        <c:crosses val="autoZero"/>
        <c:auto val="1"/>
        <c:lblAlgn val="ctr"/>
        <c:lblOffset val="100"/>
        <c:noMultiLvlLbl val="0"/>
      </c:catAx>
      <c:valAx>
        <c:axId val="51567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838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RMS error (mask invalid points)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I3DRSGM</c:v>
          </c:tx>
          <c:cat>
            <c:strRef>
              <c:f>I3DRSGM!$A$2:$A$16</c:f>
              <c:strCache>
                <c:ptCount val="15"/>
                <c:pt idx="0">
                  <c:v>Adirondack</c:v>
                </c:pt>
                <c:pt idx="1">
                  <c:v>Art</c:v>
                </c:pt>
                <c:pt idx="2">
                  <c:v>Jadeplant</c:v>
                </c:pt>
                <c:pt idx="3">
                  <c:v>Motorcycle</c:v>
                </c:pt>
                <c:pt idx="4">
                  <c:v>Motorcycle</c:v>
                </c:pt>
                <c:pt idx="5">
                  <c:v>Piano</c:v>
                </c:pt>
                <c:pt idx="6">
                  <c:v>Piano</c:v>
                </c:pt>
                <c:pt idx="7">
                  <c:v>Pipes</c:v>
                </c:pt>
                <c:pt idx="8">
                  <c:v>Playroom</c:v>
                </c:pt>
                <c:pt idx="9">
                  <c:v>Playtable</c:v>
                </c:pt>
                <c:pt idx="10">
                  <c:v>Playtable</c:v>
                </c:pt>
                <c:pt idx="11">
                  <c:v>Recycle</c:v>
                </c:pt>
                <c:pt idx="12">
                  <c:v>Shelves</c:v>
                </c:pt>
                <c:pt idx="13">
                  <c:v>Teddy</c:v>
                </c:pt>
                <c:pt idx="14">
                  <c:v>Vintage</c:v>
                </c:pt>
              </c:strCache>
              <c:extLst xmlns:c15="http://schemas.microsoft.com/office/drawing/2012/chart"/>
            </c:strRef>
          </c:cat>
          <c:val>
            <c:numRef>
              <c:f>I3DRSGM!$Q$2:$Q$16</c:f>
              <c:numCache>
                <c:formatCode>General</c:formatCode>
                <c:ptCount val="15"/>
                <c:pt idx="0">
                  <c:v>13.215795741463248</c:v>
                </c:pt>
                <c:pt idx="1">
                  <c:v>2.9037845103361373</c:v>
                </c:pt>
                <c:pt idx="2">
                  <c:v>64.551192439121522</c:v>
                </c:pt>
                <c:pt idx="3">
                  <c:v>20.87816920179425</c:v>
                </c:pt>
                <c:pt idx="4">
                  <c:v>20.87816920179425</c:v>
                </c:pt>
                <c:pt idx="5">
                  <c:v>19.981502371236221</c:v>
                </c:pt>
                <c:pt idx="6">
                  <c:v>19.981502371236221</c:v>
                </c:pt>
                <c:pt idx="7">
                  <c:v>29.727133289526613</c:v>
                </c:pt>
                <c:pt idx="8">
                  <c:v>29.983294095290589</c:v>
                </c:pt>
                <c:pt idx="9">
                  <c:v>14.341417442932931</c:v>
                </c:pt>
                <c:pt idx="10">
                  <c:v>14.341417442932931</c:v>
                </c:pt>
                <c:pt idx="11">
                  <c:v>12.00252442827621</c:v>
                </c:pt>
                <c:pt idx="12">
                  <c:v>31.65329221744754</c:v>
                </c:pt>
                <c:pt idx="13">
                  <c:v>2.9436649492313718</c:v>
                </c:pt>
                <c:pt idx="14">
                  <c:v>32.878972846923759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679-4F8C-AB9A-62C435C3E12C}"/>
            </c:ext>
          </c:extLst>
        </c:ser>
        <c:ser>
          <c:idx val="0"/>
          <c:order val="1"/>
          <c:tx>
            <c:v>I3DRSGM_interp</c:v>
          </c:tx>
          <c:cat>
            <c:strRef>
              <c:f>I3DRSGM_interp!$A$2:$A$16</c:f>
              <c:strCache>
                <c:ptCount val="15"/>
                <c:pt idx="0">
                  <c:v>Adirondack</c:v>
                </c:pt>
                <c:pt idx="1">
                  <c:v>Art</c:v>
                </c:pt>
                <c:pt idx="2">
                  <c:v>Jadeplant</c:v>
                </c:pt>
                <c:pt idx="3">
                  <c:v>Motorcycle</c:v>
                </c:pt>
                <c:pt idx="4">
                  <c:v>Motorcycle</c:v>
                </c:pt>
                <c:pt idx="5">
                  <c:v>Piano</c:v>
                </c:pt>
                <c:pt idx="6">
                  <c:v>Piano</c:v>
                </c:pt>
                <c:pt idx="7">
                  <c:v>Pipes</c:v>
                </c:pt>
                <c:pt idx="8">
                  <c:v>Playroom</c:v>
                </c:pt>
                <c:pt idx="9">
                  <c:v>Playtable</c:v>
                </c:pt>
                <c:pt idx="10">
                  <c:v>Playtable</c:v>
                </c:pt>
                <c:pt idx="11">
                  <c:v>Recycle</c:v>
                </c:pt>
                <c:pt idx="12">
                  <c:v>Shelves</c:v>
                </c:pt>
                <c:pt idx="13">
                  <c:v>Teddy</c:v>
                </c:pt>
                <c:pt idx="14">
                  <c:v>Vintage</c:v>
                </c:pt>
              </c:strCache>
              <c:extLst xmlns:c15="http://schemas.microsoft.com/office/drawing/2012/chart"/>
            </c:strRef>
          </c:cat>
          <c:val>
            <c:numRef>
              <c:f>I3DRSGM_interp!$Q$2:$Q$16</c:f>
              <c:numCache>
                <c:formatCode>General</c:formatCode>
                <c:ptCount val="15"/>
                <c:pt idx="0">
                  <c:v>24.121417318173904</c:v>
                </c:pt>
                <c:pt idx="1">
                  <c:v>5.9763672456320229</c:v>
                </c:pt>
                <c:pt idx="2">
                  <c:v>128.06659491988924</c:v>
                </c:pt>
                <c:pt idx="3">
                  <c:v>34.75759738779243</c:v>
                </c:pt>
                <c:pt idx="4">
                  <c:v>34.75759738779243</c:v>
                </c:pt>
                <c:pt idx="5">
                  <c:v>32.233608131328744</c:v>
                </c:pt>
                <c:pt idx="6">
                  <c:v>32.233608131328744</c:v>
                </c:pt>
                <c:pt idx="7">
                  <c:v>54.774571309225003</c:v>
                </c:pt>
                <c:pt idx="8">
                  <c:v>50.972351957335654</c:v>
                </c:pt>
                <c:pt idx="9">
                  <c:v>27.683686073378578</c:v>
                </c:pt>
                <c:pt idx="10">
                  <c:v>27.683686073378578</c:v>
                </c:pt>
                <c:pt idx="11">
                  <c:v>21.63367936259738</c:v>
                </c:pt>
                <c:pt idx="12">
                  <c:v>46.350561072318747</c:v>
                </c:pt>
                <c:pt idx="13">
                  <c:v>4.7872072969220483</c:v>
                </c:pt>
                <c:pt idx="14">
                  <c:v>59.932723920112082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679-4F8C-AB9A-62C435C3E12C}"/>
            </c:ext>
          </c:extLst>
        </c:ser>
        <c:ser>
          <c:idx val="7"/>
          <c:order val="2"/>
          <c:tx>
            <c:v>I3DRSGM_sub</c:v>
          </c:tx>
          <c:val>
            <c:numRef>
              <c:f>I3DRSGM_sub!$Q$2:$Q$16</c:f>
              <c:numCache>
                <c:formatCode>General</c:formatCode>
                <c:ptCount val="15"/>
                <c:pt idx="0">
                  <c:v>10.507847714276496</c:v>
                </c:pt>
                <c:pt idx="1">
                  <c:v>2.1897583895019839</c:v>
                </c:pt>
                <c:pt idx="2">
                  <c:v>42.858551874159261</c:v>
                </c:pt>
                <c:pt idx="3">
                  <c:v>16.542145511541118</c:v>
                </c:pt>
                <c:pt idx="4">
                  <c:v>16.542145511541118</c:v>
                </c:pt>
                <c:pt idx="5">
                  <c:v>16.618330686170673</c:v>
                </c:pt>
                <c:pt idx="6">
                  <c:v>16.618330686170673</c:v>
                </c:pt>
                <c:pt idx="7">
                  <c:v>21.692735375383304</c:v>
                </c:pt>
                <c:pt idx="8">
                  <c:v>23.078314096635584</c:v>
                </c:pt>
                <c:pt idx="9">
                  <c:v>12.687367706360774</c:v>
                </c:pt>
                <c:pt idx="10">
                  <c:v>12.687367706360774</c:v>
                </c:pt>
                <c:pt idx="11">
                  <c:v>10.269866299450726</c:v>
                </c:pt>
                <c:pt idx="12">
                  <c:v>22.951545427269163</c:v>
                </c:pt>
                <c:pt idx="13">
                  <c:v>2.4585817953536639</c:v>
                </c:pt>
                <c:pt idx="14">
                  <c:v>25.906303009972905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679-4F8C-AB9A-62C435C3E12C}"/>
            </c:ext>
          </c:extLst>
        </c:ser>
        <c:ser>
          <c:idx val="2"/>
          <c:order val="3"/>
          <c:tx>
            <c:v>I3DRALSC</c:v>
          </c:tx>
          <c:val>
            <c:numRef>
              <c:f>I3DRALSC!$Q$2:$Q$16</c:f>
              <c:numCache>
                <c:formatCode>General</c:formatCode>
                <c:ptCount val="15"/>
                <c:pt idx="0">
                  <c:v>8.727516279290084</c:v>
                </c:pt>
                <c:pt idx="1">
                  <c:v>1.5406104176189845</c:v>
                </c:pt>
                <c:pt idx="2">
                  <c:v>26.78847923322461</c:v>
                </c:pt>
                <c:pt idx="3">
                  <c:v>15.422595779287255</c:v>
                </c:pt>
                <c:pt idx="4">
                  <c:v>15.495218339276022</c:v>
                </c:pt>
                <c:pt idx="5">
                  <c:v>15.389901731894938</c:v>
                </c:pt>
                <c:pt idx="6">
                  <c:v>15.490424859541509</c:v>
                </c:pt>
                <c:pt idx="7">
                  <c:v>18.134577884226104</c:v>
                </c:pt>
                <c:pt idx="8">
                  <c:v>20.822409896701437</c:v>
                </c:pt>
                <c:pt idx="9">
                  <c:v>17.222678842268014</c:v>
                </c:pt>
                <c:pt idx="10">
                  <c:v>17.685546767152125</c:v>
                </c:pt>
                <c:pt idx="11">
                  <c:v>8.0168299076117435</c:v>
                </c:pt>
                <c:pt idx="12">
                  <c:v>25.168643831645333</c:v>
                </c:pt>
                <c:pt idx="13">
                  <c:v>2.4531696805320014</c:v>
                </c:pt>
                <c:pt idx="14">
                  <c:v>16.472424207667302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3679-4F8C-AB9A-62C435C3E12C}"/>
            </c:ext>
          </c:extLst>
        </c:ser>
        <c:ser>
          <c:idx val="6"/>
          <c:order val="4"/>
          <c:tx>
            <c:v>I3DRALSC_down2</c:v>
          </c:tx>
          <c:val>
            <c:numRef>
              <c:f>I3DRALSC_down2!$Q$2:$Q$16</c:f>
              <c:numCache>
                <c:formatCode>General</c:formatCode>
                <c:ptCount val="15"/>
                <c:pt idx="0">
                  <c:v>23.602911093959893</c:v>
                </c:pt>
                <c:pt idx="1">
                  <c:v>3.932455760593939</c:v>
                </c:pt>
                <c:pt idx="2">
                  <c:v>60.582944901107481</c:v>
                </c:pt>
                <c:pt idx="3">
                  <c:v>33.006964671064118</c:v>
                </c:pt>
                <c:pt idx="4">
                  <c:v>32.888765535323763</c:v>
                </c:pt>
                <c:pt idx="5">
                  <c:v>23.299097867208964</c:v>
                </c:pt>
                <c:pt idx="6">
                  <c:v>23.290866826699741</c:v>
                </c:pt>
                <c:pt idx="7">
                  <c:v>34.260722688533953</c:v>
                </c:pt>
                <c:pt idx="8">
                  <c:v>36.912570241001575</c:v>
                </c:pt>
                <c:pt idx="9">
                  <c:v>24.215692851401908</c:v>
                </c:pt>
                <c:pt idx="10">
                  <c:v>24.502724009520222</c:v>
                </c:pt>
                <c:pt idx="11">
                  <c:v>21.461042017173597</c:v>
                </c:pt>
                <c:pt idx="12">
                  <c:v>37.092303639135338</c:v>
                </c:pt>
                <c:pt idx="13">
                  <c:v>3.9093286342248552</c:v>
                </c:pt>
                <c:pt idx="14">
                  <c:v>56.293377371920933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679-4F8C-AB9A-62C435C3E12C}"/>
            </c:ext>
          </c:extLst>
        </c:ser>
        <c:ser>
          <c:idx val="3"/>
          <c:order val="5"/>
          <c:tx>
            <c:v>OpenCVBM</c:v>
          </c:tx>
          <c:val>
            <c:numRef>
              <c:f>OpenCVBM!$Q$2:$Q$16</c:f>
              <c:numCache>
                <c:formatCode>General</c:formatCode>
                <c:ptCount val="15"/>
                <c:pt idx="0">
                  <c:v>17.735082240853686</c:v>
                </c:pt>
                <c:pt idx="1">
                  <c:v>2.1127743708595261</c:v>
                </c:pt>
                <c:pt idx="2">
                  <c:v>40.601606846473764</c:v>
                </c:pt>
                <c:pt idx="3">
                  <c:v>22.715763698589495</c:v>
                </c:pt>
                <c:pt idx="4">
                  <c:v>22.715763698589495</c:v>
                </c:pt>
                <c:pt idx="5">
                  <c:v>17.568223773969457</c:v>
                </c:pt>
                <c:pt idx="6">
                  <c:v>17.568223773969457</c:v>
                </c:pt>
                <c:pt idx="7">
                  <c:v>26.372298115828968</c:v>
                </c:pt>
                <c:pt idx="8">
                  <c:v>26.65453952967604</c:v>
                </c:pt>
                <c:pt idx="9">
                  <c:v>46.511491565593225</c:v>
                </c:pt>
                <c:pt idx="10">
                  <c:v>46.511491565593225</c:v>
                </c:pt>
                <c:pt idx="11">
                  <c:v>15.098845764912534</c:v>
                </c:pt>
                <c:pt idx="12">
                  <c:v>19.909536620361109</c:v>
                </c:pt>
                <c:pt idx="13">
                  <c:v>2.029562897659384</c:v>
                </c:pt>
                <c:pt idx="14">
                  <c:v>29.325605703929522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79-4F8C-AB9A-62C435C3E12C}"/>
            </c:ext>
          </c:extLst>
        </c:ser>
        <c:ser>
          <c:idx val="4"/>
          <c:order val="6"/>
          <c:tx>
            <c:v>OpenCVSGBM</c:v>
          </c:tx>
          <c:val>
            <c:numRef>
              <c:f>OpenCVSGBM!$Q$2:$Q$16</c:f>
              <c:numCache>
                <c:formatCode>General</c:formatCode>
                <c:ptCount val="15"/>
                <c:pt idx="0">
                  <c:v>22.074450662934119</c:v>
                </c:pt>
                <c:pt idx="1">
                  <c:v>1.7756152860843901</c:v>
                </c:pt>
                <c:pt idx="2">
                  <c:v>49.337814814836754</c:v>
                </c:pt>
                <c:pt idx="3">
                  <c:v>46.531431014590822</c:v>
                </c:pt>
                <c:pt idx="4">
                  <c:v>46.531431014590822</c:v>
                </c:pt>
                <c:pt idx="5">
                  <c:v>30.522741625674065</c:v>
                </c:pt>
                <c:pt idx="6">
                  <c:v>30.522741625674065</c:v>
                </c:pt>
                <c:pt idx="7">
                  <c:v>47.301123033543028</c:v>
                </c:pt>
                <c:pt idx="8">
                  <c:v>39.446565048691184</c:v>
                </c:pt>
                <c:pt idx="9">
                  <c:v>53.150729063673246</c:v>
                </c:pt>
                <c:pt idx="10">
                  <c:v>53.150729063673246</c:v>
                </c:pt>
                <c:pt idx="11">
                  <c:v>22.468456621867688</c:v>
                </c:pt>
                <c:pt idx="12">
                  <c:v>30.026835328481589</c:v>
                </c:pt>
                <c:pt idx="13">
                  <c:v>2.1745836553405056</c:v>
                </c:pt>
                <c:pt idx="14">
                  <c:v>43.033245630467931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3679-4F8C-AB9A-62C435C3E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678383"/>
        <c:axId val="515677551"/>
        <c:extLst>
          <c:ext xmlns:c15="http://schemas.microsoft.com/office/drawing/2012/chart" uri="{02D57815-91ED-43cb-92C2-25804820EDAC}">
            <c15:filteredLineSeries>
              <c15:ser>
                <c:idx val="5"/>
                <c:order val="7"/>
                <c:tx>
                  <c:v>OpenCVBM_downfill</c:v>
                </c:tx>
                <c:val>
                  <c:numRef>
                    <c:extLst>
                      <c:ext uri="{02D57815-91ED-43cb-92C2-25804820EDAC}">
                        <c15:formulaRef>
                          <c15:sqref>OpenCVBM_downfill!$Q$2:$Q$16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89.922145145119842</c:v>
                      </c:pt>
                      <c:pt idx="1">
                        <c:v>4.0877829612007544</c:v>
                      </c:pt>
                      <c:pt idx="2">
                        <c:v>116.5089102681636</c:v>
                      </c:pt>
                      <c:pt idx="3">
                        <c:v>98.322343356558591</c:v>
                      </c:pt>
                      <c:pt idx="4">
                        <c:v>98.322343356558591</c:v>
                      </c:pt>
                      <c:pt idx="5">
                        <c:v>57.739402690423418</c:v>
                      </c:pt>
                      <c:pt idx="6">
                        <c:v>57.739402690423418</c:v>
                      </c:pt>
                      <c:pt idx="7">
                        <c:v>79.193496344594166</c:v>
                      </c:pt>
                      <c:pt idx="8">
                        <c:v>91.99075934400966</c:v>
                      </c:pt>
                      <c:pt idx="9">
                        <c:v>82.815294764161777</c:v>
                      </c:pt>
                      <c:pt idx="10">
                        <c:v>82.815294764161777</c:v>
                      </c:pt>
                      <c:pt idx="11">
                        <c:v>88.975615514870142</c:v>
                      </c:pt>
                      <c:pt idx="12">
                        <c:v>82.48311261820507</c:v>
                      </c:pt>
                      <c:pt idx="13">
                        <c:v>5.5944092793775093</c:v>
                      </c:pt>
                      <c:pt idx="14">
                        <c:v>154.51559892936376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679-4F8C-AB9A-62C435C3E12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CM</c:v>
                </c:tx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'CM'!$Q$2:$Q$16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60.785790720493431</c:v>
                      </c:pt>
                      <c:pt idx="1">
                        <c:v>7.5202271799740972</c:v>
                      </c:pt>
                      <c:pt idx="2">
                        <c:v>264.2606874612643</c:v>
                      </c:pt>
                      <c:pt idx="3">
                        <c:v>104.92905899642386</c:v>
                      </c:pt>
                      <c:pt idx="4">
                        <c:v>104.92905899642386</c:v>
                      </c:pt>
                      <c:pt idx="5">
                        <c:v>56.006676412141928</c:v>
                      </c:pt>
                      <c:pt idx="6">
                        <c:v>56.006676412141928</c:v>
                      </c:pt>
                      <c:pt idx="7">
                        <c:v>88.928457244081883</c:v>
                      </c:pt>
                      <c:pt idx="8">
                        <c:v>114.11524465425292</c:v>
                      </c:pt>
                      <c:pt idx="9">
                        <c:v>88.856903594522407</c:v>
                      </c:pt>
                      <c:pt idx="10">
                        <c:v>88.856903594522407</c:v>
                      </c:pt>
                      <c:pt idx="11">
                        <c:v>53.957925865176428</c:v>
                      </c:pt>
                      <c:pt idx="12">
                        <c:v>66.791847398513013</c:v>
                      </c:pt>
                      <c:pt idx="13">
                        <c:v>5.8142440991451716</c:v>
                      </c:pt>
                      <c:pt idx="14">
                        <c:v>224.29007794037614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3679-4F8C-AB9A-62C435C3E12C}"/>
                  </c:ext>
                </c:extLst>
              </c15:ser>
            </c15:filteredLineSeries>
          </c:ext>
        </c:extLst>
      </c:lineChart>
      <c:catAx>
        <c:axId val="515678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Datset</a:t>
                </a:r>
                <a:r>
                  <a:rPr lang="en-GB" baseline="0"/>
                  <a:t> image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7551"/>
        <c:crosses val="autoZero"/>
        <c:auto val="1"/>
        <c:lblAlgn val="ctr"/>
        <c:lblOffset val="100"/>
        <c:noMultiLvlLbl val="0"/>
      </c:catAx>
      <c:valAx>
        <c:axId val="51567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RMS Error (pixels)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838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Percentage of pixels with disparity error &gt; 2.0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(mask invalid points)</a:t>
            </a:r>
            <a:endParaRPr lang="en-GB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I3DRSGM</c:v>
          </c:tx>
          <c:cat>
            <c:strRef>
              <c:f>I3DRSGM!$A$2:$A$16</c:f>
              <c:strCache>
                <c:ptCount val="15"/>
                <c:pt idx="0">
                  <c:v>Adirondack</c:v>
                </c:pt>
                <c:pt idx="1">
                  <c:v>Art</c:v>
                </c:pt>
                <c:pt idx="2">
                  <c:v>Jadeplant</c:v>
                </c:pt>
                <c:pt idx="3">
                  <c:v>Motorcycle</c:v>
                </c:pt>
                <c:pt idx="4">
                  <c:v>Motorcycle</c:v>
                </c:pt>
                <c:pt idx="5">
                  <c:v>Piano</c:v>
                </c:pt>
                <c:pt idx="6">
                  <c:v>Piano</c:v>
                </c:pt>
                <c:pt idx="7">
                  <c:v>Pipes</c:v>
                </c:pt>
                <c:pt idx="8">
                  <c:v>Playroom</c:v>
                </c:pt>
                <c:pt idx="9">
                  <c:v>Playtable</c:v>
                </c:pt>
                <c:pt idx="10">
                  <c:v>Playtable</c:v>
                </c:pt>
                <c:pt idx="11">
                  <c:v>Recycle</c:v>
                </c:pt>
                <c:pt idx="12">
                  <c:v>Shelves</c:v>
                </c:pt>
                <c:pt idx="13">
                  <c:v>Teddy</c:v>
                </c:pt>
                <c:pt idx="14">
                  <c:v>Vintage</c:v>
                </c:pt>
              </c:strCache>
              <c:extLst xmlns:c15="http://schemas.microsoft.com/office/drawing/2012/chart"/>
            </c:strRef>
          </c:cat>
          <c:val>
            <c:numRef>
              <c:f>I3DRSGM!$P$2:$P$16</c:f>
              <c:numCache>
                <c:formatCode>General</c:formatCode>
                <c:ptCount val="15"/>
                <c:pt idx="0">
                  <c:v>12.995731169691796</c:v>
                </c:pt>
                <c:pt idx="1">
                  <c:v>21.389915094951068</c:v>
                </c:pt>
                <c:pt idx="2">
                  <c:v>15.432465811561325</c:v>
                </c:pt>
                <c:pt idx="3">
                  <c:v>11.985662286811285</c:v>
                </c:pt>
                <c:pt idx="4">
                  <c:v>11.985662286811285</c:v>
                </c:pt>
                <c:pt idx="5">
                  <c:v>14.401445156395651</c:v>
                </c:pt>
                <c:pt idx="6">
                  <c:v>14.401445156395651</c:v>
                </c:pt>
                <c:pt idx="7">
                  <c:v>10.659162634125815</c:v>
                </c:pt>
                <c:pt idx="8">
                  <c:v>16.584954797369591</c:v>
                </c:pt>
                <c:pt idx="9">
                  <c:v>13.058815588870537</c:v>
                </c:pt>
                <c:pt idx="10">
                  <c:v>13.058815588870537</c:v>
                </c:pt>
                <c:pt idx="11">
                  <c:v>12.35977151920439</c:v>
                </c:pt>
                <c:pt idx="12">
                  <c:v>27.217761174090615</c:v>
                </c:pt>
                <c:pt idx="13">
                  <c:v>48.750666666666667</c:v>
                </c:pt>
                <c:pt idx="14">
                  <c:v>12.249556353878116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C77-45A4-A837-591170AE9C19}"/>
            </c:ext>
          </c:extLst>
        </c:ser>
        <c:ser>
          <c:idx val="0"/>
          <c:order val="1"/>
          <c:tx>
            <c:v>I3DRSGM_interp</c:v>
          </c:tx>
          <c:cat>
            <c:strRef>
              <c:f>I3DRSGM_interp!$A$2:$A$16</c:f>
              <c:strCache>
                <c:ptCount val="15"/>
                <c:pt idx="0">
                  <c:v>Adirondack</c:v>
                </c:pt>
                <c:pt idx="1">
                  <c:v>Art</c:v>
                </c:pt>
                <c:pt idx="2">
                  <c:v>Jadeplant</c:v>
                </c:pt>
                <c:pt idx="3">
                  <c:v>Motorcycle</c:v>
                </c:pt>
                <c:pt idx="4">
                  <c:v>Motorcycle</c:v>
                </c:pt>
                <c:pt idx="5">
                  <c:v>Piano</c:v>
                </c:pt>
                <c:pt idx="6">
                  <c:v>Piano</c:v>
                </c:pt>
                <c:pt idx="7">
                  <c:v>Pipes</c:v>
                </c:pt>
                <c:pt idx="8">
                  <c:v>Playroom</c:v>
                </c:pt>
                <c:pt idx="9">
                  <c:v>Playtable</c:v>
                </c:pt>
                <c:pt idx="10">
                  <c:v>Playtable</c:v>
                </c:pt>
                <c:pt idx="11">
                  <c:v>Recycle</c:v>
                </c:pt>
                <c:pt idx="12">
                  <c:v>Shelves</c:v>
                </c:pt>
                <c:pt idx="13">
                  <c:v>Teddy</c:v>
                </c:pt>
                <c:pt idx="14">
                  <c:v>Vintage</c:v>
                </c:pt>
              </c:strCache>
              <c:extLst xmlns:c15="http://schemas.microsoft.com/office/drawing/2012/chart"/>
            </c:strRef>
          </c:cat>
          <c:val>
            <c:numRef>
              <c:f>I3DRSGM_interp!$P$2:$P$16</c:f>
              <c:numCache>
                <c:formatCode>General</c:formatCode>
                <c:ptCount val="15"/>
                <c:pt idx="0">
                  <c:v>32.655656814403812</c:v>
                </c:pt>
                <c:pt idx="1">
                  <c:v>51.769265668546247</c:v>
                </c:pt>
                <c:pt idx="2">
                  <c:v>61.638820021800001</c:v>
                </c:pt>
                <c:pt idx="3">
                  <c:v>28.686253825245672</c:v>
                </c:pt>
                <c:pt idx="4">
                  <c:v>28.686253825245672</c:v>
                </c:pt>
                <c:pt idx="5">
                  <c:v>39.398853755289394</c:v>
                </c:pt>
                <c:pt idx="6">
                  <c:v>39.398853755289394</c:v>
                </c:pt>
                <c:pt idx="7">
                  <c:v>38.309015358720814</c:v>
                </c:pt>
                <c:pt idx="8">
                  <c:v>50.250151026075663</c:v>
                </c:pt>
                <c:pt idx="9">
                  <c:v>36.572624190064793</c:v>
                </c:pt>
                <c:pt idx="10">
                  <c:v>36.572624190064793</c:v>
                </c:pt>
                <c:pt idx="11">
                  <c:v>31.632801783264746</c:v>
                </c:pt>
                <c:pt idx="12">
                  <c:v>62.510428424203759</c:v>
                </c:pt>
                <c:pt idx="13">
                  <c:v>73.281148148148148</c:v>
                </c:pt>
                <c:pt idx="14">
                  <c:v>43.77910751385042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5C77-45A4-A837-591170AE9C19}"/>
            </c:ext>
          </c:extLst>
        </c:ser>
        <c:ser>
          <c:idx val="7"/>
          <c:order val="2"/>
          <c:tx>
            <c:v>I3DRSGM_sub</c:v>
          </c:tx>
          <c:val>
            <c:numRef>
              <c:f>I3DRSGM_sub!$P$2:$P$16</c:f>
              <c:numCache>
                <c:formatCode>General</c:formatCode>
                <c:ptCount val="15"/>
                <c:pt idx="0">
                  <c:v>8.5033857208644079</c:v>
                </c:pt>
                <c:pt idx="1">
                  <c:v>19.368461987167024</c:v>
                </c:pt>
                <c:pt idx="2">
                  <c:v>7.0744268341459984</c:v>
                </c:pt>
                <c:pt idx="3">
                  <c:v>10.490303494380589</c:v>
                </c:pt>
                <c:pt idx="4">
                  <c:v>10.490303494380589</c:v>
                </c:pt>
                <c:pt idx="5">
                  <c:v>9.0268792620277782</c:v>
                </c:pt>
                <c:pt idx="6">
                  <c:v>9.0268792620277782</c:v>
                </c:pt>
                <c:pt idx="7">
                  <c:v>7.1435759870958693</c:v>
                </c:pt>
                <c:pt idx="8">
                  <c:v>9.5848586215602118</c:v>
                </c:pt>
                <c:pt idx="9">
                  <c:v>9.4580779125905217</c:v>
                </c:pt>
                <c:pt idx="10">
                  <c:v>9.4580779125905217</c:v>
                </c:pt>
                <c:pt idx="11">
                  <c:v>8.8071023376771826</c:v>
                </c:pt>
                <c:pt idx="12">
                  <c:v>14.712001684906184</c:v>
                </c:pt>
                <c:pt idx="13">
                  <c:v>39.483222222222217</c:v>
                </c:pt>
                <c:pt idx="14">
                  <c:v>5.955768842336103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C77-45A4-A837-591170AE9C19}"/>
            </c:ext>
          </c:extLst>
        </c:ser>
        <c:ser>
          <c:idx val="2"/>
          <c:order val="3"/>
          <c:tx>
            <c:v>I3DRALSC</c:v>
          </c:tx>
          <c:val>
            <c:numRef>
              <c:f>I3DRALSC!$P$2:$P$16</c:f>
              <c:numCache>
                <c:formatCode>General</c:formatCode>
                <c:ptCount val="15"/>
                <c:pt idx="0">
                  <c:v>6.07578244339114</c:v>
                </c:pt>
                <c:pt idx="1">
                  <c:v>17.054118867068507</c:v>
                </c:pt>
                <c:pt idx="2">
                  <c:v>4.8532851128012391</c:v>
                </c:pt>
                <c:pt idx="3">
                  <c:v>8.9359028665922651</c:v>
                </c:pt>
                <c:pt idx="4">
                  <c:v>8.9481558718030172</c:v>
                </c:pt>
                <c:pt idx="5">
                  <c:v>8.0194674872892691</c:v>
                </c:pt>
                <c:pt idx="6">
                  <c:v>8.0404192409142894</c:v>
                </c:pt>
                <c:pt idx="7">
                  <c:v>5.9345851742758953</c:v>
                </c:pt>
                <c:pt idx="8">
                  <c:v>8.3465575071230198</c:v>
                </c:pt>
                <c:pt idx="9">
                  <c:v>7.1613756193622162</c:v>
                </c:pt>
                <c:pt idx="10">
                  <c:v>7.3315414178630416</c:v>
                </c:pt>
                <c:pt idx="11">
                  <c:v>5.5835976794695927</c:v>
                </c:pt>
                <c:pt idx="12">
                  <c:v>10.409339505869909</c:v>
                </c:pt>
                <c:pt idx="13">
                  <c:v>47.930777777777777</c:v>
                </c:pt>
                <c:pt idx="14">
                  <c:v>2.69848655355494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5C77-45A4-A837-591170AE9C19}"/>
            </c:ext>
          </c:extLst>
        </c:ser>
        <c:ser>
          <c:idx val="6"/>
          <c:order val="4"/>
          <c:tx>
            <c:v>I3DRALSC_down2</c:v>
          </c:tx>
          <c:val>
            <c:numRef>
              <c:f>I3DRALSC_down2!$P$2:$P$16</c:f>
              <c:numCache>
                <c:formatCode>General</c:formatCode>
                <c:ptCount val="15"/>
                <c:pt idx="0">
                  <c:v>16.808826461272353</c:v>
                </c:pt>
                <c:pt idx="1">
                  <c:v>26.86421673472033</c:v>
                </c:pt>
                <c:pt idx="2">
                  <c:v>14.728564864146945</c:v>
                </c:pt>
                <c:pt idx="3">
                  <c:v>25.080051835982154</c:v>
                </c:pt>
                <c:pt idx="4">
                  <c:v>25.052575914325359</c:v>
                </c:pt>
                <c:pt idx="5">
                  <c:v>18.928402344243928</c:v>
                </c:pt>
                <c:pt idx="6">
                  <c:v>18.926968803206424</c:v>
                </c:pt>
                <c:pt idx="7">
                  <c:v>18.633757626762044</c:v>
                </c:pt>
                <c:pt idx="8">
                  <c:v>21.010901678267874</c:v>
                </c:pt>
                <c:pt idx="9">
                  <c:v>17.678880542497776</c:v>
                </c:pt>
                <c:pt idx="10">
                  <c:v>17.928412050565367</c:v>
                </c:pt>
                <c:pt idx="11">
                  <c:v>18.426872570873343</c:v>
                </c:pt>
                <c:pt idx="12">
                  <c:v>27.402558985348406</c:v>
                </c:pt>
                <c:pt idx="13">
                  <c:v>58.104555555555557</c:v>
                </c:pt>
                <c:pt idx="14">
                  <c:v>20.075437875115419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77-45A4-A837-591170AE9C19}"/>
            </c:ext>
          </c:extLst>
        </c:ser>
        <c:ser>
          <c:idx val="3"/>
          <c:order val="5"/>
          <c:tx>
            <c:v>OpenCVBM</c:v>
          </c:tx>
          <c:val>
            <c:numRef>
              <c:f>OpenCVBM!$P$2:$P$16</c:f>
              <c:numCache>
                <c:formatCode>General</c:formatCode>
                <c:ptCount val="15"/>
                <c:pt idx="0">
                  <c:v>4.4767436146554047</c:v>
                </c:pt>
                <c:pt idx="1">
                  <c:v>11.923909521031824</c:v>
                </c:pt>
                <c:pt idx="2">
                  <c:v>4.1354156807308184</c:v>
                </c:pt>
                <c:pt idx="3">
                  <c:v>6.9587396171903206</c:v>
                </c:pt>
                <c:pt idx="4">
                  <c:v>6.9587396171903206</c:v>
                </c:pt>
                <c:pt idx="5">
                  <c:v>6.0579606371685575</c:v>
                </c:pt>
                <c:pt idx="6">
                  <c:v>6.0579606371685575</c:v>
                </c:pt>
                <c:pt idx="7">
                  <c:v>5.5881197839960723</c:v>
                </c:pt>
                <c:pt idx="8">
                  <c:v>6.7939944218030552</c:v>
                </c:pt>
                <c:pt idx="9">
                  <c:v>14.889070639054758</c:v>
                </c:pt>
                <c:pt idx="10">
                  <c:v>14.889070639054758</c:v>
                </c:pt>
                <c:pt idx="11">
                  <c:v>5.0749635631001366</c:v>
                </c:pt>
                <c:pt idx="12">
                  <c:v>5.0366392119655599</c:v>
                </c:pt>
                <c:pt idx="13">
                  <c:v>28.421962962962965</c:v>
                </c:pt>
                <c:pt idx="14">
                  <c:v>4.2680560364727604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77-45A4-A837-591170AE9C19}"/>
            </c:ext>
          </c:extLst>
        </c:ser>
        <c:ser>
          <c:idx val="4"/>
          <c:order val="6"/>
          <c:tx>
            <c:v>OpenCVSGBM</c:v>
          </c:tx>
          <c:val>
            <c:numRef>
              <c:f>OpenCVSGBM!$P$2:$P$16</c:f>
              <c:numCache>
                <c:formatCode>General</c:formatCode>
                <c:ptCount val="15"/>
                <c:pt idx="0">
                  <c:v>6.2573709452781028</c:v>
                </c:pt>
                <c:pt idx="1">
                  <c:v>7.3028712165402814</c:v>
                </c:pt>
                <c:pt idx="2">
                  <c:v>5.5765930942254442</c:v>
                </c:pt>
                <c:pt idx="3">
                  <c:v>18.45446837570633</c:v>
                </c:pt>
                <c:pt idx="4">
                  <c:v>18.45446837570633</c:v>
                </c:pt>
                <c:pt idx="5">
                  <c:v>10.638069115791888</c:v>
                </c:pt>
                <c:pt idx="6">
                  <c:v>10.638069115791888</c:v>
                </c:pt>
                <c:pt idx="7">
                  <c:v>12.159793814432989</c:v>
                </c:pt>
                <c:pt idx="8">
                  <c:v>9.9633442432767101</c:v>
                </c:pt>
                <c:pt idx="9">
                  <c:v>23.07545102274171</c:v>
                </c:pt>
                <c:pt idx="10">
                  <c:v>23.07545102274171</c:v>
                </c:pt>
                <c:pt idx="11">
                  <c:v>9.1817236796982176</c:v>
                </c:pt>
                <c:pt idx="12">
                  <c:v>12.453106170900744</c:v>
                </c:pt>
                <c:pt idx="13">
                  <c:v>31.502333333333333</c:v>
                </c:pt>
                <c:pt idx="14">
                  <c:v>8.7958795013850413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5C77-45A4-A837-591170AE9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5678383"/>
        <c:axId val="515677551"/>
        <c:extLst>
          <c:ext xmlns:c15="http://schemas.microsoft.com/office/drawing/2012/chart" uri="{02D57815-91ED-43cb-92C2-25804820EDAC}">
            <c15:filteredLineSeries>
              <c15:ser>
                <c:idx val="5"/>
                <c:order val="7"/>
                <c:tx>
                  <c:v>OpenCVBM_downfill</c:v>
                </c:tx>
                <c:val>
                  <c:numRef>
                    <c:extLst>
                      <c:ext uri="{02D57815-91ED-43cb-92C2-25804820EDAC}">
                        <c15:formulaRef>
                          <c15:sqref>OpenCVBM_downfill!$P$2:$P$16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46.12174204218708</c:v>
                      </c:pt>
                      <c:pt idx="1">
                        <c:v>23.570484153217965</c:v>
                      </c:pt>
                      <c:pt idx="2">
                        <c:v>25.621521236676507</c:v>
                      </c:pt>
                      <c:pt idx="3">
                        <c:v>39.287004075736469</c:v>
                      </c:pt>
                      <c:pt idx="4">
                        <c:v>39.287004075736469</c:v>
                      </c:pt>
                      <c:pt idx="5">
                        <c:v>33.784353524452534</c:v>
                      </c:pt>
                      <c:pt idx="6">
                        <c:v>33.784353524452534</c:v>
                      </c:pt>
                      <c:pt idx="7">
                        <c:v>30.229767164597799</c:v>
                      </c:pt>
                      <c:pt idx="8">
                        <c:v>41.86463480241882</c:v>
                      </c:pt>
                      <c:pt idx="9">
                        <c:v>45.085876953373145</c:v>
                      </c:pt>
                      <c:pt idx="10">
                        <c:v>45.085876953373145</c:v>
                      </c:pt>
                      <c:pt idx="11">
                        <c:v>56.118398491083674</c:v>
                      </c:pt>
                      <c:pt idx="12">
                        <c:v>42.051973085123208</c:v>
                      </c:pt>
                      <c:pt idx="13">
                        <c:v>53.094222222222221</c:v>
                      </c:pt>
                      <c:pt idx="14">
                        <c:v>39.362141476223456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C77-45A4-A837-591170AE9C1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CM</c:v>
                </c:tx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'CM'!$P$2:$P$16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44.322617148890288</c:v>
                      </c:pt>
                      <c:pt idx="1">
                        <c:v>65.498736146218164</c:v>
                      </c:pt>
                      <c:pt idx="2">
                        <c:v>88.120624353098862</c:v>
                      </c:pt>
                      <c:pt idx="3">
                        <c:v>64.669511671920858</c:v>
                      </c:pt>
                      <c:pt idx="4">
                        <c:v>64.669511671920858</c:v>
                      </c:pt>
                      <c:pt idx="5">
                        <c:v>43.135010894911886</c:v>
                      </c:pt>
                      <c:pt idx="6">
                        <c:v>43.135010894911886</c:v>
                      </c:pt>
                      <c:pt idx="7">
                        <c:v>54.603636299880776</c:v>
                      </c:pt>
                      <c:pt idx="8">
                        <c:v>67.465602120676593</c:v>
                      </c:pt>
                      <c:pt idx="9">
                        <c:v>67.773611199339342</c:v>
                      </c:pt>
                      <c:pt idx="10">
                        <c:v>67.773611199339342</c:v>
                      </c:pt>
                      <c:pt idx="11">
                        <c:v>42.920328217878371</c:v>
                      </c:pt>
                      <c:pt idx="12">
                        <c:v>65.865381993860183</c:v>
                      </c:pt>
                      <c:pt idx="13">
                        <c:v>57.672555555555562</c:v>
                      </c:pt>
                      <c:pt idx="14">
                        <c:v>90.803161790166214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5C77-45A4-A837-591170AE9C19}"/>
                  </c:ext>
                </c:extLst>
              </c15:ser>
            </c15:filteredLineSeries>
          </c:ext>
        </c:extLst>
      </c:lineChart>
      <c:catAx>
        <c:axId val="515678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Datset</a:t>
                </a:r>
                <a:r>
                  <a:rPr lang="en-GB" baseline="0"/>
                  <a:t> image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7551"/>
        <c:crosses val="autoZero"/>
        <c:auto val="1"/>
        <c:lblAlgn val="ctr"/>
        <c:lblOffset val="100"/>
        <c:noMultiLvlLbl val="0"/>
      </c:catAx>
      <c:valAx>
        <c:axId val="51567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Bad pixel</a:t>
                </a:r>
                <a:r>
                  <a:rPr lang="en-GB" baseline="0"/>
                  <a:t>s (%)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678383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</xdr:row>
      <xdr:rowOff>30480</xdr:rowOff>
    </xdr:from>
    <xdr:to>
      <xdr:col>11</xdr:col>
      <xdr:colOff>0</xdr:colOff>
      <xdr:row>18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38AF2A-4E72-466D-B511-2573C5688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19866</xdr:colOff>
      <xdr:row>39</xdr:row>
      <xdr:rowOff>44087</xdr:rowOff>
    </xdr:from>
    <xdr:to>
      <xdr:col>33</xdr:col>
      <xdr:colOff>4626</xdr:colOff>
      <xdr:row>56</xdr:row>
      <xdr:rowOff>148863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6E5C3F-ED62-450A-999E-D48DE3E37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587828</xdr:colOff>
      <xdr:row>20</xdr:row>
      <xdr:rowOff>21772</xdr:rowOff>
    </xdr:from>
    <xdr:to>
      <xdr:col>10</xdr:col>
      <xdr:colOff>572588</xdr:colOff>
      <xdr:row>37</xdr:row>
      <xdr:rowOff>128452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A874E0-94E1-43F6-BDB4-4F6DAD2AA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40821</xdr:colOff>
      <xdr:row>1</xdr:row>
      <xdr:rowOff>51707</xdr:rowOff>
    </xdr:from>
    <xdr:to>
      <xdr:col>33</xdr:col>
      <xdr:colOff>21771</xdr:colOff>
      <xdr:row>18</xdr:row>
      <xdr:rowOff>154577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C73563-709F-4FEB-A68C-2FBA2299C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26125</xdr:colOff>
      <xdr:row>19</xdr:row>
      <xdr:rowOff>176620</xdr:rowOff>
    </xdr:from>
    <xdr:to>
      <xdr:col>33</xdr:col>
      <xdr:colOff>3265</xdr:colOff>
      <xdr:row>37</xdr:row>
      <xdr:rowOff>94433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157A715-9160-4FD4-84F0-11B4FBA90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20</xdr:row>
      <xdr:rowOff>0</xdr:rowOff>
    </xdr:from>
    <xdr:to>
      <xdr:col>21</xdr:col>
      <xdr:colOff>594360</xdr:colOff>
      <xdr:row>37</xdr:row>
      <xdr:rowOff>106680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88C47F4-AC5E-46D0-83A9-3B6CA9DF7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21</xdr:col>
      <xdr:colOff>594360</xdr:colOff>
      <xdr:row>18</xdr:row>
      <xdr:rowOff>106680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699E355-6928-42D4-9A7B-774048A6E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A3CD355-C46C-4A5C-9CDC-925979E6B3DE}" autoFormatId="16" applyNumberFormats="0" applyBorderFormats="0" applyFontFormats="0" applyPatternFormats="0" applyAlignmentFormats="0" applyWidthHeightFormats="0">
  <queryTableRefresh nextId="18">
    <queryTableFields count="17">
      <queryTableField id="1" name=" " tableColumnId="1"/>
      <queryTableField id="2" name="bad050" tableColumnId="2"/>
      <queryTableField id="3" name="bad100" tableColumnId="3"/>
      <queryTableField id="4" name="bad200" tableColumnId="4"/>
      <queryTableField id="5" name="bad400" tableColumnId="5"/>
      <queryTableField id="6" name="avgerr" tableColumnId="6"/>
      <queryTableField id="7" name="rms" tableColumnId="7"/>
      <queryTableField id="8" name="A50" tableColumnId="8"/>
      <queryTableField id="9" name="A90" tableColumnId="9"/>
      <queryTableField id="10" name="A95" tableColumnId="10"/>
      <queryTableField id="11" name="A99" tableColumnId="11"/>
      <queryTableField id="12" name="time" tableColumnId="12"/>
      <queryTableField id="13" name="time/MP" tableColumnId="13"/>
      <queryTableField id="14" name="time/Gdisp" tableColumnId="14"/>
      <queryTableField id="15" name="coverage" tableColumnId="15"/>
      <queryTableField id="16" name="bad200_maskerr" tableColumnId="16"/>
      <queryTableField id="17" name="rms_maskerr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7B205ABF-F3D6-43AD-9898-3FC4A5741D79}" autoFormatId="16" applyNumberFormats="0" applyBorderFormats="0" applyFontFormats="0" applyPatternFormats="0" applyAlignmentFormats="0" applyWidthHeightFormats="0">
  <queryTableRefresh nextId="18">
    <queryTableFields count="17">
      <queryTableField id="1" name=" " tableColumnId="1"/>
      <queryTableField id="2" name="bad050" tableColumnId="2"/>
      <queryTableField id="3" name="bad100" tableColumnId="3"/>
      <queryTableField id="4" name="bad200" tableColumnId="4"/>
      <queryTableField id="5" name="bad400" tableColumnId="5"/>
      <queryTableField id="6" name="avgerr" tableColumnId="6"/>
      <queryTableField id="7" name="rms" tableColumnId="7"/>
      <queryTableField id="8" name="A50" tableColumnId="8"/>
      <queryTableField id="9" name="A90" tableColumnId="9"/>
      <queryTableField id="10" name="A95" tableColumnId="10"/>
      <queryTableField id="11" name="A99" tableColumnId="11"/>
      <queryTableField id="12" name="time" tableColumnId="12"/>
      <queryTableField id="13" name="time/MP" tableColumnId="13"/>
      <queryTableField id="14" name="time/Gdisp" tableColumnId="14"/>
      <queryTableField id="15" name="coverage" tableColumnId="15"/>
      <queryTableField id="16" name="bad200_maskerr" tableColumnId="16"/>
      <queryTableField id="17" name="rms_maskerr" tableColumnId="1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ACCFEC99-AAFF-4D3E-800A-8748C4FD1CAA}" autoFormatId="16" applyNumberFormats="0" applyBorderFormats="0" applyFontFormats="0" applyPatternFormats="0" applyAlignmentFormats="0" applyWidthHeightFormats="0">
  <queryTableRefresh nextId="18">
    <queryTableFields count="17">
      <queryTableField id="1" name=" " tableColumnId="1"/>
      <queryTableField id="2" name="bad050" tableColumnId="2"/>
      <queryTableField id="3" name="bad100" tableColumnId="3"/>
      <queryTableField id="4" name="bad200" tableColumnId="4"/>
      <queryTableField id="5" name="bad400" tableColumnId="5"/>
      <queryTableField id="6" name="avgerr" tableColumnId="6"/>
      <queryTableField id="7" name="rms" tableColumnId="7"/>
      <queryTableField id="8" name="A50" tableColumnId="8"/>
      <queryTableField id="9" name="A90" tableColumnId="9"/>
      <queryTableField id="10" name="A95" tableColumnId="10"/>
      <queryTableField id="11" name="A99" tableColumnId="11"/>
      <queryTableField id="12" name="time" tableColumnId="12"/>
      <queryTableField id="13" name="time/MP" tableColumnId="13"/>
      <queryTableField id="14" name="time/Gdisp" tableColumnId="14"/>
      <queryTableField id="15" name="coverage" tableColumnId="15"/>
      <queryTableField id="16" name="bad200_maskerr" tableColumnId="16"/>
      <queryTableField id="17" name="rms_maskerr" tableColumnId="1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E57F271-C88A-47AA-B8D8-05AAAC61AC2B}" autoFormatId="16" applyNumberFormats="0" applyBorderFormats="0" applyFontFormats="0" applyPatternFormats="0" applyAlignmentFormats="0" applyWidthHeightFormats="0">
  <queryTableRefresh nextId="18">
    <queryTableFields count="17">
      <queryTableField id="1" name=" " tableColumnId="1"/>
      <queryTableField id="2" name="bad050" tableColumnId="2"/>
      <queryTableField id="3" name="bad100" tableColumnId="3"/>
      <queryTableField id="4" name="bad200" tableColumnId="4"/>
      <queryTableField id="5" name="bad400" tableColumnId="5"/>
      <queryTableField id="6" name="avgerr" tableColumnId="6"/>
      <queryTableField id="7" name="rms" tableColumnId="7"/>
      <queryTableField id="8" name="A50" tableColumnId="8"/>
      <queryTableField id="9" name="A90" tableColumnId="9"/>
      <queryTableField id="10" name="A95" tableColumnId="10"/>
      <queryTableField id="11" name="A99" tableColumnId="11"/>
      <queryTableField id="12" name="time" tableColumnId="12"/>
      <queryTableField id="13" name="time/MP" tableColumnId="13"/>
      <queryTableField id="14" name="time/Gdisp" tableColumnId="14"/>
      <queryTableField id="15" name="coverage" tableColumnId="15"/>
      <queryTableField id="16" name="bad200_maskerr" tableColumnId="16"/>
      <queryTableField id="17" name="rms_maskerr" tableColumnId="1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E2CC387-6A1C-4C38-9B4A-EA38AFFAD956}" autoFormatId="16" applyNumberFormats="0" applyBorderFormats="0" applyFontFormats="0" applyPatternFormats="0" applyAlignmentFormats="0" applyWidthHeightFormats="0">
  <queryTableRefresh nextId="18">
    <queryTableFields count="17">
      <queryTableField id="1" name=" " tableColumnId="1"/>
      <queryTableField id="2" name="bad050" tableColumnId="2"/>
      <queryTableField id="3" name="bad100" tableColumnId="3"/>
      <queryTableField id="4" name="bad200" tableColumnId="4"/>
      <queryTableField id="5" name="bad400" tableColumnId="5"/>
      <queryTableField id="6" name="avgerr" tableColumnId="6"/>
      <queryTableField id="7" name="rms" tableColumnId="7"/>
      <queryTableField id="8" name="A50" tableColumnId="8"/>
      <queryTableField id="9" name="A90" tableColumnId="9"/>
      <queryTableField id="10" name="A95" tableColumnId="10"/>
      <queryTableField id="11" name="A99" tableColumnId="11"/>
      <queryTableField id="12" name="time" tableColumnId="12"/>
      <queryTableField id="13" name="time/MP" tableColumnId="13"/>
      <queryTableField id="14" name="time/Gdisp" tableColumnId="14"/>
      <queryTableField id="15" name="coverage" tableColumnId="15"/>
      <queryTableField id="16" name="bad200_maskerr" tableColumnId="16"/>
      <queryTableField id="17" name="rms_maskerr" tableColumnId="1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76DF7F82-D459-4348-B52A-45AC6BEADD4E}" autoFormatId="16" applyNumberFormats="0" applyBorderFormats="0" applyFontFormats="0" applyPatternFormats="0" applyAlignmentFormats="0" applyWidthHeightFormats="0">
  <queryTableRefresh nextId="18">
    <queryTableFields count="17">
      <queryTableField id="1" name=" " tableColumnId="1"/>
      <queryTableField id="2" name="bad050" tableColumnId="2"/>
      <queryTableField id="3" name="bad100" tableColumnId="3"/>
      <queryTableField id="4" name="bad200" tableColumnId="4"/>
      <queryTableField id="5" name="bad400" tableColumnId="5"/>
      <queryTableField id="6" name="avgerr" tableColumnId="6"/>
      <queryTableField id="7" name="rms" tableColumnId="7"/>
      <queryTableField id="8" name="A50" tableColumnId="8"/>
      <queryTableField id="9" name="A90" tableColumnId="9"/>
      <queryTableField id="10" name="A95" tableColumnId="10"/>
      <queryTableField id="11" name="A99" tableColumnId="11"/>
      <queryTableField id="12" name="time" tableColumnId="12"/>
      <queryTableField id="13" name="time/MP" tableColumnId="13"/>
      <queryTableField id="14" name="time/Gdisp" tableColumnId="14"/>
      <queryTableField id="15" name="coverage" tableColumnId="15"/>
      <queryTableField id="16" name="bad200_maskerr" tableColumnId="16"/>
      <queryTableField id="17" name="rms_maskerr" tableColumnId="1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3D660203-EDE1-42F8-8FB7-245DED2C73DF}" autoFormatId="16" applyNumberFormats="0" applyBorderFormats="0" applyFontFormats="0" applyPatternFormats="0" applyAlignmentFormats="0" applyWidthHeightFormats="0">
  <queryTableRefresh nextId="18">
    <queryTableFields count="17">
      <queryTableField id="1" name=" " tableColumnId="1"/>
      <queryTableField id="2" name="bad050" tableColumnId="2"/>
      <queryTableField id="3" name="bad100" tableColumnId="3"/>
      <queryTableField id="4" name="bad200" tableColumnId="4"/>
      <queryTableField id="5" name="bad400" tableColumnId="5"/>
      <queryTableField id="6" name="avgerr" tableColumnId="6"/>
      <queryTableField id="7" name="rms" tableColumnId="7"/>
      <queryTableField id="8" name="A50" tableColumnId="8"/>
      <queryTableField id="9" name="A90" tableColumnId="9"/>
      <queryTableField id="10" name="A95" tableColumnId="10"/>
      <queryTableField id="11" name="A99" tableColumnId="11"/>
      <queryTableField id="12" name="time" tableColumnId="12"/>
      <queryTableField id="13" name="time/MP" tableColumnId="13"/>
      <queryTableField id="14" name="time/Gdisp" tableColumnId="14"/>
      <queryTableField id="15" name="coverage" tableColumnId="15"/>
      <queryTableField id="16" name="bad200_maskerr" tableColumnId="16"/>
      <queryTableField id="17" name="rms_maskerr" tableColumnId="17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48B7E352-1880-49A2-A7AA-9CE0E44A546D}" autoFormatId="16" applyNumberFormats="0" applyBorderFormats="0" applyFontFormats="0" applyPatternFormats="0" applyAlignmentFormats="0" applyWidthHeightFormats="0">
  <queryTableRefresh nextId="18">
    <queryTableFields count="17">
      <queryTableField id="1" name=" " tableColumnId="1"/>
      <queryTableField id="2" name="bad050" tableColumnId="2"/>
      <queryTableField id="3" name="bad100" tableColumnId="3"/>
      <queryTableField id="4" name="bad200" tableColumnId="4"/>
      <queryTableField id="5" name="bad400" tableColumnId="5"/>
      <queryTableField id="6" name="avgerr" tableColumnId="6"/>
      <queryTableField id="7" name="rms" tableColumnId="7"/>
      <queryTableField id="8" name="A50" tableColumnId="8"/>
      <queryTableField id="9" name="A90" tableColumnId="9"/>
      <queryTableField id="10" name="A95" tableColumnId="10"/>
      <queryTableField id="11" name="A99" tableColumnId="11"/>
      <queryTableField id="12" name="time" tableColumnId="12"/>
      <queryTableField id="13" name="time/MP" tableColumnId="13"/>
      <queryTableField id="14" name="time/Gdisp" tableColumnId="14"/>
      <queryTableField id="15" name="coverage" tableColumnId="15"/>
      <queryTableField id="16" name="bad200_maskerr" tableColumnId="16"/>
      <queryTableField id="17" name="rms_maskerr" tableColumnId="1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CF43B37-E60B-47FD-90C8-C1D2AC291271}" autoFormatId="16" applyNumberFormats="0" applyBorderFormats="0" applyFontFormats="0" applyPatternFormats="0" applyAlignmentFormats="0" applyWidthHeightFormats="0">
  <queryTableRefresh nextId="18">
    <queryTableFields count="17">
      <queryTableField id="1" name=" " tableColumnId="1"/>
      <queryTableField id="2" name="bad050" tableColumnId="2"/>
      <queryTableField id="3" name="bad100" tableColumnId="3"/>
      <queryTableField id="4" name="bad200" tableColumnId="4"/>
      <queryTableField id="5" name="bad400" tableColumnId="5"/>
      <queryTableField id="6" name="avgerr" tableColumnId="6"/>
      <queryTableField id="7" name="rms" tableColumnId="7"/>
      <queryTableField id="8" name="A50" tableColumnId="8"/>
      <queryTableField id="9" name="A90" tableColumnId="9"/>
      <queryTableField id="10" name="A95" tableColumnId="10"/>
      <queryTableField id="11" name="A99" tableColumnId="11"/>
      <queryTableField id="12" name="time" tableColumnId="12"/>
      <queryTableField id="13" name="time/MP" tableColumnId="13"/>
      <queryTableField id="14" name="time/Gdisp" tableColumnId="14"/>
      <queryTableField id="15" name="coverage" tableColumnId="15"/>
      <queryTableField id="16" name="bad200_maskerr" tableColumnId="16"/>
      <queryTableField id="17" name="rms_maskerr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FD31CF-746D-4719-9B02-A94651E86282}" name="I3DRSGM" displayName="I3DRSGM" ref="A1:Q16" tableType="queryTable" totalsRowShown="0">
  <autoFilter ref="A1:Q16" xr:uid="{108A8201-CFB6-41B0-B8CC-82AEF76DD93A}"/>
  <tableColumns count="17">
    <tableColumn id="1" xr3:uid="{B9C5D457-D50A-4517-B36B-0A9E79BB90C4}" uniqueName="1" name=" " queryTableFieldId="1" dataDxfId="8"/>
    <tableColumn id="2" xr3:uid="{0D149B2A-D3A9-4CBA-81E0-1CAD8E83F430}" uniqueName="2" name="bad050" queryTableFieldId="2"/>
    <tableColumn id="3" xr3:uid="{663C231C-84A8-4B9F-A48A-9332F014A646}" uniqueName="3" name="bad100" queryTableFieldId="3"/>
    <tableColumn id="4" xr3:uid="{3E18DF92-2CD0-4B87-988D-0E78307381B4}" uniqueName="4" name="bad200" queryTableFieldId="4"/>
    <tableColumn id="5" xr3:uid="{EAA39ED6-3BCA-415D-AF2A-1C3B8B1BA730}" uniqueName="5" name="bad400" queryTableFieldId="5"/>
    <tableColumn id="6" xr3:uid="{0B898856-E668-4312-9FC8-41696A1DD722}" uniqueName="6" name="avgerr" queryTableFieldId="6"/>
    <tableColumn id="7" xr3:uid="{F322E497-4615-498A-9B28-F6ABDF91443F}" uniqueName="7" name="rms" queryTableFieldId="7"/>
    <tableColumn id="8" xr3:uid="{B6D3529A-2E22-4422-8644-D9203FBCF2AA}" uniqueName="8" name="A50" queryTableFieldId="8"/>
    <tableColumn id="9" xr3:uid="{BA771F2D-89A1-47AB-B82D-B85C4EAB2432}" uniqueName="9" name="A90" queryTableFieldId="9"/>
    <tableColumn id="10" xr3:uid="{899D7A14-402E-4317-8C1A-C4E193F71809}" uniqueName="10" name="A95" queryTableFieldId="10"/>
    <tableColumn id="11" xr3:uid="{B499538A-2700-486F-96E6-52C45537C522}" uniqueName="11" name="A99" queryTableFieldId="11"/>
    <tableColumn id="12" xr3:uid="{6CF7FCDC-1DA1-4705-B588-220736693CDE}" uniqueName="12" name="time" queryTableFieldId="12"/>
    <tableColumn id="13" xr3:uid="{37A418CF-D154-4BC5-A31E-D0DBB1FE9A3F}" uniqueName="13" name="time/MP" queryTableFieldId="13"/>
    <tableColumn id="14" xr3:uid="{520D67D9-5E73-4C2B-BA7B-18202B720AA7}" uniqueName="14" name="time/Gdisp" queryTableFieldId="14"/>
    <tableColumn id="15" xr3:uid="{82F58D15-A640-471A-9F93-C47DC2FF6D29}" uniqueName="15" name="coverage" queryTableFieldId="15"/>
    <tableColumn id="16" xr3:uid="{35B026EE-8E30-4EDB-9E47-A5FA180DC184}" uniqueName="16" name="bad200_maskerr" queryTableFieldId="16"/>
    <tableColumn id="17" xr3:uid="{F1B083C3-42D2-47B7-9D1C-16E0336EEAB0}" uniqueName="17" name="rms_maskerr" queryTableField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C19C7C-7FF2-4AF8-B018-E77A2A1B3F87}" name="I3DRSGM_interp" displayName="I3DRSGM_interp" ref="A1:Q16" tableType="queryTable" totalsRowShown="0">
  <autoFilter ref="A1:Q16" xr:uid="{BC9360FB-D907-457B-A51A-9C4FB4631627}"/>
  <tableColumns count="17">
    <tableColumn id="1" xr3:uid="{B1D83C0C-50E0-494F-BD31-0BD2D1ECBB35}" uniqueName="1" name=" " queryTableFieldId="1" dataDxfId="7"/>
    <tableColumn id="2" xr3:uid="{69E5C61C-C21D-4A25-ADF7-EE67B98679EB}" uniqueName="2" name="bad050" queryTableFieldId="2"/>
    <tableColumn id="3" xr3:uid="{CABED935-B43D-40CA-AFE0-8BC28B37FFCA}" uniqueName="3" name="bad100" queryTableFieldId="3"/>
    <tableColumn id="4" xr3:uid="{BD29E426-454C-424A-B72C-D25C8C64ED3A}" uniqueName="4" name="bad200" queryTableFieldId="4"/>
    <tableColumn id="5" xr3:uid="{AFDCED6E-8813-413F-BCA4-0C980CE2CCD4}" uniqueName="5" name="bad400" queryTableFieldId="5"/>
    <tableColumn id="6" xr3:uid="{306F4E3D-7E9F-4C08-865A-C122B93483B6}" uniqueName="6" name="avgerr" queryTableFieldId="6"/>
    <tableColumn id="7" xr3:uid="{4C88C588-7C5E-40B5-A246-F3F678501FEE}" uniqueName="7" name="rms" queryTableFieldId="7"/>
    <tableColumn id="8" xr3:uid="{60DD18C4-8020-4358-A09B-5FDEEC173585}" uniqueName="8" name="A50" queryTableFieldId="8"/>
    <tableColumn id="9" xr3:uid="{901F08FF-E16D-432C-9C51-4E58AA037946}" uniqueName="9" name="A90" queryTableFieldId="9"/>
    <tableColumn id="10" xr3:uid="{8B945339-C6E7-4E77-A054-42160EC81AEC}" uniqueName="10" name="A95" queryTableFieldId="10"/>
    <tableColumn id="11" xr3:uid="{83B8DADB-D5DF-4ADC-81D1-636D3C23553F}" uniqueName="11" name="A99" queryTableFieldId="11"/>
    <tableColumn id="12" xr3:uid="{A4C64309-E9C6-4464-B0A9-9FB72FA5129D}" uniqueName="12" name="time" queryTableFieldId="12"/>
    <tableColumn id="13" xr3:uid="{1D577339-C69F-44D9-8D47-B99CDBB4F710}" uniqueName="13" name="time/MP" queryTableFieldId="13"/>
    <tableColumn id="14" xr3:uid="{E461C3D0-5194-42C3-8156-7046D588BE7C}" uniqueName="14" name="time/Gdisp" queryTableFieldId="14"/>
    <tableColumn id="15" xr3:uid="{C1AE098C-9436-4D0D-9234-C03C6E968025}" uniqueName="15" name="coverage" queryTableFieldId="15"/>
    <tableColumn id="16" xr3:uid="{E5DACCC5-F592-451A-BCDE-9875F7393F0A}" uniqueName="16" name="bad200_maskerr" queryTableFieldId="16"/>
    <tableColumn id="17" xr3:uid="{C0FC5212-D78B-413C-8C8A-D83FD987427B}" uniqueName="17" name="rms_maskerr" queryTableFieldId="1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2B939CB-B873-44F4-83AC-C1BD388BFB60}" name="I3DRSGM_sub" displayName="I3DRSGM_sub" ref="A1:Q16" tableType="queryTable" totalsRowShown="0">
  <autoFilter ref="A1:Q16" xr:uid="{4622A3C6-B6D7-4448-96E9-74F7A5ECDBD3}"/>
  <tableColumns count="17">
    <tableColumn id="1" xr3:uid="{946E5F6B-0B95-4E04-851B-222108FA1713}" uniqueName="1" name=" " queryTableFieldId="1" dataDxfId="6"/>
    <tableColumn id="2" xr3:uid="{0C34969E-7069-4734-BC4A-C6AACBBDE1C0}" uniqueName="2" name="bad050" queryTableFieldId="2"/>
    <tableColumn id="3" xr3:uid="{9C5371A5-A901-41C3-AA89-1D3B9E979D8B}" uniqueName="3" name="bad100" queryTableFieldId="3"/>
    <tableColumn id="4" xr3:uid="{416DF6E0-85DC-41E7-BB81-EAC3B9D9970E}" uniqueName="4" name="bad200" queryTableFieldId="4"/>
    <tableColumn id="5" xr3:uid="{09B0D7D2-3B57-4216-B47A-2FAEAB13AFA5}" uniqueName="5" name="bad400" queryTableFieldId="5"/>
    <tableColumn id="6" xr3:uid="{1D545E42-42FE-43E4-B2F7-9F1A7EBFD582}" uniqueName="6" name="avgerr" queryTableFieldId="6"/>
    <tableColumn id="7" xr3:uid="{4C37A6CA-5435-4AEF-A6D6-B2010D62BB18}" uniqueName="7" name="rms" queryTableFieldId="7"/>
    <tableColumn id="8" xr3:uid="{3C414FA5-6BF0-4132-9A57-A6728646792D}" uniqueName="8" name="A50" queryTableFieldId="8"/>
    <tableColumn id="9" xr3:uid="{C52939E3-1D78-4288-9D67-790B062169D2}" uniqueName="9" name="A90" queryTableFieldId="9"/>
    <tableColumn id="10" xr3:uid="{F2BAE547-B221-4CEF-A487-1C78A326FA3B}" uniqueName="10" name="A95" queryTableFieldId="10"/>
    <tableColumn id="11" xr3:uid="{FD2C30E3-34B2-450A-8C0F-C97793948F4D}" uniqueName="11" name="A99" queryTableFieldId="11"/>
    <tableColumn id="12" xr3:uid="{9E00A914-A0AC-4F11-A156-7FCBBBBE4C25}" uniqueName="12" name="time" queryTableFieldId="12"/>
    <tableColumn id="13" xr3:uid="{18A17810-9210-48F6-936C-E36208B4A44E}" uniqueName="13" name="time/MP" queryTableFieldId="13"/>
    <tableColumn id="14" xr3:uid="{E2A2B323-DF3D-404B-BAB8-7AADF65BE32E}" uniqueName="14" name="time/Gdisp" queryTableFieldId="14"/>
    <tableColumn id="15" xr3:uid="{116921F6-5A6D-4628-B44E-CD13E16D749F}" uniqueName="15" name="coverage" queryTableFieldId="15"/>
    <tableColumn id="16" xr3:uid="{BE3E115F-F2C2-4420-981C-54BE4564863D}" uniqueName="16" name="bad200_maskerr" queryTableFieldId="16"/>
    <tableColumn id="17" xr3:uid="{91692381-913E-4FD7-BACA-39ADEFD4ECAA}" uniqueName="17" name="rms_maskerr" queryTableFieldId="1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9D54009-1202-47B2-9C8D-3EE31C19CECA}" name="I3DRALSC" displayName="I3DRALSC" ref="A1:Q16" tableType="queryTable" totalsRowShown="0">
  <autoFilter ref="A1:Q16" xr:uid="{13BC276F-EA8A-4E4E-8F3C-2F2A6987D53D}"/>
  <tableColumns count="17">
    <tableColumn id="1" xr3:uid="{FD3B90C8-FD8B-4FF9-9BFB-D3EE246BCB1F}" uniqueName="1" name=" " queryTableFieldId="1" dataDxfId="5"/>
    <tableColumn id="2" xr3:uid="{970100BE-146C-4366-A80D-5079935FC2F3}" uniqueName="2" name="bad050" queryTableFieldId="2"/>
    <tableColumn id="3" xr3:uid="{D5D440D5-CEF8-4186-B223-7CC91BDFF07D}" uniqueName="3" name="bad100" queryTableFieldId="3"/>
    <tableColumn id="4" xr3:uid="{A5CC2A97-D246-47B1-BE36-C8DDCCFA7314}" uniqueName="4" name="bad200" queryTableFieldId="4"/>
    <tableColumn id="5" xr3:uid="{220E5F04-DC1C-4D91-82CC-0FE52247B1F8}" uniqueName="5" name="bad400" queryTableFieldId="5"/>
    <tableColumn id="6" xr3:uid="{9943F6DA-7D11-4C2D-8443-4702735F5DD9}" uniqueName="6" name="avgerr" queryTableFieldId="6"/>
    <tableColumn id="7" xr3:uid="{F4AE4AFD-0023-40DB-8C1F-0A15EB60A5CA}" uniqueName="7" name="rms" queryTableFieldId="7"/>
    <tableColumn id="8" xr3:uid="{92891F40-9676-4D14-8BA4-81BFD6E4E37F}" uniqueName="8" name="A50" queryTableFieldId="8"/>
    <tableColumn id="9" xr3:uid="{75AE31C9-D099-4E04-BFCB-FFA90523CFFD}" uniqueName="9" name="A90" queryTableFieldId="9"/>
    <tableColumn id="10" xr3:uid="{069F51C8-65F2-4F28-B4C0-7B4C30D18B4D}" uniqueName="10" name="A95" queryTableFieldId="10"/>
    <tableColumn id="11" xr3:uid="{F93814BC-16DA-446E-855C-FB024ABE3E3E}" uniqueName="11" name="A99" queryTableFieldId="11"/>
    <tableColumn id="12" xr3:uid="{1D2CF9CE-8283-494E-A9D9-9EF7E708198F}" uniqueName="12" name="time" queryTableFieldId="12"/>
    <tableColumn id="13" xr3:uid="{315A7DF1-CFC6-4507-871A-8C0BBEBEC3F0}" uniqueName="13" name="time/MP" queryTableFieldId="13"/>
    <tableColumn id="14" xr3:uid="{0AA83E76-83B2-48CD-8AE9-54D5A40C5EAA}" uniqueName="14" name="time/Gdisp" queryTableFieldId="14"/>
    <tableColumn id="15" xr3:uid="{96D90A11-A099-4484-9628-007B2E77BFD9}" uniqueName="15" name="coverage" queryTableFieldId="15"/>
    <tableColumn id="16" xr3:uid="{927947D0-41EE-4CB0-8AF7-F8DA94181394}" uniqueName="16" name="bad200_maskerr" queryTableFieldId="16"/>
    <tableColumn id="17" xr3:uid="{A0FC75A3-F8B0-478B-837B-E8097F91B8D1}" uniqueName="17" name="rms_maskerr" queryTableField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3BED13C-D7BB-42F1-99A4-EE6A8FC15675}" name="I3DRALSC_down2" displayName="I3DRALSC_down2" ref="A1:Q16" tableType="queryTable" totalsRowShown="0">
  <autoFilter ref="A1:Q16" xr:uid="{137AC6F9-92D0-476E-BADB-DF85FFEF93E9}"/>
  <tableColumns count="17">
    <tableColumn id="1" xr3:uid="{20E84DBB-752D-4E2B-9E7C-EBD3CA242DED}" uniqueName="1" name=" " queryTableFieldId="1" dataDxfId="4"/>
    <tableColumn id="2" xr3:uid="{01F2A642-DF1A-4285-A62F-4CE3D0E4E8F9}" uniqueName="2" name="bad050" queryTableFieldId="2"/>
    <tableColumn id="3" xr3:uid="{D810A8EE-F2F8-47D8-86B9-D13E433625AD}" uniqueName="3" name="bad100" queryTableFieldId="3"/>
    <tableColumn id="4" xr3:uid="{360A1EE6-C635-444F-A562-F4612C1E4781}" uniqueName="4" name="bad200" queryTableFieldId="4"/>
    <tableColumn id="5" xr3:uid="{D499A287-A06A-4735-9A38-817861E68871}" uniqueName="5" name="bad400" queryTableFieldId="5"/>
    <tableColumn id="6" xr3:uid="{AFC19DE4-8BA4-41B8-B2A8-6E6EEEC1BEA8}" uniqueName="6" name="avgerr" queryTableFieldId="6"/>
    <tableColumn id="7" xr3:uid="{73F781E4-AECA-46DB-AC59-CAF71EF20B27}" uniqueName="7" name="rms" queryTableFieldId="7"/>
    <tableColumn id="8" xr3:uid="{C96930A4-2F39-4863-8ADB-DCB3009B5370}" uniqueName="8" name="A50" queryTableFieldId="8"/>
    <tableColumn id="9" xr3:uid="{9C472970-4C77-4923-A53C-82CF31D09F34}" uniqueName="9" name="A90" queryTableFieldId="9"/>
    <tableColumn id="10" xr3:uid="{D8E5225D-9BE8-4070-B578-A102AF882C30}" uniqueName="10" name="A95" queryTableFieldId="10"/>
    <tableColumn id="11" xr3:uid="{E59B3918-30AD-4184-8C23-26325A5CD60F}" uniqueName="11" name="A99" queryTableFieldId="11"/>
    <tableColumn id="12" xr3:uid="{8D0036AF-E5A4-4F1D-A3C4-76BC0C143B21}" uniqueName="12" name="time" queryTableFieldId="12"/>
    <tableColumn id="13" xr3:uid="{EFAD4990-7AFA-4702-8B16-8B4356D24026}" uniqueName="13" name="time/MP" queryTableFieldId="13"/>
    <tableColumn id="14" xr3:uid="{8CF75A56-A2B8-43CB-B9B6-4C2C609381F3}" uniqueName="14" name="time/Gdisp" queryTableFieldId="14"/>
    <tableColumn id="15" xr3:uid="{755CBCDD-34F7-41D5-AAC5-730A6370922C}" uniqueName="15" name="coverage" queryTableFieldId="15"/>
    <tableColumn id="16" xr3:uid="{1F9B4C75-B664-46E1-B7E4-9EB3C73B15B7}" uniqueName="16" name="bad200_maskerr" queryTableFieldId="16"/>
    <tableColumn id="17" xr3:uid="{9088A6DE-C347-4C74-93A2-6BC5F493F85F}" uniqueName="17" name="rms_maskerr" queryTableFieldId="1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C8A2C7-EFEA-4201-837E-2FAB7CF2E022}" name="OpenCVBM" displayName="OpenCVBM" ref="A1:Q16" tableType="queryTable" totalsRowShown="0">
  <autoFilter ref="A1:Q16" xr:uid="{E2247DBB-9DAC-44AE-8C31-83AD420409B1}"/>
  <tableColumns count="17">
    <tableColumn id="1" xr3:uid="{110276B6-35AB-4094-9A06-48F2025F9D5E}" uniqueName="1" name=" " queryTableFieldId="1" dataDxfId="3"/>
    <tableColumn id="2" xr3:uid="{66ED8B7B-1D7D-4F67-BD15-451F3223C4D1}" uniqueName="2" name="bad050" queryTableFieldId="2"/>
    <tableColumn id="3" xr3:uid="{4C462EE1-B140-469C-B179-8276D364D2DB}" uniqueName="3" name="bad100" queryTableFieldId="3"/>
    <tableColumn id="4" xr3:uid="{370AEDC4-BDE0-4CE2-94EA-9924A7566D87}" uniqueName="4" name="bad200" queryTableFieldId="4"/>
    <tableColumn id="5" xr3:uid="{E1A1568B-2248-4BDA-9746-9FAF9F5AE720}" uniqueName="5" name="bad400" queryTableFieldId="5"/>
    <tableColumn id="6" xr3:uid="{F9E98806-6B44-4715-A8EB-889A26ED1A90}" uniqueName="6" name="avgerr" queryTableFieldId="6"/>
    <tableColumn id="7" xr3:uid="{DA49C99E-3A5D-4CEC-A29F-88E7777DF721}" uniqueName="7" name="rms" queryTableFieldId="7"/>
    <tableColumn id="8" xr3:uid="{C113C80A-60D9-49C2-8B2B-FFE45334D048}" uniqueName="8" name="A50" queryTableFieldId="8"/>
    <tableColumn id="9" xr3:uid="{BFC8A11E-7BF9-4323-B6AF-42A9DE0F2299}" uniqueName="9" name="A90" queryTableFieldId="9"/>
    <tableColumn id="10" xr3:uid="{45F0EEAE-3FB8-4C12-A6F4-B09304DAD7C2}" uniqueName="10" name="A95" queryTableFieldId="10"/>
    <tableColumn id="11" xr3:uid="{07964D93-AA32-46CB-8872-785E62B904AC}" uniqueName="11" name="A99" queryTableFieldId="11"/>
    <tableColumn id="12" xr3:uid="{7BEC5F22-8093-4862-9F0C-E3C40905BBF5}" uniqueName="12" name="time" queryTableFieldId="12"/>
    <tableColumn id="13" xr3:uid="{44156F82-4D4E-4EE4-88EC-EDAA880BCCAD}" uniqueName="13" name="time/MP" queryTableFieldId="13"/>
    <tableColumn id="14" xr3:uid="{0C547526-9B88-4504-BF3F-DAADB81379AE}" uniqueName="14" name="time/Gdisp" queryTableFieldId="14"/>
    <tableColumn id="15" xr3:uid="{D51B265D-975F-4D8C-8C47-82DBD6D6C5DA}" uniqueName="15" name="coverage" queryTableFieldId="15"/>
    <tableColumn id="16" xr3:uid="{87E0C676-2634-4AE6-A133-4B8605C15C95}" uniqueName="16" name="bad200_maskerr" queryTableFieldId="16"/>
    <tableColumn id="17" xr3:uid="{508CA5AB-9A51-4EC1-8EB2-E8FE57F26CE7}" uniqueName="17" name="rms_maskerr" queryTableFieldId="1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9246B46-8642-4031-8040-AFF9E7411252}" name="OpenCVBM_downfill" displayName="OpenCVBM_downfill" ref="A1:Q16" tableType="queryTable" totalsRowShown="0">
  <autoFilter ref="A1:Q16" xr:uid="{7DD3869B-4CCC-4678-BDB1-CD584CC7457F}"/>
  <tableColumns count="17">
    <tableColumn id="1" xr3:uid="{9FE0C01C-F451-43E3-A412-0697078B5C5B}" uniqueName="1" name=" " queryTableFieldId="1" dataDxfId="2"/>
    <tableColumn id="2" xr3:uid="{B3262F2C-375B-4DB1-8185-20381BC086E8}" uniqueName="2" name="bad050" queryTableFieldId="2"/>
    <tableColumn id="3" xr3:uid="{E1790D21-E510-45EA-B790-A2E1887A92EA}" uniqueName="3" name="bad100" queryTableFieldId="3"/>
    <tableColumn id="4" xr3:uid="{04AD0274-A440-4837-8C15-A50D9ADB7BD0}" uniqueName="4" name="bad200" queryTableFieldId="4"/>
    <tableColumn id="5" xr3:uid="{3E2F9560-C441-47ED-9B6A-B722695E69F8}" uniqueName="5" name="bad400" queryTableFieldId="5"/>
    <tableColumn id="6" xr3:uid="{C443DD1E-F856-4453-9B6E-6F82D5FFED44}" uniqueName="6" name="avgerr" queryTableFieldId="6"/>
    <tableColumn id="7" xr3:uid="{3E66650C-C739-45F0-808A-B2EAD1E829D3}" uniqueName="7" name="rms" queryTableFieldId="7"/>
    <tableColumn id="8" xr3:uid="{A9429B84-BFDC-4757-A889-0327F16CC558}" uniqueName="8" name="A50" queryTableFieldId="8"/>
    <tableColumn id="9" xr3:uid="{B26335C4-D336-400C-AC1B-159FAB330445}" uniqueName="9" name="A90" queryTableFieldId="9"/>
    <tableColumn id="10" xr3:uid="{7B57FD68-E3DD-4EE2-AEFA-6982A67B834D}" uniqueName="10" name="A95" queryTableFieldId="10"/>
    <tableColumn id="11" xr3:uid="{B998E7E9-1F0B-4036-B810-BC507AD6C06C}" uniqueName="11" name="A99" queryTableFieldId="11"/>
    <tableColumn id="12" xr3:uid="{BD651AB1-8088-4BC8-86A3-F57F84C8EBE3}" uniqueName="12" name="time" queryTableFieldId="12"/>
    <tableColumn id="13" xr3:uid="{1037566B-B996-4679-860A-2D6542355309}" uniqueName="13" name="time/MP" queryTableFieldId="13"/>
    <tableColumn id="14" xr3:uid="{364F0DFC-C361-41B1-999D-3632CE86E800}" uniqueName="14" name="time/Gdisp" queryTableFieldId="14"/>
    <tableColumn id="15" xr3:uid="{AD947F1A-9FC3-437E-BA63-52E94AD7592A}" uniqueName="15" name="coverage" queryTableFieldId="15"/>
    <tableColumn id="16" xr3:uid="{5B61F005-7636-4CFF-9BC3-CAB477BBB971}" uniqueName="16" name="bad200_maskerr" queryTableFieldId="16"/>
    <tableColumn id="17" xr3:uid="{2B025C5B-005B-4D69-948C-D26F96E3F10C}" uniqueName="17" name="rms_maskerr" queryTableFieldId="1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550F38-E952-4410-AF73-9EDFD6F98EC1}" name="OpenCVSGBM" displayName="OpenCVSGBM" ref="A1:Q16" tableType="queryTable" totalsRowShown="0">
  <autoFilter ref="A1:Q16" xr:uid="{812DECFF-8C04-4EF0-99D9-04510B961AC2}"/>
  <tableColumns count="17">
    <tableColumn id="1" xr3:uid="{7BD7815A-6C36-42A2-8EAB-1989FE7758A7}" uniqueName="1" name=" " queryTableFieldId="1" dataDxfId="1"/>
    <tableColumn id="2" xr3:uid="{80B25FAB-E78E-4F50-B996-64271E1E0760}" uniqueName="2" name="bad050" queryTableFieldId="2"/>
    <tableColumn id="3" xr3:uid="{199834A8-F87D-4524-BC8D-E70280A614BA}" uniqueName="3" name="bad100" queryTableFieldId="3"/>
    <tableColumn id="4" xr3:uid="{1AAB814A-ED61-4726-9E88-7FE2AA2CE812}" uniqueName="4" name="bad200" queryTableFieldId="4"/>
    <tableColumn id="5" xr3:uid="{263A4D6A-783D-4197-9CEE-2BEADFE38E65}" uniqueName="5" name="bad400" queryTableFieldId="5"/>
    <tableColumn id="6" xr3:uid="{0B6B5E33-2A67-4589-B6F4-A17BC7019CD0}" uniqueName="6" name="avgerr" queryTableFieldId="6"/>
    <tableColumn id="7" xr3:uid="{1672B67F-6225-4AD2-AAC5-286422EA89CF}" uniqueName="7" name="rms" queryTableFieldId="7"/>
    <tableColumn id="8" xr3:uid="{48A1BF98-E577-4E8A-B7B6-AAE956D755FE}" uniqueName="8" name="A50" queryTableFieldId="8"/>
    <tableColumn id="9" xr3:uid="{4DD42C4D-34A8-43F4-B99F-5C1F53184511}" uniqueName="9" name="A90" queryTableFieldId="9"/>
    <tableColumn id="10" xr3:uid="{58C4404E-3C6F-4448-898A-1A903C8E38C3}" uniqueName="10" name="A95" queryTableFieldId="10"/>
    <tableColumn id="11" xr3:uid="{71CAE871-5BFD-45BB-8938-36977DEF9989}" uniqueName="11" name="A99" queryTableFieldId="11"/>
    <tableColumn id="12" xr3:uid="{FD93DD5D-591D-4CF1-AF32-59880EAF362D}" uniqueName="12" name="time" queryTableFieldId="12"/>
    <tableColumn id="13" xr3:uid="{79538934-40CF-45D1-931D-6953A9BD03E8}" uniqueName="13" name="time/MP" queryTableFieldId="13"/>
    <tableColumn id="14" xr3:uid="{7AEBAE64-71FC-4E4E-9CDB-F0F6568E72A9}" uniqueName="14" name="time/Gdisp" queryTableFieldId="14"/>
    <tableColumn id="15" xr3:uid="{252733B2-E645-437B-972C-E3FB38006E74}" uniqueName="15" name="coverage" queryTableFieldId="15"/>
    <tableColumn id="16" xr3:uid="{62A0A4AD-825F-4AF3-9D39-7A24D19BF15A}" uniqueName="16" name="bad200_maskerr" queryTableFieldId="16"/>
    <tableColumn id="17" xr3:uid="{E53A8361-C194-4454-87D4-93FD2FD0B2DD}" uniqueName="17" name="rms_maskerr" queryTableFieldId="1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10EC53A-1B7A-414F-89AB-C3EFE0D11857}" name="CM" displayName="CM" ref="A1:Q16" tableType="queryTable" totalsRowShown="0">
  <autoFilter ref="A1:Q16" xr:uid="{E590EC52-19E8-4D2C-8D7B-586B0F27D9F4}"/>
  <tableColumns count="17">
    <tableColumn id="1" xr3:uid="{02E298AD-77FF-41A5-8509-44EF4A5231A4}" uniqueName="1" name=" " queryTableFieldId="1" dataDxfId="0"/>
    <tableColumn id="2" xr3:uid="{61268D1E-3ADE-4858-A8A1-E0174F6344F1}" uniqueName="2" name="bad050" queryTableFieldId="2"/>
    <tableColumn id="3" xr3:uid="{BC04B4E5-4C12-431A-87AF-D07F4CC898F0}" uniqueName="3" name="bad100" queryTableFieldId="3"/>
    <tableColumn id="4" xr3:uid="{FE40A0BA-6A72-4A27-9CB0-59CAAB98C6E8}" uniqueName="4" name="bad200" queryTableFieldId="4"/>
    <tableColumn id="5" xr3:uid="{D4C40151-168F-4C63-A2AE-049AF1AB851D}" uniqueName="5" name="bad400" queryTableFieldId="5"/>
    <tableColumn id="6" xr3:uid="{277AC5F7-1DCB-4C5C-A055-6E9D70890F6C}" uniqueName="6" name="avgerr" queryTableFieldId="6"/>
    <tableColumn id="7" xr3:uid="{835E30F6-F868-40DB-B6D2-88B0BBEA15CC}" uniqueName="7" name="rms" queryTableFieldId="7"/>
    <tableColumn id="8" xr3:uid="{C53E4A93-BB12-478C-A392-15D5A00EDF36}" uniqueName="8" name="A50" queryTableFieldId="8"/>
    <tableColumn id="9" xr3:uid="{FDB17440-9FAB-4C57-B9DB-46B6020CB33E}" uniqueName="9" name="A90" queryTableFieldId="9"/>
    <tableColumn id="10" xr3:uid="{A1F58008-2C62-4E8C-9D08-6C30A14F63F7}" uniqueName="10" name="A95" queryTableFieldId="10"/>
    <tableColumn id="11" xr3:uid="{CB85C1AD-1DEF-406A-B3AD-B934F85D5B21}" uniqueName="11" name="A99" queryTableFieldId="11"/>
    <tableColumn id="12" xr3:uid="{7DE600DD-8BF5-4181-A6D8-F95B95178349}" uniqueName="12" name="time" queryTableFieldId="12"/>
    <tableColumn id="13" xr3:uid="{E750BE8B-6D6C-438C-8F10-4EC35E912B1C}" uniqueName="13" name="time/MP" queryTableFieldId="13"/>
    <tableColumn id="14" xr3:uid="{213DC468-E77A-42F7-A0A6-8AABB8964519}" uniqueName="14" name="time/Gdisp" queryTableFieldId="14"/>
    <tableColumn id="15" xr3:uid="{8D34F6AB-59AE-49FD-9529-0B6C6622A68E}" uniqueName="15" name="coverage" queryTableFieldId="15"/>
    <tableColumn id="16" xr3:uid="{5CB53498-6DF1-4E6B-879D-5CA9BCD0EA66}" uniqueName="16" name="bad200_maskerr" queryTableFieldId="16"/>
    <tableColumn id="17" xr3:uid="{E870ACC9-1445-4EBD-ADF6-0395A5279776}" uniqueName="17" name="rms_maskerr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54FF2-D3E2-4B51-98AE-7453A5FE1508}">
  <dimension ref="A1:Q18"/>
  <sheetViews>
    <sheetView topLeftCell="F1" workbookViewId="0">
      <selection activeCell="N18" sqref="N18:Q18"/>
    </sheetView>
  </sheetViews>
  <sheetFormatPr defaultRowHeight="14.4" x14ac:dyDescent="0.3"/>
  <cols>
    <col min="1" max="1" width="10.33203125" bestFit="1" customWidth="1"/>
    <col min="2" max="13" width="12" bestFit="1" customWidth="1"/>
    <col min="14" max="14" width="12.5546875" bestFit="1" customWidth="1"/>
    <col min="15" max="15" width="12" bestFit="1" customWidth="1"/>
    <col min="16" max="16" width="17.33203125" bestFit="1" customWidth="1"/>
    <col min="17" max="17" width="14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28</v>
      </c>
      <c r="Q1" t="s">
        <v>29</v>
      </c>
    </row>
    <row r="2" spans="1:17" x14ac:dyDescent="0.3">
      <c r="A2" s="1" t="s">
        <v>14</v>
      </c>
      <c r="B2">
        <v>72.034791563707429</v>
      </c>
      <c r="C2">
        <v>58.911876488228955</v>
      </c>
      <c r="D2">
        <v>48.890865784212416</v>
      </c>
      <c r="E2">
        <v>42.674263186270103</v>
      </c>
      <c r="F2">
        <v>41.715865999999998</v>
      </c>
      <c r="G2">
        <v>73.564517814296863</v>
      </c>
      <c r="H2">
        <v>1.8230400085449219</v>
      </c>
      <c r="I2">
        <v>146.10489501953123</v>
      </c>
      <c r="J2">
        <v>167.11995239257806</v>
      </c>
      <c r="K2">
        <v>214.80029296875</v>
      </c>
      <c r="L2">
        <v>3.6067183017730713</v>
      </c>
      <c r="M2">
        <v>0.63297436275950492</v>
      </c>
      <c r="N2">
        <v>2.1826702164120859</v>
      </c>
      <c r="O2">
        <v>63.807710991553598</v>
      </c>
      <c r="P2">
        <v>12.995731169691796</v>
      </c>
      <c r="Q2">
        <v>13.215795741463248</v>
      </c>
    </row>
    <row r="3" spans="1:17" x14ac:dyDescent="0.3">
      <c r="A3" s="1" t="s">
        <v>15</v>
      </c>
      <c r="B3">
        <v>62.098710221012375</v>
      </c>
      <c r="C3">
        <v>62.098710221012375</v>
      </c>
      <c r="D3">
        <v>56.345388554021646</v>
      </c>
      <c r="E3">
        <v>55.400544429321407</v>
      </c>
      <c r="F3">
        <v>82.976074275714566</v>
      </c>
      <c r="G3">
        <v>6.5854733122620965</v>
      </c>
      <c r="H3">
        <v>54</v>
      </c>
      <c r="I3">
        <v>255</v>
      </c>
      <c r="J3">
        <v>255</v>
      </c>
      <c r="K3">
        <v>255</v>
      </c>
      <c r="L3">
        <v>1.6927380561828613</v>
      </c>
      <c r="M3">
        <v>1.097114561010345</v>
      </c>
      <c r="N3">
        <v>4.2856037539466598</v>
      </c>
      <c r="O3">
        <v>64.834208309028455</v>
      </c>
      <c r="P3">
        <v>21.389915094951068</v>
      </c>
      <c r="Q3">
        <v>2.9037845103361373</v>
      </c>
    </row>
    <row r="4" spans="1:17" x14ac:dyDescent="0.3">
      <c r="A4" s="1" t="s">
        <v>16</v>
      </c>
      <c r="B4">
        <v>74.616572729243444</v>
      </c>
      <c r="C4">
        <v>68.573256687316615</v>
      </c>
      <c r="D4">
        <v>65.080066896065318</v>
      </c>
      <c r="E4">
        <v>63.3009361174635</v>
      </c>
      <c r="F4">
        <v>149.41095000000001</v>
      </c>
      <c r="G4">
        <v>233.77910915006927</v>
      </c>
      <c r="H4">
        <v>60.4693603515625</v>
      </c>
      <c r="I4">
        <v>443.32398681640609</v>
      </c>
      <c r="J4">
        <v>520.69600219726556</v>
      </c>
      <c r="K4">
        <v>559.185302734375</v>
      </c>
      <c r="L4">
        <v>3.4582014083862305</v>
      </c>
      <c r="M4">
        <v>0.65991575560842874</v>
      </c>
      <c r="N4">
        <v>1.0311183681381699</v>
      </c>
      <c r="O4">
        <v>48.667173755736236</v>
      </c>
      <c r="P4">
        <v>15.432465811561325</v>
      </c>
      <c r="Q4">
        <v>64.551192439121522</v>
      </c>
    </row>
    <row r="5" spans="1:17" x14ac:dyDescent="0.3">
      <c r="A5" s="1" t="s">
        <v>17</v>
      </c>
      <c r="B5">
        <v>67.735868653214837</v>
      </c>
      <c r="C5">
        <v>49.998268966022856</v>
      </c>
      <c r="D5">
        <v>36.991500283753801</v>
      </c>
      <c r="E5">
        <v>31.921980601558065</v>
      </c>
      <c r="F5">
        <v>36.264854</v>
      </c>
      <c r="G5">
        <v>73.816965095684481</v>
      </c>
      <c r="H5">
        <v>0.99993515014648438</v>
      </c>
      <c r="I5">
        <v>147.89982299804689</v>
      </c>
      <c r="J5">
        <v>201.25086822509766</v>
      </c>
      <c r="K5">
        <v>231.813720703125</v>
      </c>
      <c r="L5">
        <v>3.7781393527984619</v>
      </c>
      <c r="M5">
        <v>0.64118505785021562</v>
      </c>
      <c r="N5">
        <v>2.2899466351793412</v>
      </c>
      <c r="O5">
        <v>73.742251077314094</v>
      </c>
      <c r="P5">
        <v>11.985662286811285</v>
      </c>
      <c r="Q5">
        <v>20.87816920179425</v>
      </c>
    </row>
    <row r="6" spans="1:17" x14ac:dyDescent="0.3">
      <c r="A6" s="1" t="s">
        <v>17</v>
      </c>
      <c r="B6">
        <v>67.735868653214837</v>
      </c>
      <c r="C6">
        <v>49.998268966022856</v>
      </c>
      <c r="D6">
        <v>36.991500283753801</v>
      </c>
      <c r="E6">
        <v>31.921980601558065</v>
      </c>
      <c r="F6">
        <v>36.264854</v>
      </c>
      <c r="G6">
        <v>73.816965095684481</v>
      </c>
      <c r="H6">
        <v>0.99993515014648438</v>
      </c>
      <c r="I6">
        <v>147.89982299804689</v>
      </c>
      <c r="J6">
        <v>201.25086822509766</v>
      </c>
      <c r="K6">
        <v>231.813720703125</v>
      </c>
      <c r="L6">
        <v>2.7606525421142578</v>
      </c>
      <c r="M6">
        <v>0.46850817151801799</v>
      </c>
      <c r="N6">
        <v>1.6732434697072069</v>
      </c>
      <c r="O6">
        <v>73.742251077314094</v>
      </c>
      <c r="P6">
        <v>11.985662286811285</v>
      </c>
      <c r="Q6">
        <v>20.87816920179425</v>
      </c>
    </row>
    <row r="7" spans="1:17" x14ac:dyDescent="0.3">
      <c r="A7" s="1" t="s">
        <v>18</v>
      </c>
      <c r="B7">
        <v>65.436958011215438</v>
      </c>
      <c r="C7">
        <v>51.63712224355789</v>
      </c>
      <c r="D7">
        <v>44.613561445244613</v>
      </c>
      <c r="E7">
        <v>41.336835829410084</v>
      </c>
      <c r="F7">
        <v>36.213535</v>
      </c>
      <c r="G7">
        <v>62.986795646240409</v>
      </c>
      <c r="H7">
        <v>1.1206436157226563</v>
      </c>
      <c r="I7">
        <v>119.04296875</v>
      </c>
      <c r="J7">
        <v>138.05996398925782</v>
      </c>
      <c r="K7">
        <v>170.50240295410157</v>
      </c>
      <c r="L7">
        <v>3.4920921325683594</v>
      </c>
      <c r="M7">
        <v>0.64180222804777431</v>
      </c>
      <c r="N7">
        <v>2.4684701078760551</v>
      </c>
      <c r="O7">
        <v>66.566294289066562</v>
      </c>
      <c r="P7">
        <v>14.401445156395651</v>
      </c>
      <c r="Q7">
        <v>19.981502371236221</v>
      </c>
    </row>
    <row r="8" spans="1:17" x14ac:dyDescent="0.3">
      <c r="A8" s="1" t="s">
        <v>18</v>
      </c>
      <c r="B8">
        <v>65.436958011215438</v>
      </c>
      <c r="C8">
        <v>51.63712224355789</v>
      </c>
      <c r="D8">
        <v>44.613561445244613</v>
      </c>
      <c r="E8">
        <v>41.336835829410084</v>
      </c>
      <c r="F8">
        <v>36.213535</v>
      </c>
      <c r="G8">
        <v>62.986795646240409</v>
      </c>
      <c r="H8">
        <v>1.1206436157226563</v>
      </c>
      <c r="I8">
        <v>119.04296875</v>
      </c>
      <c r="J8">
        <v>138.05996398925782</v>
      </c>
      <c r="K8">
        <v>170.50240295410157</v>
      </c>
      <c r="L8">
        <v>2.545198917388916</v>
      </c>
      <c r="M8">
        <v>0.46777526880528614</v>
      </c>
      <c r="N8">
        <v>1.7991356492511008</v>
      </c>
      <c r="O8">
        <v>66.566294289066562</v>
      </c>
      <c r="P8">
        <v>14.401445156395651</v>
      </c>
      <c r="Q8">
        <v>19.981502371236221</v>
      </c>
    </row>
    <row r="9" spans="1:17" x14ac:dyDescent="0.3">
      <c r="A9" s="1" t="s">
        <v>19</v>
      </c>
      <c r="B9">
        <v>59.126709446665259</v>
      </c>
      <c r="C9">
        <v>48.349954414755594</v>
      </c>
      <c r="D9">
        <v>42.362613086471704</v>
      </c>
      <c r="E9">
        <v>39.980678869485935</v>
      </c>
      <c r="F9">
        <v>46.182648</v>
      </c>
      <c r="G9">
        <v>81.265446248121037</v>
      </c>
      <c r="H9">
        <v>0.87934112548828125</v>
      </c>
      <c r="I9">
        <v>159.9931365966797</v>
      </c>
      <c r="J9">
        <v>189.4287109375</v>
      </c>
      <c r="K9">
        <v>235.09165969848632</v>
      </c>
      <c r="L9">
        <v>3.668642520904541</v>
      </c>
      <c r="M9">
        <v>0.64321525368268129</v>
      </c>
      <c r="N9">
        <v>2.1440508456089375</v>
      </c>
      <c r="O9">
        <v>65.667367978119088</v>
      </c>
      <c r="P9">
        <v>10.659162634125815</v>
      </c>
      <c r="Q9">
        <v>29.727133289526613</v>
      </c>
    </row>
    <row r="10" spans="1:17" x14ac:dyDescent="0.3">
      <c r="A10" s="1" t="s">
        <v>20</v>
      </c>
      <c r="B10">
        <v>76.784681147136965</v>
      </c>
      <c r="C10">
        <v>66.385671757973569</v>
      </c>
      <c r="D10">
        <v>58.290073003450303</v>
      </c>
      <c r="E10">
        <v>53.621113144828747</v>
      </c>
      <c r="F10">
        <v>73.209140000000005</v>
      </c>
      <c r="G10">
        <v>115.32267909002114</v>
      </c>
      <c r="H10">
        <v>9.9057769775390625</v>
      </c>
      <c r="I10">
        <v>225.8748779296875</v>
      </c>
      <c r="J10">
        <v>245.06261978149413</v>
      </c>
      <c r="K10">
        <v>277.22585083007812</v>
      </c>
      <c r="L10">
        <v>3.4672200679779053</v>
      </c>
      <c r="M10">
        <v>0.65129432877886495</v>
      </c>
      <c r="N10">
        <v>1.9736191781177725</v>
      </c>
      <c r="O10">
        <v>55.033394795686519</v>
      </c>
      <c r="P10">
        <v>16.584954797369591</v>
      </c>
      <c r="Q10">
        <v>29.983294095290589</v>
      </c>
    </row>
    <row r="11" spans="1:17" x14ac:dyDescent="0.3">
      <c r="A11" s="1" t="s">
        <v>21</v>
      </c>
      <c r="B11">
        <v>70.504184665226774</v>
      </c>
      <c r="C11">
        <v>54.998431743107609</v>
      </c>
      <c r="D11">
        <v>44.55064477194766</v>
      </c>
      <c r="E11">
        <v>39.449879303773344</v>
      </c>
      <c r="F11">
        <v>42.806159999999998</v>
      </c>
      <c r="G11">
        <v>77.267200122974231</v>
      </c>
      <c r="H11">
        <v>1.3169708251953125</v>
      </c>
      <c r="I11">
        <v>150.7841796875</v>
      </c>
      <c r="J11">
        <v>183.0419952392578</v>
      </c>
      <c r="K11">
        <v>216.32302490234383</v>
      </c>
      <c r="L11">
        <v>3.3035132884979248</v>
      </c>
      <c r="M11">
        <v>0.65579208655545762</v>
      </c>
      <c r="N11">
        <v>2.2613520226050268</v>
      </c>
      <c r="O11">
        <v>66.527303551010036</v>
      </c>
      <c r="P11">
        <v>13.058815588870537</v>
      </c>
      <c r="Q11">
        <v>14.341417442932931</v>
      </c>
    </row>
    <row r="12" spans="1:17" x14ac:dyDescent="0.3">
      <c r="A12" s="1" t="s">
        <v>21</v>
      </c>
      <c r="B12">
        <v>70.504184665226774</v>
      </c>
      <c r="C12">
        <v>54.998431743107609</v>
      </c>
      <c r="D12">
        <v>44.55064477194766</v>
      </c>
      <c r="E12">
        <v>39.449879303773344</v>
      </c>
      <c r="F12">
        <v>42.806159999999998</v>
      </c>
      <c r="G12">
        <v>77.267200122974231</v>
      </c>
      <c r="H12">
        <v>1.3169708251953125</v>
      </c>
      <c r="I12">
        <v>150.7841796875</v>
      </c>
      <c r="J12">
        <v>183.0419952392578</v>
      </c>
      <c r="K12">
        <v>216.32302490234383</v>
      </c>
      <c r="L12">
        <v>2.3836257457733154</v>
      </c>
      <c r="M12">
        <v>0.4731819626185752</v>
      </c>
      <c r="N12">
        <v>1.6316619400640524</v>
      </c>
      <c r="O12">
        <v>66.527303551010036</v>
      </c>
      <c r="P12">
        <v>13.058815588870537</v>
      </c>
      <c r="Q12">
        <v>14.341417442932931</v>
      </c>
    </row>
    <row r="13" spans="1:17" x14ac:dyDescent="0.3">
      <c r="A13" s="1" t="s">
        <v>22</v>
      </c>
      <c r="B13">
        <v>72.562621456332877</v>
      </c>
      <c r="C13">
        <v>57.946637802926382</v>
      </c>
      <c r="D13">
        <v>46.641768118427066</v>
      </c>
      <c r="E13">
        <v>40.927015460676728</v>
      </c>
      <c r="F13">
        <v>38.107669999999999</v>
      </c>
      <c r="G13">
        <v>68.444530888842749</v>
      </c>
      <c r="H13">
        <v>1.5558929443359375</v>
      </c>
      <c r="I13">
        <v>134.25930175781264</v>
      </c>
      <c r="J13">
        <v>164.3211730957031</v>
      </c>
      <c r="K13">
        <v>193.83866088867182</v>
      </c>
      <c r="L13">
        <v>3.5532360076904297</v>
      </c>
      <c r="M13">
        <v>0.63465149314315228</v>
      </c>
      <c r="N13">
        <v>2.4409672813198169</v>
      </c>
      <c r="O13">
        <v>64.487347107910381</v>
      </c>
      <c r="P13">
        <v>12.35977151920439</v>
      </c>
      <c r="Q13">
        <v>12.00252442827621</v>
      </c>
    </row>
    <row r="14" spans="1:17" x14ac:dyDescent="0.3">
      <c r="A14" s="1" t="s">
        <v>23</v>
      </c>
      <c r="B14">
        <v>77.971760099894766</v>
      </c>
      <c r="C14">
        <v>69.195917374163685</v>
      </c>
      <c r="D14">
        <v>63.958479876549269</v>
      </c>
      <c r="E14">
        <v>59.727555713685909</v>
      </c>
      <c r="F14">
        <v>50.315624</v>
      </c>
      <c r="G14">
        <v>75.019753258100295</v>
      </c>
      <c r="H14">
        <v>12.481319427490234</v>
      </c>
      <c r="I14">
        <v>130.24374389648438</v>
      </c>
      <c r="J14">
        <v>141.22100830078125</v>
      </c>
      <c r="K14">
        <v>162.44291687011719</v>
      </c>
      <c r="L14">
        <v>3.7403571605682373</v>
      </c>
      <c r="M14">
        <v>0.63735345006492838</v>
      </c>
      <c r="N14">
        <v>2.655639375270535</v>
      </c>
      <c r="O14">
        <v>57.725383466108305</v>
      </c>
      <c r="P14">
        <v>27.217761174090615</v>
      </c>
      <c r="Q14">
        <v>31.65329221744754</v>
      </c>
    </row>
    <row r="15" spans="1:17" x14ac:dyDescent="0.3">
      <c r="A15" s="1" t="s">
        <v>24</v>
      </c>
      <c r="B15">
        <v>79.57914814814815</v>
      </c>
      <c r="C15">
        <v>79.57914814814815</v>
      </c>
      <c r="D15">
        <v>76.109407407407403</v>
      </c>
      <c r="E15">
        <v>74.300703703703704</v>
      </c>
      <c r="F15">
        <v>142.35244222222221</v>
      </c>
      <c r="G15">
        <v>5.8217588662101329</v>
      </c>
      <c r="H15">
        <v>134</v>
      </c>
      <c r="I15">
        <v>255</v>
      </c>
      <c r="J15">
        <v>255</v>
      </c>
      <c r="K15">
        <v>255</v>
      </c>
      <c r="L15">
        <v>2.2384228706359863</v>
      </c>
      <c r="M15">
        <v>0.82904550764295781</v>
      </c>
      <c r="N15">
        <v>3.2384590142303042</v>
      </c>
      <c r="O15">
        <v>71.440703703703704</v>
      </c>
      <c r="P15">
        <v>48.750666666666667</v>
      </c>
      <c r="Q15">
        <v>2.9436649492313718</v>
      </c>
    </row>
    <row r="16" spans="1:17" x14ac:dyDescent="0.3">
      <c r="A16" s="1" t="s">
        <v>25</v>
      </c>
      <c r="B16">
        <v>74.514928872345337</v>
      </c>
      <c r="C16">
        <v>64.401618767313025</v>
      </c>
      <c r="D16">
        <v>56.107095452446906</v>
      </c>
      <c r="E16">
        <v>50.95497532894737</v>
      </c>
      <c r="F16">
        <v>111.08629000000001</v>
      </c>
      <c r="G16">
        <v>183.59463031703842</v>
      </c>
      <c r="H16">
        <v>4.867889404296875</v>
      </c>
      <c r="I16">
        <v>375.92216186523461</v>
      </c>
      <c r="J16">
        <v>418.9494689941406</v>
      </c>
      <c r="K16">
        <v>463.20474609375015</v>
      </c>
      <c r="L16">
        <v>3.5846669673919678</v>
      </c>
      <c r="M16">
        <v>0.64647300745036362</v>
      </c>
      <c r="N16">
        <v>0.85062237822416253</v>
      </c>
      <c r="O16">
        <v>54.195846318097871</v>
      </c>
      <c r="P16">
        <v>12.249556353878116</v>
      </c>
      <c r="Q16">
        <v>32.878972846923759</v>
      </c>
    </row>
    <row r="18" spans="1:17" x14ac:dyDescent="0.3">
      <c r="A18" s="2" t="s">
        <v>26</v>
      </c>
      <c r="B18">
        <f>AVERAGE(I3DRSGM[bad050])</f>
        <v>70.442929756253392</v>
      </c>
      <c r="C18">
        <f>AVERAGE(I3DRSGM[bad100])</f>
        <v>59.247362504481003</v>
      </c>
      <c r="D18">
        <f>AVERAGE(I3DRSGM[bad200])</f>
        <v>51.07314474539627</v>
      </c>
      <c r="E18">
        <f>AVERAGE(I3DRSGM[bad400])</f>
        <v>47.087011828257758</v>
      </c>
      <c r="F18">
        <f>AVERAGE(I3DRSGM[avgerr])</f>
        <v>64.395053499862442</v>
      </c>
      <c r="G18">
        <f>AVERAGE(I3DRSGM[rms])</f>
        <v>84.769321378317358</v>
      </c>
      <c r="H18">
        <f>AVERAGE(I3DRSGM[A50])</f>
        <v>19.123847961425781</v>
      </c>
      <c r="I18">
        <f>AVERAGE(I3DRSGM[A90])</f>
        <v>197.41173645019535</v>
      </c>
      <c r="J18">
        <f>AVERAGE(I3DRSGM[A95])</f>
        <v>226.76697270711261</v>
      </c>
      <c r="K18">
        <f>AVERAGE(I3DRSGM[A99])</f>
        <v>256.87118181355788</v>
      </c>
      <c r="L18">
        <f>AVERAGE(I3DRSGM[time])</f>
        <v>3.1515616893768312</v>
      </c>
      <c r="M18">
        <f>AVERAGE(I3DRSGM[time/MP])</f>
        <v>0.65201883303577024</v>
      </c>
      <c r="N18">
        <f>AVERAGE(I3DRSGM[time/Gdisp])</f>
        <v>2.1951040157300814</v>
      </c>
      <c r="O18">
        <f>AVERAGE(I3DRSGM[coverage])</f>
        <v>63.968722284048361</v>
      </c>
      <c r="P18">
        <f>AVERAGE(I3DRSGM[bad200_maskerr])</f>
        <v>17.102122085712956</v>
      </c>
      <c r="Q18">
        <f>AVERAGE(I3DRSGM[rms_maskerr])</f>
        <v>22.017455503302923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C340-C0E4-433F-B4FE-3234CB87CE8B}">
  <dimension ref="A1"/>
  <sheetViews>
    <sheetView tabSelected="1" zoomScale="70" zoomScaleNormal="70" workbookViewId="0">
      <selection activeCell="W20" sqref="W2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C4055-B2FC-424A-AA23-691F2C2EAFE7}">
  <dimension ref="A1:Q18"/>
  <sheetViews>
    <sheetView workbookViewId="0">
      <selection activeCell="A18" sqref="A18"/>
    </sheetView>
  </sheetViews>
  <sheetFormatPr defaultRowHeight="14.4" x14ac:dyDescent="0.3"/>
  <cols>
    <col min="1" max="1" width="10.33203125" bestFit="1" customWidth="1"/>
    <col min="2" max="13" width="12" bestFit="1" customWidth="1"/>
    <col min="14" max="14" width="12.5546875" bestFit="1" customWidth="1"/>
    <col min="15" max="15" width="10.88671875" bestFit="1" customWidth="1"/>
    <col min="16" max="16" width="17.33203125" bestFit="1" customWidth="1"/>
    <col min="17" max="17" width="14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28</v>
      </c>
      <c r="Q1" t="s">
        <v>29</v>
      </c>
    </row>
    <row r="2" spans="1:17" x14ac:dyDescent="0.3">
      <c r="A2" s="1" t="s">
        <v>14</v>
      </c>
      <c r="B2">
        <v>67.043204971246297</v>
      </c>
      <c r="C2">
        <v>49.315309383143138</v>
      </c>
      <c r="D2">
        <v>32.655656814403812</v>
      </c>
      <c r="E2">
        <v>20.002464001707253</v>
      </c>
      <c r="F2">
        <v>7.6477865999999999</v>
      </c>
      <c r="G2">
        <v>24.121417318173904</v>
      </c>
      <c r="H2">
        <v>0.973785400390625</v>
      </c>
      <c r="I2">
        <v>11.076713562011705</v>
      </c>
      <c r="J2">
        <v>53.070854568481288</v>
      </c>
      <c r="K2">
        <v>116.47364540100199</v>
      </c>
      <c r="L2">
        <v>4.9674270153045654</v>
      </c>
      <c r="M2">
        <v>0.87177696911373248</v>
      </c>
      <c r="N2">
        <v>3.0061274797025259</v>
      </c>
      <c r="O2">
        <v>100</v>
      </c>
      <c r="P2">
        <v>32.655656814403812</v>
      </c>
      <c r="Q2">
        <v>24.121417318173904</v>
      </c>
    </row>
    <row r="3" spans="1:17" x14ac:dyDescent="0.3">
      <c r="A3" s="1" t="s">
        <v>15</v>
      </c>
      <c r="B3">
        <v>59.279020027221463</v>
      </c>
      <c r="C3">
        <v>59.279020027221463</v>
      </c>
      <c r="D3">
        <v>51.769265668546247</v>
      </c>
      <c r="E3">
        <v>49.40508134033314</v>
      </c>
      <c r="F3">
        <v>76.152078553373514</v>
      </c>
      <c r="G3">
        <v>5.9763672456320229</v>
      </c>
      <c r="H3">
        <v>3</v>
      </c>
      <c r="I3">
        <v>255</v>
      </c>
      <c r="J3">
        <v>255</v>
      </c>
      <c r="K3">
        <v>255</v>
      </c>
      <c r="L3">
        <v>1.8063702583312988</v>
      </c>
      <c r="M3">
        <v>1.1707630166124174</v>
      </c>
      <c r="N3">
        <v>4.5732930336422557</v>
      </c>
      <c r="O3">
        <v>100</v>
      </c>
      <c r="P3">
        <v>51.769265668546247</v>
      </c>
      <c r="Q3">
        <v>5.9763672456320229</v>
      </c>
    </row>
    <row r="4" spans="1:17" x14ac:dyDescent="0.3">
      <c r="A4" s="1" t="s">
        <v>16</v>
      </c>
      <c r="B4">
        <v>74.637391877822324</v>
      </c>
      <c r="C4">
        <v>67.170187284557116</v>
      </c>
      <c r="D4">
        <v>61.638820021800001</v>
      </c>
      <c r="E4">
        <v>57.477814535162416</v>
      </c>
      <c r="F4">
        <v>78.197754000000003</v>
      </c>
      <c r="G4">
        <v>128.06659491988924</v>
      </c>
      <c r="H4">
        <v>13.029491424560547</v>
      </c>
      <c r="I4">
        <v>239.38531799316397</v>
      </c>
      <c r="J4">
        <v>297.11698913574202</v>
      </c>
      <c r="K4">
        <v>340.41328430175793</v>
      </c>
      <c r="L4">
        <v>3.9383108615875244</v>
      </c>
      <c r="M4">
        <v>0.75153326285244171</v>
      </c>
      <c r="N4">
        <v>1.1742707232069403</v>
      </c>
      <c r="O4">
        <v>100</v>
      </c>
      <c r="P4">
        <v>61.638820021800001</v>
      </c>
      <c r="Q4">
        <v>128.06659491988924</v>
      </c>
    </row>
    <row r="5" spans="1:17" x14ac:dyDescent="0.3">
      <c r="A5" s="1" t="s">
        <v>17</v>
      </c>
      <c r="B5">
        <v>65.981431775538525</v>
      </c>
      <c r="C5">
        <v>45.619245160572071</v>
      </c>
      <c r="D5">
        <v>28.686253825245672</v>
      </c>
      <c r="E5">
        <v>19.619522126008412</v>
      </c>
      <c r="F5">
        <v>11.614286</v>
      </c>
      <c r="G5">
        <v>34.75759738779243</v>
      </c>
      <c r="H5">
        <v>0.8624267578125</v>
      </c>
      <c r="I5">
        <v>30.776424407958999</v>
      </c>
      <c r="J5">
        <v>91.861366653442417</v>
      </c>
      <c r="K5">
        <v>164.34710433960026</v>
      </c>
      <c r="L5">
        <v>4.0385816097259521</v>
      </c>
      <c r="M5">
        <v>0.68538450842130239</v>
      </c>
      <c r="N5">
        <v>2.4478018157903656</v>
      </c>
      <c r="O5">
        <v>100</v>
      </c>
      <c r="P5">
        <v>28.686253825245672</v>
      </c>
      <c r="Q5">
        <v>34.75759738779243</v>
      </c>
    </row>
    <row r="6" spans="1:17" x14ac:dyDescent="0.3">
      <c r="A6" s="1" t="s">
        <v>17</v>
      </c>
      <c r="B6">
        <v>65.981431775538525</v>
      </c>
      <c r="C6">
        <v>45.619245160572071</v>
      </c>
      <c r="D6">
        <v>28.686253825245672</v>
      </c>
      <c r="E6">
        <v>19.619522126008412</v>
      </c>
      <c r="F6">
        <v>11.614286</v>
      </c>
      <c r="G6">
        <v>34.75759738779243</v>
      </c>
      <c r="H6">
        <v>0.8624267578125</v>
      </c>
      <c r="I6">
        <v>30.776424407958999</v>
      </c>
      <c r="J6">
        <v>91.861366653442417</v>
      </c>
      <c r="K6">
        <v>164.34710433960026</v>
      </c>
      <c r="L6">
        <v>3.0837287902832031</v>
      </c>
      <c r="M6">
        <v>0.5233371874776328</v>
      </c>
      <c r="N6">
        <v>1.8690613838486885</v>
      </c>
      <c r="O6">
        <v>100</v>
      </c>
      <c r="P6">
        <v>28.686253825245672</v>
      </c>
      <c r="Q6">
        <v>34.75759738779243</v>
      </c>
    </row>
    <row r="7" spans="1:17" x14ac:dyDescent="0.3">
      <c r="A7" s="1" t="s">
        <v>18</v>
      </c>
      <c r="B7">
        <v>65.843348516615833</v>
      </c>
      <c r="C7">
        <v>49.66695901101842</v>
      </c>
      <c r="D7">
        <v>39.398853755289394</v>
      </c>
      <c r="E7">
        <v>32.522212534588775</v>
      </c>
      <c r="F7">
        <v>12.436657</v>
      </c>
      <c r="G7">
        <v>32.233608131328744</v>
      </c>
      <c r="H7">
        <v>0.9832305908203125</v>
      </c>
      <c r="I7">
        <v>30.843503570556649</v>
      </c>
      <c r="J7">
        <v>95.798683166503906</v>
      </c>
      <c r="K7">
        <v>140.58475418090819</v>
      </c>
      <c r="L7">
        <v>3.8804085254669189</v>
      </c>
      <c r="M7">
        <v>0.71316985429836599</v>
      </c>
      <c r="N7">
        <v>2.7429609780706388</v>
      </c>
      <c r="O7">
        <v>100</v>
      </c>
      <c r="P7">
        <v>39.398853755289394</v>
      </c>
      <c r="Q7">
        <v>32.233608131328744</v>
      </c>
    </row>
    <row r="8" spans="1:17" x14ac:dyDescent="0.3">
      <c r="A8" s="1" t="s">
        <v>18</v>
      </c>
      <c r="B8">
        <v>65.843348516615833</v>
      </c>
      <c r="C8">
        <v>49.66695901101842</v>
      </c>
      <c r="D8">
        <v>39.398853755289394</v>
      </c>
      <c r="E8">
        <v>32.522212534588775</v>
      </c>
      <c r="F8">
        <v>12.436657</v>
      </c>
      <c r="G8">
        <v>32.233608131328744</v>
      </c>
      <c r="H8">
        <v>0.9832305908203125</v>
      </c>
      <c r="I8">
        <v>30.843503570556649</v>
      </c>
      <c r="J8">
        <v>95.798683166503906</v>
      </c>
      <c r="K8">
        <v>140.58475418090819</v>
      </c>
      <c r="L8">
        <v>2.8583328723907471</v>
      </c>
      <c r="M8">
        <v>0.52532531684762618</v>
      </c>
      <c r="N8">
        <v>2.0204819878754852</v>
      </c>
      <c r="O8">
        <v>100</v>
      </c>
      <c r="P8">
        <v>39.398853755289394</v>
      </c>
      <c r="Q8">
        <v>32.233608131328744</v>
      </c>
    </row>
    <row r="9" spans="1:17" x14ac:dyDescent="0.3">
      <c r="A9" s="1" t="s">
        <v>19</v>
      </c>
      <c r="B9">
        <v>59.396135773897186</v>
      </c>
      <c r="C9">
        <v>46.722999509081987</v>
      </c>
      <c r="D9">
        <v>38.309015358720814</v>
      </c>
      <c r="E9">
        <v>33.857318185005965</v>
      </c>
      <c r="F9">
        <v>26.628568999999999</v>
      </c>
      <c r="G9">
        <v>54.774571309225003</v>
      </c>
      <c r="H9">
        <v>0.8183135986328125</v>
      </c>
      <c r="I9">
        <v>102.46326751708999</v>
      </c>
      <c r="J9">
        <v>142.82698287963865</v>
      </c>
      <c r="K9">
        <v>190.17247085571287</v>
      </c>
      <c r="L9">
        <v>4.0104324817657471</v>
      </c>
      <c r="M9">
        <v>0.70314055715087787</v>
      </c>
      <c r="N9">
        <v>2.3438018571695931</v>
      </c>
      <c r="O9">
        <v>100</v>
      </c>
      <c r="P9">
        <v>38.309015358720814</v>
      </c>
      <c r="Q9">
        <v>54.774571309225003</v>
      </c>
    </row>
    <row r="10" spans="1:17" x14ac:dyDescent="0.3">
      <c r="A10" s="1" t="s">
        <v>20</v>
      </c>
      <c r="B10">
        <v>76.306788809944578</v>
      </c>
      <c r="C10">
        <v>62.765535398708835</v>
      </c>
      <c r="D10">
        <v>50.250151026075663</v>
      </c>
      <c r="E10">
        <v>40.411008824130512</v>
      </c>
      <c r="F10">
        <v>21.182945</v>
      </c>
      <c r="G10">
        <v>50.972351957335654</v>
      </c>
      <c r="H10">
        <v>2.03173828125</v>
      </c>
      <c r="I10">
        <v>69.825630187988324</v>
      </c>
      <c r="J10">
        <v>112.13388900756823</v>
      </c>
      <c r="K10">
        <v>240.55688949584956</v>
      </c>
      <c r="L10">
        <v>3.9382731914520264</v>
      </c>
      <c r="M10">
        <v>0.73977853856575315</v>
      </c>
      <c r="N10">
        <v>2.2417531471689487</v>
      </c>
      <c r="O10">
        <v>100</v>
      </c>
      <c r="P10">
        <v>50.250151026075663</v>
      </c>
      <c r="Q10">
        <v>50.972351957335654</v>
      </c>
    </row>
    <row r="11" spans="1:17" x14ac:dyDescent="0.3">
      <c r="A11" s="1" t="s">
        <v>21</v>
      </c>
      <c r="B11">
        <v>69.357788876889842</v>
      </c>
      <c r="C11">
        <v>51.165810411637658</v>
      </c>
      <c r="D11">
        <v>36.572624190064793</v>
      </c>
      <c r="E11">
        <v>25.264797198577053</v>
      </c>
      <c r="F11">
        <v>9.6585289999999997</v>
      </c>
      <c r="G11">
        <v>27.683686073378578</v>
      </c>
      <c r="H11">
        <v>1.0476455688476563</v>
      </c>
      <c r="I11">
        <v>24.712497711181662</v>
      </c>
      <c r="J11">
        <v>59.778305053710938</v>
      </c>
      <c r="K11">
        <v>137.65021591186553</v>
      </c>
      <c r="L11">
        <v>3.6215171813964844</v>
      </c>
      <c r="M11">
        <v>0.71892016210545129</v>
      </c>
      <c r="N11">
        <v>2.4790350417429354</v>
      </c>
      <c r="O11">
        <v>100</v>
      </c>
      <c r="P11">
        <v>36.572624190064793</v>
      </c>
      <c r="Q11">
        <v>27.683686073378578</v>
      </c>
    </row>
    <row r="12" spans="1:17" x14ac:dyDescent="0.3">
      <c r="A12" s="1" t="s">
        <v>21</v>
      </c>
      <c r="B12">
        <v>69.357788876889842</v>
      </c>
      <c r="C12">
        <v>51.165810411637658</v>
      </c>
      <c r="D12">
        <v>36.572624190064793</v>
      </c>
      <c r="E12">
        <v>25.264797198577053</v>
      </c>
      <c r="F12">
        <v>9.6585289999999997</v>
      </c>
      <c r="G12">
        <v>27.683686073378578</v>
      </c>
      <c r="H12">
        <v>1.0476455688476563</v>
      </c>
      <c r="I12">
        <v>24.712497711181662</v>
      </c>
      <c r="J12">
        <v>59.778305053710938</v>
      </c>
      <c r="K12">
        <v>137.65021591186553</v>
      </c>
      <c r="L12">
        <v>2.6588935852050781</v>
      </c>
      <c r="M12">
        <v>0.52782635330744943</v>
      </c>
      <c r="N12">
        <v>1.8200908734739636</v>
      </c>
      <c r="O12">
        <v>100</v>
      </c>
      <c r="P12">
        <v>36.572624190064793</v>
      </c>
      <c r="Q12">
        <v>27.683686073378578</v>
      </c>
    </row>
    <row r="13" spans="1:17" x14ac:dyDescent="0.3">
      <c r="A13" s="1" t="s">
        <v>22</v>
      </c>
      <c r="B13">
        <v>68.690611425468688</v>
      </c>
      <c r="C13">
        <v>49.467146061957017</v>
      </c>
      <c r="D13">
        <v>31.632801783264746</v>
      </c>
      <c r="E13">
        <v>19.600247913808872</v>
      </c>
      <c r="F13">
        <v>6.7064056000000001</v>
      </c>
      <c r="G13">
        <v>21.63367936259738</v>
      </c>
      <c r="H13">
        <v>0.98150634765625</v>
      </c>
      <c r="I13">
        <v>10.27548370361329</v>
      </c>
      <c r="J13">
        <v>39.950901031494126</v>
      </c>
      <c r="K13">
        <v>113.99684593200639</v>
      </c>
      <c r="L13">
        <v>3.9929399490356445</v>
      </c>
      <c r="M13">
        <v>0.7131880053004338</v>
      </c>
      <c r="N13">
        <v>2.7430307896170532</v>
      </c>
      <c r="O13">
        <v>100</v>
      </c>
      <c r="P13">
        <v>31.632801783264746</v>
      </c>
      <c r="Q13">
        <v>21.63367936259738</v>
      </c>
    </row>
    <row r="14" spans="1:17" x14ac:dyDescent="0.3">
      <c r="A14" s="1" t="s">
        <v>23</v>
      </c>
      <c r="B14">
        <v>81.455961378024242</v>
      </c>
      <c r="C14">
        <v>70.768138642151015</v>
      </c>
      <c r="D14">
        <v>62.510428424203759</v>
      </c>
      <c r="E14">
        <v>54.157874073710552</v>
      </c>
      <c r="F14">
        <v>22.660961</v>
      </c>
      <c r="G14">
        <v>46.350561072318747</v>
      </c>
      <c r="H14">
        <v>5.2110404968261719</v>
      </c>
      <c r="I14">
        <v>93.683177947998047</v>
      </c>
      <c r="J14">
        <v>135.26105117797852</v>
      </c>
      <c r="K14">
        <v>159.20903015136719</v>
      </c>
      <c r="L14">
        <v>4.1741633415222168</v>
      </c>
      <c r="M14">
        <v>0.71127362779696757</v>
      </c>
      <c r="N14">
        <v>2.9636401158206982</v>
      </c>
      <c r="O14">
        <v>100</v>
      </c>
      <c r="P14">
        <v>62.510428424203759</v>
      </c>
      <c r="Q14">
        <v>46.350561072318747</v>
      </c>
    </row>
    <row r="15" spans="1:17" x14ac:dyDescent="0.3">
      <c r="A15" s="1" t="s">
        <v>24</v>
      </c>
      <c r="B15">
        <v>78.248481481481477</v>
      </c>
      <c r="C15">
        <v>78.248481481481477</v>
      </c>
      <c r="D15">
        <v>73.281148148148148</v>
      </c>
      <c r="E15">
        <v>69.832740740740746</v>
      </c>
      <c r="F15">
        <v>147.02502703703703</v>
      </c>
      <c r="G15">
        <v>4.7872072969220483</v>
      </c>
      <c r="H15">
        <v>248</v>
      </c>
      <c r="I15">
        <v>255</v>
      </c>
      <c r="J15">
        <v>255</v>
      </c>
      <c r="K15">
        <v>255</v>
      </c>
      <c r="L15">
        <v>2.3887250423431396</v>
      </c>
      <c r="M15">
        <v>0.88471297864560727</v>
      </c>
      <c r="N15">
        <v>3.4559100728344032</v>
      </c>
      <c r="O15">
        <v>100</v>
      </c>
      <c r="P15">
        <v>73.281148148148148</v>
      </c>
      <c r="Q15">
        <v>4.7872072969220483</v>
      </c>
    </row>
    <row r="16" spans="1:17" x14ac:dyDescent="0.3">
      <c r="A16" s="1" t="s">
        <v>25</v>
      </c>
      <c r="B16">
        <v>72.198230465143126</v>
      </c>
      <c r="C16">
        <v>58.195532519621416</v>
      </c>
      <c r="D16">
        <v>43.77910751385042</v>
      </c>
      <c r="E16">
        <v>31.554781278855032</v>
      </c>
      <c r="F16">
        <v>16.920963</v>
      </c>
      <c r="G16">
        <v>59.932723920112082</v>
      </c>
      <c r="H16">
        <v>1.475006103515625</v>
      </c>
      <c r="I16">
        <v>33.853761291503915</v>
      </c>
      <c r="J16">
        <v>74.365238189697251</v>
      </c>
      <c r="K16">
        <v>381.23952697753913</v>
      </c>
      <c r="L16">
        <v>4.0841608047485352</v>
      </c>
      <c r="M16">
        <v>0.73655370007151277</v>
      </c>
      <c r="N16">
        <v>0.96914960535725359</v>
      </c>
      <c r="O16">
        <v>100</v>
      </c>
      <c r="P16">
        <v>43.77910751385042</v>
      </c>
      <c r="Q16">
        <v>59.932723920112082</v>
      </c>
    </row>
    <row r="18" spans="1:17" x14ac:dyDescent="0.3">
      <c r="A18" s="2" t="s">
        <v>26</v>
      </c>
      <c r="B18">
        <f>AVERAGE(I3DRSGM_interp[bad050])</f>
        <v>69.308064303222508</v>
      </c>
      <c r="C18">
        <f>AVERAGE(I3DRSGM_interp[bad100])</f>
        <v>55.655758631625318</v>
      </c>
      <c r="D18">
        <f>AVERAGE(I3DRSGM_interp[bad200])</f>
        <v>43.676123886680898</v>
      </c>
      <c r="E18">
        <f>AVERAGE(I3DRSGM_interp[bad400])</f>
        <v>35.407492974120196</v>
      </c>
      <c r="F18">
        <f>AVERAGE(I3DRSGM_interp[avgerr])</f>
        <v>31.369428919360697</v>
      </c>
      <c r="G18">
        <f>AVERAGE(I3DRSGM_interp[rms])</f>
        <v>39.064350505813699</v>
      </c>
      <c r="H18">
        <f>AVERAGE(I3DRSGM_interp[A50])</f>
        <v>18.753832499186199</v>
      </c>
      <c r="I18">
        <f>AVERAGE(I3DRSGM_interp[A90])</f>
        <v>82.881880238850925</v>
      </c>
      <c r="J18">
        <f>AVERAGE(I3DRSGM_interp[A95])</f>
        <v>123.97350771586099</v>
      </c>
      <c r="K18">
        <f>AVERAGE(I3DRSGM_interp[A99])</f>
        <v>195.81505613199889</v>
      </c>
      <c r="L18">
        <f>AVERAGE(I3DRSGM_interp[time])</f>
        <v>3.5628177007039388</v>
      </c>
      <c r="M18">
        <f>AVERAGE(I3DRSGM_interp[time/MP])</f>
        <v>0.73177893590450482</v>
      </c>
      <c r="N18">
        <f>AVERAGE(I3DRSGM_interp[time/Gdisp])</f>
        <v>2.4566939270214494</v>
      </c>
      <c r="O18">
        <f>AVERAGE(I3DRSGM_interp[coverage])</f>
        <v>100</v>
      </c>
      <c r="P18">
        <f>AVERAGE(I3DRSGM_interp[bad200_maskerr])</f>
        <v>43.676123886680898</v>
      </c>
      <c r="Q18">
        <f>AVERAGE(I3DRSGM_interp[rms_maskerr])</f>
        <v>39.064350505813699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A5D79-7811-4ECE-8F0D-44B70431BCBA}">
  <dimension ref="A1:Q18"/>
  <sheetViews>
    <sheetView topLeftCell="C1" workbookViewId="0">
      <selection activeCell="B18" sqref="B18:Q18"/>
    </sheetView>
  </sheetViews>
  <sheetFormatPr defaultRowHeight="14.4" x14ac:dyDescent="0.3"/>
  <cols>
    <col min="1" max="1" width="10.33203125" bestFit="1" customWidth="1"/>
    <col min="2" max="13" width="12" bestFit="1" customWidth="1"/>
    <col min="14" max="14" width="12.5546875" bestFit="1" customWidth="1"/>
    <col min="15" max="15" width="12" bestFit="1" customWidth="1"/>
    <col min="16" max="16" width="17.33203125" bestFit="1" customWidth="1"/>
    <col min="17" max="17" width="14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28</v>
      </c>
      <c r="Q1" t="s">
        <v>29</v>
      </c>
    </row>
    <row r="2" spans="1:17" x14ac:dyDescent="0.3">
      <c r="A2" s="1" t="s">
        <v>14</v>
      </c>
      <c r="B2">
        <v>81.790729035627635</v>
      </c>
      <c r="C2">
        <v>71.113212805508127</v>
      </c>
      <c r="D2">
        <v>62.021134255099284</v>
      </c>
      <c r="E2">
        <v>57.32840439392578</v>
      </c>
      <c r="F2">
        <v>60.918002999999999</v>
      </c>
      <c r="G2">
        <v>89.95395686387981</v>
      </c>
      <c r="H2">
        <v>47.30120849609375</v>
      </c>
      <c r="I2">
        <v>160.17831726074215</v>
      </c>
      <c r="J2">
        <v>177.277099609375</v>
      </c>
      <c r="K2">
        <v>221.57526000976566</v>
      </c>
      <c r="L2">
        <v>4.8157889842987061</v>
      </c>
      <c r="M2">
        <v>0.84516469224174773</v>
      </c>
      <c r="N2">
        <v>2.9143610077301645</v>
      </c>
      <c r="O2">
        <v>46.135764388085185</v>
      </c>
      <c r="P2">
        <v>8.5033857208644079</v>
      </c>
      <c r="Q2">
        <v>10.507847714276496</v>
      </c>
    </row>
    <row r="3" spans="1:17" x14ac:dyDescent="0.3">
      <c r="A3" s="1" t="s">
        <v>15</v>
      </c>
      <c r="B3">
        <v>67.942834921252185</v>
      </c>
      <c r="C3">
        <v>67.942834921252185</v>
      </c>
      <c r="D3">
        <v>61.08237734137014</v>
      </c>
      <c r="E3">
        <v>59.770173050748589</v>
      </c>
      <c r="F3">
        <v>91.6858869661028</v>
      </c>
      <c r="G3">
        <v>6.8270130701484648</v>
      </c>
      <c r="H3">
        <v>68</v>
      </c>
      <c r="I3">
        <v>255</v>
      </c>
      <c r="J3">
        <v>255</v>
      </c>
      <c r="K3">
        <v>255</v>
      </c>
      <c r="L3">
        <v>2.0497589111328125</v>
      </c>
      <c r="M3">
        <v>1.32851053933036</v>
      </c>
      <c r="N3">
        <v>5.1894942942592186</v>
      </c>
      <c r="O3">
        <v>58.037526735368459</v>
      </c>
      <c r="P3">
        <v>19.368461987167024</v>
      </c>
      <c r="Q3">
        <v>2.1897583895019839</v>
      </c>
    </row>
    <row r="4" spans="1:17" x14ac:dyDescent="0.3">
      <c r="A4" s="1" t="s">
        <v>16</v>
      </c>
      <c r="B4">
        <v>78.855969657092785</v>
      </c>
      <c r="C4">
        <v>73.128719204452821</v>
      </c>
      <c r="D4">
        <v>69.780900883296752</v>
      </c>
      <c r="E4">
        <v>68.465649740628891</v>
      </c>
      <c r="F4">
        <v>170.65700000000001</v>
      </c>
      <c r="G4">
        <v>253.22754095871957</v>
      </c>
      <c r="H4">
        <v>66.7030029296875</v>
      </c>
      <c r="I4">
        <v>468.907958984375</v>
      </c>
      <c r="J4">
        <v>546.6309814453125</v>
      </c>
      <c r="K4">
        <v>559.5823974609375</v>
      </c>
      <c r="L4">
        <v>4.4569604396820068</v>
      </c>
      <c r="M4">
        <v>0.85050523926602228</v>
      </c>
      <c r="N4">
        <v>1.32891443635316</v>
      </c>
      <c r="O4">
        <v>35.335457357193235</v>
      </c>
      <c r="P4">
        <v>7.0744268341459984</v>
      </c>
      <c r="Q4">
        <v>42.858551874159261</v>
      </c>
    </row>
    <row r="5" spans="1:17" x14ac:dyDescent="0.3">
      <c r="A5" s="1" t="s">
        <v>17</v>
      </c>
      <c r="B5">
        <v>77.093668624432155</v>
      </c>
      <c r="C5">
        <v>62.918961135232443</v>
      </c>
      <c r="D5">
        <v>49.872378671489123</v>
      </c>
      <c r="E5">
        <v>43.9628832373458</v>
      </c>
      <c r="F5">
        <v>54.376503</v>
      </c>
      <c r="G5">
        <v>92.38818727758165</v>
      </c>
      <c r="H5">
        <v>1.9817962646484375</v>
      </c>
      <c r="I5">
        <v>193.648193359375</v>
      </c>
      <c r="J5">
        <v>213.10986328125</v>
      </c>
      <c r="K5">
        <v>235.44093902587892</v>
      </c>
      <c r="L5">
        <v>4.974846363067627</v>
      </c>
      <c r="M5">
        <v>0.8442772632874892</v>
      </c>
      <c r="N5">
        <v>3.0152759403124612</v>
      </c>
      <c r="O5">
        <v>58.951397317779822</v>
      </c>
      <c r="P5">
        <v>10.490303494380589</v>
      </c>
      <c r="Q5">
        <v>16.542145511541118</v>
      </c>
    </row>
    <row r="6" spans="1:17" x14ac:dyDescent="0.3">
      <c r="A6" s="1" t="s">
        <v>17</v>
      </c>
      <c r="B6">
        <v>77.093668624432155</v>
      </c>
      <c r="C6">
        <v>62.918961135232443</v>
      </c>
      <c r="D6">
        <v>49.872378671489123</v>
      </c>
      <c r="E6">
        <v>43.9628832373458</v>
      </c>
      <c r="F6">
        <v>54.376503</v>
      </c>
      <c r="G6">
        <v>92.38818727758165</v>
      </c>
      <c r="H6">
        <v>1.9817962646484375</v>
      </c>
      <c r="I6">
        <v>193.648193359375</v>
      </c>
      <c r="J6">
        <v>213.10986328125</v>
      </c>
      <c r="K6">
        <v>235.44093902587892</v>
      </c>
      <c r="L6">
        <v>4.0331923961639404</v>
      </c>
      <c r="M6">
        <v>0.68446990922660456</v>
      </c>
      <c r="N6">
        <v>2.4445353900950164</v>
      </c>
      <c r="O6">
        <v>58.951397317779822</v>
      </c>
      <c r="P6">
        <v>10.490303494380589</v>
      </c>
      <c r="Q6">
        <v>16.542145511541118</v>
      </c>
    </row>
    <row r="7" spans="1:17" x14ac:dyDescent="0.3">
      <c r="A7" s="1" t="s">
        <v>18</v>
      </c>
      <c r="B7">
        <v>72.38246433790988</v>
      </c>
      <c r="C7">
        <v>60.235152190597738</v>
      </c>
      <c r="D7">
        <v>52.973090596852977</v>
      </c>
      <c r="E7">
        <v>50.153352133550158</v>
      </c>
      <c r="F7">
        <v>48.389319999999998</v>
      </c>
      <c r="G7">
        <v>73.321214449034116</v>
      </c>
      <c r="H7">
        <v>4.268096923828125</v>
      </c>
      <c r="I7">
        <v>128.9550720214844</v>
      </c>
      <c r="J7">
        <v>146.32204360961913</v>
      </c>
      <c r="K7">
        <v>176.81272430419924</v>
      </c>
      <c r="L7">
        <v>4.600236177444458</v>
      </c>
      <c r="M7">
        <v>0.84546504391863553</v>
      </c>
      <c r="N7">
        <v>3.2517886304562906</v>
      </c>
      <c r="O7">
        <v>52.08977201551459</v>
      </c>
      <c r="P7">
        <v>9.0268792620277782</v>
      </c>
      <c r="Q7">
        <v>16.618330686170673</v>
      </c>
    </row>
    <row r="8" spans="1:17" x14ac:dyDescent="0.3">
      <c r="A8" s="1" t="s">
        <v>18</v>
      </c>
      <c r="B8">
        <v>72.38246433790988</v>
      </c>
      <c r="C8">
        <v>60.235152190597738</v>
      </c>
      <c r="D8">
        <v>52.973090596852977</v>
      </c>
      <c r="E8">
        <v>50.153352133550158</v>
      </c>
      <c r="F8">
        <v>48.389319999999998</v>
      </c>
      <c r="G8">
        <v>73.321214449034116</v>
      </c>
      <c r="H8">
        <v>4.268096923828125</v>
      </c>
      <c r="I8">
        <v>128.9550720214844</v>
      </c>
      <c r="J8">
        <v>146.32204360961913</v>
      </c>
      <c r="K8">
        <v>176.81272430419924</v>
      </c>
      <c r="L8">
        <v>3.6502411365509033</v>
      </c>
      <c r="M8">
        <v>0.67086800846430694</v>
      </c>
      <c r="N8">
        <v>2.5802615710165653</v>
      </c>
      <c r="O8">
        <v>52.08977201551459</v>
      </c>
      <c r="P8">
        <v>9.0268792620277782</v>
      </c>
      <c r="Q8">
        <v>16.618330686170673</v>
      </c>
    </row>
    <row r="9" spans="1:17" x14ac:dyDescent="0.3">
      <c r="A9" s="1" t="s">
        <v>19</v>
      </c>
      <c r="B9">
        <v>67.485517918507611</v>
      </c>
      <c r="C9">
        <v>56.866067045374848</v>
      </c>
      <c r="D9">
        <v>50.056964022722497</v>
      </c>
      <c r="E9">
        <v>47.404569044112485</v>
      </c>
      <c r="F9">
        <v>57.415011999999997</v>
      </c>
      <c r="G9">
        <v>92.210087275267782</v>
      </c>
      <c r="H9">
        <v>2.0175628662109375</v>
      </c>
      <c r="I9">
        <v>174.48974609375</v>
      </c>
      <c r="J9">
        <v>202.81720046997071</v>
      </c>
      <c r="K9">
        <v>250.632080078125</v>
      </c>
      <c r="L9">
        <v>4.8458960056304932</v>
      </c>
      <c r="M9">
        <v>0.84962059149142533</v>
      </c>
      <c r="N9">
        <v>2.8320686383047509</v>
      </c>
      <c r="O9">
        <v>53.829809243284942</v>
      </c>
      <c r="P9">
        <v>7.1435759870958693</v>
      </c>
      <c r="Q9">
        <v>21.692735375383304</v>
      </c>
    </row>
    <row r="10" spans="1:17" x14ac:dyDescent="0.3">
      <c r="A10" s="1" t="s">
        <v>20</v>
      </c>
      <c r="B10">
        <v>81.372173332852455</v>
      </c>
      <c r="C10">
        <v>73.274038692730315</v>
      </c>
      <c r="D10">
        <v>66.580916164749155</v>
      </c>
      <c r="E10">
        <v>63.072358771834914</v>
      </c>
      <c r="F10">
        <v>91.269149999999996</v>
      </c>
      <c r="G10">
        <v>128.39969790414227</v>
      </c>
      <c r="H10">
        <v>80.83807373046875</v>
      </c>
      <c r="I10">
        <v>230.84710998535158</v>
      </c>
      <c r="J10">
        <v>251.9185791015625</v>
      </c>
      <c r="K10">
        <v>280.0654296875</v>
      </c>
      <c r="L10">
        <v>4.5352013111114502</v>
      </c>
      <c r="M10">
        <v>0.8519075328033614</v>
      </c>
      <c r="N10">
        <v>2.5815379781920043</v>
      </c>
      <c r="O10">
        <v>38.78359015279932</v>
      </c>
      <c r="P10">
        <v>9.5848586215602118</v>
      </c>
      <c r="Q10">
        <v>23.078314096635584</v>
      </c>
    </row>
    <row r="11" spans="1:17" x14ac:dyDescent="0.3">
      <c r="A11" s="1" t="s">
        <v>21</v>
      </c>
      <c r="B11">
        <v>74.794141468682511</v>
      </c>
      <c r="C11">
        <v>61.792537479354593</v>
      </c>
      <c r="D11">
        <v>52.263153506543006</v>
      </c>
      <c r="E11">
        <v>48.167998030745771</v>
      </c>
      <c r="F11">
        <v>55.641869999999997</v>
      </c>
      <c r="G11">
        <v>88.561642660811401</v>
      </c>
      <c r="H11">
        <v>2.6902847290039063</v>
      </c>
      <c r="I11">
        <v>165.56215820312514</v>
      </c>
      <c r="J11">
        <v>191.035888671875</v>
      </c>
      <c r="K11">
        <v>221.78759765625</v>
      </c>
      <c r="L11">
        <v>4.3620517253875732</v>
      </c>
      <c r="M11">
        <v>0.86592628902529323</v>
      </c>
      <c r="N11">
        <v>2.9859527207768735</v>
      </c>
      <c r="O11">
        <v>54.949577563206709</v>
      </c>
      <c r="P11">
        <v>9.4580779125905217</v>
      </c>
      <c r="Q11">
        <v>12.687367706360774</v>
      </c>
    </row>
    <row r="12" spans="1:17" x14ac:dyDescent="0.3">
      <c r="A12" s="1" t="s">
        <v>21</v>
      </c>
      <c r="B12">
        <v>74.794141468682511</v>
      </c>
      <c r="C12">
        <v>61.792537479354593</v>
      </c>
      <c r="D12">
        <v>52.263153506543006</v>
      </c>
      <c r="E12">
        <v>48.167998030745771</v>
      </c>
      <c r="F12">
        <v>55.641869999999997</v>
      </c>
      <c r="G12">
        <v>88.561642660811401</v>
      </c>
      <c r="H12">
        <v>2.6902847290039063</v>
      </c>
      <c r="I12">
        <v>165.56215820312514</v>
      </c>
      <c r="J12">
        <v>191.035888671875</v>
      </c>
      <c r="K12">
        <v>221.78759765625</v>
      </c>
      <c r="L12">
        <v>3.4268419742584229</v>
      </c>
      <c r="M12">
        <v>0.68027449940017604</v>
      </c>
      <c r="N12">
        <v>2.3457741358626762</v>
      </c>
      <c r="O12">
        <v>54.949577563206709</v>
      </c>
      <c r="P12">
        <v>9.4580779125905217</v>
      </c>
      <c r="Q12">
        <v>12.687367706360774</v>
      </c>
    </row>
    <row r="13" spans="1:17" x14ac:dyDescent="0.3">
      <c r="A13" s="1" t="s">
        <v>22</v>
      </c>
      <c r="B13">
        <v>81.972432984682214</v>
      </c>
      <c r="C13">
        <v>71.173053840877927</v>
      </c>
      <c r="D13">
        <v>61.118166295153173</v>
      </c>
      <c r="E13">
        <v>56.173196730681298</v>
      </c>
      <c r="F13">
        <v>56.975772999999997</v>
      </c>
      <c r="G13">
        <v>84.314089704249611</v>
      </c>
      <c r="H13">
        <v>44.954345703125</v>
      </c>
      <c r="I13">
        <v>150.8531494140625</v>
      </c>
      <c r="J13">
        <v>175.33978271484375</v>
      </c>
      <c r="K13">
        <v>198.34001831054672</v>
      </c>
      <c r="L13">
        <v>4.7542552947998047</v>
      </c>
      <c r="M13">
        <v>0.84916825538691065</v>
      </c>
      <c r="N13">
        <v>3.2660317514881183</v>
      </c>
      <c r="O13">
        <v>46.291473765432102</v>
      </c>
      <c r="P13">
        <v>8.8071023376771826</v>
      </c>
      <c r="Q13">
        <v>10.269866299450726</v>
      </c>
    </row>
    <row r="14" spans="1:17" x14ac:dyDescent="0.3">
      <c r="A14" s="1" t="s">
        <v>23</v>
      </c>
      <c r="B14">
        <v>79.506357249186181</v>
      </c>
      <c r="C14">
        <v>72.208522135523168</v>
      </c>
      <c r="D14">
        <v>67.149696962261373</v>
      </c>
      <c r="E14">
        <v>64.136018686645627</v>
      </c>
      <c r="F14">
        <v>63.335872999999999</v>
      </c>
      <c r="G14">
        <v>85.585948553741872</v>
      </c>
      <c r="H14">
        <v>78.4591064453125</v>
      </c>
      <c r="I14">
        <v>134.56675720214844</v>
      </c>
      <c r="J14">
        <v>144.17413330078125</v>
      </c>
      <c r="K14">
        <v>181.355224609375</v>
      </c>
      <c r="L14">
        <v>5.0012381076812744</v>
      </c>
      <c r="M14">
        <v>0.85220641390369223</v>
      </c>
      <c r="N14">
        <v>3.5508600579320508</v>
      </c>
      <c r="O14">
        <v>39.553905410784488</v>
      </c>
      <c r="P14">
        <v>14.712001684906184</v>
      </c>
      <c r="Q14">
        <v>22.951545427269163</v>
      </c>
    </row>
    <row r="15" spans="1:17" x14ac:dyDescent="0.3">
      <c r="A15" s="1" t="s">
        <v>24</v>
      </c>
      <c r="B15">
        <v>82.23555555555555</v>
      </c>
      <c r="C15">
        <v>82.23555555555555</v>
      </c>
      <c r="D15">
        <v>78.012814814814817</v>
      </c>
      <c r="E15">
        <v>76.206296296296301</v>
      </c>
      <c r="F15">
        <v>139.31158111111111</v>
      </c>
      <c r="G15">
        <v>6.3667525008757337</v>
      </c>
      <c r="H15">
        <v>129</v>
      </c>
      <c r="I15">
        <v>255</v>
      </c>
      <c r="J15">
        <v>255</v>
      </c>
      <c r="K15">
        <v>255</v>
      </c>
      <c r="L15">
        <v>2.8048310279846191</v>
      </c>
      <c r="M15">
        <v>1.03882630666097</v>
      </c>
      <c r="N15">
        <v>4.057915260394414</v>
      </c>
      <c r="O15">
        <v>59.882925925925925</v>
      </c>
      <c r="P15">
        <v>39.483222222222217</v>
      </c>
      <c r="Q15">
        <v>2.4585817953536639</v>
      </c>
    </row>
    <row r="16" spans="1:17" x14ac:dyDescent="0.3">
      <c r="A16" s="1" t="s">
        <v>25</v>
      </c>
      <c r="B16">
        <v>80.494430978762693</v>
      </c>
      <c r="C16">
        <v>73.217155759464447</v>
      </c>
      <c r="D16">
        <v>67.40640148891967</v>
      </c>
      <c r="E16">
        <v>64.283511513157904</v>
      </c>
      <c r="F16">
        <v>151.25563</v>
      </c>
      <c r="G16">
        <v>212.74847605212122</v>
      </c>
      <c r="H16">
        <v>125.15884399414063</v>
      </c>
      <c r="I16">
        <v>395.654296875</v>
      </c>
      <c r="J16">
        <v>424.63234863281241</v>
      </c>
      <c r="K16">
        <v>473.82763671875</v>
      </c>
      <c r="L16">
        <v>4.5921478271484375</v>
      </c>
      <c r="M16">
        <v>0.82816608724831875</v>
      </c>
      <c r="N16">
        <v>1.0896922200635772</v>
      </c>
      <c r="O16">
        <v>36.266104714912281</v>
      </c>
      <c r="P16">
        <v>5.955768842336103</v>
      </c>
      <c r="Q16">
        <v>25.906303009972905</v>
      </c>
    </row>
    <row r="18" spans="1:17" x14ac:dyDescent="0.3">
      <c r="A18" s="2" t="s">
        <v>26</v>
      </c>
      <c r="B18">
        <f>AVERAGE(I3DRSGM_sub[bad050])</f>
        <v>76.679770033037883</v>
      </c>
      <c r="C18">
        <f>AVERAGE(I3DRSGM_sub[bad100])</f>
        <v>67.403497438073913</v>
      </c>
      <c r="D18">
        <f>AVERAGE(I3DRSGM_sub[bad200])</f>
        <v>59.5617745185438</v>
      </c>
      <c r="E18">
        <f>AVERAGE(I3DRSGM_sub[bad400])</f>
        <v>56.093909668754343</v>
      </c>
      <c r="F18">
        <f>AVERAGE(I3DRSGM_sub[avgerr])</f>
        <v>79.975953005147616</v>
      </c>
      <c r="G18">
        <f>AVERAGE(I3DRSGM_sub[rms])</f>
        <v>97.878376777200046</v>
      </c>
      <c r="H18">
        <f>AVERAGE(I3DRSGM_sub[A50])</f>
        <v>44.020833333333336</v>
      </c>
      <c r="I18">
        <f>AVERAGE(I3DRSGM_sub[A90])</f>
        <v>213.45521219889324</v>
      </c>
      <c r="J18">
        <f>AVERAGE(I3DRSGM_sub[A95])</f>
        <v>235.58171442667643</v>
      </c>
      <c r="K18">
        <f>AVERAGE(I3DRSGM_sub[A99])</f>
        <v>262.89737125651044</v>
      </c>
      <c r="L18">
        <f>AVERAGE(I3DRSGM_sub[time])</f>
        <v>4.193565845489502</v>
      </c>
      <c r="M18">
        <f>AVERAGE(I3DRSGM_sub[time/MP])</f>
        <v>0.85902377811035413</v>
      </c>
      <c r="N18">
        <f>AVERAGE(I3DRSGM_sub[time/Gdisp])</f>
        <v>2.8956309355491561</v>
      </c>
      <c r="O18">
        <f>AVERAGE(I3DRSGM_sub[coverage])</f>
        <v>49.739870099119223</v>
      </c>
      <c r="P18">
        <f>AVERAGE(I3DRSGM_sub[bad200_maskerr])</f>
        <v>11.905555038398202</v>
      </c>
      <c r="Q18">
        <f>AVERAGE(I3DRSGM_sub[rms_maskerr])</f>
        <v>16.907279452676548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D0719-E72A-4AD1-8AC5-7DBC2D842EF2}">
  <dimension ref="A1:Q18"/>
  <sheetViews>
    <sheetView topLeftCell="F1" workbookViewId="0">
      <selection activeCell="N18" sqref="N18:Q18"/>
    </sheetView>
  </sheetViews>
  <sheetFormatPr defaultRowHeight="14.4" x14ac:dyDescent="0.3"/>
  <cols>
    <col min="1" max="1" width="10.33203125" bestFit="1" customWidth="1"/>
    <col min="2" max="13" width="12" bestFit="1" customWidth="1"/>
    <col min="14" max="14" width="12.5546875" bestFit="1" customWidth="1"/>
    <col min="15" max="15" width="12" bestFit="1" customWidth="1"/>
    <col min="16" max="16" width="17.33203125" bestFit="1" customWidth="1"/>
    <col min="17" max="17" width="14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28</v>
      </c>
      <c r="Q1" t="s">
        <v>29</v>
      </c>
    </row>
    <row r="2" spans="1:17" x14ac:dyDescent="0.3">
      <c r="A2" s="1" t="s">
        <v>14</v>
      </c>
      <c r="B2">
        <v>75.272584576332108</v>
      </c>
      <c r="C2">
        <v>69.86299518712373</v>
      </c>
      <c r="D2">
        <v>65.731984005750746</v>
      </c>
      <c r="E2">
        <v>63.028391477221668</v>
      </c>
      <c r="F2">
        <v>70.788055</v>
      </c>
      <c r="G2">
        <v>98.478944648399334</v>
      </c>
      <c r="H2">
        <v>55.064453125</v>
      </c>
      <c r="I2">
        <v>164.390380859375</v>
      </c>
      <c r="J2">
        <v>181.13154907226556</v>
      </c>
      <c r="K2">
        <v>221.90668090820316</v>
      </c>
      <c r="L2">
        <v>55.469142436981201</v>
      </c>
      <c r="M2">
        <v>9.7347622268154286</v>
      </c>
      <c r="N2">
        <v>33.568145609708374</v>
      </c>
      <c r="O2">
        <v>39.963598060248003</v>
      </c>
      <c r="P2">
        <v>6.07578244339114</v>
      </c>
      <c r="Q2">
        <v>8.727516279290084</v>
      </c>
    </row>
    <row r="3" spans="1:17" x14ac:dyDescent="0.3">
      <c r="A3" s="1" t="s">
        <v>15</v>
      </c>
      <c r="B3">
        <v>82.676712683906928</v>
      </c>
      <c r="C3">
        <v>82.676712683906928</v>
      </c>
      <c r="D3">
        <v>81.073044267288878</v>
      </c>
      <c r="E3">
        <v>80.800699980556104</v>
      </c>
      <c r="F3">
        <v>117.41575734007388</v>
      </c>
      <c r="G3">
        <v>8.1826061313407124</v>
      </c>
      <c r="H3">
        <v>116</v>
      </c>
      <c r="I3">
        <v>255</v>
      </c>
      <c r="J3">
        <v>255</v>
      </c>
      <c r="K3">
        <v>255</v>
      </c>
      <c r="L3">
        <v>13.408360004425049</v>
      </c>
      <c r="M3">
        <v>8.6903623076188019</v>
      </c>
      <c r="N3">
        <v>33.946727764135943</v>
      </c>
      <c r="O3">
        <v>35.581178300602758</v>
      </c>
      <c r="P3">
        <v>17.054118867068507</v>
      </c>
      <c r="Q3">
        <v>1.5406104176189845</v>
      </c>
    </row>
    <row r="4" spans="1:17" x14ac:dyDescent="0.3">
      <c r="A4" s="1" t="s">
        <v>16</v>
      </c>
      <c r="B4">
        <v>78.166457012179308</v>
      </c>
      <c r="C4">
        <v>73.982762279290299</v>
      </c>
      <c r="D4">
        <v>71.168131703727681</v>
      </c>
      <c r="E4">
        <v>69.242198257832271</v>
      </c>
      <c r="F4">
        <v>155.93419</v>
      </c>
      <c r="G4">
        <v>233.19216525754032</v>
      </c>
      <c r="H4">
        <v>64.1434326171875</v>
      </c>
      <c r="I4">
        <v>428.523193359375</v>
      </c>
      <c r="J4">
        <v>487.14949340820306</v>
      </c>
      <c r="K4">
        <v>555.35888671875</v>
      </c>
      <c r="L4">
        <v>46.269706010818481</v>
      </c>
      <c r="M4">
        <v>8.8294764815788671</v>
      </c>
      <c r="N4">
        <v>13.796057002466981</v>
      </c>
      <c r="O4">
        <v>31.556009043639683</v>
      </c>
      <c r="P4">
        <v>4.8532851128012391</v>
      </c>
      <c r="Q4">
        <v>26.78847923322461</v>
      </c>
    </row>
    <row r="5" spans="1:17" x14ac:dyDescent="0.3">
      <c r="A5" s="1" t="s">
        <v>17</v>
      </c>
      <c r="B5">
        <v>60.197962403299684</v>
      </c>
      <c r="C5">
        <v>50.260198166054359</v>
      </c>
      <c r="D5">
        <v>43.532042457172182</v>
      </c>
      <c r="E5">
        <v>39.79273753180351</v>
      </c>
      <c r="F5">
        <v>47.291679999999999</v>
      </c>
      <c r="G5">
        <v>86.379717332289587</v>
      </c>
      <c r="H5">
        <v>1.0219268798828125</v>
      </c>
      <c r="I5">
        <v>191.07366333007815</v>
      </c>
      <c r="J5">
        <v>213.8463134765625</v>
      </c>
      <c r="K5">
        <v>236.44902099609385</v>
      </c>
      <c r="L5">
        <v>87.568092346191406</v>
      </c>
      <c r="M5">
        <v>14.861112074978786</v>
      </c>
      <c r="N5">
        <v>53.075400267781376</v>
      </c>
      <c r="O5">
        <v>63.682075584410647</v>
      </c>
      <c r="P5">
        <v>8.9359028665922651</v>
      </c>
      <c r="Q5">
        <v>15.422595779287255</v>
      </c>
    </row>
    <row r="6" spans="1:17" x14ac:dyDescent="0.3">
      <c r="A6" s="1" t="s">
        <v>17</v>
      </c>
      <c r="B6">
        <v>60.162170730184073</v>
      </c>
      <c r="C6">
        <v>50.246163214102424</v>
      </c>
      <c r="D6">
        <v>43.561622773075705</v>
      </c>
      <c r="E6">
        <v>39.813340230315767</v>
      </c>
      <c r="F6">
        <v>47.317839999999997</v>
      </c>
      <c r="G6">
        <v>86.379058786693207</v>
      </c>
      <c r="H6">
        <v>1.020751953125</v>
      </c>
      <c r="I6">
        <v>190.8472900390625</v>
      </c>
      <c r="J6">
        <v>213.7536499023438</v>
      </c>
      <c r="K6">
        <v>236.29684661865238</v>
      </c>
      <c r="L6">
        <v>87.596889972686768</v>
      </c>
      <c r="M6">
        <v>14.865999297520407</v>
      </c>
      <c r="N6">
        <v>53.092854634001448</v>
      </c>
      <c r="O6">
        <v>63.664374913448299</v>
      </c>
      <c r="P6">
        <v>8.9481558718030172</v>
      </c>
      <c r="Q6">
        <v>15.495218339276022</v>
      </c>
    </row>
    <row r="7" spans="1:17" x14ac:dyDescent="0.3">
      <c r="A7" s="1" t="s">
        <v>18</v>
      </c>
      <c r="B7">
        <v>70.571902007545575</v>
      </c>
      <c r="C7">
        <v>59.582743988684584</v>
      </c>
      <c r="D7">
        <v>54.15748955352916</v>
      </c>
      <c r="E7">
        <v>51.604389723201606</v>
      </c>
      <c r="F7">
        <v>48.409880000000001</v>
      </c>
      <c r="G7">
        <v>72.208702243479635</v>
      </c>
      <c r="H7">
        <v>8.37103271484375</v>
      </c>
      <c r="I7">
        <v>126.1375732421875</v>
      </c>
      <c r="J7">
        <v>143.9376190185547</v>
      </c>
      <c r="K7">
        <v>174.74649536132813</v>
      </c>
      <c r="L7">
        <v>67.55913782119751</v>
      </c>
      <c r="M7">
        <v>12.416512374987413</v>
      </c>
      <c r="N7">
        <v>47.755816826874664</v>
      </c>
      <c r="O7">
        <v>49.550180552655796</v>
      </c>
      <c r="P7">
        <v>8.0194674872892691</v>
      </c>
      <c r="Q7">
        <v>15.389901731894938</v>
      </c>
    </row>
    <row r="8" spans="1:17" x14ac:dyDescent="0.3">
      <c r="A8" s="1" t="s">
        <v>18</v>
      </c>
      <c r="B8">
        <v>70.59608841787059</v>
      </c>
      <c r="C8">
        <v>59.603493576265855</v>
      </c>
      <c r="D8">
        <v>54.169931954585415</v>
      </c>
      <c r="E8">
        <v>51.636864941320383</v>
      </c>
      <c r="F8">
        <v>48.425986999999999</v>
      </c>
      <c r="G8">
        <v>72.201638902148545</v>
      </c>
      <c r="H8">
        <v>8.6499481201171875</v>
      </c>
      <c r="I8">
        <v>126.083740234375</v>
      </c>
      <c r="J8">
        <v>143.8531372070313</v>
      </c>
      <c r="K8">
        <v>174.58606842041016</v>
      </c>
      <c r="L8">
        <v>63.027881860733032</v>
      </c>
      <c r="M8">
        <v>11.583725019763207</v>
      </c>
      <c r="N8">
        <v>44.552788537550796</v>
      </c>
      <c r="O8">
        <v>49.596825772568351</v>
      </c>
      <c r="P8">
        <v>8.0404192409142894</v>
      </c>
      <c r="Q8">
        <v>15.490424859541509</v>
      </c>
    </row>
    <row r="9" spans="1:17" x14ac:dyDescent="0.3">
      <c r="A9" s="1" t="s">
        <v>19</v>
      </c>
      <c r="B9">
        <v>58.939985272459495</v>
      </c>
      <c r="C9">
        <v>51.291798162563992</v>
      </c>
      <c r="D9">
        <v>47.299004137737569</v>
      </c>
      <c r="E9">
        <v>45.59976155410618</v>
      </c>
      <c r="F9">
        <v>53.77543</v>
      </c>
      <c r="G9">
        <v>89.104907666819898</v>
      </c>
      <c r="H9">
        <v>1.185028076171875</v>
      </c>
      <c r="I9">
        <v>167.1409912109375</v>
      </c>
      <c r="J9">
        <v>203.23722915649415</v>
      </c>
      <c r="K9">
        <v>249.07446777343739</v>
      </c>
      <c r="L9">
        <v>76.885738849639893</v>
      </c>
      <c r="M9">
        <v>13.480212295679904</v>
      </c>
      <c r="N9">
        <v>44.93404098559968</v>
      </c>
      <c r="O9">
        <v>55.337067816817452</v>
      </c>
      <c r="P9">
        <v>5.9345851742758953</v>
      </c>
      <c r="Q9">
        <v>18.134577884226104</v>
      </c>
    </row>
    <row r="10" spans="1:17" x14ac:dyDescent="0.3">
      <c r="A10" s="1" t="s">
        <v>20</v>
      </c>
      <c r="B10">
        <v>83.276341652540836</v>
      </c>
      <c r="C10">
        <v>76.564528708479102</v>
      </c>
      <c r="D10">
        <v>71.136944584700828</v>
      </c>
      <c r="E10">
        <v>68.100982345727985</v>
      </c>
      <c r="F10">
        <v>100.93728</v>
      </c>
      <c r="G10">
        <v>136.09272746458569</v>
      </c>
      <c r="H10">
        <v>92.06884765625</v>
      </c>
      <c r="I10">
        <v>235.52481079101563</v>
      </c>
      <c r="J10">
        <v>256.36877746582024</v>
      </c>
      <c r="K10">
        <v>281.39345336914062</v>
      </c>
      <c r="L10">
        <v>44.344785213470459</v>
      </c>
      <c r="M10">
        <v>8.3298742376321027</v>
      </c>
      <c r="N10">
        <v>25.242043144339704</v>
      </c>
      <c r="O10">
        <v>33.015295710558902</v>
      </c>
      <c r="P10">
        <v>8.3465575071230198</v>
      </c>
      <c r="Q10">
        <v>20.822409896701437</v>
      </c>
    </row>
    <row r="11" spans="1:17" x14ac:dyDescent="0.3">
      <c r="A11" s="1" t="s">
        <v>21</v>
      </c>
      <c r="B11">
        <v>62.598542116630675</v>
      </c>
      <c r="C11">
        <v>59.935959535001906</v>
      </c>
      <c r="D11">
        <v>57.40207327531445</v>
      </c>
      <c r="E11">
        <v>55.529634099860246</v>
      </c>
      <c r="F11">
        <v>66.744209999999995</v>
      </c>
      <c r="G11">
        <v>98.322452611293215</v>
      </c>
      <c r="H11">
        <v>49.809326171875</v>
      </c>
      <c r="I11">
        <v>176.802490234375</v>
      </c>
      <c r="J11">
        <v>198.4795043945312</v>
      </c>
      <c r="K11">
        <v>229.00844970703133</v>
      </c>
      <c r="L11">
        <v>52.452739715576172</v>
      </c>
      <c r="M11">
        <v>10.412578554896172</v>
      </c>
      <c r="N11">
        <v>35.905443292745417</v>
      </c>
      <c r="O11">
        <v>47.544506733578963</v>
      </c>
      <c r="P11">
        <v>7.1613756193622162</v>
      </c>
      <c r="Q11">
        <v>17.222678842268014</v>
      </c>
    </row>
    <row r="12" spans="1:17" x14ac:dyDescent="0.3">
      <c r="A12" s="1" t="s">
        <v>21</v>
      </c>
      <c r="B12">
        <v>62.627306727226525</v>
      </c>
      <c r="C12">
        <v>59.936872697243047</v>
      </c>
      <c r="D12">
        <v>57.392584328547834</v>
      </c>
      <c r="E12">
        <v>55.516353544657605</v>
      </c>
      <c r="F12">
        <v>66.679670000000002</v>
      </c>
      <c r="G12">
        <v>98.124512339552552</v>
      </c>
      <c r="H12">
        <v>50.37744140625</v>
      </c>
      <c r="I12">
        <v>176.37415771484382</v>
      </c>
      <c r="J12">
        <v>198.07129745483394</v>
      </c>
      <c r="K12">
        <v>228.86265625000033</v>
      </c>
      <c r="L12">
        <v>52.226148843765259</v>
      </c>
      <c r="M12">
        <v>10.367597200912618</v>
      </c>
      <c r="N12">
        <v>35.75033517556075</v>
      </c>
      <c r="O12">
        <v>47.735059871680853</v>
      </c>
      <c r="P12">
        <v>7.3315414178630416</v>
      </c>
      <c r="Q12">
        <v>17.685546767152125</v>
      </c>
    </row>
    <row r="13" spans="1:17" x14ac:dyDescent="0.3">
      <c r="A13" s="1" t="s">
        <v>22</v>
      </c>
      <c r="B13">
        <v>87.816500914494739</v>
      </c>
      <c r="C13">
        <v>83.69105795610426</v>
      </c>
      <c r="D13">
        <v>79.764446159122087</v>
      </c>
      <c r="E13">
        <v>77.025748742569732</v>
      </c>
      <c r="F13">
        <v>77.353065000000001</v>
      </c>
      <c r="G13">
        <v>97.41697185937366</v>
      </c>
      <c r="H13">
        <v>66.416580200195313</v>
      </c>
      <c r="I13">
        <v>161.41522827148441</v>
      </c>
      <c r="J13">
        <v>179.5714111328125</v>
      </c>
      <c r="K13">
        <v>202.0056445312498</v>
      </c>
      <c r="L13">
        <v>37.311118364334106</v>
      </c>
      <c r="M13">
        <v>6.6642229588788338</v>
      </c>
      <c r="N13">
        <v>25.631626764918593</v>
      </c>
      <c r="O13">
        <v>24.294428012117056</v>
      </c>
      <c r="P13">
        <v>5.5835976794695927</v>
      </c>
      <c r="Q13">
        <v>8.0168299076117435</v>
      </c>
    </row>
    <row r="14" spans="1:17" x14ac:dyDescent="0.3">
      <c r="A14" s="1" t="s">
        <v>23</v>
      </c>
      <c r="B14">
        <v>72.717640531536105</v>
      </c>
      <c r="C14">
        <v>66.950006270686444</v>
      </c>
      <c r="D14">
        <v>64.381188894886932</v>
      </c>
      <c r="E14">
        <v>62.574021363956092</v>
      </c>
      <c r="F14">
        <v>64.581620000000001</v>
      </c>
      <c r="G14">
        <v>85.907668117614804</v>
      </c>
      <c r="H14">
        <v>81.4276123046875</v>
      </c>
      <c r="I14">
        <v>132.44482421875</v>
      </c>
      <c r="J14">
        <v>141.491455078125</v>
      </c>
      <c r="K14">
        <v>175.99298095703125</v>
      </c>
      <c r="L14">
        <v>54.570923089981079</v>
      </c>
      <c r="M14">
        <v>9.2988355420430917</v>
      </c>
      <c r="N14">
        <v>38.745148091846211</v>
      </c>
      <c r="O14">
        <v>39.168070755154233</v>
      </c>
      <c r="P14">
        <v>10.409339505869909</v>
      </c>
      <c r="Q14">
        <v>25.168643831645333</v>
      </c>
    </row>
    <row r="15" spans="1:17" x14ac:dyDescent="0.3">
      <c r="A15" s="1" t="s">
        <v>24</v>
      </c>
      <c r="B15">
        <v>87.685000000000002</v>
      </c>
      <c r="C15">
        <v>87.685000000000002</v>
      </c>
      <c r="D15">
        <v>87.297888888888892</v>
      </c>
      <c r="E15">
        <v>86.988074074074078</v>
      </c>
      <c r="F15">
        <v>167.4990688888889</v>
      </c>
      <c r="G15">
        <v>6.4085874100766222</v>
      </c>
      <c r="H15">
        <v>187</v>
      </c>
      <c r="I15">
        <v>255</v>
      </c>
      <c r="J15">
        <v>255</v>
      </c>
      <c r="K15">
        <v>255</v>
      </c>
      <c r="L15">
        <v>35.44990873336792</v>
      </c>
      <c r="M15">
        <v>13.129595827173302</v>
      </c>
      <c r="N15">
        <v>51.287483699895716</v>
      </c>
      <c r="O15">
        <v>58.732518518518518</v>
      </c>
      <c r="P15">
        <v>47.930777777777777</v>
      </c>
      <c r="Q15">
        <v>2.4531696805320014</v>
      </c>
    </row>
    <row r="16" spans="1:17" x14ac:dyDescent="0.3">
      <c r="A16" s="1" t="s">
        <v>25</v>
      </c>
      <c r="B16">
        <v>87.017922581948298</v>
      </c>
      <c r="C16">
        <v>84.525388821560483</v>
      </c>
      <c r="D16">
        <v>83.49436244806094</v>
      </c>
      <c r="E16">
        <v>82.661948868882732</v>
      </c>
      <c r="F16">
        <v>203.56963999999999</v>
      </c>
      <c r="G16">
        <v>247.13033472997603</v>
      </c>
      <c r="H16">
        <v>224.1591796875</v>
      </c>
      <c r="I16">
        <v>406.14138183593764</v>
      </c>
      <c r="J16">
        <v>429.60791015625</v>
      </c>
      <c r="K16">
        <v>486.03140625000015</v>
      </c>
      <c r="L16">
        <v>29.097747802734375</v>
      </c>
      <c r="M16">
        <v>5.2476028326145503</v>
      </c>
      <c r="N16">
        <v>6.9047405692296708</v>
      </c>
      <c r="O16">
        <v>16.683763273314867</v>
      </c>
      <c r="P16">
        <v>2.69848655355494</v>
      </c>
      <c r="Q16">
        <v>16.472424207667302</v>
      </c>
    </row>
    <row r="18" spans="1:17" x14ac:dyDescent="0.3">
      <c r="A18" s="2" t="s">
        <v>26</v>
      </c>
      <c r="B18">
        <f>AVERAGE(I3DRALSC[bad050])</f>
        <v>73.354874508543659</v>
      </c>
      <c r="C18">
        <f>AVERAGE(I3DRALSC[bad100])</f>
        <v>67.786378749804484</v>
      </c>
      <c r="D18">
        <f>AVERAGE(I3DRALSC[bad200])</f>
        <v>64.104182628825967</v>
      </c>
      <c r="E18">
        <f>AVERAGE(I3DRALSC[bad400])</f>
        <v>61.994343115739063</v>
      </c>
      <c r="F18">
        <f>AVERAGE(I3DRALSC[avgerr])</f>
        <v>89.114891548597512</v>
      </c>
      <c r="G18">
        <f>AVERAGE(I3DRALSC[rms])</f>
        <v>101.03539970007893</v>
      </c>
      <c r="H18">
        <f>AVERAGE(I3DRALSC[A50])</f>
        <v>67.114370727539068</v>
      </c>
      <c r="I18">
        <f>AVERAGE(I3DRALSC[A90])</f>
        <v>212.85998168945315</v>
      </c>
      <c r="J18">
        <f>AVERAGE(I3DRALSC[A95])</f>
        <v>233.36662312825518</v>
      </c>
      <c r="K18">
        <f>AVERAGE(I3DRALSC[A99])</f>
        <v>264.1142038574219</v>
      </c>
      <c r="L18">
        <f>AVERAGE(I3DRALSC[time])</f>
        <v>53.549221404393514</v>
      </c>
      <c r="M18">
        <f>AVERAGE(I3DRALSC[time/MP])</f>
        <v>10.527497948872899</v>
      </c>
      <c r="N18">
        <f>AVERAGE(I3DRALSC[time/Gdisp])</f>
        <v>36.27924349111035</v>
      </c>
      <c r="O18">
        <f>AVERAGE(I3DRALSC[coverage])</f>
        <v>43.740330194620952</v>
      </c>
      <c r="P18">
        <f>AVERAGE(I3DRALSC[bad200_maskerr])</f>
        <v>10.488226208343741</v>
      </c>
      <c r="Q18">
        <f>AVERAGE(I3DRALSC[coverage])</f>
        <v>43.740330194620952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9F145-D97F-4FA4-9384-8ABF320C05DC}">
  <dimension ref="A1:Q18"/>
  <sheetViews>
    <sheetView topLeftCell="C1" workbookViewId="0">
      <selection activeCell="B18" sqref="B18:Q18"/>
    </sheetView>
  </sheetViews>
  <sheetFormatPr defaultRowHeight="14.4" x14ac:dyDescent="0.3"/>
  <cols>
    <col min="1" max="1" width="10.33203125" bestFit="1" customWidth="1"/>
    <col min="2" max="13" width="12" bestFit="1" customWidth="1"/>
    <col min="14" max="14" width="12.5546875" bestFit="1" customWidth="1"/>
    <col min="15" max="15" width="12" bestFit="1" customWidth="1"/>
    <col min="16" max="16" width="17.33203125" bestFit="1" customWidth="1"/>
    <col min="17" max="17" width="14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28</v>
      </c>
      <c r="Q1" t="s">
        <v>29</v>
      </c>
    </row>
    <row r="2" spans="1:17" x14ac:dyDescent="0.3">
      <c r="A2" s="1" t="s">
        <v>14</v>
      </c>
      <c r="B2">
        <v>74.786137287716784</v>
      </c>
      <c r="C2">
        <v>68.801859864992366</v>
      </c>
      <c r="D2">
        <v>63.589882008715968</v>
      </c>
      <c r="E2">
        <v>59.62506809349447</v>
      </c>
      <c r="F2">
        <v>60.817295000000001</v>
      </c>
      <c r="G2">
        <v>89.810548212960484</v>
      </c>
      <c r="H2">
        <v>43.242691040039063</v>
      </c>
      <c r="I2">
        <v>157.14704589843745</v>
      </c>
      <c r="J2">
        <v>174.04638671875</v>
      </c>
      <c r="K2">
        <v>218.09271606445316</v>
      </c>
      <c r="L2">
        <v>15.648365259170532</v>
      </c>
      <c r="M2">
        <v>2.7462677146929146</v>
      </c>
      <c r="N2">
        <v>9.4698886713548784</v>
      </c>
      <c r="O2">
        <v>52.915612504492771</v>
      </c>
      <c r="P2">
        <v>16.808826461272353</v>
      </c>
      <c r="Q2">
        <v>23.602911093959893</v>
      </c>
    </row>
    <row r="3" spans="1:17" x14ac:dyDescent="0.3">
      <c r="A3" s="1" t="s">
        <v>15</v>
      </c>
      <c r="B3">
        <v>88.908743275649755</v>
      </c>
      <c r="C3">
        <v>88.908743275649755</v>
      </c>
      <c r="D3">
        <v>86.83343055285502</v>
      </c>
      <c r="E3">
        <v>85.607492384470802</v>
      </c>
      <c r="F3">
        <v>120.65127033508328</v>
      </c>
      <c r="G3">
        <v>8.7113504433819404</v>
      </c>
      <c r="H3">
        <v>120</v>
      </c>
      <c r="I3">
        <v>253</v>
      </c>
      <c r="J3">
        <v>255</v>
      </c>
      <c r="K3">
        <v>255</v>
      </c>
      <c r="L3">
        <v>4.1686751842498779</v>
      </c>
      <c r="M3">
        <v>2.7018440496790967</v>
      </c>
      <c r="N3">
        <v>10.55407831905897</v>
      </c>
      <c r="O3">
        <v>39.707498865772244</v>
      </c>
      <c r="P3">
        <v>26.86421673472033</v>
      </c>
      <c r="Q3">
        <v>3.932455760593939</v>
      </c>
    </row>
    <row r="4" spans="1:17" x14ac:dyDescent="0.3">
      <c r="A4" s="1" t="s">
        <v>16</v>
      </c>
      <c r="B4">
        <v>84.941935375530875</v>
      </c>
      <c r="C4">
        <v>80.015716453500971</v>
      </c>
      <c r="D4">
        <v>76.039526231745555</v>
      </c>
      <c r="E4">
        <v>73.013192966600812</v>
      </c>
      <c r="F4">
        <v>156.60740000000001</v>
      </c>
      <c r="G4">
        <v>231.53807226080554</v>
      </c>
      <c r="H4">
        <v>66.82891845703125</v>
      </c>
      <c r="I4">
        <v>424.37027587890623</v>
      </c>
      <c r="J4">
        <v>481.81843872070306</v>
      </c>
      <c r="K4">
        <v>553.16788696289063</v>
      </c>
      <c r="L4">
        <v>11.370398283004761</v>
      </c>
      <c r="M4">
        <v>2.1697709555902867</v>
      </c>
      <c r="N4">
        <v>3.3902671181098238</v>
      </c>
      <c r="O4">
        <v>36.789172058145539</v>
      </c>
      <c r="P4">
        <v>14.728564864146945</v>
      </c>
      <c r="Q4">
        <v>60.582944901107481</v>
      </c>
    </row>
    <row r="5" spans="1:17" x14ac:dyDescent="0.3">
      <c r="A5" s="1" t="s">
        <v>17</v>
      </c>
      <c r="B5">
        <v>68.191436065787443</v>
      </c>
      <c r="C5">
        <v>56.757871792156443</v>
      </c>
      <c r="D5">
        <v>47.642416577739041</v>
      </c>
      <c r="E5">
        <v>41.33227163249402</v>
      </c>
      <c r="F5">
        <v>38.310499999999998</v>
      </c>
      <c r="G5">
        <v>74.404304232223353</v>
      </c>
      <c r="H5">
        <v>1.638641357421875</v>
      </c>
      <c r="I5">
        <v>145.79744567871097</v>
      </c>
      <c r="J5">
        <v>203.21222686767581</v>
      </c>
      <c r="K5">
        <v>233.03096710205099</v>
      </c>
      <c r="L5">
        <v>23.017080307006836</v>
      </c>
      <c r="M5">
        <v>3.9062105947097625</v>
      </c>
      <c r="N5">
        <v>13.950752123963436</v>
      </c>
      <c r="O5">
        <v>76.387983773083846</v>
      </c>
      <c r="P5">
        <v>25.080051835982154</v>
      </c>
      <c r="Q5">
        <v>33.006964671064118</v>
      </c>
    </row>
    <row r="6" spans="1:17" x14ac:dyDescent="0.3">
      <c r="A6" s="1" t="s">
        <v>17</v>
      </c>
      <c r="B6">
        <v>68.205793465244909</v>
      </c>
      <c r="C6">
        <v>56.659983517841198</v>
      </c>
      <c r="D6">
        <v>47.43883340529004</v>
      </c>
      <c r="E6">
        <v>41.114992926519982</v>
      </c>
      <c r="F6">
        <v>37.917507000000001</v>
      </c>
      <c r="G6">
        <v>73.839342732423134</v>
      </c>
      <c r="H6">
        <v>1.6156730651855469</v>
      </c>
      <c r="I6">
        <v>144.21728515625</v>
      </c>
      <c r="J6">
        <v>201.59719543457032</v>
      </c>
      <c r="K6">
        <v>232.63058212280276</v>
      </c>
      <c r="L6">
        <v>23.021965265274048</v>
      </c>
      <c r="M6">
        <v>3.9070396171350041</v>
      </c>
      <c r="N6">
        <v>13.953712918339299</v>
      </c>
      <c r="O6">
        <v>76.561087170798075</v>
      </c>
      <c r="P6">
        <v>25.052575914325359</v>
      </c>
      <c r="Q6">
        <v>32.888765535323763</v>
      </c>
    </row>
    <row r="7" spans="1:17" x14ac:dyDescent="0.3">
      <c r="A7" s="1" t="s">
        <v>18</v>
      </c>
      <c r="B7">
        <v>76.831716250033082</v>
      </c>
      <c r="C7">
        <v>63.88673040900764</v>
      </c>
      <c r="D7">
        <v>56.40768951412516</v>
      </c>
      <c r="E7">
        <v>51.630009674564128</v>
      </c>
      <c r="F7">
        <v>43.831786999999998</v>
      </c>
      <c r="G7">
        <v>67.992542531102259</v>
      </c>
      <c r="H7">
        <v>5.6488761901855469</v>
      </c>
      <c r="I7">
        <v>120.37687377929694</v>
      </c>
      <c r="J7">
        <v>140.36117248535157</v>
      </c>
      <c r="K7">
        <v>174.18005859375</v>
      </c>
      <c r="L7">
        <v>18.749774932861328</v>
      </c>
      <c r="M7">
        <v>3.4459707448938972</v>
      </c>
      <c r="N7">
        <v>13.253733634207299</v>
      </c>
      <c r="O7">
        <v>58.993668894658988</v>
      </c>
      <c r="P7">
        <v>18.928402344243928</v>
      </c>
      <c r="Q7">
        <v>23.299097867208964</v>
      </c>
    </row>
    <row r="8" spans="1:17" x14ac:dyDescent="0.3">
      <c r="A8" s="1" t="s">
        <v>18</v>
      </c>
      <c r="B8">
        <v>76.741807496758</v>
      </c>
      <c r="C8">
        <v>63.696381889451189</v>
      </c>
      <c r="D8">
        <v>56.252793567150007</v>
      </c>
      <c r="E8">
        <v>51.461458330270219</v>
      </c>
      <c r="F8">
        <v>43.716087000000002</v>
      </c>
      <c r="G8">
        <v>67.937155012923526</v>
      </c>
      <c r="H8">
        <v>5.4463348388671875</v>
      </c>
      <c r="I8">
        <v>120.3449676513672</v>
      </c>
      <c r="J8">
        <v>140.585205078125</v>
      </c>
      <c r="K8">
        <v>174.11876159667969</v>
      </c>
      <c r="L8">
        <v>17.676563262939453</v>
      </c>
      <c r="M8">
        <v>3.2487280563351217</v>
      </c>
      <c r="N8">
        <v>12.495107908981238</v>
      </c>
      <c r="O8">
        <v>59.156688240846655</v>
      </c>
      <c r="P8">
        <v>18.926968803206424</v>
      </c>
      <c r="Q8">
        <v>23.290866826699741</v>
      </c>
    </row>
    <row r="9" spans="1:17" x14ac:dyDescent="0.3">
      <c r="A9" s="1" t="s">
        <v>19</v>
      </c>
      <c r="B9">
        <v>63.6188547583982</v>
      </c>
      <c r="C9">
        <v>56.001069499964942</v>
      </c>
      <c r="D9">
        <v>51.24742268041237</v>
      </c>
      <c r="E9">
        <v>48.327792972859243</v>
      </c>
      <c r="F9">
        <v>50.775753000000002</v>
      </c>
      <c r="G9">
        <v>84.995743229808284</v>
      </c>
      <c r="H9">
        <v>2.6190109252929688</v>
      </c>
      <c r="I9">
        <v>163.67078857421882</v>
      </c>
      <c r="J9">
        <v>197.8886924743652</v>
      </c>
      <c r="K9">
        <v>236.9003302001953</v>
      </c>
      <c r="L9">
        <v>22.048055410385132</v>
      </c>
      <c r="M9">
        <v>3.8656384407015101</v>
      </c>
      <c r="N9">
        <v>12.885461469005033</v>
      </c>
      <c r="O9">
        <v>64.971000771442604</v>
      </c>
      <c r="P9">
        <v>18.633757626762044</v>
      </c>
      <c r="Q9">
        <v>34.260722688533953</v>
      </c>
    </row>
    <row r="10" spans="1:17" x14ac:dyDescent="0.3">
      <c r="A10" s="1" t="s">
        <v>20</v>
      </c>
      <c r="B10">
        <v>83.966590928216775</v>
      </c>
      <c r="C10">
        <v>77.357039918971878</v>
      </c>
      <c r="D10">
        <v>70.727521158678059</v>
      </c>
      <c r="E10">
        <v>66.321372969788769</v>
      </c>
      <c r="F10">
        <v>89.898409999999998</v>
      </c>
      <c r="G10">
        <v>127.58498240143705</v>
      </c>
      <c r="H10">
        <v>72.84375</v>
      </c>
      <c r="I10">
        <v>230.83608093261719</v>
      </c>
      <c r="J10">
        <v>249.259521484375</v>
      </c>
      <c r="K10">
        <v>278.09260070800781</v>
      </c>
      <c r="L10">
        <v>14.327204465866089</v>
      </c>
      <c r="M10">
        <v>2.691270479786942</v>
      </c>
      <c r="N10">
        <v>8.1553650902634605</v>
      </c>
      <c r="O10">
        <v>47.170703045166562</v>
      </c>
      <c r="P10">
        <v>21.010901678267874</v>
      </c>
      <c r="Q10">
        <v>36.912570241001575</v>
      </c>
    </row>
    <row r="11" spans="1:17" x14ac:dyDescent="0.3">
      <c r="A11" s="1" t="s">
        <v>21</v>
      </c>
      <c r="B11">
        <v>71.812091062126797</v>
      </c>
      <c r="C11">
        <v>66.30921658620251</v>
      </c>
      <c r="D11">
        <v>61.827793482403756</v>
      </c>
      <c r="E11">
        <v>57.988204326006866</v>
      </c>
      <c r="F11">
        <v>64.730410000000006</v>
      </c>
      <c r="G11">
        <v>96.7504188863671</v>
      </c>
      <c r="H11">
        <v>32.406412124633789</v>
      </c>
      <c r="I11">
        <v>175.34814453125</v>
      </c>
      <c r="J11">
        <v>195.242431640625</v>
      </c>
      <c r="K11">
        <v>227.083475341797</v>
      </c>
      <c r="L11">
        <v>14.496143579483032</v>
      </c>
      <c r="M11">
        <v>2.877680643240025</v>
      </c>
      <c r="N11">
        <v>9.923036700827673</v>
      </c>
      <c r="O11">
        <v>54.042767755050178</v>
      </c>
      <c r="P11">
        <v>17.678880542497776</v>
      </c>
      <c r="Q11">
        <v>24.215692851401908</v>
      </c>
    </row>
    <row r="12" spans="1:17" x14ac:dyDescent="0.3">
      <c r="A12" s="1" t="s">
        <v>21</v>
      </c>
      <c r="B12">
        <v>71.750571718968374</v>
      </c>
      <c r="C12">
        <v>66.327976114851978</v>
      </c>
      <c r="D12">
        <v>61.908568638038361</v>
      </c>
      <c r="E12">
        <v>58.092046753906743</v>
      </c>
      <c r="F12">
        <v>64.846130000000002</v>
      </c>
      <c r="G12">
        <v>96.97421834403977</v>
      </c>
      <c r="H12">
        <v>32.030967712402344</v>
      </c>
      <c r="I12">
        <v>176.22048339843764</v>
      </c>
      <c r="J12">
        <v>195.8947769165039</v>
      </c>
      <c r="K12">
        <v>227.00048828125</v>
      </c>
      <c r="L12">
        <v>14.030431747436523</v>
      </c>
      <c r="M12">
        <v>2.7852305431799729</v>
      </c>
      <c r="N12">
        <v>9.6042432523447356</v>
      </c>
      <c r="O12">
        <v>54.228794784652521</v>
      </c>
      <c r="P12">
        <v>17.928412050565367</v>
      </c>
      <c r="Q12">
        <v>24.502724009520222</v>
      </c>
    </row>
    <row r="13" spans="1:17" x14ac:dyDescent="0.3">
      <c r="A13" s="1" t="s">
        <v>22</v>
      </c>
      <c r="B13">
        <v>81.360364511888434</v>
      </c>
      <c r="C13">
        <v>73.749142661179704</v>
      </c>
      <c r="D13">
        <v>66.469085791037955</v>
      </c>
      <c r="E13">
        <v>61.387960105166897</v>
      </c>
      <c r="F13">
        <v>55.373330000000003</v>
      </c>
      <c r="G13">
        <v>82.375225246277779</v>
      </c>
      <c r="H13">
        <v>43.536865234375</v>
      </c>
      <c r="I13">
        <v>155.31591796875</v>
      </c>
      <c r="J13">
        <v>175.5045166015625</v>
      </c>
      <c r="K13">
        <v>196.0938720703125</v>
      </c>
      <c r="L13">
        <v>15.410343885421753</v>
      </c>
      <c r="M13">
        <v>2.7524762598275592</v>
      </c>
      <c r="N13">
        <v>10.58644715318292</v>
      </c>
      <c r="O13">
        <v>50.688978909465021</v>
      </c>
      <c r="P13">
        <v>18.426872570873343</v>
      </c>
      <c r="Q13">
        <v>21.461042017173597</v>
      </c>
    </row>
    <row r="14" spans="1:17" x14ac:dyDescent="0.3">
      <c r="A14" s="1" t="s">
        <v>23</v>
      </c>
      <c r="B14">
        <v>82.376372053458965</v>
      </c>
      <c r="C14">
        <v>74.89241001564946</v>
      </c>
      <c r="D14">
        <v>70.521230363209071</v>
      </c>
      <c r="E14">
        <v>66.640152568527697</v>
      </c>
      <c r="F14">
        <v>60.601092999999999</v>
      </c>
      <c r="G14">
        <v>82.131783633453992</v>
      </c>
      <c r="H14">
        <v>68.709709167480469</v>
      </c>
      <c r="I14">
        <v>131.60567474365234</v>
      </c>
      <c r="J14">
        <v>141.97573852539063</v>
      </c>
      <c r="K14">
        <v>171.58235931396484</v>
      </c>
      <c r="L14">
        <v>16.675695896148682</v>
      </c>
      <c r="M14">
        <v>2.8415233774170567</v>
      </c>
      <c r="N14">
        <v>11.839680739237735</v>
      </c>
      <c r="O14">
        <v>52.823717371982568</v>
      </c>
      <c r="P14">
        <v>27.402558985348406</v>
      </c>
      <c r="Q14">
        <v>37.092303639135338</v>
      </c>
    </row>
    <row r="15" spans="1:17" x14ac:dyDescent="0.3">
      <c r="A15" s="1" t="s">
        <v>24</v>
      </c>
      <c r="B15">
        <v>83.888333333333335</v>
      </c>
      <c r="C15">
        <v>83.888333333333335</v>
      </c>
      <c r="D15">
        <v>82.347296296296307</v>
      </c>
      <c r="E15">
        <v>81.225703703703701</v>
      </c>
      <c r="F15">
        <v>158.18442629629629</v>
      </c>
      <c r="G15">
        <v>6.2447699302281334</v>
      </c>
      <c r="H15">
        <v>193</v>
      </c>
      <c r="I15">
        <v>255</v>
      </c>
      <c r="J15">
        <v>255</v>
      </c>
      <c r="K15">
        <v>255</v>
      </c>
      <c r="L15">
        <v>11.278612852096558</v>
      </c>
      <c r="M15">
        <v>4.1772640192950208</v>
      </c>
      <c r="N15">
        <v>16.317437575371176</v>
      </c>
      <c r="O15">
        <v>74.396296296296299</v>
      </c>
      <c r="P15">
        <v>58.104555555555557</v>
      </c>
      <c r="Q15">
        <v>3.9093286342248552</v>
      </c>
    </row>
    <row r="16" spans="1:17" x14ac:dyDescent="0.3">
      <c r="A16" s="1" t="s">
        <v>25</v>
      </c>
      <c r="B16">
        <v>91.009475271237307</v>
      </c>
      <c r="C16">
        <v>87.714609302862428</v>
      </c>
      <c r="D16">
        <v>85.3918152700831</v>
      </c>
      <c r="E16">
        <v>83.073511801708221</v>
      </c>
      <c r="F16">
        <v>176.5575</v>
      </c>
      <c r="G16">
        <v>227.8334266794493</v>
      </c>
      <c r="H16">
        <v>153.71337890625</v>
      </c>
      <c r="I16">
        <v>401.3466796875</v>
      </c>
      <c r="J16">
        <v>427.93408203125</v>
      </c>
      <c r="K16">
        <v>482.00806884765643</v>
      </c>
      <c r="L16">
        <v>11.851810932159424</v>
      </c>
      <c r="M16">
        <v>2.1374024216873386</v>
      </c>
      <c r="N16">
        <v>2.8123716074833398</v>
      </c>
      <c r="O16">
        <v>32.572263821560483</v>
      </c>
      <c r="P16">
        <v>20.075437875115419</v>
      </c>
      <c r="Q16">
        <v>56.293377371920933</v>
      </c>
    </row>
    <row r="18" spans="1:17" x14ac:dyDescent="0.3">
      <c r="A18" s="2" t="s">
        <v>26</v>
      </c>
      <c r="B18">
        <f>AVERAGE(I3DRALSC_down2[bad050])</f>
        <v>77.892681523623267</v>
      </c>
      <c r="C18">
        <f>AVERAGE(I3DRALSC_down2[bad100])</f>
        <v>70.997805642374388</v>
      </c>
      <c r="D18">
        <f>AVERAGE(I3DRALSC_down2[bad200])</f>
        <v>65.643020369185308</v>
      </c>
      <c r="E18">
        <f>AVERAGE(I3DRALSC_down2[bad400])</f>
        <v>61.789415414005511</v>
      </c>
      <c r="F18">
        <f>AVERAGE(I3DRALSC_down2[avgerr])</f>
        <v>81.521259908758651</v>
      </c>
      <c r="G18">
        <f>AVERAGE(I3DRALSC_down2[rms])</f>
        <v>94.608258918458787</v>
      </c>
      <c r="H18">
        <f>AVERAGE(I3DRALSC_down2[A50])</f>
        <v>56.218748601277667</v>
      </c>
      <c r="I18">
        <f>AVERAGE(I3DRALSC_down2[A90])</f>
        <v>203.63984425862631</v>
      </c>
      <c r="J18">
        <f>AVERAGE(I3DRALSC_down2[A95])</f>
        <v>229.02135899861651</v>
      </c>
      <c r="K18">
        <f>AVERAGE(I3DRALSC_down2[A99])</f>
        <v>260.93214448038742</v>
      </c>
      <c r="L18">
        <f>AVERAGE(I3DRALSC_down2[time])</f>
        <v>15.584741417566935</v>
      </c>
      <c r="M18">
        <f>AVERAGE(I3DRALSC_down2[time/MP])</f>
        <v>3.0836211945447674</v>
      </c>
      <c r="N18">
        <f>AVERAGE(I3DRALSC_down2[time/Gdisp])</f>
        <v>10.612772285448733</v>
      </c>
      <c r="O18">
        <f>AVERAGE(I3DRALSC_down2[coverage])</f>
        <v>55.427082284227623</v>
      </c>
      <c r="P18">
        <f>AVERAGE(I3DRALSC_down2[bad200_maskerr])</f>
        <v>23.043398922858888</v>
      </c>
      <c r="Q18">
        <f>AVERAGE(I3DRALSC_down2[rms_maskerr])</f>
        <v>29.283451207258018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62863-AA5D-4449-B9CF-BD6FEB8F0368}">
  <dimension ref="A1:Q18"/>
  <sheetViews>
    <sheetView topLeftCell="F1" workbookViewId="0">
      <selection activeCell="A18" sqref="A18:Q18"/>
    </sheetView>
  </sheetViews>
  <sheetFormatPr defaultRowHeight="14.4" x14ac:dyDescent="0.3"/>
  <cols>
    <col min="1" max="1" width="10.33203125" bestFit="1" customWidth="1"/>
    <col min="2" max="13" width="12" bestFit="1" customWidth="1"/>
    <col min="14" max="14" width="12.5546875" bestFit="1" customWidth="1"/>
    <col min="15" max="15" width="12" bestFit="1" customWidth="1"/>
    <col min="16" max="16" width="17.33203125" bestFit="1" customWidth="1"/>
    <col min="17" max="17" width="14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28</v>
      </c>
      <c r="Q1" t="s">
        <v>29</v>
      </c>
    </row>
    <row r="2" spans="1:17" x14ac:dyDescent="0.3">
      <c r="A2" s="1" t="s">
        <v>14</v>
      </c>
      <c r="B2">
        <v>71.081974037424743</v>
      </c>
      <c r="C2">
        <v>66.16994100435798</v>
      </c>
      <c r="D2">
        <v>63.450290345044479</v>
      </c>
      <c r="E2">
        <v>62.356003319031359</v>
      </c>
      <c r="F2">
        <v>69.50018</v>
      </c>
      <c r="G2">
        <v>96.949139976523256</v>
      </c>
      <c r="H2">
        <v>54.2037353515625</v>
      </c>
      <c r="I2">
        <v>163.842041015625</v>
      </c>
      <c r="J2">
        <v>178.80000610351556</v>
      </c>
      <c r="K2">
        <v>222.32532470703131</v>
      </c>
      <c r="L2">
        <v>0.74893450736999512</v>
      </c>
      <c r="M2">
        <v>0.13143703025492154</v>
      </c>
      <c r="N2">
        <v>0.45323113881007426</v>
      </c>
      <c r="O2">
        <v>40.708432080600232</v>
      </c>
      <c r="P2">
        <v>4.4767436146554047</v>
      </c>
      <c r="Q2">
        <v>17.735082240853686</v>
      </c>
    </row>
    <row r="3" spans="1:17" x14ac:dyDescent="0.3">
      <c r="A3" s="1" t="s">
        <v>15</v>
      </c>
      <c r="B3">
        <v>71.549355110506184</v>
      </c>
      <c r="C3">
        <v>71.549355110506184</v>
      </c>
      <c r="D3">
        <v>68.836930455635496</v>
      </c>
      <c r="E3">
        <v>68.321342925659465</v>
      </c>
      <c r="F3">
        <v>92.045004860976078</v>
      </c>
      <c r="G3">
        <v>7.7151994328014233</v>
      </c>
      <c r="H3">
        <v>78</v>
      </c>
      <c r="I3">
        <v>177</v>
      </c>
      <c r="J3">
        <v>255</v>
      </c>
      <c r="K3">
        <v>255</v>
      </c>
      <c r="L3">
        <v>0.21482992172241211</v>
      </c>
      <c r="M3">
        <v>0.13923774821596482</v>
      </c>
      <c r="N3">
        <v>0.54389745396861255</v>
      </c>
      <c r="O3">
        <v>42.792533540734979</v>
      </c>
      <c r="P3">
        <v>11.923909521031824</v>
      </c>
      <c r="Q3">
        <v>2.1127743708595261</v>
      </c>
    </row>
    <row r="4" spans="1:17" x14ac:dyDescent="0.3">
      <c r="A4" s="1" t="s">
        <v>16</v>
      </c>
      <c r="B4">
        <v>76.742377634547793</v>
      </c>
      <c r="C4">
        <v>73.73674902220607</v>
      </c>
      <c r="D4">
        <v>72.57116294122855</v>
      </c>
      <c r="E4">
        <v>72.05761122119668</v>
      </c>
      <c r="F4">
        <v>181.11732000000001</v>
      </c>
      <c r="G4">
        <v>260.98881980364598</v>
      </c>
      <c r="H4">
        <v>69.64410400390625</v>
      </c>
      <c r="I4">
        <v>473.98319091796873</v>
      </c>
      <c r="J4">
        <v>547.68839111328111</v>
      </c>
      <c r="K4">
        <v>559.91463195800782</v>
      </c>
      <c r="L4">
        <v>0.61027264595031738</v>
      </c>
      <c r="M4">
        <v>0.11645606681636049</v>
      </c>
      <c r="N4">
        <v>0.18196260440056328</v>
      </c>
      <c r="O4">
        <v>29.57067137269749</v>
      </c>
      <c r="P4">
        <v>4.1354156807308184</v>
      </c>
      <c r="Q4">
        <v>40.601606846473764</v>
      </c>
    </row>
    <row r="5" spans="1:17" x14ac:dyDescent="0.3">
      <c r="A5" s="1" t="s">
        <v>17</v>
      </c>
      <c r="B5">
        <v>69.164311102784055</v>
      </c>
      <c r="C5">
        <v>58.67022309294363</v>
      </c>
      <c r="D5">
        <v>52.62506211357212</v>
      </c>
      <c r="E5">
        <v>51.009803761842306</v>
      </c>
      <c r="F5">
        <v>66.124669999999995</v>
      </c>
      <c r="G5">
        <v>103.88232807334219</v>
      </c>
      <c r="H5">
        <v>10.29412841796875</v>
      </c>
      <c r="I5">
        <v>204.68877563476565</v>
      </c>
      <c r="J5">
        <v>221.5169677734375</v>
      </c>
      <c r="K5">
        <v>235.25258880615243</v>
      </c>
      <c r="L5">
        <v>0.84271359443664551</v>
      </c>
      <c r="M5">
        <v>0.14301626127151665</v>
      </c>
      <c r="N5">
        <v>0.5107723616839881</v>
      </c>
      <c r="O5">
        <v>52.862994430822454</v>
      </c>
      <c r="P5">
        <v>6.9587396171903206</v>
      </c>
      <c r="Q5">
        <v>22.715763698589495</v>
      </c>
    </row>
    <row r="6" spans="1:17" x14ac:dyDescent="0.3">
      <c r="A6" s="1" t="s">
        <v>17</v>
      </c>
      <c r="B6">
        <v>69.164311102784055</v>
      </c>
      <c r="C6">
        <v>58.67022309294363</v>
      </c>
      <c r="D6">
        <v>52.62506211357212</v>
      </c>
      <c r="E6">
        <v>51.009803761842306</v>
      </c>
      <c r="F6">
        <v>66.124669999999995</v>
      </c>
      <c r="G6">
        <v>103.88232807334219</v>
      </c>
      <c r="H6">
        <v>10.29412841796875</v>
      </c>
      <c r="I6">
        <v>204.68877563476565</v>
      </c>
      <c r="J6">
        <v>221.5169677734375</v>
      </c>
      <c r="K6">
        <v>235.25258880615243</v>
      </c>
      <c r="L6">
        <v>0.90326094627380371</v>
      </c>
      <c r="M6">
        <v>0.15329170472799747</v>
      </c>
      <c r="N6">
        <v>0.54747037402856236</v>
      </c>
      <c r="O6">
        <v>52.862994430822454</v>
      </c>
      <c r="P6">
        <v>6.9587396171903206</v>
      </c>
      <c r="Q6">
        <v>22.715763698589495</v>
      </c>
    </row>
    <row r="7" spans="1:17" x14ac:dyDescent="0.3">
      <c r="A7" s="1" t="s">
        <v>18</v>
      </c>
      <c r="B7">
        <v>64.461506850120713</v>
      </c>
      <c r="C7">
        <v>55.6047043670806</v>
      </c>
      <c r="D7">
        <v>53.514877215372266</v>
      </c>
      <c r="E7">
        <v>52.80200298764656</v>
      </c>
      <c r="F7">
        <v>53.69126</v>
      </c>
      <c r="G7">
        <v>78.886538379497935</v>
      </c>
      <c r="H7">
        <v>40.51434326171875</v>
      </c>
      <c r="I7">
        <v>134.274658203125</v>
      </c>
      <c r="J7">
        <v>154.35236663818361</v>
      </c>
      <c r="K7">
        <v>185.09358642578127</v>
      </c>
      <c r="L7">
        <v>0.73234343528747559</v>
      </c>
      <c r="M7">
        <v>0.13459543179863739</v>
      </c>
      <c r="N7">
        <v>0.51767473768706695</v>
      </c>
      <c r="O7">
        <v>48.653647663548654</v>
      </c>
      <c r="P7">
        <v>6.0579606371685575</v>
      </c>
      <c r="Q7">
        <v>17.568223773969457</v>
      </c>
    </row>
    <row r="8" spans="1:17" x14ac:dyDescent="0.3">
      <c r="A8" s="1" t="s">
        <v>18</v>
      </c>
      <c r="B8">
        <v>64.461506850120713</v>
      </c>
      <c r="C8">
        <v>55.6047043670806</v>
      </c>
      <c r="D8">
        <v>53.514877215372266</v>
      </c>
      <c r="E8">
        <v>52.80200298764656</v>
      </c>
      <c r="F8">
        <v>53.69126</v>
      </c>
      <c r="G8">
        <v>78.886538379497935</v>
      </c>
      <c r="H8">
        <v>40.51434326171875</v>
      </c>
      <c r="I8">
        <v>134.274658203125</v>
      </c>
      <c r="J8">
        <v>154.35236663818361</v>
      </c>
      <c r="K8">
        <v>185.09358642578127</v>
      </c>
      <c r="L8">
        <v>0.74603772163391113</v>
      </c>
      <c r="M8">
        <v>0.13711226788285674</v>
      </c>
      <c r="N8">
        <v>0.52735487647252599</v>
      </c>
      <c r="O8">
        <v>48.653647663548654</v>
      </c>
      <c r="P8">
        <v>6.0579606371685575</v>
      </c>
      <c r="Q8">
        <v>17.568223773969457</v>
      </c>
    </row>
    <row r="9" spans="1:17" x14ac:dyDescent="0.3">
      <c r="A9" s="1" t="s">
        <v>19</v>
      </c>
      <c r="B9">
        <v>55.353881758889123</v>
      </c>
      <c r="C9">
        <v>49.766813942071678</v>
      </c>
      <c r="D9">
        <v>47.960481099656356</v>
      </c>
      <c r="E9">
        <v>47.367119012553474</v>
      </c>
      <c r="F9">
        <v>58.445590000000003</v>
      </c>
      <c r="G9">
        <v>93.805493992223077</v>
      </c>
      <c r="H9">
        <v>0.953765869140625</v>
      </c>
      <c r="I9">
        <v>175.852294921875</v>
      </c>
      <c r="J9">
        <v>202.3661979675293</v>
      </c>
      <c r="K9">
        <v>252.23755371093739</v>
      </c>
      <c r="L9">
        <v>0.84564661979675293</v>
      </c>
      <c r="M9">
        <v>0.14826541479008923</v>
      </c>
      <c r="N9">
        <v>0.49421804930029745</v>
      </c>
      <c r="O9">
        <v>54.564625850340128</v>
      </c>
      <c r="P9">
        <v>5.5881197839960723</v>
      </c>
      <c r="Q9">
        <v>26.372298115828968</v>
      </c>
    </row>
    <row r="10" spans="1:17" x14ac:dyDescent="0.3">
      <c r="A10" s="1" t="s">
        <v>20</v>
      </c>
      <c r="B10">
        <v>74.897681712169856</v>
      </c>
      <c r="C10">
        <v>66.948788635625917</v>
      </c>
      <c r="D10">
        <v>63.714012965701308</v>
      </c>
      <c r="E10">
        <v>62.631058324617406</v>
      </c>
      <c r="F10">
        <v>95.107550000000003</v>
      </c>
      <c r="G10">
        <v>132.39162726075241</v>
      </c>
      <c r="H10">
        <v>86.19366455078125</v>
      </c>
      <c r="I10">
        <v>232.40517730712889</v>
      </c>
      <c r="J10">
        <v>252.94799346923827</v>
      </c>
      <c r="K10">
        <v>280.82401611328123</v>
      </c>
      <c r="L10">
        <v>0.72941040992736816</v>
      </c>
      <c r="M10">
        <v>0.13701491512623226</v>
      </c>
      <c r="N10">
        <v>0.41519671250373419</v>
      </c>
      <c r="O10">
        <v>39.253574283790769</v>
      </c>
      <c r="P10">
        <v>6.7939944218030552</v>
      </c>
      <c r="Q10">
        <v>26.65453952967604</v>
      </c>
    </row>
    <row r="11" spans="1:17" x14ac:dyDescent="0.3">
      <c r="A11" s="1" t="s">
        <v>21</v>
      </c>
      <c r="B11">
        <v>86.972370886799638</v>
      </c>
      <c r="C11">
        <v>81.752338489391434</v>
      </c>
      <c r="D11">
        <v>78.011212044212925</v>
      </c>
      <c r="E11">
        <v>76.159319019184352</v>
      </c>
      <c r="F11">
        <v>98.918539999999993</v>
      </c>
      <c r="G11">
        <v>121.1755489852429</v>
      </c>
      <c r="H11">
        <v>112.479248046875</v>
      </c>
      <c r="I11">
        <v>186.47638549804691</v>
      </c>
      <c r="J11">
        <v>195.92755432128905</v>
      </c>
      <c r="K11">
        <v>219.83792358398466</v>
      </c>
      <c r="L11">
        <v>0.71869373321533203</v>
      </c>
      <c r="M11">
        <v>0.14267043045978353</v>
      </c>
      <c r="N11">
        <v>0.49196700158546053</v>
      </c>
      <c r="O11">
        <v>34.489502604497524</v>
      </c>
      <c r="P11">
        <v>14.889070639054758</v>
      </c>
      <c r="Q11">
        <v>46.511491565593225</v>
      </c>
    </row>
    <row r="12" spans="1:17" x14ac:dyDescent="0.3">
      <c r="A12" s="1" t="s">
        <v>21</v>
      </c>
      <c r="B12">
        <v>86.972370886799638</v>
      </c>
      <c r="C12">
        <v>81.752338489391434</v>
      </c>
      <c r="D12">
        <v>78.011212044212925</v>
      </c>
      <c r="E12">
        <v>76.159319019184352</v>
      </c>
      <c r="F12">
        <v>98.918539999999993</v>
      </c>
      <c r="G12">
        <v>121.1755489852429</v>
      </c>
      <c r="H12">
        <v>112.479248046875</v>
      </c>
      <c r="I12">
        <v>186.47638549804691</v>
      </c>
      <c r="J12">
        <v>195.92755432128905</v>
      </c>
      <c r="K12">
        <v>219.83792358398466</v>
      </c>
      <c r="L12">
        <v>0.66206669807434082</v>
      </c>
      <c r="M12">
        <v>0.13142919778187745</v>
      </c>
      <c r="N12">
        <v>0.45320413028233608</v>
      </c>
      <c r="O12">
        <v>34.489502604497524</v>
      </c>
      <c r="P12">
        <v>14.889070639054758</v>
      </c>
      <c r="Q12">
        <v>46.511491565593225</v>
      </c>
    </row>
    <row r="13" spans="1:17" x14ac:dyDescent="0.3">
      <c r="A13" s="1" t="s">
        <v>22</v>
      </c>
      <c r="B13">
        <v>80.727952103337913</v>
      </c>
      <c r="C13">
        <v>74.304251686099676</v>
      </c>
      <c r="D13">
        <v>71.142100337219944</v>
      </c>
      <c r="E13">
        <v>69.903084990855064</v>
      </c>
      <c r="F13">
        <v>69.668785</v>
      </c>
      <c r="G13">
        <v>92.077169146998656</v>
      </c>
      <c r="H13">
        <v>62.51251220703125</v>
      </c>
      <c r="I13">
        <v>157.47645263671882</v>
      </c>
      <c r="J13">
        <v>178.318603515625</v>
      </c>
      <c r="K13">
        <v>201.2628466796873</v>
      </c>
      <c r="L13">
        <v>0.75775623321533203</v>
      </c>
      <c r="M13">
        <v>0.13534454897107409</v>
      </c>
      <c r="N13">
        <v>0.52055595758105433</v>
      </c>
      <c r="O13">
        <v>32.528202874942849</v>
      </c>
      <c r="P13">
        <v>5.0749635631001366</v>
      </c>
      <c r="Q13">
        <v>15.098845764912534</v>
      </c>
    </row>
    <row r="14" spans="1:17" x14ac:dyDescent="0.3">
      <c r="A14" s="1" t="s">
        <v>23</v>
      </c>
      <c r="B14">
        <v>73.2908289847486</v>
      </c>
      <c r="C14">
        <v>65.492497668940473</v>
      </c>
      <c r="D14">
        <v>62.979247435834516</v>
      </c>
      <c r="E14">
        <v>62.292624309542902</v>
      </c>
      <c r="F14">
        <v>65.965299999999999</v>
      </c>
      <c r="G14">
        <v>86.669882064251425</v>
      </c>
      <c r="H14">
        <v>84.58380126953125</v>
      </c>
      <c r="I14">
        <v>131.79150390625</v>
      </c>
      <c r="J14">
        <v>141.301025390625</v>
      </c>
      <c r="K14">
        <v>183.01223754882813</v>
      </c>
      <c r="L14">
        <v>0.7694704532623291</v>
      </c>
      <c r="M14">
        <v>0.13111706370716322</v>
      </c>
      <c r="N14">
        <v>0.54632109877984669</v>
      </c>
      <c r="O14">
        <v>32.9230464085325</v>
      </c>
      <c r="P14">
        <v>5.0366392119655599</v>
      </c>
      <c r="Q14">
        <v>19.909536620361109</v>
      </c>
    </row>
    <row r="15" spans="1:17" x14ac:dyDescent="0.3">
      <c r="A15" s="1" t="s">
        <v>24</v>
      </c>
      <c r="B15">
        <v>79.826222222222214</v>
      </c>
      <c r="C15">
        <v>79.826222222222214</v>
      </c>
      <c r="D15">
        <v>78.960555555555558</v>
      </c>
      <c r="E15">
        <v>78.779222222222216</v>
      </c>
      <c r="F15">
        <v>134.40103962962962</v>
      </c>
      <c r="G15">
        <v>6.9282267786423022</v>
      </c>
      <c r="H15">
        <v>126</v>
      </c>
      <c r="I15">
        <v>255</v>
      </c>
      <c r="J15">
        <v>255</v>
      </c>
      <c r="K15">
        <v>255</v>
      </c>
      <c r="L15">
        <v>0.41793322563171387</v>
      </c>
      <c r="M15">
        <v>0.15479008356730142</v>
      </c>
      <c r="N15">
        <v>0.60464876393477118</v>
      </c>
      <c r="O15">
        <v>47.82255555555556</v>
      </c>
      <c r="P15">
        <v>28.421962962962965</v>
      </c>
      <c r="Q15">
        <v>2.029562897659384</v>
      </c>
    </row>
    <row r="16" spans="1:17" x14ac:dyDescent="0.3">
      <c r="A16" s="1" t="s">
        <v>25</v>
      </c>
      <c r="B16">
        <v>79.983534597183748</v>
      </c>
      <c r="C16">
        <v>73.361503058633431</v>
      </c>
      <c r="D16">
        <v>70.278054305170826</v>
      </c>
      <c r="E16">
        <v>69.292961536241933</v>
      </c>
      <c r="F16">
        <v>164.67354</v>
      </c>
      <c r="G16">
        <v>223.20157124502956</v>
      </c>
      <c r="H16">
        <v>143.25935363769531</v>
      </c>
      <c r="I16">
        <v>403.726318359375</v>
      </c>
      <c r="J16">
        <v>429.0537231445312</v>
      </c>
      <c r="K16">
        <v>486.92750244140643</v>
      </c>
      <c r="L16">
        <v>0.72452044486999512</v>
      </c>
      <c r="M16">
        <v>0.13066288032194914</v>
      </c>
      <c r="N16">
        <v>0.17192484252888046</v>
      </c>
      <c r="O16">
        <v>31.70704567751616</v>
      </c>
      <c r="P16">
        <v>4.2680560364727604</v>
      </c>
      <c r="Q16">
        <v>29.325605703929522</v>
      </c>
    </row>
    <row r="18" spans="1:17" x14ac:dyDescent="0.3">
      <c r="A18" s="2" t="s">
        <v>26</v>
      </c>
      <c r="B18" s="3">
        <f>AVERAGE(OpenCVBM[bad050])</f>
        <v>73.64334572269594</v>
      </c>
      <c r="C18" s="3">
        <f>AVERAGE(OpenCVBM[bad100])</f>
        <v>67.547376949966321</v>
      </c>
      <c r="D18" s="3">
        <f>AVERAGE(OpenCVBM[bad200])</f>
        <v>64.546342545824103</v>
      </c>
      <c r="E18" s="3">
        <f>AVERAGE(OpenCVBM[bad400])</f>
        <v>63.529551959951135</v>
      </c>
      <c r="F18" s="3">
        <f>AVERAGE(OpenCVBM[avgerr])</f>
        <v>91.226216632707036</v>
      </c>
      <c r="G18" s="3">
        <f>AVERAGE(OpenCVBM[rms])</f>
        <v>107.24106403846892</v>
      </c>
      <c r="H18" s="3">
        <f>AVERAGE(OpenCVBM[A50])</f>
        <v>68.795091756184902</v>
      </c>
      <c r="I18" s="3">
        <f>AVERAGE(OpenCVBM[A90])</f>
        <v>214.79710784912109</v>
      </c>
      <c r="J18" s="3">
        <f>AVERAGE(OpenCVBM[A95])</f>
        <v>238.93798121134435</v>
      </c>
      <c r="K18" s="3">
        <f>AVERAGE(OpenCVBM[A99])</f>
        <v>265.1248207194011</v>
      </c>
      <c r="L18" s="3">
        <f>AVERAGE(OpenCVBM[time])</f>
        <v>0.69492603937784836</v>
      </c>
      <c r="M18" s="3">
        <f>AVERAGE(OpenCVBM[time/MP])</f>
        <v>0.1377627363795817</v>
      </c>
      <c r="N18" s="3">
        <f>AVERAGE(OpenCVBM[time/Gdisp])</f>
        <v>0.46536000690318496</v>
      </c>
      <c r="O18" s="3">
        <f>AVERAGE(OpenCVBM[coverage])</f>
        <v>41.592198469496537</v>
      </c>
      <c r="P18" s="3">
        <f>AVERAGE(OpenCVBM[bad200_maskerr])</f>
        <v>8.7687564389030577</v>
      </c>
      <c r="Q18" s="3">
        <f>AVERAGE(OpenCVBM[rms_maskerr])</f>
        <v>23.562054011123927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239D4-FC12-4C5F-8BE4-231F27CC86A0}">
  <dimension ref="A1:Q18"/>
  <sheetViews>
    <sheetView topLeftCell="H1" workbookViewId="0">
      <selection activeCell="A18" sqref="A18:Q18"/>
    </sheetView>
  </sheetViews>
  <sheetFormatPr defaultRowHeight="14.4" x14ac:dyDescent="0.3"/>
  <cols>
    <col min="1" max="1" width="10.33203125" bestFit="1" customWidth="1"/>
    <col min="2" max="13" width="12" bestFit="1" customWidth="1"/>
    <col min="14" max="14" width="12.5546875" bestFit="1" customWidth="1"/>
    <col min="15" max="15" width="12" bestFit="1" customWidth="1"/>
    <col min="16" max="16" width="17.33203125" bestFit="1" customWidth="1"/>
    <col min="17" max="17" width="14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28</v>
      </c>
      <c r="Q1" t="s">
        <v>29</v>
      </c>
    </row>
    <row r="2" spans="1:17" x14ac:dyDescent="0.3">
      <c r="A2" s="1" t="s">
        <v>14</v>
      </c>
      <c r="B2">
        <v>68.158393892083751</v>
      </c>
      <c r="C2">
        <v>58.140858062269743</v>
      </c>
      <c r="D2">
        <v>50.182781893027226</v>
      </c>
      <c r="E2">
        <v>42.50051947614341</v>
      </c>
      <c r="F2">
        <v>33.704369999999997</v>
      </c>
      <c r="G2">
        <v>62.890322204240015</v>
      </c>
      <c r="H2">
        <v>2.033935546875</v>
      </c>
      <c r="I2">
        <v>132.98881530761716</v>
      </c>
      <c r="J2">
        <v>155.90419158935535</v>
      </c>
      <c r="K2">
        <v>190.49076660156288</v>
      </c>
      <c r="L2">
        <v>0.94033575057983398</v>
      </c>
      <c r="M2">
        <v>0.16502769906112302</v>
      </c>
      <c r="N2">
        <v>0.56906103124525187</v>
      </c>
      <c r="O2">
        <v>75.184642179216468</v>
      </c>
      <c r="P2">
        <v>46.12174204218708</v>
      </c>
      <c r="Q2">
        <v>89.922145145119842</v>
      </c>
    </row>
    <row r="3" spans="1:17" x14ac:dyDescent="0.3">
      <c r="A3" s="1" t="s">
        <v>15</v>
      </c>
      <c r="B3">
        <v>68.724285436515657</v>
      </c>
      <c r="C3">
        <v>68.724285436515657</v>
      </c>
      <c r="D3">
        <v>65.451552271696158</v>
      </c>
      <c r="E3">
        <v>64.714304232289848</v>
      </c>
      <c r="F3">
        <v>88.077003694341826</v>
      </c>
      <c r="G3">
        <v>7.3771659608270168</v>
      </c>
      <c r="H3">
        <v>69</v>
      </c>
      <c r="I3">
        <v>215</v>
      </c>
      <c r="J3">
        <v>255</v>
      </c>
      <c r="K3">
        <v>255</v>
      </c>
      <c r="L3">
        <v>0.20017528533935547</v>
      </c>
      <c r="M3">
        <v>0.12973963661893542</v>
      </c>
      <c r="N3">
        <v>0.50679545554271654</v>
      </c>
      <c r="O3">
        <v>54.469246224641907</v>
      </c>
      <c r="P3">
        <v>23.570484153217965</v>
      </c>
      <c r="Q3">
        <v>4.0877829612007544</v>
      </c>
    </row>
    <row r="4" spans="1:17" x14ac:dyDescent="0.3">
      <c r="A4" s="1" t="s">
        <v>16</v>
      </c>
      <c r="B4">
        <v>74.194121481544812</v>
      </c>
      <c r="C4">
        <v>70.027391206113762</v>
      </c>
      <c r="D4">
        <v>68.090656992028045</v>
      </c>
      <c r="E4">
        <v>67.007794109116006</v>
      </c>
      <c r="F4">
        <v>162.14771999999999</v>
      </c>
      <c r="G4">
        <v>244.59517734667216</v>
      </c>
      <c r="H4">
        <v>68.48095703125</v>
      </c>
      <c r="I4">
        <v>462.73583984375</v>
      </c>
      <c r="J4">
        <v>529.85294189453111</v>
      </c>
      <c r="K4">
        <v>559.36417602539063</v>
      </c>
      <c r="L4">
        <v>0.6825709342956543</v>
      </c>
      <c r="M4">
        <v>0.1302524811798817</v>
      </c>
      <c r="N4">
        <v>0.20351950184356518</v>
      </c>
      <c r="O4">
        <v>48.596033713662855</v>
      </c>
      <c r="P4">
        <v>25.621521236676507</v>
      </c>
      <c r="Q4">
        <v>116.5089102681636</v>
      </c>
    </row>
    <row r="5" spans="1:17" x14ac:dyDescent="0.3">
      <c r="A5" s="1" t="s">
        <v>17</v>
      </c>
      <c r="B5">
        <v>66.95578328269211</v>
      </c>
      <c r="C5">
        <v>51.558847009180589</v>
      </c>
      <c r="D5">
        <v>40.827726140921101</v>
      </c>
      <c r="E5">
        <v>35.138920567942066</v>
      </c>
      <c r="F5">
        <v>33.122639999999997</v>
      </c>
      <c r="G5">
        <v>67.912915284944148</v>
      </c>
      <c r="H5">
        <v>1.084014892578125</v>
      </c>
      <c r="I5">
        <v>118.89065246582032</v>
      </c>
      <c r="J5">
        <v>185.84026565551761</v>
      </c>
      <c r="K5">
        <v>232.96395141601568</v>
      </c>
      <c r="L5">
        <v>0.93649744987487793</v>
      </c>
      <c r="M5">
        <v>0.15893224561180813</v>
      </c>
      <c r="N5">
        <v>0.5676151628993148</v>
      </c>
      <c r="O5">
        <v>78.922947265237852</v>
      </c>
      <c r="P5">
        <v>39.287004075736469</v>
      </c>
      <c r="Q5">
        <v>98.322343356558591</v>
      </c>
    </row>
    <row r="6" spans="1:17" x14ac:dyDescent="0.3">
      <c r="A6" s="1" t="s">
        <v>17</v>
      </c>
      <c r="B6">
        <v>66.95578328269211</v>
      </c>
      <c r="C6">
        <v>51.558847009180589</v>
      </c>
      <c r="D6">
        <v>40.827726140921101</v>
      </c>
      <c r="E6">
        <v>35.138920567942066</v>
      </c>
      <c r="F6">
        <v>33.122639999999997</v>
      </c>
      <c r="G6">
        <v>67.912915284944148</v>
      </c>
      <c r="H6">
        <v>1.084014892578125</v>
      </c>
      <c r="I6">
        <v>118.89065246582032</v>
      </c>
      <c r="J6">
        <v>185.84026565551761</v>
      </c>
      <c r="K6">
        <v>232.96395141601568</v>
      </c>
      <c r="L6">
        <v>0.85053920745849609</v>
      </c>
      <c r="M6">
        <v>0.14434433990218234</v>
      </c>
      <c r="N6">
        <v>0.51551549965065113</v>
      </c>
      <c r="O6">
        <v>78.922947265237852</v>
      </c>
      <c r="P6">
        <v>39.287004075736469</v>
      </c>
      <c r="Q6">
        <v>98.322343356558591</v>
      </c>
    </row>
    <row r="7" spans="1:17" x14ac:dyDescent="0.3">
      <c r="A7" s="1" t="s">
        <v>18</v>
      </c>
      <c r="B7">
        <v>63.64199922368239</v>
      </c>
      <c r="C7">
        <v>52.41904536458992</v>
      </c>
      <c r="D7">
        <v>46.734081078140484</v>
      </c>
      <c r="E7">
        <v>42.153255828998404</v>
      </c>
      <c r="F7">
        <v>36.297750000000001</v>
      </c>
      <c r="G7">
        <v>65.212247369886356</v>
      </c>
      <c r="H7">
        <v>1.3166465759277344</v>
      </c>
      <c r="I7">
        <v>127.66674728393555</v>
      </c>
      <c r="J7">
        <v>151.10420074462891</v>
      </c>
      <c r="K7">
        <v>184.99112426757813</v>
      </c>
      <c r="L7">
        <v>0.86710286140441895</v>
      </c>
      <c r="M7">
        <v>0.15936250455873749</v>
      </c>
      <c r="N7">
        <v>0.61293270984129811</v>
      </c>
      <c r="O7">
        <v>72.828148570722831</v>
      </c>
      <c r="P7">
        <v>33.784353524452534</v>
      </c>
      <c r="Q7">
        <v>57.739402690423418</v>
      </c>
    </row>
    <row r="8" spans="1:17" x14ac:dyDescent="0.3">
      <c r="A8" s="1" t="s">
        <v>18</v>
      </c>
      <c r="B8">
        <v>63.64199922368239</v>
      </c>
      <c r="C8">
        <v>52.41904536458992</v>
      </c>
      <c r="D8">
        <v>46.734081078140484</v>
      </c>
      <c r="E8">
        <v>42.153255828998404</v>
      </c>
      <c r="F8">
        <v>36.297750000000001</v>
      </c>
      <c r="G8">
        <v>65.212247369886356</v>
      </c>
      <c r="H8">
        <v>1.3166465759277344</v>
      </c>
      <c r="I8">
        <v>127.66674728393555</v>
      </c>
      <c r="J8">
        <v>151.10420074462891</v>
      </c>
      <c r="K8">
        <v>184.99112426757813</v>
      </c>
      <c r="L8">
        <v>0.95794868469238281</v>
      </c>
      <c r="M8">
        <v>0.17605881427269898</v>
      </c>
      <c r="N8">
        <v>0.67714928566422694</v>
      </c>
      <c r="O8">
        <v>72.828148570722831</v>
      </c>
      <c r="P8">
        <v>33.784353524452534</v>
      </c>
      <c r="Q8">
        <v>57.739402690423418</v>
      </c>
    </row>
    <row r="9" spans="1:17" x14ac:dyDescent="0.3">
      <c r="A9" s="1" t="s">
        <v>19</v>
      </c>
      <c r="B9">
        <v>57.438074198751664</v>
      </c>
      <c r="C9">
        <v>49.869082684620238</v>
      </c>
      <c r="D9">
        <v>44.876078266358086</v>
      </c>
      <c r="E9">
        <v>42.56280244056385</v>
      </c>
      <c r="F9">
        <v>46.957607000000003</v>
      </c>
      <c r="G9">
        <v>82.483423405668304</v>
      </c>
      <c r="H9">
        <v>0.98608779907226563</v>
      </c>
      <c r="I9">
        <v>169.99182739257816</v>
      </c>
      <c r="J9">
        <v>181.9986694335937</v>
      </c>
      <c r="K9">
        <v>219.58497726440427</v>
      </c>
      <c r="L9">
        <v>0.875885009765625</v>
      </c>
      <c r="M9">
        <v>0.15356704708703714</v>
      </c>
      <c r="N9">
        <v>0.51189015695679052</v>
      </c>
      <c r="O9">
        <v>73.545462514902866</v>
      </c>
      <c r="P9">
        <v>30.229767164597799</v>
      </c>
      <c r="Q9">
        <v>79.193496344594166</v>
      </c>
    </row>
    <row r="10" spans="1:17" x14ac:dyDescent="0.3">
      <c r="A10" s="1" t="s">
        <v>20</v>
      </c>
      <c r="B10">
        <v>73.455758376311891</v>
      </c>
      <c r="C10">
        <v>63.262531407412744</v>
      </c>
      <c r="D10">
        <v>55.358213564395719</v>
      </c>
      <c r="E10">
        <v>50.235405320926652</v>
      </c>
      <c r="F10">
        <v>66.500640000000004</v>
      </c>
      <c r="G10">
        <v>111.00159680016995</v>
      </c>
      <c r="H10">
        <v>4.1842384338378906</v>
      </c>
      <c r="I10">
        <v>224.365478515625</v>
      </c>
      <c r="J10">
        <v>238.70090942382808</v>
      </c>
      <c r="K10">
        <v>272.45766235351562</v>
      </c>
      <c r="L10">
        <v>0.79482769966125488</v>
      </c>
      <c r="M10">
        <v>0.14930311978946043</v>
      </c>
      <c r="N10">
        <v>0.45243369633169822</v>
      </c>
      <c r="O10">
        <v>69.734092671403332</v>
      </c>
      <c r="P10">
        <v>41.86463480241882</v>
      </c>
      <c r="Q10">
        <v>91.99075934400966</v>
      </c>
    </row>
    <row r="11" spans="1:17" x14ac:dyDescent="0.3">
      <c r="A11" s="1" t="s">
        <v>21</v>
      </c>
      <c r="B11">
        <v>83.264396201245077</v>
      </c>
      <c r="C11">
        <v>75.033092205564728</v>
      </c>
      <c r="D11">
        <v>67.180472621013848</v>
      </c>
      <c r="E11">
        <v>60.722172373268954</v>
      </c>
      <c r="F11">
        <v>65.641930000000002</v>
      </c>
      <c r="G11">
        <v>97.030012069397884</v>
      </c>
      <c r="H11">
        <v>26.052330017089844</v>
      </c>
      <c r="I11">
        <v>173.59845581054691</v>
      </c>
      <c r="J11">
        <v>189.3393409729004</v>
      </c>
      <c r="K11">
        <v>200.375732421875</v>
      </c>
      <c r="L11">
        <v>0.74307584762573242</v>
      </c>
      <c r="M11">
        <v>0.14751061007689073</v>
      </c>
      <c r="N11">
        <v>0.50865727612720946</v>
      </c>
      <c r="O11">
        <v>63.193824641087538</v>
      </c>
      <c r="P11">
        <v>45.085876953373145</v>
      </c>
      <c r="Q11">
        <v>82.815294764161777</v>
      </c>
    </row>
    <row r="12" spans="1:17" x14ac:dyDescent="0.3">
      <c r="A12" s="1" t="s">
        <v>21</v>
      </c>
      <c r="B12">
        <v>83.264396201245077</v>
      </c>
      <c r="C12">
        <v>75.033092205564728</v>
      </c>
      <c r="D12">
        <v>67.180472621013848</v>
      </c>
      <c r="E12">
        <v>60.722172373268954</v>
      </c>
      <c r="F12">
        <v>65.641930000000002</v>
      </c>
      <c r="G12">
        <v>97.030012069397884</v>
      </c>
      <c r="H12">
        <v>26.052330017089844</v>
      </c>
      <c r="I12">
        <v>173.59845581054691</v>
      </c>
      <c r="J12">
        <v>189.3393409729004</v>
      </c>
      <c r="K12">
        <v>200.375732421875</v>
      </c>
      <c r="L12">
        <v>0.72358608245849609</v>
      </c>
      <c r="M12">
        <v>0.14364162798137467</v>
      </c>
      <c r="N12">
        <v>0.49531595855646443</v>
      </c>
      <c r="O12">
        <v>63.193824641087538</v>
      </c>
      <c r="P12">
        <v>45.085876953373145</v>
      </c>
      <c r="Q12">
        <v>82.815294764161777</v>
      </c>
    </row>
    <row r="13" spans="1:17" x14ac:dyDescent="0.3">
      <c r="A13" s="1" t="s">
        <v>22</v>
      </c>
      <c r="B13">
        <v>73.544131515775035</v>
      </c>
      <c r="C13">
        <v>60.897169352994972</v>
      </c>
      <c r="D13">
        <v>51.352434127800642</v>
      </c>
      <c r="E13">
        <v>44.282175211476911</v>
      </c>
      <c r="F13">
        <v>29.583072999999999</v>
      </c>
      <c r="G13">
        <v>54.23440200950062</v>
      </c>
      <c r="H13">
        <v>2.2499504089355469</v>
      </c>
      <c r="I13">
        <v>94.139172363281318</v>
      </c>
      <c r="J13">
        <v>130.4152862548828</v>
      </c>
      <c r="K13">
        <v>181.57968872070307</v>
      </c>
      <c r="L13">
        <v>0.80265188217163086</v>
      </c>
      <c r="M13">
        <v>0.14336346203625666</v>
      </c>
      <c r="N13">
        <v>0.5513979309086795</v>
      </c>
      <c r="O13">
        <v>75.789501886145402</v>
      </c>
      <c r="P13">
        <v>56.118398491083674</v>
      </c>
      <c r="Q13">
        <v>88.975615514870142</v>
      </c>
    </row>
    <row r="14" spans="1:17" x14ac:dyDescent="0.3">
      <c r="A14" s="1" t="s">
        <v>23</v>
      </c>
      <c r="B14">
        <v>78.675559454286699</v>
      </c>
      <c r="C14">
        <v>69.390308654092578</v>
      </c>
      <c r="D14">
        <v>62.901204653394629</v>
      </c>
      <c r="E14">
        <v>58.44252506911387</v>
      </c>
      <c r="F14">
        <v>50.275097000000002</v>
      </c>
      <c r="G14">
        <v>73.399907266417912</v>
      </c>
      <c r="H14">
        <v>25.113555908203125</v>
      </c>
      <c r="I14">
        <v>127.91446304321289</v>
      </c>
      <c r="J14">
        <v>140.62677001953125</v>
      </c>
      <c r="K14">
        <v>164.14707183837891</v>
      </c>
      <c r="L14">
        <v>0.81146526336669922</v>
      </c>
      <c r="M14">
        <v>0.13827294106214169</v>
      </c>
      <c r="N14">
        <v>0.57613725442559038</v>
      </c>
      <c r="O14">
        <v>65.369793285458002</v>
      </c>
      <c r="P14">
        <v>42.051973085123208</v>
      </c>
      <c r="Q14">
        <v>82.48311261820507</v>
      </c>
    </row>
    <row r="15" spans="1:17" x14ac:dyDescent="0.3">
      <c r="A15" s="1" t="s">
        <v>24</v>
      </c>
      <c r="B15">
        <v>76.93218518518519</v>
      </c>
      <c r="C15">
        <v>76.93218518518519</v>
      </c>
      <c r="D15">
        <v>74.924777777777777</v>
      </c>
      <c r="E15">
        <v>74.035444444444437</v>
      </c>
      <c r="F15">
        <v>132.72985851851851</v>
      </c>
      <c r="G15">
        <v>6.5125081360580444</v>
      </c>
      <c r="H15">
        <v>125</v>
      </c>
      <c r="I15">
        <v>255</v>
      </c>
      <c r="J15">
        <v>255</v>
      </c>
      <c r="K15">
        <v>255</v>
      </c>
      <c r="L15">
        <v>0.47942066192626953</v>
      </c>
      <c r="M15">
        <v>0.17756320812084056</v>
      </c>
      <c r="N15">
        <v>0.69360628172203342</v>
      </c>
      <c r="O15">
        <v>68.025999999999996</v>
      </c>
      <c r="P15">
        <v>53.094222222222221</v>
      </c>
      <c r="Q15">
        <v>5.5944092793775093</v>
      </c>
    </row>
    <row r="16" spans="1:17" x14ac:dyDescent="0.3">
      <c r="A16" s="1" t="s">
        <v>25</v>
      </c>
      <c r="B16">
        <v>78.03930055401662</v>
      </c>
      <c r="C16">
        <v>70.01666378116343</v>
      </c>
      <c r="D16">
        <v>64.0441590200831</v>
      </c>
      <c r="E16">
        <v>59.045691943674974</v>
      </c>
      <c r="F16">
        <v>103.04628</v>
      </c>
      <c r="G16">
        <v>174.80667334765855</v>
      </c>
      <c r="H16">
        <v>23.092314720153809</v>
      </c>
      <c r="I16">
        <v>380.23935546875055</v>
      </c>
      <c r="J16">
        <v>427.26708984375</v>
      </c>
      <c r="K16">
        <v>486.777587890625</v>
      </c>
      <c r="L16">
        <v>0.79487228393554688</v>
      </c>
      <c r="M16">
        <v>0.14335040900845938</v>
      </c>
      <c r="N16">
        <v>0.18861895922165706</v>
      </c>
      <c r="O16">
        <v>61.90619950369345</v>
      </c>
      <c r="P16">
        <v>39.362141476223456</v>
      </c>
      <c r="Q16">
        <v>154.51559892936376</v>
      </c>
    </row>
    <row r="18" spans="1:17" x14ac:dyDescent="0.3">
      <c r="A18" s="2" t="s">
        <v>26</v>
      </c>
      <c r="B18" s="3">
        <f>AVERAGE(OpenCVBM_downfill[bad050])</f>
        <v>71.792411167314015</v>
      </c>
      <c r="C18" s="3">
        <f>AVERAGE(OpenCVBM_downfill[bad100])</f>
        <v>63.018829661935911</v>
      </c>
      <c r="D18" s="3">
        <f>AVERAGE(OpenCVBM_downfill[bad200])</f>
        <v>56.444427883114152</v>
      </c>
      <c r="E18" s="3">
        <f>AVERAGE(OpenCVBM_downfill[bad400])</f>
        <v>51.923690652544593</v>
      </c>
      <c r="F18" s="3">
        <f>AVERAGE(OpenCVBM_downfill[avgerr])</f>
        <v>65.54308594752402</v>
      </c>
      <c r="G18" s="3">
        <f>AVERAGE(OpenCVBM_downfill[rms])</f>
        <v>85.174101728377948</v>
      </c>
      <c r="H18" s="3">
        <f>AVERAGE(OpenCVBM_downfill[A50])</f>
        <v>25.136468187967935</v>
      </c>
      <c r="I18" s="3">
        <f>AVERAGE(OpenCVBM_downfill[A90])</f>
        <v>193.51244420369474</v>
      </c>
      <c r="J18" s="3">
        <f>AVERAGE(OpenCVBM_downfill[A95])</f>
        <v>224.48889821370443</v>
      </c>
      <c r="K18" s="3">
        <f>AVERAGE(OpenCVBM_downfill[A99])</f>
        <v>254.73756979370117</v>
      </c>
      <c r="L18" s="3">
        <f>AVERAGE(OpenCVBM_downfill[time])</f>
        <v>0.76406366030375161</v>
      </c>
      <c r="M18" s="3">
        <f>AVERAGE(OpenCVBM_downfill[time/MP])</f>
        <v>0.15068600975785523</v>
      </c>
      <c r="N18" s="3">
        <f>AVERAGE(OpenCVBM_downfill[time/Gdisp])</f>
        <v>0.50870974406247649</v>
      </c>
      <c r="O18" s="3">
        <f>AVERAGE(OpenCVBM_downfill[coverage])</f>
        <v>68.167387528881378</v>
      </c>
      <c r="P18" s="3">
        <f>AVERAGE(OpenCVBM_downfill[bad200_maskerr])</f>
        <v>39.623290252058339</v>
      </c>
      <c r="Q18" s="3">
        <f>AVERAGE(OpenCVBM_downfill[rms_maskerr])</f>
        <v>79.401727468479464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ECC3C-AFEE-46C1-8D60-52E7BDE82CAF}">
  <dimension ref="A1:Q18"/>
  <sheetViews>
    <sheetView workbookViewId="0">
      <selection activeCell="Q18" sqref="A18:Q18"/>
    </sheetView>
  </sheetViews>
  <sheetFormatPr defaultRowHeight="14.4" x14ac:dyDescent="0.3"/>
  <cols>
    <col min="1" max="1" width="10.33203125" bestFit="1" customWidth="1"/>
    <col min="2" max="13" width="12" bestFit="1" customWidth="1"/>
    <col min="14" max="14" width="12.5546875" bestFit="1" customWidth="1"/>
    <col min="15" max="15" width="12" bestFit="1" customWidth="1"/>
    <col min="16" max="16" width="17.33203125" bestFit="1" customWidth="1"/>
    <col min="17" max="17" width="14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28</v>
      </c>
      <c r="Q1" t="s">
        <v>29</v>
      </c>
    </row>
    <row r="2" spans="1:17" x14ac:dyDescent="0.3">
      <c r="A2" s="1" t="s">
        <v>14</v>
      </c>
      <c r="B2">
        <v>74.284913008805816</v>
      </c>
      <c r="C2">
        <v>68.986186146554047</v>
      </c>
      <c r="D2">
        <v>65.993652563123376</v>
      </c>
      <c r="E2">
        <v>64.821444115598879</v>
      </c>
      <c r="F2">
        <v>72.302239999999998</v>
      </c>
      <c r="G2">
        <v>98.98458094887809</v>
      </c>
      <c r="H2">
        <v>56.592849731445313</v>
      </c>
      <c r="I2">
        <v>165.34865112304686</v>
      </c>
      <c r="J2">
        <v>179.31005859375</v>
      </c>
      <c r="K2">
        <v>221.80670532226566</v>
      </c>
      <c r="L2">
        <v>9.2704334259033203</v>
      </c>
      <c r="M2">
        <v>1.6269489877767476</v>
      </c>
      <c r="N2">
        <v>5.6101689233680947</v>
      </c>
      <c r="O2">
        <v>39.949154517476863</v>
      </c>
      <c r="P2">
        <v>6.2573709452781028</v>
      </c>
      <c r="Q2">
        <v>22.074450662934119</v>
      </c>
    </row>
    <row r="3" spans="1:17" x14ac:dyDescent="0.3">
      <c r="A3" s="1" t="s">
        <v>15</v>
      </c>
      <c r="B3">
        <v>81.35932335212911</v>
      </c>
      <c r="C3">
        <v>81.35932335212911</v>
      </c>
      <c r="D3">
        <v>79.529003823967841</v>
      </c>
      <c r="E3">
        <v>79.263529716767124</v>
      </c>
      <c r="F3">
        <v>101.79357508587725</v>
      </c>
      <c r="G3">
        <v>8.6008066204283438</v>
      </c>
      <c r="H3">
        <v>110</v>
      </c>
      <c r="I3">
        <v>177</v>
      </c>
      <c r="J3">
        <v>178</v>
      </c>
      <c r="K3">
        <v>255</v>
      </c>
      <c r="L3">
        <v>1.4989280700683594</v>
      </c>
      <c r="M3">
        <v>0.97150046669800982</v>
      </c>
      <c r="N3">
        <v>3.794923698039101</v>
      </c>
      <c r="O3">
        <v>27.419275390498409</v>
      </c>
      <c r="P3">
        <v>7.3028712165402814</v>
      </c>
      <c r="Q3">
        <v>1.7756152860843901</v>
      </c>
    </row>
    <row r="4" spans="1:17" x14ac:dyDescent="0.3">
      <c r="A4" s="1" t="s">
        <v>16</v>
      </c>
      <c r="B4">
        <v>74.003218857912273</v>
      </c>
      <c r="C4">
        <v>70.612178381365581</v>
      </c>
      <c r="D4">
        <v>69.086865655236423</v>
      </c>
      <c r="E4">
        <v>68.391036660020816</v>
      </c>
      <c r="F4">
        <v>175.75592</v>
      </c>
      <c r="G4">
        <v>257.57582318125276</v>
      </c>
      <c r="H4">
        <v>69.2938232421875</v>
      </c>
      <c r="I4">
        <v>472.27082519531245</v>
      </c>
      <c r="J4">
        <v>547.40164794921861</v>
      </c>
      <c r="K4">
        <v>559.87711547851563</v>
      </c>
      <c r="L4">
        <v>7.8832528591156006</v>
      </c>
      <c r="M4">
        <v>1.5043319207955625</v>
      </c>
      <c r="N4">
        <v>2.3505186262430668</v>
      </c>
      <c r="O4">
        <v>34.481128042916069</v>
      </c>
      <c r="P4">
        <v>5.5765930942254442</v>
      </c>
      <c r="Q4">
        <v>49.337814814836754</v>
      </c>
    </row>
    <row r="5" spans="1:17" x14ac:dyDescent="0.3">
      <c r="A5" s="1" t="s">
        <v>17</v>
      </c>
      <c r="B5">
        <v>77.079582759716189</v>
      </c>
      <c r="C5">
        <v>69.585783934375485</v>
      </c>
      <c r="D5">
        <v>64.692812746926904</v>
      </c>
      <c r="E5">
        <v>62.946895271765548</v>
      </c>
      <c r="F5">
        <v>80.849689999999995</v>
      </c>
      <c r="G5">
        <v>114.69298777742473</v>
      </c>
      <c r="H5">
        <v>61.69677734375</v>
      </c>
      <c r="I5">
        <v>208.540771484375</v>
      </c>
      <c r="J5">
        <v>222.770751953125</v>
      </c>
      <c r="K5">
        <v>237.59375</v>
      </c>
      <c r="L5">
        <v>9.7278938293457031</v>
      </c>
      <c r="M5">
        <v>1.6509132102577853</v>
      </c>
      <c r="N5">
        <v>5.8961186080635191</v>
      </c>
      <c r="O5">
        <v>52.248681019993107</v>
      </c>
      <c r="P5">
        <v>18.45446837570633</v>
      </c>
      <c r="Q5">
        <v>46.531431014590822</v>
      </c>
    </row>
    <row r="6" spans="1:17" x14ac:dyDescent="0.3">
      <c r="A6" s="1" t="s">
        <v>17</v>
      </c>
      <c r="B6">
        <v>77.079582759716189</v>
      </c>
      <c r="C6">
        <v>69.585783934375485</v>
      </c>
      <c r="D6">
        <v>64.692812746926904</v>
      </c>
      <c r="E6">
        <v>62.946895271765548</v>
      </c>
      <c r="F6">
        <v>80.849689999999995</v>
      </c>
      <c r="G6">
        <v>114.69298777742473</v>
      </c>
      <c r="H6">
        <v>61.69677734375</v>
      </c>
      <c r="I6">
        <v>208.540771484375</v>
      </c>
      <c r="J6">
        <v>222.770751953125</v>
      </c>
      <c r="K6">
        <v>237.59375</v>
      </c>
      <c r="L6">
        <v>9.7913639545440674</v>
      </c>
      <c r="M6">
        <v>1.6616846752824754</v>
      </c>
      <c r="N6">
        <v>5.9345881260088404</v>
      </c>
      <c r="O6">
        <v>52.248681019993107</v>
      </c>
      <c r="P6">
        <v>18.45446837570633</v>
      </c>
      <c r="Q6">
        <v>46.531431014590822</v>
      </c>
    </row>
    <row r="7" spans="1:17" x14ac:dyDescent="0.3">
      <c r="A7" s="1" t="s">
        <v>18</v>
      </c>
      <c r="B7">
        <v>62.146760785374646</v>
      </c>
      <c r="C7">
        <v>53.300930404890799</v>
      </c>
      <c r="D7">
        <v>50.85878297511961</v>
      </c>
      <c r="E7">
        <v>50.024259925250028</v>
      </c>
      <c r="F7">
        <v>50.884197</v>
      </c>
      <c r="G7">
        <v>77.918013301642901</v>
      </c>
      <c r="H7">
        <v>4.08538818359375</v>
      </c>
      <c r="I7">
        <v>135.5300262451172</v>
      </c>
      <c r="J7">
        <v>157.66641998291018</v>
      </c>
      <c r="K7">
        <v>188.87621856689455</v>
      </c>
      <c r="L7">
        <v>10.435848236083984</v>
      </c>
      <c r="M7">
        <v>1.917976500969659</v>
      </c>
      <c r="N7">
        <v>7.37683269603715</v>
      </c>
      <c r="O7">
        <v>56.079794569893579</v>
      </c>
      <c r="P7">
        <v>10.638069115791888</v>
      </c>
      <c r="Q7">
        <v>30.522741625674065</v>
      </c>
    </row>
    <row r="8" spans="1:17" x14ac:dyDescent="0.3">
      <c r="A8" s="1" t="s">
        <v>18</v>
      </c>
      <c r="B8">
        <v>62.146760785374646</v>
      </c>
      <c r="C8">
        <v>53.300930404890799</v>
      </c>
      <c r="D8">
        <v>50.85878297511961</v>
      </c>
      <c r="E8">
        <v>50.024259925250028</v>
      </c>
      <c r="F8">
        <v>50.884197</v>
      </c>
      <c r="G8">
        <v>77.918013301642901</v>
      </c>
      <c r="H8">
        <v>4.08538818359375</v>
      </c>
      <c r="I8">
        <v>135.5300262451172</v>
      </c>
      <c r="J8">
        <v>157.66641998291018</v>
      </c>
      <c r="K8">
        <v>188.87621856689455</v>
      </c>
      <c r="L8">
        <v>11.228809833526611</v>
      </c>
      <c r="M8">
        <v>2.063712781879492</v>
      </c>
      <c r="N8">
        <v>7.9373568533826617</v>
      </c>
      <c r="O8">
        <v>56.079794569893579</v>
      </c>
      <c r="P8">
        <v>10.638069115791888</v>
      </c>
      <c r="Q8">
        <v>30.522741625674065</v>
      </c>
    </row>
    <row r="9" spans="1:17" x14ac:dyDescent="0.3">
      <c r="A9" s="1" t="s">
        <v>19</v>
      </c>
      <c r="B9">
        <v>58.340679570797391</v>
      </c>
      <c r="C9">
        <v>53.675152535240898</v>
      </c>
      <c r="D9">
        <v>51.900781962269448</v>
      </c>
      <c r="E9">
        <v>51.304404235921176</v>
      </c>
      <c r="F9">
        <v>67.209270000000004</v>
      </c>
      <c r="G9">
        <v>103.93557386970546</v>
      </c>
      <c r="H9">
        <v>18.7452392578125</v>
      </c>
      <c r="I9">
        <v>181.80597839355474</v>
      </c>
      <c r="J9">
        <v>212.80618743896483</v>
      </c>
      <c r="K9">
        <v>258.19140625</v>
      </c>
      <c r="L9">
        <v>11.755067825317383</v>
      </c>
      <c r="M9">
        <v>2.0609909224555341</v>
      </c>
      <c r="N9">
        <v>6.869969741518446</v>
      </c>
      <c r="O9">
        <v>57.416999789606557</v>
      </c>
      <c r="P9">
        <v>12.159793814432989</v>
      </c>
      <c r="Q9">
        <v>47.301123033543028</v>
      </c>
    </row>
    <row r="10" spans="1:17" x14ac:dyDescent="0.3">
      <c r="A10" s="1" t="s">
        <v>20</v>
      </c>
      <c r="B10">
        <v>77.870547360575131</v>
      </c>
      <c r="C10">
        <v>70.412939854053207</v>
      </c>
      <c r="D10">
        <v>66.973151921712898</v>
      </c>
      <c r="E10">
        <v>65.930902940575379</v>
      </c>
      <c r="F10">
        <v>97.968670000000003</v>
      </c>
      <c r="G10">
        <v>133.95984560447582</v>
      </c>
      <c r="H10">
        <v>89.24395751953125</v>
      </c>
      <c r="I10">
        <v>232.06337585449219</v>
      </c>
      <c r="J10">
        <v>251.08205108642568</v>
      </c>
      <c r="K10">
        <v>281.6768798828125</v>
      </c>
      <c r="L10">
        <v>9.5218808650970459</v>
      </c>
      <c r="M10">
        <v>1.7886222637037466</v>
      </c>
      <c r="N10">
        <v>5.4200674657689287</v>
      </c>
      <c r="O10">
        <v>39.345185499092338</v>
      </c>
      <c r="P10">
        <v>9.9633442432767101</v>
      </c>
      <c r="Q10">
        <v>39.446565048691184</v>
      </c>
    </row>
    <row r="11" spans="1:17" x14ac:dyDescent="0.3">
      <c r="A11" s="1" t="s">
        <v>21</v>
      </c>
      <c r="B11">
        <v>85.904705564731287</v>
      </c>
      <c r="C11">
        <v>80.39756304789735</v>
      </c>
      <c r="D11">
        <v>76.393862755685433</v>
      </c>
      <c r="E11">
        <v>73.939084137974845</v>
      </c>
      <c r="F11">
        <v>92.623050000000006</v>
      </c>
      <c r="G11">
        <v>116.17848102434891</v>
      </c>
      <c r="H11">
        <v>103.73329162597656</v>
      </c>
      <c r="I11">
        <v>183.43036499023441</v>
      </c>
      <c r="J11">
        <v>194.442626953125</v>
      </c>
      <c r="K11">
        <v>218.479227294922</v>
      </c>
      <c r="L11">
        <v>9.2230110168457031</v>
      </c>
      <c r="M11">
        <v>1.8308924804753413</v>
      </c>
      <c r="N11">
        <v>6.3134223464666945</v>
      </c>
      <c r="O11">
        <v>44.42826118028205</v>
      </c>
      <c r="P11">
        <v>23.07545102274171</v>
      </c>
      <c r="Q11">
        <v>53.150729063673246</v>
      </c>
    </row>
    <row r="12" spans="1:17" x14ac:dyDescent="0.3">
      <c r="A12" s="1" t="s">
        <v>21</v>
      </c>
      <c r="B12">
        <v>85.904705564731287</v>
      </c>
      <c r="C12">
        <v>80.39756304789735</v>
      </c>
      <c r="D12">
        <v>76.393862755685433</v>
      </c>
      <c r="E12">
        <v>73.939084137974845</v>
      </c>
      <c r="F12">
        <v>92.623050000000006</v>
      </c>
      <c r="G12">
        <v>116.17848102434891</v>
      </c>
      <c r="H12">
        <v>103.73329162597656</v>
      </c>
      <c r="I12">
        <v>183.43036499023441</v>
      </c>
      <c r="J12">
        <v>194.442626953125</v>
      </c>
      <c r="K12">
        <v>218.479227294922</v>
      </c>
      <c r="L12">
        <v>8.0062963962554932</v>
      </c>
      <c r="M12">
        <v>1.5893581653092628</v>
      </c>
      <c r="N12">
        <v>5.4805453976181475</v>
      </c>
      <c r="O12">
        <v>44.42826118028205</v>
      </c>
      <c r="P12">
        <v>23.07545102274171</v>
      </c>
      <c r="Q12">
        <v>53.150729063673246</v>
      </c>
    </row>
    <row r="13" spans="1:17" x14ac:dyDescent="0.3">
      <c r="A13" s="1" t="s">
        <v>22</v>
      </c>
      <c r="B13">
        <v>72.244852394833103</v>
      </c>
      <c r="C13">
        <v>62.475637288523089</v>
      </c>
      <c r="D13">
        <v>58.40017003886603</v>
      </c>
      <c r="E13">
        <v>56.733574817101051</v>
      </c>
      <c r="F13">
        <v>52.810318000000002</v>
      </c>
      <c r="G13">
        <v>79.091262060830715</v>
      </c>
      <c r="H13">
        <v>45.139892578125</v>
      </c>
      <c r="I13">
        <v>147.7889404296875</v>
      </c>
      <c r="J13">
        <v>174.12775573730465</v>
      </c>
      <c r="K13">
        <v>198.02800659179672</v>
      </c>
      <c r="L13">
        <v>12.909910917282104</v>
      </c>
      <c r="M13">
        <v>2.3058682908382817</v>
      </c>
      <c r="N13">
        <v>8.8687241955318523</v>
      </c>
      <c r="O13">
        <v>49.507887517146777</v>
      </c>
      <c r="P13">
        <v>9.1817236796982176</v>
      </c>
      <c r="Q13">
        <v>22.468456621867688</v>
      </c>
    </row>
    <row r="14" spans="1:17" x14ac:dyDescent="0.3">
      <c r="A14" s="1" t="s">
        <v>23</v>
      </c>
      <c r="B14">
        <v>75.897696476964768</v>
      </c>
      <c r="C14">
        <v>67.521473693107154</v>
      </c>
      <c r="D14">
        <v>64.142885769903984</v>
      </c>
      <c r="E14">
        <v>63.056540462285916</v>
      </c>
      <c r="F14">
        <v>63.261456000000003</v>
      </c>
      <c r="G14">
        <v>83.901600197046307</v>
      </c>
      <c r="H14">
        <v>80.0875244140625</v>
      </c>
      <c r="I14">
        <v>129.151123046875</v>
      </c>
      <c r="J14">
        <v>141.17581176757813</v>
      </c>
      <c r="K14">
        <v>168.5625</v>
      </c>
      <c r="L14">
        <v>9.8587455749511719</v>
      </c>
      <c r="M14">
        <v>1.6799212577209823</v>
      </c>
      <c r="N14">
        <v>6.9996719071707592</v>
      </c>
      <c r="O14">
        <v>40.716214631965229</v>
      </c>
      <c r="P14">
        <v>12.453106170900744</v>
      </c>
      <c r="Q14">
        <v>30.026835328481589</v>
      </c>
    </row>
    <row r="15" spans="1:17" x14ac:dyDescent="0.3">
      <c r="A15" s="1" t="s">
        <v>24</v>
      </c>
      <c r="B15">
        <v>76.074185185185186</v>
      </c>
      <c r="C15">
        <v>76.074185185185186</v>
      </c>
      <c r="D15">
        <v>74.764222222222216</v>
      </c>
      <c r="E15">
        <v>74.524888888888881</v>
      </c>
      <c r="F15">
        <v>129.15830888888888</v>
      </c>
      <c r="G15">
        <v>6.5723644767172509</v>
      </c>
      <c r="H15">
        <v>123</v>
      </c>
      <c r="I15">
        <v>255</v>
      </c>
      <c r="J15">
        <v>255</v>
      </c>
      <c r="K15">
        <v>255</v>
      </c>
      <c r="L15">
        <v>3.9577546119689941</v>
      </c>
      <c r="M15">
        <v>1.4658350414699977</v>
      </c>
      <c r="N15">
        <v>5.7259181307421789</v>
      </c>
      <c r="O15">
        <v>55.232037037037038</v>
      </c>
      <c r="P15">
        <v>31.502333333333333</v>
      </c>
      <c r="Q15">
        <v>2.1745836553405056</v>
      </c>
    </row>
    <row r="16" spans="1:17" x14ac:dyDescent="0.3">
      <c r="A16" s="1" t="s">
        <v>25</v>
      </c>
      <c r="B16">
        <v>78.840857283010152</v>
      </c>
      <c r="C16">
        <v>71.895775623268705</v>
      </c>
      <c r="D16">
        <v>68.488537338411817</v>
      </c>
      <c r="E16">
        <v>67.003260618651893</v>
      </c>
      <c r="F16">
        <v>151.06049999999999</v>
      </c>
      <c r="G16">
        <v>212.23246025879266</v>
      </c>
      <c r="H16">
        <v>120.79476928710938</v>
      </c>
      <c r="I16">
        <v>397.11674804687527</v>
      </c>
      <c r="J16">
        <v>427.3359497070312</v>
      </c>
      <c r="K16">
        <v>486.16851318359386</v>
      </c>
      <c r="L16">
        <v>10.124349355697632</v>
      </c>
      <c r="M16">
        <v>1.8258651740855898</v>
      </c>
      <c r="N16">
        <v>2.4024541764284075</v>
      </c>
      <c r="O16">
        <v>38.152249971144968</v>
      </c>
      <c r="P16">
        <v>8.7958795013850413</v>
      </c>
      <c r="Q16">
        <v>43.033245630467931</v>
      </c>
    </row>
    <row r="18" spans="1:17" x14ac:dyDescent="0.3">
      <c r="A18" s="2" t="s">
        <v>26</v>
      </c>
      <c r="B18" s="3">
        <f>AVERAGE(OpenCVSGBM[bad050])</f>
        <v>74.611891447323799</v>
      </c>
      <c r="C18" s="3">
        <f>AVERAGE(OpenCVSGBM[bad100])</f>
        <v>68.638760455583622</v>
      </c>
      <c r="D18" s="3">
        <f>AVERAGE(OpenCVSGBM[bad200])</f>
        <v>65.54467921674518</v>
      </c>
      <c r="E18" s="3">
        <f>AVERAGE(OpenCVSGBM[bad400])</f>
        <v>64.323337408386138</v>
      </c>
      <c r="F18" s="3">
        <f>AVERAGE(OpenCVSGBM[avgerr])</f>
        <v>90.668942131651093</v>
      </c>
      <c r="G18" s="3">
        <f>AVERAGE(OpenCVSGBM[rms])</f>
        <v>106.82888542833069</v>
      </c>
      <c r="H18" s="3">
        <f>AVERAGE(OpenCVSGBM[A50])</f>
        <v>70.128598022460935</v>
      </c>
      <c r="I18" s="3">
        <f>AVERAGE(OpenCVSGBM[A90])</f>
        <v>214.16986450195316</v>
      </c>
      <c r="J18" s="3">
        <f>AVERAGE(OpenCVSGBM[A95])</f>
        <v>234.39993733723955</v>
      </c>
      <c r="K18" s="3">
        <f>AVERAGE(OpenCVSGBM[A99])</f>
        <v>264.94730122884118</v>
      </c>
      <c r="L18" s="3">
        <f>AVERAGE(OpenCVSGBM[time])</f>
        <v>9.0129031181335453</v>
      </c>
      <c r="M18" s="3">
        <f>AVERAGE(OpenCVSGBM[time/MP])</f>
        <v>1.7296281426478977</v>
      </c>
      <c r="N18" s="3">
        <f>AVERAGE(OpenCVSGBM[time/Gdisp])</f>
        <v>5.7987520594925233</v>
      </c>
      <c r="O18" s="3">
        <f>AVERAGE(OpenCVSGBM[coverage])</f>
        <v>45.848907062481452</v>
      </c>
      <c r="P18" s="3">
        <f>AVERAGE(OpenCVSGBM[bad200_maskerr])</f>
        <v>13.835266201836713</v>
      </c>
      <c r="Q18" s="3">
        <f>AVERAGE(OpenCVSGBM[rms_maskerr])</f>
        <v>34.536566232674893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30D5C-E875-4D68-A2FE-30A6B062D4D5}">
  <dimension ref="A1:Q18"/>
  <sheetViews>
    <sheetView topLeftCell="F1" workbookViewId="0">
      <selection sqref="A1:Q1"/>
    </sheetView>
  </sheetViews>
  <sheetFormatPr defaultRowHeight="14.4" x14ac:dyDescent="0.3"/>
  <cols>
    <col min="1" max="1" width="10.33203125" bestFit="1" customWidth="1"/>
    <col min="2" max="13" width="12" bestFit="1" customWidth="1"/>
    <col min="14" max="14" width="12.5546875" bestFit="1" customWidth="1"/>
    <col min="15" max="15" width="12" bestFit="1" customWidth="1"/>
    <col min="16" max="16" width="17.33203125" bestFit="1" customWidth="1"/>
    <col min="17" max="17" width="14.10937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27</v>
      </c>
      <c r="P1" t="s">
        <v>28</v>
      </c>
      <c r="Q1" t="s">
        <v>29</v>
      </c>
    </row>
    <row r="2" spans="1:17" x14ac:dyDescent="0.3">
      <c r="A2" s="1" t="s">
        <v>14</v>
      </c>
      <c r="B2">
        <v>72.275488026776884</v>
      </c>
      <c r="C2">
        <v>56.321445519588465</v>
      </c>
      <c r="D2">
        <v>44.322617148890288</v>
      </c>
      <c r="E2">
        <v>37.472832801689279</v>
      </c>
      <c r="F2">
        <v>30.248809999999999</v>
      </c>
      <c r="G2">
        <v>60.785790720493431</v>
      </c>
      <c r="H2">
        <v>1.395172119140625</v>
      </c>
      <c r="I2">
        <v>119.31334838867184</v>
      </c>
      <c r="J2">
        <v>153.385009765625</v>
      </c>
      <c r="K2">
        <v>214.90920166015644</v>
      </c>
      <c r="L2">
        <v>5.3580551147460938</v>
      </c>
      <c r="M2">
        <v>0.94033169161546093</v>
      </c>
      <c r="N2">
        <v>3.2425230745360722</v>
      </c>
      <c r="O2">
        <v>83.585887658370027</v>
      </c>
      <c r="P2">
        <v>44.322617148890288</v>
      </c>
      <c r="Q2">
        <v>60.785790720493431</v>
      </c>
    </row>
    <row r="3" spans="1:17" x14ac:dyDescent="0.3">
      <c r="A3" s="1" t="s">
        <v>15</v>
      </c>
      <c r="B3">
        <v>78.027027027027032</v>
      </c>
      <c r="C3">
        <v>78.027027027027032</v>
      </c>
      <c r="D3">
        <v>65.498736146218164</v>
      </c>
      <c r="E3">
        <v>62.314537559141883</v>
      </c>
      <c r="F3">
        <v>86.499611121913276</v>
      </c>
      <c r="G3">
        <v>7.5202271799740972</v>
      </c>
      <c r="H3">
        <v>60</v>
      </c>
      <c r="I3">
        <v>236</v>
      </c>
      <c r="J3">
        <v>254</v>
      </c>
      <c r="K3">
        <v>255</v>
      </c>
      <c r="L3">
        <v>1.3759224414825439</v>
      </c>
      <c r="M3">
        <v>0.89177681086431004</v>
      </c>
      <c r="N3">
        <v>3.4835031674387111</v>
      </c>
      <c r="O3">
        <v>76.354656815088475</v>
      </c>
      <c r="P3">
        <v>65.498736146218164</v>
      </c>
      <c r="Q3">
        <v>7.5202271799740972</v>
      </c>
    </row>
    <row r="4" spans="1:17" x14ac:dyDescent="0.3">
      <c r="A4" s="1" t="s">
        <v>16</v>
      </c>
      <c r="B4">
        <v>93.351974517820125</v>
      </c>
      <c r="C4">
        <v>90.145043248871076</v>
      </c>
      <c r="D4">
        <v>88.120624353098862</v>
      </c>
      <c r="E4">
        <v>87.234331634724896</v>
      </c>
      <c r="F4">
        <v>210.31541000000001</v>
      </c>
      <c r="G4">
        <v>264.2606874612643</v>
      </c>
      <c r="H4">
        <v>213.278076171875</v>
      </c>
      <c r="I4">
        <v>433.83067626953118</v>
      </c>
      <c r="J4">
        <v>500.61712951660098</v>
      </c>
      <c r="K4">
        <v>557.62406372070313</v>
      </c>
      <c r="L4">
        <v>4.869795560836792</v>
      </c>
      <c r="M4">
        <v>0.92928503510379268</v>
      </c>
      <c r="N4">
        <v>1.4520078673496764</v>
      </c>
      <c r="O4">
        <v>66.535785273095328</v>
      </c>
      <c r="P4">
        <v>88.120624353098862</v>
      </c>
      <c r="Q4">
        <v>264.2606874612643</v>
      </c>
    </row>
    <row r="5" spans="1:17" x14ac:dyDescent="0.3">
      <c r="A5" s="1" t="s">
        <v>17</v>
      </c>
      <c r="B5">
        <v>82.996256893588253</v>
      </c>
      <c r="C5">
        <v>73.575732397081538</v>
      </c>
      <c r="D5">
        <v>64.669511671920858</v>
      </c>
      <c r="E5">
        <v>58.196361027161622</v>
      </c>
      <c r="F5">
        <v>67.0154</v>
      </c>
      <c r="G5">
        <v>104.92905899642386</v>
      </c>
      <c r="H5">
        <v>23.105224609375</v>
      </c>
      <c r="I5">
        <v>207.7911376953125</v>
      </c>
      <c r="J5">
        <v>220.98446655273438</v>
      </c>
      <c r="K5">
        <v>239.52833740234405</v>
      </c>
      <c r="L5">
        <v>5.5025801658630371</v>
      </c>
      <c r="M5">
        <v>0.93383855186840281</v>
      </c>
      <c r="N5">
        <v>3.3351376852442955</v>
      </c>
      <c r="O5">
        <v>78.71887193606986</v>
      </c>
      <c r="P5">
        <v>64.669511671920858</v>
      </c>
      <c r="Q5">
        <v>104.92905899642386</v>
      </c>
    </row>
    <row r="6" spans="1:17" x14ac:dyDescent="0.3">
      <c r="A6" s="1" t="s">
        <v>17</v>
      </c>
      <c r="B6">
        <v>82.996256893588253</v>
      </c>
      <c r="C6">
        <v>73.575732397081538</v>
      </c>
      <c r="D6">
        <v>64.669511671920858</v>
      </c>
      <c r="E6">
        <v>58.196361027161622</v>
      </c>
      <c r="F6">
        <v>67.0154</v>
      </c>
      <c r="G6">
        <v>104.92905899642386</v>
      </c>
      <c r="H6">
        <v>23.105224609375</v>
      </c>
      <c r="I6">
        <v>207.7911376953125</v>
      </c>
      <c r="J6">
        <v>220.98446655273438</v>
      </c>
      <c r="K6">
        <v>239.52833740234405</v>
      </c>
      <c r="L6">
        <v>5.4811022281646729</v>
      </c>
      <c r="M6">
        <v>0.93019354795518605</v>
      </c>
      <c r="N6">
        <v>3.322119814125664</v>
      </c>
      <c r="O6">
        <v>78.71887193606986</v>
      </c>
      <c r="P6">
        <v>64.669511671920858</v>
      </c>
      <c r="Q6">
        <v>104.92905899642386</v>
      </c>
    </row>
    <row r="7" spans="1:17" x14ac:dyDescent="0.3">
      <c r="A7" s="1" t="s">
        <v>18</v>
      </c>
      <c r="B7">
        <v>73.115720578591876</v>
      </c>
      <c r="C7">
        <v>56.456558560518957</v>
      </c>
      <c r="D7">
        <v>43.135010894911886</v>
      </c>
      <c r="E7">
        <v>38.342389146844589</v>
      </c>
      <c r="F7">
        <v>29.652432999999998</v>
      </c>
      <c r="G7">
        <v>56.006676412141928</v>
      </c>
      <c r="H7">
        <v>1.3240966796875</v>
      </c>
      <c r="I7">
        <v>112.1788208007813</v>
      </c>
      <c r="J7">
        <v>133</v>
      </c>
      <c r="K7">
        <v>168.65436370849611</v>
      </c>
      <c r="L7">
        <v>5.0817091464996338</v>
      </c>
      <c r="M7">
        <v>0.93395366694277038</v>
      </c>
      <c r="N7">
        <v>3.592129488241425</v>
      </c>
      <c r="O7">
        <v>83.513248859783516</v>
      </c>
      <c r="P7">
        <v>43.135010894911886</v>
      </c>
      <c r="Q7">
        <v>56.006676412141928</v>
      </c>
    </row>
    <row r="8" spans="1:17" x14ac:dyDescent="0.3">
      <c r="A8" s="1" t="s">
        <v>18</v>
      </c>
      <c r="B8">
        <v>73.115720578591876</v>
      </c>
      <c r="C8">
        <v>56.456558560518957</v>
      </c>
      <c r="D8">
        <v>43.135010894911886</v>
      </c>
      <c r="E8">
        <v>38.342389146844589</v>
      </c>
      <c r="F8">
        <v>29.652432999999998</v>
      </c>
      <c r="G8">
        <v>56.006676412141928</v>
      </c>
      <c r="H8">
        <v>1.3240966796875</v>
      </c>
      <c r="I8">
        <v>112.1788208007813</v>
      </c>
      <c r="J8">
        <v>133</v>
      </c>
      <c r="K8">
        <v>168.65436370849611</v>
      </c>
      <c r="L8">
        <v>5.0836689472198486</v>
      </c>
      <c r="M8">
        <v>0.93431385345017459</v>
      </c>
      <c r="N8">
        <v>3.5935148209622101</v>
      </c>
      <c r="O8">
        <v>83.513248859783516</v>
      </c>
      <c r="P8">
        <v>43.135010894911886</v>
      </c>
      <c r="Q8">
        <v>56.006676412141928</v>
      </c>
    </row>
    <row r="9" spans="1:17" x14ac:dyDescent="0.3">
      <c r="A9" s="1" t="s">
        <v>19</v>
      </c>
      <c r="B9">
        <v>73.30135353110316</v>
      </c>
      <c r="C9">
        <v>60.703958903148894</v>
      </c>
      <c r="D9">
        <v>54.603636299880776</v>
      </c>
      <c r="E9">
        <v>51.894557823129247</v>
      </c>
      <c r="F9">
        <v>53.720103999999999</v>
      </c>
      <c r="G9">
        <v>88.928457244081883</v>
      </c>
      <c r="H9">
        <v>7.7864990234375</v>
      </c>
      <c r="I9">
        <v>170.25237121582043</v>
      </c>
      <c r="J9">
        <v>208.4921875</v>
      </c>
      <c r="K9">
        <v>249.7102075195312</v>
      </c>
      <c r="L9">
        <v>5.3121600151062012</v>
      </c>
      <c r="M9">
        <v>0.93136966391510645</v>
      </c>
      <c r="N9">
        <v>3.1045655463836881</v>
      </c>
      <c r="O9">
        <v>78.407532084998948</v>
      </c>
      <c r="P9">
        <v>54.603636299880776</v>
      </c>
      <c r="Q9">
        <v>88.928457244081883</v>
      </c>
    </row>
    <row r="10" spans="1:17" x14ac:dyDescent="0.3">
      <c r="A10" s="1" t="s">
        <v>20</v>
      </c>
      <c r="B10">
        <v>85.074885640951663</v>
      </c>
      <c r="C10">
        <v>75.833987028287709</v>
      </c>
      <c r="D10">
        <v>67.465602120676593</v>
      </c>
      <c r="E10">
        <v>62.123637008451446</v>
      </c>
      <c r="F10">
        <v>73.959119999999999</v>
      </c>
      <c r="G10">
        <v>114.11524465425292</v>
      </c>
      <c r="H10">
        <v>29.08319091796875</v>
      </c>
      <c r="I10">
        <v>222.26573791503907</v>
      </c>
      <c r="J10">
        <v>242.07319335937495</v>
      </c>
      <c r="K10">
        <v>278.2269287109375</v>
      </c>
      <c r="L10">
        <v>4.9664452075958252</v>
      </c>
      <c r="M10">
        <v>0.93291384292909152</v>
      </c>
      <c r="N10">
        <v>2.8270116452396712</v>
      </c>
      <c r="O10">
        <v>77.978369459371734</v>
      </c>
      <c r="P10">
        <v>67.465602120676593</v>
      </c>
      <c r="Q10">
        <v>114.11524465425292</v>
      </c>
    </row>
    <row r="11" spans="1:17" x14ac:dyDescent="0.3">
      <c r="A11" s="1" t="s">
        <v>21</v>
      </c>
      <c r="B11">
        <v>87.242607356117389</v>
      </c>
      <c r="C11">
        <v>78.089644740185491</v>
      </c>
      <c r="D11">
        <v>67.773611199339342</v>
      </c>
      <c r="E11">
        <v>60.297254160843607</v>
      </c>
      <c r="F11">
        <v>56.48321</v>
      </c>
      <c r="G11">
        <v>88.856903594522407</v>
      </c>
      <c r="H11">
        <v>18.52618408203125</v>
      </c>
      <c r="I11">
        <v>168.07692871093764</v>
      </c>
      <c r="J11">
        <v>190.100830078125</v>
      </c>
      <c r="K11">
        <v>211.9921875</v>
      </c>
      <c r="L11">
        <v>4.7018337249755859</v>
      </c>
      <c r="M11">
        <v>0.93337761342578485</v>
      </c>
      <c r="N11">
        <v>3.218543494571672</v>
      </c>
      <c r="O11">
        <v>80.804615042561295</v>
      </c>
      <c r="P11">
        <v>67.773611199339342</v>
      </c>
      <c r="Q11">
        <v>88.856903594522407</v>
      </c>
    </row>
    <row r="12" spans="1:17" x14ac:dyDescent="0.3">
      <c r="A12" s="1" t="s">
        <v>21</v>
      </c>
      <c r="B12">
        <v>87.242607356117389</v>
      </c>
      <c r="C12">
        <v>78.089644740185491</v>
      </c>
      <c r="D12">
        <v>67.773611199339342</v>
      </c>
      <c r="E12">
        <v>60.297254160843607</v>
      </c>
      <c r="F12">
        <v>56.48321</v>
      </c>
      <c r="G12">
        <v>88.856903594522407</v>
      </c>
      <c r="H12">
        <v>18.52618408203125</v>
      </c>
      <c r="I12">
        <v>168.07692871093764</v>
      </c>
      <c r="J12">
        <v>190.100830078125</v>
      </c>
      <c r="K12">
        <v>211.9921875</v>
      </c>
      <c r="L12">
        <v>4.7321188449859619</v>
      </c>
      <c r="M12">
        <v>0.93938961952618028</v>
      </c>
      <c r="N12">
        <v>3.2392745500902773</v>
      </c>
      <c r="O12">
        <v>80.804615042561295</v>
      </c>
      <c r="P12">
        <v>67.773611199339342</v>
      </c>
      <c r="Q12">
        <v>88.856903594522407</v>
      </c>
    </row>
    <row r="13" spans="1:17" x14ac:dyDescent="0.3">
      <c r="A13" s="1" t="s">
        <v>22</v>
      </c>
      <c r="B13">
        <v>70.261506201417461</v>
      </c>
      <c r="C13">
        <v>54.228805869913124</v>
      </c>
      <c r="D13">
        <v>42.920328217878371</v>
      </c>
      <c r="E13">
        <v>35.934177812071333</v>
      </c>
      <c r="F13">
        <v>26.031078000000001</v>
      </c>
      <c r="G13">
        <v>53.957925865176428</v>
      </c>
      <c r="H13">
        <v>1.246337890625</v>
      </c>
      <c r="I13">
        <v>106.75270996093764</v>
      </c>
      <c r="J13">
        <v>136.9660705566406</v>
      </c>
      <c r="K13">
        <v>191.52585571289057</v>
      </c>
      <c r="L13">
        <v>5.2232646942138672</v>
      </c>
      <c r="M13">
        <v>0.93293908147109827</v>
      </c>
      <c r="N13">
        <v>3.5882272364273011</v>
      </c>
      <c r="O13">
        <v>83.808942043895755</v>
      </c>
      <c r="P13">
        <v>42.920328217878371</v>
      </c>
      <c r="Q13">
        <v>53.957925865176428</v>
      </c>
    </row>
    <row r="14" spans="1:17" x14ac:dyDescent="0.3">
      <c r="A14" s="1" t="s">
        <v>23</v>
      </c>
      <c r="B14">
        <v>84.315735197090405</v>
      </c>
      <c r="C14">
        <v>73.876183932865473</v>
      </c>
      <c r="D14">
        <v>65.865381993860183</v>
      </c>
      <c r="E14">
        <v>59.30581797015153</v>
      </c>
      <c r="F14">
        <v>42.046143000000001</v>
      </c>
      <c r="G14">
        <v>66.791847398513013</v>
      </c>
      <c r="H14">
        <v>8.7646484375</v>
      </c>
      <c r="I14">
        <v>125.97314453125</v>
      </c>
      <c r="J14">
        <v>140</v>
      </c>
      <c r="K14">
        <v>169.84002685546875</v>
      </c>
      <c r="L14">
        <v>5.5494089126586914</v>
      </c>
      <c r="M14">
        <v>0.94561421930272205</v>
      </c>
      <c r="N14">
        <v>3.9400592470946751</v>
      </c>
      <c r="O14">
        <v>82.729916081856985</v>
      </c>
      <c r="P14">
        <v>65.865381993860183</v>
      </c>
      <c r="Q14">
        <v>66.791847398513013</v>
      </c>
    </row>
    <row r="15" spans="1:17" x14ac:dyDescent="0.3">
      <c r="A15" s="1" t="s">
        <v>24</v>
      </c>
      <c r="B15">
        <v>65.105296296296302</v>
      </c>
      <c r="C15">
        <v>65.105296296296302</v>
      </c>
      <c r="D15">
        <v>57.672555555555562</v>
      </c>
      <c r="E15">
        <v>56.190629629629626</v>
      </c>
      <c r="F15">
        <v>102.14617296296296</v>
      </c>
      <c r="G15">
        <v>5.8142440991451716</v>
      </c>
      <c r="H15">
        <v>55</v>
      </c>
      <c r="I15">
        <v>255</v>
      </c>
      <c r="J15">
        <v>255</v>
      </c>
      <c r="K15">
        <v>255</v>
      </c>
      <c r="L15">
        <v>2.4842071533203125</v>
      </c>
      <c r="M15">
        <v>0.92007672345196756</v>
      </c>
      <c r="N15">
        <v>3.594049700984248</v>
      </c>
      <c r="O15">
        <v>84.095111111111109</v>
      </c>
      <c r="P15">
        <v>57.672555555555562</v>
      </c>
      <c r="Q15">
        <v>5.8142440991451716</v>
      </c>
    </row>
    <row r="16" spans="1:17" x14ac:dyDescent="0.3">
      <c r="A16" s="1" t="s">
        <v>25</v>
      </c>
      <c r="B16">
        <v>95.360489525623265</v>
      </c>
      <c r="C16">
        <v>92.995567145660203</v>
      </c>
      <c r="D16">
        <v>90.803161790166214</v>
      </c>
      <c r="E16">
        <v>89.678536905586341</v>
      </c>
      <c r="F16">
        <v>181.12755999999999</v>
      </c>
      <c r="G16">
        <v>224.29007794037614</v>
      </c>
      <c r="H16">
        <v>174.63427734375</v>
      </c>
      <c r="I16">
        <v>386.07423095703132</v>
      </c>
      <c r="J16">
        <v>421.72314453125</v>
      </c>
      <c r="K16">
        <v>476.79941650390629</v>
      </c>
      <c r="L16">
        <v>5.1744682788848877</v>
      </c>
      <c r="M16">
        <v>0.93318405883629241</v>
      </c>
      <c r="N16">
        <v>1.2278737616267006</v>
      </c>
      <c r="O16">
        <v>59.266144390581722</v>
      </c>
      <c r="P16">
        <v>90.803161790166214</v>
      </c>
      <c r="Q16">
        <v>224.29007794037614</v>
      </c>
    </row>
    <row r="18" spans="1:17" x14ac:dyDescent="0.3">
      <c r="A18" s="2" t="s">
        <v>26</v>
      </c>
      <c r="B18" s="3">
        <f>AVERAGE(CM[bad050])</f>
        <v>80.252195041380062</v>
      </c>
      <c r="C18" s="3">
        <f>AVERAGE(CM[bad100])</f>
        <v>70.898745757815348</v>
      </c>
      <c r="D18" s="3">
        <f>AVERAGE(CM[bad200])</f>
        <v>61.895260743904622</v>
      </c>
      <c r="E18" s="3">
        <f>AVERAGE(CM[bad400])</f>
        <v>57.054737854285015</v>
      </c>
      <c r="F18" s="3">
        <f>AVERAGE(CM[avgerr])</f>
        <v>74.159739672325074</v>
      </c>
      <c r="G18" s="3">
        <f>AVERAGE(CM[rms])</f>
        <v>92.403318704630237</v>
      </c>
      <c r="H18" s="3">
        <f>AVERAGE(CM[A50])</f>
        <v>42.473280843098955</v>
      </c>
      <c r="I18" s="3">
        <f>AVERAGE(CM[A90])</f>
        <v>202.10373291015634</v>
      </c>
      <c r="J18" s="3">
        <f>AVERAGE(CM[A95])</f>
        <v>226.69515523274734</v>
      </c>
      <c r="K18" s="3">
        <f>AVERAGE(CM[A99])</f>
        <v>259.26569852701829</v>
      </c>
      <c r="L18" s="3">
        <f>AVERAGE(CM[time])</f>
        <v>4.7264493624369299</v>
      </c>
      <c r="M18" s="3">
        <f>AVERAGE(CM[time/MP])</f>
        <v>0.93083719871055592</v>
      </c>
      <c r="N18" s="3">
        <f>AVERAGE(CM[time/Gdisp])</f>
        <v>3.1173694066877529</v>
      </c>
      <c r="O18" s="3">
        <f>AVERAGE(CM[coverage])</f>
        <v>78.589054439679956</v>
      </c>
      <c r="P18" s="3">
        <f>AVERAGE(CM[bad200_maskerr])</f>
        <v>61.895260743904622</v>
      </c>
      <c r="Q18" s="3">
        <f>AVERAGE(CM[rms_maskerr])</f>
        <v>92.403318704630237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7 d 6 5 6 6 d - 3 8 3 e - 4 3 e e - 8 3 2 7 - a f a 0 a b f d c a 7 4 "   x m l n s = " h t t p : / / s c h e m a s . m i c r o s o f t . c o m / D a t a M a s h u p " > A A A A A P Y E A A B Q S w M E F A A C A A g A d w V o U j K H D q S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N N A z t T D S M 7 D R h 4 n Z + G b m I e S N g O 4 F y S I J 2 j i X 5 p S U F q X a p e b p u j v Z 6 M O 4 N v p Q L 9 g B A F B L A w Q U A A I A C A B 3 B W h S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d w V o U m 3 N 2 S 7 3 A Q A A I x w A A B M A H A B G b 3 J t d W x h c y 9 T Z W N 0 a W 9 u M S 5 t I K I Y A C i g F A A A A A A A A A A A A A A A A A A A A A A A A A A A A O 2 Y T 2 + b M B j G 7 5 H y H S x 2 S S S W J W m j q Z 0 4 p G T L K i 1 d N 6 J e m g k Z e E u s + k 9 k G 7 o q 6 n e f E 4 K 6 g z m t H J j M B X g e 8 / o 1 + C f z W k G q i e A o q s 6 T T / 1 e v 6 e 2 W E K G r s 8 W P 6 P l C g W I g u 7 3 k D k i U c g U j B K q c r Q Q a c G A 6 8 E X Q m E U C q 7 N j R p 4 4 e U m F B l s D s 9 v y F k m V c 7 e J 8 D T L c P y c Q M l p r E E V V C t R q k q v a F / v w B K G N E g A 8 / 3 f B Q K W j C u g s l H H 3 3 m q c g I z 4 P J d D b 1 0 Y 9 C a I j 0 M 4 X g 9 X J 0 I z j 8 G v p V k u + 8 W y m Y 8 T L 0 F X A G U n k m 4 z V O T M O T c 9 I H 1 X h 8 d H / S 5 5 R G K a Z Y q k D L 4 u + Q 4 R b z 3 E R c P + / g N d x a Y q 4 e h G R V x g d T D S z 9 + / u 9 h 8 z A t G m A N P z W L z 7 a e w n O x r N x L f O C J S B r Y z J u M K Z N x r n V w G U O U l o M y Z R F n V v z m V / Y 1 Z l V v b C o m j B o k D + s b p u c Z U b U z m K m o g S J c 1 v E 6 g 3 F D K v H x n E 3 u C / D f o 9 w 6 w e 3 Y B E T M 9 / l r k 0 6 4 q f r Y x + O E k d J F y m Z f 4 v C f + O j j n L E w q 0 c j o l O M / F 9 B z y 8 u 3 r z P 6 q 0 T F j s 4 H B w d B + O a N k G H i p 3 g D h A / g t A r l Z x J p 7 4 A 6 G 0 l W W k D u 5 w c b h 0 G p e 6 d D j O 6 G l b Z U g V 3 f H h + O g i H 4 d t L F U k r e 5 h m f g O D 4 d H 1 / A I 3 7 4 M c S W I g 6 K D U P w B U E s B A i 0 A F A A C A A g A d w V o U j K H D q S m A A A A 9 g A A A B I A A A A A A A A A A A A A A A A A A A A A A E N v b m Z p Z y 9 Q Y W N r Y W d l L n h t b F B L A Q I t A B Q A A g A I A H c F a F J T c j g s m w A A A O E A A A A T A A A A A A A A A A A A A A A A A P I A A A B b Q 2 9 u d G V u d F 9 U e X B l c 1 0 u e G 1 s U E s B A i 0 A F A A C A A g A d w V o U m 3 N 2 S 7 3 A Q A A I x w A A B M A A A A A A A A A A A A A A A A A 2 g E A A E Z v c m 1 1 b G F z L 1 N l Y 3 R p b 2 4 x L m 1 Q S w U G A A A A A A M A A w D C A A A A H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Z c A A A A A A A D f l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S T N E U l N H T V 9 p b n R l c n A 8 L 0 l 0 Z W 1 Q Y X R o P j w v S X R l b U x v Y 2 F 0 a W 9 u P j x T d G F i b G V F b n R y a W V z P j x F b n R y e S B U e X B l P S J G a W x s Q 2 9 s d W 1 u T m F t Z X M i I F Z h b H V l P S J z W y Z x d W 9 0 O y A m c X V v d D s s J n F 1 b 3 Q 7 Y m F k M D U w J n F 1 b 3 Q 7 L C Z x d W 9 0 O 2 J h Z D E w M C Z x d W 9 0 O y w m c X V v d D t i Y W Q y M D A m c X V v d D s s J n F 1 b 3 Q 7 Y m F k N D A w J n F 1 b 3 Q 7 L C Z x d W 9 0 O 2 F 2 Z 2 V y c i Z x d W 9 0 O y w m c X V v d D t y b X M m c X V v d D s s J n F 1 b 3 Q 7 Q T U w J n F 1 b 3 Q 7 L C Z x d W 9 0 O 0 E 5 M C Z x d W 9 0 O y w m c X V v d D t B O T U m c X V v d D s s J n F 1 b 3 Q 7 Q T k 5 J n F 1 b 3 Q 7 L C Z x d W 9 0 O 3 R p b W U m c X V v d D s s J n F 1 b 3 Q 7 d G l t Z S 9 N U C Z x d W 9 0 O y w m c X V v d D t 0 a W 1 l L 0 d k a X N w J n F 1 b 3 Q 7 L C Z x d W 9 0 O 2 N v d m V y Y W d l J n F 1 b 3 Q 7 L C Z x d W 9 0 O 2 J h Z D I w M F 9 t Y X N r Z X J y J n F 1 b 3 Q 7 L C Z x d W 9 0 O 3 J t c 1 9 t Y X N r Z X J y J n F 1 b 3 Q 7 X S I g L z 4 8 R W 5 0 c n k g V H l w Z T 0 i Q n V m Z m V y T m V 4 d F J l Z n J l c 2 g i I F Z h b H V l P S J s M S I g L z 4 8 R W 5 0 c n k g V H l w Z T 0 i R m l s b E N v b H V t b l R 5 c G V z I i B W Y W x 1 Z T 0 i c 0 J n V U Z C U V V G Q l F V R k J R V U Z C U V V G Q l F V P S I g L z 4 8 R W 5 0 c n k g V H l w Z T 0 i R m l s b E V u Y W J s Z W Q i I F Z h b H V l P S J s M S I g L z 4 8 R W 5 0 c n k g V H l w Z T 0 i R m l s b E x h c 3 R V c G R h d G V k I i B W Y W x 1 Z T 0 i Z D I w M j E t M D M t M D h U M D A 6 N D M 6 N D E u N j Y 5 O D k w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Q 2 9 1 b n Q i I F Z h b H V l P S J s M T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J k Y j A 0 Z G Q t Z j R l Z S 0 0 M m Q 0 L T k z M W Y t Z G N m N G V j M z M 5 Z j M z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M 0 R S U 0 d N X 2 l u d G V y c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k z R F J T R 0 1 f a W 5 0 Z X J w L 0 F 1 d G 9 S Z W 1 v d m V k Q 2 9 s d W 1 u c z E u e y A s M H 0 m c X V v d D s s J n F 1 b 3 Q 7 U 2 V j d G l v b j E v S T N E U l N H T V 9 p b n R l c n A v Q X V 0 b 1 J l b W 9 2 Z W R D b 2 x 1 b W 5 z M S 5 7 Y m F k M D U w L D F 9 J n F 1 b 3 Q 7 L C Z x d W 9 0 O 1 N l Y 3 R p b 2 4 x L 0 k z R F J T R 0 1 f a W 5 0 Z X J w L 0 F 1 d G 9 S Z W 1 v d m V k Q 2 9 s d W 1 u c z E u e 2 J h Z D E w M C w y f S Z x d W 9 0 O y w m c X V v d D t T Z W N 0 a W 9 u M S 9 J M 0 R S U 0 d N X 2 l u d G V y c C 9 B d X R v U m V t b 3 Z l Z E N v b H V t b n M x L n t i Y W Q y M D A s M 3 0 m c X V v d D s s J n F 1 b 3 Q 7 U 2 V j d G l v b j E v S T N E U l N H T V 9 p b n R l c n A v Q X V 0 b 1 J l b W 9 2 Z W R D b 2 x 1 b W 5 z M S 5 7 Y m F k N D A w L D R 9 J n F 1 b 3 Q 7 L C Z x d W 9 0 O 1 N l Y 3 R p b 2 4 x L 0 k z R F J T R 0 1 f a W 5 0 Z X J w L 0 F 1 d G 9 S Z W 1 v d m V k Q 2 9 s d W 1 u c z E u e 2 F 2 Z 2 V y c i w 1 f S Z x d W 9 0 O y w m c X V v d D t T Z W N 0 a W 9 u M S 9 J M 0 R S U 0 d N X 2 l u d G V y c C 9 B d X R v U m V t b 3 Z l Z E N v b H V t b n M x L n t y b X M s N n 0 m c X V v d D s s J n F 1 b 3 Q 7 U 2 V j d G l v b j E v S T N E U l N H T V 9 p b n R l c n A v Q X V 0 b 1 J l b W 9 2 Z W R D b 2 x 1 b W 5 z M S 5 7 Q T U w L D d 9 J n F 1 b 3 Q 7 L C Z x d W 9 0 O 1 N l Y 3 R p b 2 4 x L 0 k z R F J T R 0 1 f a W 5 0 Z X J w L 0 F 1 d G 9 S Z W 1 v d m V k Q 2 9 s d W 1 u c z E u e 0 E 5 M C w 4 f S Z x d W 9 0 O y w m c X V v d D t T Z W N 0 a W 9 u M S 9 J M 0 R S U 0 d N X 2 l u d G V y c C 9 B d X R v U m V t b 3 Z l Z E N v b H V t b n M x L n t B O T U s O X 0 m c X V v d D s s J n F 1 b 3 Q 7 U 2 V j d G l v b j E v S T N E U l N H T V 9 p b n R l c n A v Q X V 0 b 1 J l b W 9 2 Z W R D b 2 x 1 b W 5 z M S 5 7 Q T k 5 L D E w f S Z x d W 9 0 O y w m c X V v d D t T Z W N 0 a W 9 u M S 9 J M 0 R S U 0 d N X 2 l u d G V y c C 9 B d X R v U m V t b 3 Z l Z E N v b H V t b n M x L n t 0 a W 1 l L D E x f S Z x d W 9 0 O y w m c X V v d D t T Z W N 0 a W 9 u M S 9 J M 0 R S U 0 d N X 2 l u d G V y c C 9 B d X R v U m V t b 3 Z l Z E N v b H V t b n M x L n t 0 a W 1 l L 0 1 Q L D E y f S Z x d W 9 0 O y w m c X V v d D t T Z W N 0 a W 9 u M S 9 J M 0 R S U 0 d N X 2 l u d G V y c C 9 B d X R v U m V t b 3 Z l Z E N v b H V t b n M x L n t 0 a W 1 l L 0 d k a X N w L D E z f S Z x d W 9 0 O y w m c X V v d D t T Z W N 0 a W 9 u M S 9 J M 0 R S U 0 d N X 2 l u d G V y c C 9 B d X R v U m V t b 3 Z l Z E N v b H V t b n M x L n t j b 3 Z l c m F n Z S w x N H 0 m c X V v d D s s J n F 1 b 3 Q 7 U 2 V j d G l v b j E v S T N E U l N H T V 9 p b n R l c n A v Q X V 0 b 1 J l b W 9 2 Z W R D b 2 x 1 b W 5 z M S 5 7 Y m F k M j A w X 2 1 h c 2 t l c n I s M T V 9 J n F 1 b 3 Q 7 L C Z x d W 9 0 O 1 N l Y 3 R p b 2 4 x L 0 k z R F J T R 0 1 f a W 5 0 Z X J w L 0 F 1 d G 9 S Z W 1 v d m V k Q 2 9 s d W 1 u c z E u e 3 J t c 1 9 t Y X N r Z X J y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S T N E U l N H T V 9 p b n R l c n A v Q X V 0 b 1 J l b W 9 2 Z W R D b 2 x 1 b W 5 z M S 5 7 I C w w f S Z x d W 9 0 O y w m c X V v d D t T Z W N 0 a W 9 u M S 9 J M 0 R S U 0 d N X 2 l u d G V y c C 9 B d X R v U m V t b 3 Z l Z E N v b H V t b n M x L n t i Y W Q w N T A s M X 0 m c X V v d D s s J n F 1 b 3 Q 7 U 2 V j d G l v b j E v S T N E U l N H T V 9 p b n R l c n A v Q X V 0 b 1 J l b W 9 2 Z W R D b 2 x 1 b W 5 z M S 5 7 Y m F k M T A w L D J 9 J n F 1 b 3 Q 7 L C Z x d W 9 0 O 1 N l Y 3 R p b 2 4 x L 0 k z R F J T R 0 1 f a W 5 0 Z X J w L 0 F 1 d G 9 S Z W 1 v d m V k Q 2 9 s d W 1 u c z E u e 2 J h Z D I w M C w z f S Z x d W 9 0 O y w m c X V v d D t T Z W N 0 a W 9 u M S 9 J M 0 R S U 0 d N X 2 l u d G V y c C 9 B d X R v U m V t b 3 Z l Z E N v b H V t b n M x L n t i Y W Q 0 M D A s N H 0 m c X V v d D s s J n F 1 b 3 Q 7 U 2 V j d G l v b j E v S T N E U l N H T V 9 p b n R l c n A v Q X V 0 b 1 J l b W 9 2 Z W R D b 2 x 1 b W 5 z M S 5 7 Y X Z n Z X J y L D V 9 J n F 1 b 3 Q 7 L C Z x d W 9 0 O 1 N l Y 3 R p b 2 4 x L 0 k z R F J T R 0 1 f a W 5 0 Z X J w L 0 F 1 d G 9 S Z W 1 v d m V k Q 2 9 s d W 1 u c z E u e 3 J t c y w 2 f S Z x d W 9 0 O y w m c X V v d D t T Z W N 0 a W 9 u M S 9 J M 0 R S U 0 d N X 2 l u d G V y c C 9 B d X R v U m V t b 3 Z l Z E N v b H V t b n M x L n t B N T A s N 3 0 m c X V v d D s s J n F 1 b 3 Q 7 U 2 V j d G l v b j E v S T N E U l N H T V 9 p b n R l c n A v Q X V 0 b 1 J l b W 9 2 Z W R D b 2 x 1 b W 5 z M S 5 7 Q T k w L D h 9 J n F 1 b 3 Q 7 L C Z x d W 9 0 O 1 N l Y 3 R p b 2 4 x L 0 k z R F J T R 0 1 f a W 5 0 Z X J w L 0 F 1 d G 9 S Z W 1 v d m V k Q 2 9 s d W 1 u c z E u e 0 E 5 N S w 5 f S Z x d W 9 0 O y w m c X V v d D t T Z W N 0 a W 9 u M S 9 J M 0 R S U 0 d N X 2 l u d G V y c C 9 B d X R v U m V t b 3 Z l Z E N v b H V t b n M x L n t B O T k s M T B 9 J n F 1 b 3 Q 7 L C Z x d W 9 0 O 1 N l Y 3 R p b 2 4 x L 0 k z R F J T R 0 1 f a W 5 0 Z X J w L 0 F 1 d G 9 S Z W 1 v d m V k Q 2 9 s d W 1 u c z E u e 3 R p b W U s M T F 9 J n F 1 b 3 Q 7 L C Z x d W 9 0 O 1 N l Y 3 R p b 2 4 x L 0 k z R F J T R 0 1 f a W 5 0 Z X J w L 0 F 1 d G 9 S Z W 1 v d m V k Q 2 9 s d W 1 u c z E u e 3 R p b W U v T V A s M T J 9 J n F 1 b 3 Q 7 L C Z x d W 9 0 O 1 N l Y 3 R p b 2 4 x L 0 k z R F J T R 0 1 f a W 5 0 Z X J w L 0 F 1 d G 9 S Z W 1 v d m V k Q 2 9 s d W 1 u c z E u e 3 R p b W U v R 2 R p c 3 A s M T N 9 J n F 1 b 3 Q 7 L C Z x d W 9 0 O 1 N l Y 3 R p b 2 4 x L 0 k z R F J T R 0 1 f a W 5 0 Z X J w L 0 F 1 d G 9 S Z W 1 v d m V k Q 2 9 s d W 1 u c z E u e 2 N v d m V y Y W d l L D E 0 f S Z x d W 9 0 O y w m c X V v d D t T Z W N 0 a W 9 u M S 9 J M 0 R S U 0 d N X 2 l u d G V y c C 9 B d X R v U m V t b 3 Z l Z E N v b H V t b n M x L n t i Y W Q y M D B f b W F z a 2 V y c i w x N X 0 m c X V v d D s s J n F 1 b 3 Q 7 U 2 V j d G l v b j E v S T N E U l N H T V 9 p b n R l c n A v Q X V 0 b 1 J l b W 9 2 Z W R D b 2 x 1 b W 5 z M S 5 7 c m 1 z X 2 1 h c 2 t l c n I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M 0 R S U 0 d N P C 9 J d G V t U G F 0 a D 4 8 L 0 l 0 Z W 1 M b 2 N h d G l v b j 4 8 U 3 R h Y m x l R W 5 0 c m l l c z 4 8 R W 5 0 c n k g V H l w Z T 0 i R m l s b E N v b H V t b k 5 h b W V z I i B W Y W x 1 Z T 0 i c 1 s m c X V v d D s g J n F 1 b 3 Q 7 L C Z x d W 9 0 O 2 J h Z D A 1 M C Z x d W 9 0 O y w m c X V v d D t i Y W Q x M D A m c X V v d D s s J n F 1 b 3 Q 7 Y m F k M j A w J n F 1 b 3 Q 7 L C Z x d W 9 0 O 2 J h Z D Q w M C Z x d W 9 0 O y w m c X V v d D t h d m d l c n I m c X V v d D s s J n F 1 b 3 Q 7 c m 1 z J n F 1 b 3 Q 7 L C Z x d W 9 0 O 0 E 1 M C Z x d W 9 0 O y w m c X V v d D t B O T A m c X V v d D s s J n F 1 b 3 Q 7 Q T k 1 J n F 1 b 3 Q 7 L C Z x d W 9 0 O 0 E 5 O S Z x d W 9 0 O y w m c X V v d D t 0 a W 1 l J n F 1 b 3 Q 7 L C Z x d W 9 0 O 3 R p b W U v T V A m c X V v d D s s J n F 1 b 3 Q 7 d G l t Z S 9 H Z G l z c C Z x d W 9 0 O y w m c X V v d D t j b 3 Z l c m F n Z S Z x d W 9 0 O y w m c X V v d D t i Y W Q y M D B f b W F z a 2 V y c i Z x d W 9 0 O y w m c X V v d D t y b X N f b W F z a 2 V y c i Z x d W 9 0 O 1 0 i I C 8 + P E V u d H J 5 I F R 5 c G U 9 I k J 1 Z m Z l c k 5 l e H R S Z W Z y Z X N o I i B W Y W x 1 Z T 0 i b D E i I C 8 + P E V u d H J 5 I F R 5 c G U 9 I k Z p b G x D b 2 x 1 b W 5 U e X B l c y I g V m F s d W U 9 I n N C Z 1 V G Q l F V R k J R V U Z C U V V G Q l F V R k J R V T 0 i I C 8 + P E V u d H J 5 I F R 5 c G U 9 I k Z p b G x F b m F i b G V k I i B W Y W x 1 Z T 0 i b D E i I C 8 + P E V u d H J 5 I F R 5 c G U 9 I k Z p b G x M Y X N 0 V X B k Y X R l Z C I g V m F s d W U 9 I m Q y M D I x L T A z L T A 4 V D A w O j Q z O j Q x L j Y 4 N j Q 2 N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E 1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l l Z j l k O D B j L T c 4 N D c t N G Y 1 N S 0 5 N T Z l L T Z j M T B l N z Q w N 2 N m N i I g L z 4 8 R W 5 0 c n k g V H l w Z T 0 i Q W R k Z W R U b 0 R h d G F N b 2 R l b C I g V m F s d W U 9 I m w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T N E U l N H T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k z R F J T R 0 0 v Q X V 0 b 1 J l b W 9 2 Z W R D b 2 x 1 b W 5 z M S 5 7 I C w w f S Z x d W 9 0 O y w m c X V v d D t T Z W N 0 a W 9 u M S 9 J M 0 R S U 0 d N L 0 F 1 d G 9 S Z W 1 v d m V k Q 2 9 s d W 1 u c z E u e 2 J h Z D A 1 M C w x f S Z x d W 9 0 O y w m c X V v d D t T Z W N 0 a W 9 u M S 9 J M 0 R S U 0 d N L 0 F 1 d G 9 S Z W 1 v d m V k Q 2 9 s d W 1 u c z E u e 2 J h Z D E w M C w y f S Z x d W 9 0 O y w m c X V v d D t T Z W N 0 a W 9 u M S 9 J M 0 R S U 0 d N L 0 F 1 d G 9 S Z W 1 v d m V k Q 2 9 s d W 1 u c z E u e 2 J h Z D I w M C w z f S Z x d W 9 0 O y w m c X V v d D t T Z W N 0 a W 9 u M S 9 J M 0 R S U 0 d N L 0 F 1 d G 9 S Z W 1 v d m V k Q 2 9 s d W 1 u c z E u e 2 J h Z D Q w M C w 0 f S Z x d W 9 0 O y w m c X V v d D t T Z W N 0 a W 9 u M S 9 J M 0 R S U 0 d N L 0 F 1 d G 9 S Z W 1 v d m V k Q 2 9 s d W 1 u c z E u e 2 F 2 Z 2 V y c i w 1 f S Z x d W 9 0 O y w m c X V v d D t T Z W N 0 a W 9 u M S 9 J M 0 R S U 0 d N L 0 F 1 d G 9 S Z W 1 v d m V k Q 2 9 s d W 1 u c z E u e 3 J t c y w 2 f S Z x d W 9 0 O y w m c X V v d D t T Z W N 0 a W 9 u M S 9 J M 0 R S U 0 d N L 0 F 1 d G 9 S Z W 1 v d m V k Q 2 9 s d W 1 u c z E u e 0 E 1 M C w 3 f S Z x d W 9 0 O y w m c X V v d D t T Z W N 0 a W 9 u M S 9 J M 0 R S U 0 d N L 0 F 1 d G 9 S Z W 1 v d m V k Q 2 9 s d W 1 u c z E u e 0 E 5 M C w 4 f S Z x d W 9 0 O y w m c X V v d D t T Z W N 0 a W 9 u M S 9 J M 0 R S U 0 d N L 0 F 1 d G 9 S Z W 1 v d m V k Q 2 9 s d W 1 u c z E u e 0 E 5 N S w 5 f S Z x d W 9 0 O y w m c X V v d D t T Z W N 0 a W 9 u M S 9 J M 0 R S U 0 d N L 0 F 1 d G 9 S Z W 1 v d m V k Q 2 9 s d W 1 u c z E u e 0 E 5 O S w x M H 0 m c X V v d D s s J n F 1 b 3 Q 7 U 2 V j d G l v b j E v S T N E U l N H T S 9 B d X R v U m V t b 3 Z l Z E N v b H V t b n M x L n t 0 a W 1 l L D E x f S Z x d W 9 0 O y w m c X V v d D t T Z W N 0 a W 9 u M S 9 J M 0 R S U 0 d N L 0 F 1 d G 9 S Z W 1 v d m V k Q 2 9 s d W 1 u c z E u e 3 R p b W U v T V A s M T J 9 J n F 1 b 3 Q 7 L C Z x d W 9 0 O 1 N l Y 3 R p b 2 4 x L 0 k z R F J T R 0 0 v Q X V 0 b 1 J l b W 9 2 Z W R D b 2 x 1 b W 5 z M S 5 7 d G l t Z S 9 H Z G l z c C w x M 3 0 m c X V v d D s s J n F 1 b 3 Q 7 U 2 V j d G l v b j E v S T N E U l N H T S 9 B d X R v U m V t b 3 Z l Z E N v b H V t b n M x L n t j b 3 Z l c m F n Z S w x N H 0 m c X V v d D s s J n F 1 b 3 Q 7 U 2 V j d G l v b j E v S T N E U l N H T S 9 B d X R v U m V t b 3 Z l Z E N v b H V t b n M x L n t i Y W Q y M D B f b W F z a 2 V y c i w x N X 0 m c X V v d D s s J n F 1 b 3 Q 7 U 2 V j d G l v b j E v S T N E U l N H T S 9 B d X R v U m V t b 3 Z l Z E N v b H V t b n M x L n t y b X N f b W F z a 2 V y c i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k z R F J T R 0 0 v Q X V 0 b 1 J l b W 9 2 Z W R D b 2 x 1 b W 5 z M S 5 7 I C w w f S Z x d W 9 0 O y w m c X V v d D t T Z W N 0 a W 9 u M S 9 J M 0 R S U 0 d N L 0 F 1 d G 9 S Z W 1 v d m V k Q 2 9 s d W 1 u c z E u e 2 J h Z D A 1 M C w x f S Z x d W 9 0 O y w m c X V v d D t T Z W N 0 a W 9 u M S 9 J M 0 R S U 0 d N L 0 F 1 d G 9 S Z W 1 v d m V k Q 2 9 s d W 1 u c z E u e 2 J h Z D E w M C w y f S Z x d W 9 0 O y w m c X V v d D t T Z W N 0 a W 9 u M S 9 J M 0 R S U 0 d N L 0 F 1 d G 9 S Z W 1 v d m V k Q 2 9 s d W 1 u c z E u e 2 J h Z D I w M C w z f S Z x d W 9 0 O y w m c X V v d D t T Z W N 0 a W 9 u M S 9 J M 0 R S U 0 d N L 0 F 1 d G 9 S Z W 1 v d m V k Q 2 9 s d W 1 u c z E u e 2 J h Z D Q w M C w 0 f S Z x d W 9 0 O y w m c X V v d D t T Z W N 0 a W 9 u M S 9 J M 0 R S U 0 d N L 0 F 1 d G 9 S Z W 1 v d m V k Q 2 9 s d W 1 u c z E u e 2 F 2 Z 2 V y c i w 1 f S Z x d W 9 0 O y w m c X V v d D t T Z W N 0 a W 9 u M S 9 J M 0 R S U 0 d N L 0 F 1 d G 9 S Z W 1 v d m V k Q 2 9 s d W 1 u c z E u e 3 J t c y w 2 f S Z x d W 9 0 O y w m c X V v d D t T Z W N 0 a W 9 u M S 9 J M 0 R S U 0 d N L 0 F 1 d G 9 S Z W 1 v d m V k Q 2 9 s d W 1 u c z E u e 0 E 1 M C w 3 f S Z x d W 9 0 O y w m c X V v d D t T Z W N 0 a W 9 u M S 9 J M 0 R S U 0 d N L 0 F 1 d G 9 S Z W 1 v d m V k Q 2 9 s d W 1 u c z E u e 0 E 5 M C w 4 f S Z x d W 9 0 O y w m c X V v d D t T Z W N 0 a W 9 u M S 9 J M 0 R S U 0 d N L 0 F 1 d G 9 S Z W 1 v d m V k Q 2 9 s d W 1 u c z E u e 0 E 5 N S w 5 f S Z x d W 9 0 O y w m c X V v d D t T Z W N 0 a W 9 u M S 9 J M 0 R S U 0 d N L 0 F 1 d G 9 S Z W 1 v d m V k Q 2 9 s d W 1 u c z E u e 0 E 5 O S w x M H 0 m c X V v d D s s J n F 1 b 3 Q 7 U 2 V j d G l v b j E v S T N E U l N H T S 9 B d X R v U m V t b 3 Z l Z E N v b H V t b n M x L n t 0 a W 1 l L D E x f S Z x d W 9 0 O y w m c X V v d D t T Z W N 0 a W 9 u M S 9 J M 0 R S U 0 d N L 0 F 1 d G 9 S Z W 1 v d m V k Q 2 9 s d W 1 u c z E u e 3 R p b W U v T V A s M T J 9 J n F 1 b 3 Q 7 L C Z x d W 9 0 O 1 N l Y 3 R p b 2 4 x L 0 k z R F J T R 0 0 v Q X V 0 b 1 J l b W 9 2 Z W R D b 2 x 1 b W 5 z M S 5 7 d G l t Z S 9 H Z G l z c C w x M 3 0 m c X V v d D s s J n F 1 b 3 Q 7 U 2 V j d G l v b j E v S T N E U l N H T S 9 B d X R v U m V t b 3 Z l Z E N v b H V t b n M x L n t j b 3 Z l c m F n Z S w x N H 0 m c X V v d D s s J n F 1 b 3 Q 7 U 2 V j d G l v b j E v S T N E U l N H T S 9 B d X R v U m V t b 3 Z l Z E N v b H V t b n M x L n t i Y W Q y M D B f b W F z a 2 V y c i w x N X 0 m c X V v d D s s J n F 1 b 3 Q 7 U 2 V j d G l v b j E v S T N E U l N H T S 9 B d X R v U m V t b 3 Z l Z E N v b H V t b n M x L n t y b X N f b W F z a 2 V y c i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k z R F J B T F N D P C 9 J d G V t U G F 0 a D 4 8 L 0 l 0 Z W 1 M b 2 N h d G l v b j 4 8 U 3 R h Y m x l R W 5 0 c m l l c z 4 8 R W 5 0 c n k g V H l w Z T 0 i R m l s b E N v b H V t b k 5 h b W V z I i B W Y W x 1 Z T 0 i c 1 s m c X V v d D s g J n F 1 b 3 Q 7 L C Z x d W 9 0 O 2 J h Z D A 1 M C Z x d W 9 0 O y w m c X V v d D t i Y W Q x M D A m c X V v d D s s J n F 1 b 3 Q 7 Y m F k M j A w J n F 1 b 3 Q 7 L C Z x d W 9 0 O 2 J h Z D Q w M C Z x d W 9 0 O y w m c X V v d D t h d m d l c n I m c X V v d D s s J n F 1 b 3 Q 7 c m 1 z J n F 1 b 3 Q 7 L C Z x d W 9 0 O 0 E 1 M C Z x d W 9 0 O y w m c X V v d D t B O T A m c X V v d D s s J n F 1 b 3 Q 7 Q T k 1 J n F 1 b 3 Q 7 L C Z x d W 9 0 O 0 E 5 O S Z x d W 9 0 O y w m c X V v d D t 0 a W 1 l J n F 1 b 3 Q 7 L C Z x d W 9 0 O 3 R p b W U v T V A m c X V v d D s s J n F 1 b 3 Q 7 d G l t Z S 9 H Z G l z c C Z x d W 9 0 O y w m c X V v d D t j b 3 Z l c m F n Z S Z x d W 9 0 O y w m c X V v d D t i Y W Q y M D B f b W F z a 2 V y c i Z x d W 9 0 O y w m c X V v d D t y b X N f b W F z a 2 V y c i Z x d W 9 0 O 1 0 i I C 8 + P E V u d H J 5 I F R 5 c G U 9 I k 5 h d m l n Y X R p b 2 5 T d G V w T m F t Z S I g V m F s d W U 9 I n N O Y X Z p Z 2 F 0 a W 9 u I i A v P j x F b n R y e S B U e X B l P S J G a W x s Q 2 9 s d W 1 u V H l w Z X M i I F Z h b H V l P S J z Q m d V R k J R V U Z C U V V G Q l F V R k J R V U Z C U V U 9 I i A v P j x F b n R y e S B U e X B l P S J G a W x s R W 5 h Y m x l Z C I g V m F s d W U 9 I m w x I i A v P j x F b n R y e S B U e X B l P S J G a W x s T G F z d F V w Z G F 0 Z W Q i I F Z h b H V l P S J k M j A y M S 0 w M y 0 w O F Q w M D o 0 M z o 0 M i 4 3 N z E z M z g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x N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M 3 M D U 3 O S 1 l Z j N j L T R m M z c t O T R m M i 1 i Y m Q 1 N z Q y Y z c z Z D Q i I C 8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V G F i b G U i I C 8 + P E V u d H J 5 I F R 5 c G U 9 I l J l c 3 V s d F R 5 c G U i I F Z h b H V l P S J z V G F i b G U i I C 8 + P E V u d H J 5 I F R 5 c G U 9 I k Z p b G x U Y X J n Z X Q i I F Z h b H V l P S J z S T N E U k F M U 0 M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M 0 R S Q U x T Q y 9 B d X R v U m V t b 3 Z l Z E N v b H V t b n M x L n s g L D B 9 J n F 1 b 3 Q 7 L C Z x d W 9 0 O 1 N l Y 3 R p b 2 4 x L 0 k z R F J B T F N D L 0 F 1 d G 9 S Z W 1 v d m V k Q 2 9 s d W 1 u c z E u e 2 J h Z D A 1 M C w x f S Z x d W 9 0 O y w m c X V v d D t T Z W N 0 a W 9 u M S 9 J M 0 R S Q U x T Q y 9 B d X R v U m V t b 3 Z l Z E N v b H V t b n M x L n t i Y W Q x M D A s M n 0 m c X V v d D s s J n F 1 b 3 Q 7 U 2 V j d G l v b j E v S T N E U k F M U 0 M v Q X V 0 b 1 J l b W 9 2 Z W R D b 2 x 1 b W 5 z M S 5 7 Y m F k M j A w L D N 9 J n F 1 b 3 Q 7 L C Z x d W 9 0 O 1 N l Y 3 R p b 2 4 x L 0 k z R F J B T F N D L 0 F 1 d G 9 S Z W 1 v d m V k Q 2 9 s d W 1 u c z E u e 2 J h Z D Q w M C w 0 f S Z x d W 9 0 O y w m c X V v d D t T Z W N 0 a W 9 u M S 9 J M 0 R S Q U x T Q y 9 B d X R v U m V t b 3 Z l Z E N v b H V t b n M x L n t h d m d l c n I s N X 0 m c X V v d D s s J n F 1 b 3 Q 7 U 2 V j d G l v b j E v S T N E U k F M U 0 M v Q X V 0 b 1 J l b W 9 2 Z W R D b 2 x 1 b W 5 z M S 5 7 c m 1 z L D Z 9 J n F 1 b 3 Q 7 L C Z x d W 9 0 O 1 N l Y 3 R p b 2 4 x L 0 k z R F J B T F N D L 0 F 1 d G 9 S Z W 1 v d m V k Q 2 9 s d W 1 u c z E u e 0 E 1 M C w 3 f S Z x d W 9 0 O y w m c X V v d D t T Z W N 0 a W 9 u M S 9 J M 0 R S Q U x T Q y 9 B d X R v U m V t b 3 Z l Z E N v b H V t b n M x L n t B O T A s O H 0 m c X V v d D s s J n F 1 b 3 Q 7 U 2 V j d G l v b j E v S T N E U k F M U 0 M v Q X V 0 b 1 J l b W 9 2 Z W R D b 2 x 1 b W 5 z M S 5 7 Q T k 1 L D l 9 J n F 1 b 3 Q 7 L C Z x d W 9 0 O 1 N l Y 3 R p b 2 4 x L 0 k z R F J B T F N D L 0 F 1 d G 9 S Z W 1 v d m V k Q 2 9 s d W 1 u c z E u e 0 E 5 O S w x M H 0 m c X V v d D s s J n F 1 b 3 Q 7 U 2 V j d G l v b j E v S T N E U k F M U 0 M v Q X V 0 b 1 J l b W 9 2 Z W R D b 2 x 1 b W 5 z M S 5 7 d G l t Z S w x M X 0 m c X V v d D s s J n F 1 b 3 Q 7 U 2 V j d G l v b j E v S T N E U k F M U 0 M v Q X V 0 b 1 J l b W 9 2 Z W R D b 2 x 1 b W 5 z M S 5 7 d G l t Z S 9 N U C w x M n 0 m c X V v d D s s J n F 1 b 3 Q 7 U 2 V j d G l v b j E v S T N E U k F M U 0 M v Q X V 0 b 1 J l b W 9 2 Z W R D b 2 x 1 b W 5 z M S 5 7 d G l t Z S 9 H Z G l z c C w x M 3 0 m c X V v d D s s J n F 1 b 3 Q 7 U 2 V j d G l v b j E v S T N E U k F M U 0 M v Q X V 0 b 1 J l b W 9 2 Z W R D b 2 x 1 b W 5 z M S 5 7 Y 2 9 2 Z X J h Z 2 U s M T R 9 J n F 1 b 3 Q 7 L C Z x d W 9 0 O 1 N l Y 3 R p b 2 4 x L 0 k z R F J B T F N D L 0 F 1 d G 9 S Z W 1 v d m V k Q 2 9 s d W 1 u c z E u e 2 J h Z D I w M F 9 t Y X N r Z X J y L D E 1 f S Z x d W 9 0 O y w m c X V v d D t T Z W N 0 a W 9 u M S 9 J M 0 R S Q U x T Q y 9 B d X R v U m V t b 3 Z l Z E N v b H V t b n M x L n t y b X N f b W F z a 2 V y c i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k z R F J B T F N D L 0 F 1 d G 9 S Z W 1 v d m V k Q 2 9 s d W 1 u c z E u e y A s M H 0 m c X V v d D s s J n F 1 b 3 Q 7 U 2 V j d G l v b j E v S T N E U k F M U 0 M v Q X V 0 b 1 J l b W 9 2 Z W R D b 2 x 1 b W 5 z M S 5 7 Y m F k M D U w L D F 9 J n F 1 b 3 Q 7 L C Z x d W 9 0 O 1 N l Y 3 R p b 2 4 x L 0 k z R F J B T F N D L 0 F 1 d G 9 S Z W 1 v d m V k Q 2 9 s d W 1 u c z E u e 2 J h Z D E w M C w y f S Z x d W 9 0 O y w m c X V v d D t T Z W N 0 a W 9 u M S 9 J M 0 R S Q U x T Q y 9 B d X R v U m V t b 3 Z l Z E N v b H V t b n M x L n t i Y W Q y M D A s M 3 0 m c X V v d D s s J n F 1 b 3 Q 7 U 2 V j d G l v b j E v S T N E U k F M U 0 M v Q X V 0 b 1 J l b W 9 2 Z W R D b 2 x 1 b W 5 z M S 5 7 Y m F k N D A w L D R 9 J n F 1 b 3 Q 7 L C Z x d W 9 0 O 1 N l Y 3 R p b 2 4 x L 0 k z R F J B T F N D L 0 F 1 d G 9 S Z W 1 v d m V k Q 2 9 s d W 1 u c z E u e 2 F 2 Z 2 V y c i w 1 f S Z x d W 9 0 O y w m c X V v d D t T Z W N 0 a W 9 u M S 9 J M 0 R S Q U x T Q y 9 B d X R v U m V t b 3 Z l Z E N v b H V t b n M x L n t y b X M s N n 0 m c X V v d D s s J n F 1 b 3 Q 7 U 2 V j d G l v b j E v S T N E U k F M U 0 M v Q X V 0 b 1 J l b W 9 2 Z W R D b 2 x 1 b W 5 z M S 5 7 Q T U w L D d 9 J n F 1 b 3 Q 7 L C Z x d W 9 0 O 1 N l Y 3 R p b 2 4 x L 0 k z R F J B T F N D L 0 F 1 d G 9 S Z W 1 v d m V k Q 2 9 s d W 1 u c z E u e 0 E 5 M C w 4 f S Z x d W 9 0 O y w m c X V v d D t T Z W N 0 a W 9 u M S 9 J M 0 R S Q U x T Q y 9 B d X R v U m V t b 3 Z l Z E N v b H V t b n M x L n t B O T U s O X 0 m c X V v d D s s J n F 1 b 3 Q 7 U 2 V j d G l v b j E v S T N E U k F M U 0 M v Q X V 0 b 1 J l b W 9 2 Z W R D b 2 x 1 b W 5 z M S 5 7 Q T k 5 L D E w f S Z x d W 9 0 O y w m c X V v d D t T Z W N 0 a W 9 u M S 9 J M 0 R S Q U x T Q y 9 B d X R v U m V t b 3 Z l Z E N v b H V t b n M x L n t 0 a W 1 l L D E x f S Z x d W 9 0 O y w m c X V v d D t T Z W N 0 a W 9 u M S 9 J M 0 R S Q U x T Q y 9 B d X R v U m V t b 3 Z l Z E N v b H V t b n M x L n t 0 a W 1 l L 0 1 Q L D E y f S Z x d W 9 0 O y w m c X V v d D t T Z W N 0 a W 9 u M S 9 J M 0 R S Q U x T Q y 9 B d X R v U m V t b 3 Z l Z E N v b H V t b n M x L n t 0 a W 1 l L 0 d k a X N w L D E z f S Z x d W 9 0 O y w m c X V v d D t T Z W N 0 a W 9 u M S 9 J M 0 R S Q U x T Q y 9 B d X R v U m V t b 3 Z l Z E N v b H V t b n M x L n t j b 3 Z l c m F n Z S w x N H 0 m c X V v d D s s J n F 1 b 3 Q 7 U 2 V j d G l v b j E v S T N E U k F M U 0 M v Q X V 0 b 1 J l b W 9 2 Z W R D b 2 x 1 b W 5 z M S 5 7 Y m F k M j A w X 2 1 h c 2 t l c n I s M T V 9 J n F 1 b 3 Q 7 L C Z x d W 9 0 O 1 N l Y 3 R p b 2 4 x L 0 k z R F J B T F N D L 0 F 1 d G 9 S Z W 1 v d m V k Q 2 9 s d W 1 u c z E u e 3 J t c 1 9 t Y X N r Z X J y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B l b k N W Q k 0 8 L 0 l 0 Z W 1 Q Y X R o P j w v S X R l b U x v Y 2 F 0 a W 9 u P j x T d G F i b G V F b n R y a W V z P j x F b n R y e S B U e X B l P S J G a W x s Q 2 9 s d W 1 u T m F t Z X M i I F Z h b H V l P S J z W y Z x d W 9 0 O y A m c X V v d D s s J n F 1 b 3 Q 7 Y m F k M D U w J n F 1 b 3 Q 7 L C Z x d W 9 0 O 2 J h Z D E w M C Z x d W 9 0 O y w m c X V v d D t i Y W Q y M D A m c X V v d D s s J n F 1 b 3 Q 7 Y m F k N D A w J n F 1 b 3 Q 7 L C Z x d W 9 0 O 2 F 2 Z 2 V y c i Z x d W 9 0 O y w m c X V v d D t y b X M m c X V v d D s s J n F 1 b 3 Q 7 Q T U w J n F 1 b 3 Q 7 L C Z x d W 9 0 O 0 E 5 M C Z x d W 9 0 O y w m c X V v d D t B O T U m c X V v d D s s J n F 1 b 3 Q 7 Q T k 5 J n F 1 b 3 Q 7 L C Z x d W 9 0 O 3 R p b W U m c X V v d D s s J n F 1 b 3 Q 7 d G l t Z S 9 N U C Z x d W 9 0 O y w m c X V v d D t 0 a W 1 l L 0 d k a X N w J n F 1 b 3 Q 7 L C Z x d W 9 0 O 2 N v d m V y Y W d l J n F 1 b 3 Q 7 L C Z x d W 9 0 O 2 J h Z D I w M F 9 t Y X N r Z X J y J n F 1 b 3 Q 7 L C Z x d W 9 0 O 3 J t c 1 9 t Y X N r Z X J y J n F 1 b 3 Q 7 X S I g L z 4 8 R W 5 0 c n k g V H l w Z T 0 i T m F 2 a W d h d G l v b l N 0 Z X B O Y W 1 l I i B W Y W x 1 Z T 0 i c 0 5 h d m l n Y X R p b 2 4 i I C 8 + P E V u d H J 5 I F R 5 c G U 9 I k Z p b G x D b 2 x 1 b W 5 U e X B l c y I g V m F s d W U 9 I n N C Z 1 V G Q l F V R k J R V U Z C U V V G Q l F V R k J R V T 0 i I C 8 + P E V u d H J 5 I F R 5 c G U 9 I k Z p b G x F b m F i b G V k I i B W Y W x 1 Z T 0 i b D E i I C 8 + P E V u d H J 5 I F R 5 c G U 9 I k Z p b G x M Y X N 0 V X B k Y X R l Z C I g V m F s d W U 9 I m Q y M D I x L T A z L T A 4 V D A w O j Q z O j Q z L j g 1 N z I z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E 1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F k N D J k N m U 0 L T M z O D A t N G M 0 N S 0 5 Y j Y 5 L T Q 1 Y T V h Z j E y M m U 0 M y I g L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U Y W J s Z S I g L z 4 8 R W 5 0 c n k g V H l w Z T 0 i R m l s b F R h c m d l d C I g V m F s d W U 9 I n N P c G V u Q 1 Z C T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w Z W 5 D V k J N L 0 F 1 d G 9 S Z W 1 v d m V k Q 2 9 s d W 1 u c z E u e y A s M H 0 m c X V v d D s s J n F 1 b 3 Q 7 U 2 V j d G l v b j E v T 3 B l b k N W Q k 0 v Q X V 0 b 1 J l b W 9 2 Z W R D b 2 x 1 b W 5 z M S 5 7 Y m F k M D U w L D F 9 J n F 1 b 3 Q 7 L C Z x d W 9 0 O 1 N l Y 3 R p b 2 4 x L 0 9 w Z W 5 D V k J N L 0 F 1 d G 9 S Z W 1 v d m V k Q 2 9 s d W 1 u c z E u e 2 J h Z D E w M C w y f S Z x d W 9 0 O y w m c X V v d D t T Z W N 0 a W 9 u M S 9 P c G V u Q 1 Z C T S 9 B d X R v U m V t b 3 Z l Z E N v b H V t b n M x L n t i Y W Q y M D A s M 3 0 m c X V v d D s s J n F 1 b 3 Q 7 U 2 V j d G l v b j E v T 3 B l b k N W Q k 0 v Q X V 0 b 1 J l b W 9 2 Z W R D b 2 x 1 b W 5 z M S 5 7 Y m F k N D A w L D R 9 J n F 1 b 3 Q 7 L C Z x d W 9 0 O 1 N l Y 3 R p b 2 4 x L 0 9 w Z W 5 D V k J N L 0 F 1 d G 9 S Z W 1 v d m V k Q 2 9 s d W 1 u c z E u e 2 F 2 Z 2 V y c i w 1 f S Z x d W 9 0 O y w m c X V v d D t T Z W N 0 a W 9 u M S 9 P c G V u Q 1 Z C T S 9 B d X R v U m V t b 3 Z l Z E N v b H V t b n M x L n t y b X M s N n 0 m c X V v d D s s J n F 1 b 3 Q 7 U 2 V j d G l v b j E v T 3 B l b k N W Q k 0 v Q X V 0 b 1 J l b W 9 2 Z W R D b 2 x 1 b W 5 z M S 5 7 Q T U w L D d 9 J n F 1 b 3 Q 7 L C Z x d W 9 0 O 1 N l Y 3 R p b 2 4 x L 0 9 w Z W 5 D V k J N L 0 F 1 d G 9 S Z W 1 v d m V k Q 2 9 s d W 1 u c z E u e 0 E 5 M C w 4 f S Z x d W 9 0 O y w m c X V v d D t T Z W N 0 a W 9 u M S 9 P c G V u Q 1 Z C T S 9 B d X R v U m V t b 3 Z l Z E N v b H V t b n M x L n t B O T U s O X 0 m c X V v d D s s J n F 1 b 3 Q 7 U 2 V j d G l v b j E v T 3 B l b k N W Q k 0 v Q X V 0 b 1 J l b W 9 2 Z W R D b 2 x 1 b W 5 z M S 5 7 Q T k 5 L D E w f S Z x d W 9 0 O y w m c X V v d D t T Z W N 0 a W 9 u M S 9 P c G V u Q 1 Z C T S 9 B d X R v U m V t b 3 Z l Z E N v b H V t b n M x L n t 0 a W 1 l L D E x f S Z x d W 9 0 O y w m c X V v d D t T Z W N 0 a W 9 u M S 9 P c G V u Q 1 Z C T S 9 B d X R v U m V t b 3 Z l Z E N v b H V t b n M x L n t 0 a W 1 l L 0 1 Q L D E y f S Z x d W 9 0 O y w m c X V v d D t T Z W N 0 a W 9 u M S 9 P c G V u Q 1 Z C T S 9 B d X R v U m V t b 3 Z l Z E N v b H V t b n M x L n t 0 a W 1 l L 0 d k a X N w L D E z f S Z x d W 9 0 O y w m c X V v d D t T Z W N 0 a W 9 u M S 9 P c G V u Q 1 Z C T S 9 B d X R v U m V t b 3 Z l Z E N v b H V t b n M x L n t j b 3 Z l c m F n Z S w x N H 0 m c X V v d D s s J n F 1 b 3 Q 7 U 2 V j d G l v b j E v T 3 B l b k N W Q k 0 v Q X V 0 b 1 J l b W 9 2 Z W R D b 2 x 1 b W 5 z M S 5 7 Y m F k M j A w X 2 1 h c 2 t l c n I s M T V 9 J n F 1 b 3 Q 7 L C Z x d W 9 0 O 1 N l Y 3 R p b 2 4 x L 0 9 w Z W 5 D V k J N L 0 F 1 d G 9 S Z W 1 v d m V k Q 2 9 s d W 1 u c z E u e 3 J t c 1 9 t Y X N r Z X J y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T 3 B l b k N W Q k 0 v Q X V 0 b 1 J l b W 9 2 Z W R D b 2 x 1 b W 5 z M S 5 7 I C w w f S Z x d W 9 0 O y w m c X V v d D t T Z W N 0 a W 9 u M S 9 P c G V u Q 1 Z C T S 9 B d X R v U m V t b 3 Z l Z E N v b H V t b n M x L n t i Y W Q w N T A s M X 0 m c X V v d D s s J n F 1 b 3 Q 7 U 2 V j d G l v b j E v T 3 B l b k N W Q k 0 v Q X V 0 b 1 J l b W 9 2 Z W R D b 2 x 1 b W 5 z M S 5 7 Y m F k M T A w L D J 9 J n F 1 b 3 Q 7 L C Z x d W 9 0 O 1 N l Y 3 R p b 2 4 x L 0 9 w Z W 5 D V k J N L 0 F 1 d G 9 S Z W 1 v d m V k Q 2 9 s d W 1 u c z E u e 2 J h Z D I w M C w z f S Z x d W 9 0 O y w m c X V v d D t T Z W N 0 a W 9 u M S 9 P c G V u Q 1 Z C T S 9 B d X R v U m V t b 3 Z l Z E N v b H V t b n M x L n t i Y W Q 0 M D A s N H 0 m c X V v d D s s J n F 1 b 3 Q 7 U 2 V j d G l v b j E v T 3 B l b k N W Q k 0 v Q X V 0 b 1 J l b W 9 2 Z W R D b 2 x 1 b W 5 z M S 5 7 Y X Z n Z X J y L D V 9 J n F 1 b 3 Q 7 L C Z x d W 9 0 O 1 N l Y 3 R p b 2 4 x L 0 9 w Z W 5 D V k J N L 0 F 1 d G 9 S Z W 1 v d m V k Q 2 9 s d W 1 u c z E u e 3 J t c y w 2 f S Z x d W 9 0 O y w m c X V v d D t T Z W N 0 a W 9 u M S 9 P c G V u Q 1 Z C T S 9 B d X R v U m V t b 3 Z l Z E N v b H V t b n M x L n t B N T A s N 3 0 m c X V v d D s s J n F 1 b 3 Q 7 U 2 V j d G l v b j E v T 3 B l b k N W Q k 0 v Q X V 0 b 1 J l b W 9 2 Z W R D b 2 x 1 b W 5 z M S 5 7 Q T k w L D h 9 J n F 1 b 3 Q 7 L C Z x d W 9 0 O 1 N l Y 3 R p b 2 4 x L 0 9 w Z W 5 D V k J N L 0 F 1 d G 9 S Z W 1 v d m V k Q 2 9 s d W 1 u c z E u e 0 E 5 N S w 5 f S Z x d W 9 0 O y w m c X V v d D t T Z W N 0 a W 9 u M S 9 P c G V u Q 1 Z C T S 9 B d X R v U m V t b 3 Z l Z E N v b H V t b n M x L n t B O T k s M T B 9 J n F 1 b 3 Q 7 L C Z x d W 9 0 O 1 N l Y 3 R p b 2 4 x L 0 9 w Z W 5 D V k J N L 0 F 1 d G 9 S Z W 1 v d m V k Q 2 9 s d W 1 u c z E u e 3 R p b W U s M T F 9 J n F 1 b 3 Q 7 L C Z x d W 9 0 O 1 N l Y 3 R p b 2 4 x L 0 9 w Z W 5 D V k J N L 0 F 1 d G 9 S Z W 1 v d m V k Q 2 9 s d W 1 u c z E u e 3 R p b W U v T V A s M T J 9 J n F 1 b 3 Q 7 L C Z x d W 9 0 O 1 N l Y 3 R p b 2 4 x L 0 9 w Z W 5 D V k J N L 0 F 1 d G 9 S Z W 1 v d m V k Q 2 9 s d W 1 u c z E u e 3 R p b W U v R 2 R p c 3 A s M T N 9 J n F 1 b 3 Q 7 L C Z x d W 9 0 O 1 N l Y 3 R p b 2 4 x L 0 9 w Z W 5 D V k J N L 0 F 1 d G 9 S Z W 1 v d m V k Q 2 9 s d W 1 u c z E u e 2 N v d m V y Y W d l L D E 0 f S Z x d W 9 0 O y w m c X V v d D t T Z W N 0 a W 9 u M S 9 P c G V u Q 1 Z C T S 9 B d X R v U m V t b 3 Z l Z E N v b H V t b n M x L n t i Y W Q y M D B f b W F z a 2 V y c i w x N X 0 m c X V v d D s s J n F 1 b 3 Q 7 U 2 V j d G l v b j E v T 3 B l b k N W Q k 0 v Q X V 0 b 1 J l b W 9 2 Z W R D b 2 x 1 b W 5 z M S 5 7 c m 1 z X 2 1 h c 2 t l c n I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c G V u Q 1 Z T R 0 J N P C 9 J d G V t U G F 0 a D 4 8 L 0 l 0 Z W 1 M b 2 N h d G l v b j 4 8 U 3 R h Y m x l R W 5 0 c m l l c z 4 8 R W 5 0 c n k g V H l w Z T 0 i R m l s b E N v b H V t b k 5 h b W V z I i B W Y W x 1 Z T 0 i c 1 s m c X V v d D s g J n F 1 b 3 Q 7 L C Z x d W 9 0 O 2 J h Z D A 1 M C Z x d W 9 0 O y w m c X V v d D t i Y W Q x M D A m c X V v d D s s J n F 1 b 3 Q 7 Y m F k M j A w J n F 1 b 3 Q 7 L C Z x d W 9 0 O 2 J h Z D Q w M C Z x d W 9 0 O y w m c X V v d D t h d m d l c n I m c X V v d D s s J n F 1 b 3 Q 7 c m 1 z J n F 1 b 3 Q 7 L C Z x d W 9 0 O 0 E 1 M C Z x d W 9 0 O y w m c X V v d D t B O T A m c X V v d D s s J n F 1 b 3 Q 7 Q T k 1 J n F 1 b 3 Q 7 L C Z x d W 9 0 O 0 E 5 O S Z x d W 9 0 O y w m c X V v d D t 0 a W 1 l J n F 1 b 3 Q 7 L C Z x d W 9 0 O 3 R p b W U v T V A m c X V v d D s s J n F 1 b 3 Q 7 d G l t Z S 9 H Z G l z c C Z x d W 9 0 O y w m c X V v d D t j b 3 Z l c m F n Z S Z x d W 9 0 O y w m c X V v d D t i Y W Q y M D B f b W F z a 2 V y c i Z x d W 9 0 O y w m c X V v d D t y b X N f b W F z a 2 V y c i Z x d W 9 0 O 1 0 i I C 8 + P E V u d H J 5 I F R 5 c G U 9 I k J 1 Z m Z l c k 5 l e H R S Z W Z y Z X N o I i B W Y W x 1 Z T 0 i b D E i I C 8 + P E V u d H J 5 I F R 5 c G U 9 I k Z p b G x D b 2 x 1 b W 5 U e X B l c y I g V m F s d W U 9 I n N C Z 1 V G Q l F V R k J R V U Z C U V V G Q l F V R k J R V T 0 i I C 8 + P E V u d H J 5 I F R 5 c G U 9 I k Z p b G x F b m F i b G V k I i B W Y W x 1 Z T 0 i b D E i I C 8 + P E V u d H J 5 I F R 5 c G U 9 I k Z p b G x M Y X N 0 V X B k Y X R l Z C I g V m F s d W U 9 I m Q y M D I x L T A z L T A 4 V D A w O j Q z O j Q 0 L j k 2 M D Y 4 M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E 1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I 1 M D R l N j k 0 L T Y 0 O T A t N G Y z Y y 0 4 M m Y x L T c 2 Z T k 3 Y T A y Z j c 1 M y I g L z 4 8 R W 5 0 c n k g V H l w Z T 0 i Q W R k Z W R U b 0 R h d G F N b 2 R l b C I g V m F s d W U 9 I m w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3 B l b k N W U 0 d C T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w Z W 5 D V l N H Q k 0 v Q X V 0 b 1 J l b W 9 2 Z W R D b 2 x 1 b W 5 z M S 5 7 I C w w f S Z x d W 9 0 O y w m c X V v d D t T Z W N 0 a W 9 u M S 9 P c G V u Q 1 Z T R 0 J N L 0 F 1 d G 9 S Z W 1 v d m V k Q 2 9 s d W 1 u c z E u e 2 J h Z D A 1 M C w x f S Z x d W 9 0 O y w m c X V v d D t T Z W N 0 a W 9 u M S 9 P c G V u Q 1 Z T R 0 J N L 0 F 1 d G 9 S Z W 1 v d m V k Q 2 9 s d W 1 u c z E u e 2 J h Z D E w M C w y f S Z x d W 9 0 O y w m c X V v d D t T Z W N 0 a W 9 u M S 9 P c G V u Q 1 Z T R 0 J N L 0 F 1 d G 9 S Z W 1 v d m V k Q 2 9 s d W 1 u c z E u e 2 J h Z D I w M C w z f S Z x d W 9 0 O y w m c X V v d D t T Z W N 0 a W 9 u M S 9 P c G V u Q 1 Z T R 0 J N L 0 F 1 d G 9 S Z W 1 v d m V k Q 2 9 s d W 1 u c z E u e 2 J h Z D Q w M C w 0 f S Z x d W 9 0 O y w m c X V v d D t T Z W N 0 a W 9 u M S 9 P c G V u Q 1 Z T R 0 J N L 0 F 1 d G 9 S Z W 1 v d m V k Q 2 9 s d W 1 u c z E u e 2 F 2 Z 2 V y c i w 1 f S Z x d W 9 0 O y w m c X V v d D t T Z W N 0 a W 9 u M S 9 P c G V u Q 1 Z T R 0 J N L 0 F 1 d G 9 S Z W 1 v d m V k Q 2 9 s d W 1 u c z E u e 3 J t c y w 2 f S Z x d W 9 0 O y w m c X V v d D t T Z W N 0 a W 9 u M S 9 P c G V u Q 1 Z T R 0 J N L 0 F 1 d G 9 S Z W 1 v d m V k Q 2 9 s d W 1 u c z E u e 0 E 1 M C w 3 f S Z x d W 9 0 O y w m c X V v d D t T Z W N 0 a W 9 u M S 9 P c G V u Q 1 Z T R 0 J N L 0 F 1 d G 9 S Z W 1 v d m V k Q 2 9 s d W 1 u c z E u e 0 E 5 M C w 4 f S Z x d W 9 0 O y w m c X V v d D t T Z W N 0 a W 9 u M S 9 P c G V u Q 1 Z T R 0 J N L 0 F 1 d G 9 S Z W 1 v d m V k Q 2 9 s d W 1 u c z E u e 0 E 5 N S w 5 f S Z x d W 9 0 O y w m c X V v d D t T Z W N 0 a W 9 u M S 9 P c G V u Q 1 Z T R 0 J N L 0 F 1 d G 9 S Z W 1 v d m V k Q 2 9 s d W 1 u c z E u e 0 E 5 O S w x M H 0 m c X V v d D s s J n F 1 b 3 Q 7 U 2 V j d G l v b j E v T 3 B l b k N W U 0 d C T S 9 B d X R v U m V t b 3 Z l Z E N v b H V t b n M x L n t 0 a W 1 l L D E x f S Z x d W 9 0 O y w m c X V v d D t T Z W N 0 a W 9 u M S 9 P c G V u Q 1 Z T R 0 J N L 0 F 1 d G 9 S Z W 1 v d m V k Q 2 9 s d W 1 u c z E u e 3 R p b W U v T V A s M T J 9 J n F 1 b 3 Q 7 L C Z x d W 9 0 O 1 N l Y 3 R p b 2 4 x L 0 9 w Z W 5 D V l N H Q k 0 v Q X V 0 b 1 J l b W 9 2 Z W R D b 2 x 1 b W 5 z M S 5 7 d G l t Z S 9 H Z G l z c C w x M 3 0 m c X V v d D s s J n F 1 b 3 Q 7 U 2 V j d G l v b j E v T 3 B l b k N W U 0 d C T S 9 B d X R v U m V t b 3 Z l Z E N v b H V t b n M x L n t j b 3 Z l c m F n Z S w x N H 0 m c X V v d D s s J n F 1 b 3 Q 7 U 2 V j d G l v b j E v T 3 B l b k N W U 0 d C T S 9 B d X R v U m V t b 3 Z l Z E N v b H V t b n M x L n t i Y W Q y M D B f b W F z a 2 V y c i w x N X 0 m c X V v d D s s J n F 1 b 3 Q 7 U 2 V j d G l v b j E v T 3 B l b k N W U 0 d C T S 9 B d X R v U m V t b 3 Z l Z E N v b H V t b n M x L n t y b X N f b W F z a 2 V y c i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9 w Z W 5 D V l N H Q k 0 v Q X V 0 b 1 J l b W 9 2 Z W R D b 2 x 1 b W 5 z M S 5 7 I C w w f S Z x d W 9 0 O y w m c X V v d D t T Z W N 0 a W 9 u M S 9 P c G V u Q 1 Z T R 0 J N L 0 F 1 d G 9 S Z W 1 v d m V k Q 2 9 s d W 1 u c z E u e 2 J h Z D A 1 M C w x f S Z x d W 9 0 O y w m c X V v d D t T Z W N 0 a W 9 u M S 9 P c G V u Q 1 Z T R 0 J N L 0 F 1 d G 9 S Z W 1 v d m V k Q 2 9 s d W 1 u c z E u e 2 J h Z D E w M C w y f S Z x d W 9 0 O y w m c X V v d D t T Z W N 0 a W 9 u M S 9 P c G V u Q 1 Z T R 0 J N L 0 F 1 d G 9 S Z W 1 v d m V k Q 2 9 s d W 1 u c z E u e 2 J h Z D I w M C w z f S Z x d W 9 0 O y w m c X V v d D t T Z W N 0 a W 9 u M S 9 P c G V u Q 1 Z T R 0 J N L 0 F 1 d G 9 S Z W 1 v d m V k Q 2 9 s d W 1 u c z E u e 2 J h Z D Q w M C w 0 f S Z x d W 9 0 O y w m c X V v d D t T Z W N 0 a W 9 u M S 9 P c G V u Q 1 Z T R 0 J N L 0 F 1 d G 9 S Z W 1 v d m V k Q 2 9 s d W 1 u c z E u e 2 F 2 Z 2 V y c i w 1 f S Z x d W 9 0 O y w m c X V v d D t T Z W N 0 a W 9 u M S 9 P c G V u Q 1 Z T R 0 J N L 0 F 1 d G 9 S Z W 1 v d m V k Q 2 9 s d W 1 u c z E u e 3 J t c y w 2 f S Z x d W 9 0 O y w m c X V v d D t T Z W N 0 a W 9 u M S 9 P c G V u Q 1 Z T R 0 J N L 0 F 1 d G 9 S Z W 1 v d m V k Q 2 9 s d W 1 u c z E u e 0 E 1 M C w 3 f S Z x d W 9 0 O y w m c X V v d D t T Z W N 0 a W 9 u M S 9 P c G V u Q 1 Z T R 0 J N L 0 F 1 d G 9 S Z W 1 v d m V k Q 2 9 s d W 1 u c z E u e 0 E 5 M C w 4 f S Z x d W 9 0 O y w m c X V v d D t T Z W N 0 a W 9 u M S 9 P c G V u Q 1 Z T R 0 J N L 0 F 1 d G 9 S Z W 1 v d m V k Q 2 9 s d W 1 u c z E u e 0 E 5 N S w 5 f S Z x d W 9 0 O y w m c X V v d D t T Z W N 0 a W 9 u M S 9 P c G V u Q 1 Z T R 0 J N L 0 F 1 d G 9 S Z W 1 v d m V k Q 2 9 s d W 1 u c z E u e 0 E 5 O S w x M H 0 m c X V v d D s s J n F 1 b 3 Q 7 U 2 V j d G l v b j E v T 3 B l b k N W U 0 d C T S 9 B d X R v U m V t b 3 Z l Z E N v b H V t b n M x L n t 0 a W 1 l L D E x f S Z x d W 9 0 O y w m c X V v d D t T Z W N 0 a W 9 u M S 9 P c G V u Q 1 Z T R 0 J N L 0 F 1 d G 9 S Z W 1 v d m V k Q 2 9 s d W 1 u c z E u e 3 R p b W U v T V A s M T J 9 J n F 1 b 3 Q 7 L C Z x d W 9 0 O 1 N l Y 3 R p b 2 4 x L 0 9 w Z W 5 D V l N H Q k 0 v Q X V 0 b 1 J l b W 9 2 Z W R D b 2 x 1 b W 5 z M S 5 7 d G l t Z S 9 H Z G l z c C w x M 3 0 m c X V v d D s s J n F 1 b 3 Q 7 U 2 V j d G l v b j E v T 3 B l b k N W U 0 d C T S 9 B d X R v U m V t b 3 Z l Z E N v b H V t b n M x L n t j b 3 Z l c m F n Z S w x N H 0 m c X V v d D s s J n F 1 b 3 Q 7 U 2 V j d G l v b j E v T 3 B l b k N W U 0 d C T S 9 B d X R v U m V t b 3 Z l Z E N v b H V t b n M x L n t i Y W Q y M D B f b W F z a 2 V y c i w x N X 0 m c X V v d D s s J n F 1 b 3 Q 7 U 2 V j d G l v b j E v T 3 B l b k N W U 0 d C T S 9 B d X R v U m V t b 3 Z l Z E N v b H V t b n M x L n t y b X N f b W F z a 2 V y c i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k z R F J T R 0 1 f a W 5 0 Z X J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z R F J T R 0 1 f a W 5 0 Z X J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z R F J T R 0 1 f a W 5 0 Z X J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T N E U l N H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M 0 R S U 0 d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z R F J T R 0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M 0 R S Q U x T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M 0 R S Q U x T Q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M 0 R S Q U x T Q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Z W 5 D V k J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Z W 5 D V k J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Z W 5 D V k J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l b k N W U 0 d C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V u Q 1 Z T R 0 J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Z W 5 D V l N H Q k 0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c G V u Q 1 Z C T V 9 k b 3 d u Z m l s b D w v S X R l b V B h d G g + P C 9 J d G V t T G 9 j Y X R p b 2 4 + P F N 0 Y W J s Z U V u d H J p Z X M + P E V u d H J 5 I F R 5 c G U 9 I k Z p b G x M Y X N 0 V X B k Y X R l Z C I g V m F s d W U 9 I m Q y M D I x L T A z L T A 4 V D A w O j Q z O j Q 0 L j k 4 M T E 4 O T h a I i A v P j x F b n R y e S B U e X B l P S J O Y W 1 l V X B k Y X R l Z E F m d G V y R m l s b C I g V m F s d W U 9 I m w w I i A v P j x F b n R y e S B U e X B l P S J G a W x s U 3 R h d H V z I i B W Y W x 1 Z T 0 i c 0 N v b X B s Z X R l I i A v P j x F b n R y e S B U e X B l P S J G a W x s R W 5 h Y m x l Z C I g V m F s d W U 9 I m w x I i A v P j x F b n R y e S B U e X B l P S J G a W x s Q 2 9 s d W 1 u T m F t Z X M i I F Z h b H V l P S J z W y Z x d W 9 0 O y A m c X V v d D s s J n F 1 b 3 Q 7 Y m F k M D U w J n F 1 b 3 Q 7 L C Z x d W 9 0 O 2 J h Z D E w M C Z x d W 9 0 O y w m c X V v d D t i Y W Q y M D A m c X V v d D s s J n F 1 b 3 Q 7 Y m F k N D A w J n F 1 b 3 Q 7 L C Z x d W 9 0 O 2 F 2 Z 2 V y c i Z x d W 9 0 O y w m c X V v d D t y b X M m c X V v d D s s J n F 1 b 3 Q 7 Q T U w J n F 1 b 3 Q 7 L C Z x d W 9 0 O 0 E 5 M C Z x d W 9 0 O y w m c X V v d D t B O T U m c X V v d D s s J n F 1 b 3 Q 7 Q T k 5 J n F 1 b 3 Q 7 L C Z x d W 9 0 O 3 R p b W U m c X V v d D s s J n F 1 b 3 Q 7 d G l t Z S 9 N U C Z x d W 9 0 O y w m c X V v d D t 0 a W 1 l L 0 d k a X N w J n F 1 b 3 Q 7 L C Z x d W 9 0 O 2 N v d m V y Y W d l J n F 1 b 3 Q 7 L C Z x d W 9 0 O 2 J h Z D I w M F 9 t Y X N r Z X J y J n F 1 b 3 Q 7 L C Z x d W 9 0 O 3 J t c 1 9 t Y X N r Z X J y J n F 1 b 3 Q 7 X S I g L z 4 8 R W 5 0 c n k g V H l w Z T 0 i R m l s b G V k Q 2 9 t c G x l d G V S Z X N 1 b H R U b 1 d v c m t z a G V l d C I g V m F s d W U 9 I m w x I i A v P j x F b n R y e S B U e X B l P S J J c 1 B y a X Z h d G U i I F Z h b H V l P S J s M C I g L z 4 8 R W 5 0 c n k g V H l w Z T 0 i U X V l c n l J R C I g V m F s d W U 9 I n N l Z j N h O D Z i O S 0 1 Z D U z L T R k Y T I t O D Y 0 Z S 1 h N z c w Y W E 1 M G M 3 N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E V y c m 9 y Q 2 9 1 b n Q i I F Z h b H V l P S J s M C I g L z 4 8 R W 5 0 c n k g V H l w Z T 0 i Q n V m Z m V y T m V 4 d F J l Z n J l c 2 g i I F Z h b H V l P S J s M S I g L z 4 8 R W 5 0 c n k g V H l w Z T 0 i R m l s b F R h c m d l d C I g V m F s d W U 9 I n N P c G V u Q 1 Z C T V 9 k b 3 d u Z m l s b C I g L z 4 8 R W 5 0 c n k g V H l w Z T 0 i T m F 2 a W d h d G l v b l N 0 Z X B O Y W 1 l I i B W Y W x 1 Z T 0 i c 0 5 h d m l n Y X R p b 2 4 i I C 8 + P E V u d H J 5 I F R 5 c G U 9 I k Z p b G x D b 2 x 1 b W 5 U e X B l c y I g V m F s d W U 9 I n N C Z 1 V G Q l F V R k J R V U Z C U V V G Q l F V R k J R V T 0 i I C 8 + P E V u d H J 5 I F R 5 c G U 9 I k Z p b G x P Y m p l Y 3 R U e X B l I i B W Y W x 1 Z T 0 i c 1 R h Y m x l I i A v P j x F b n R y e S B U e X B l P S J G a W x s R X J y b 3 J D b 2 R l I i B W Y W x 1 Z T 0 i c 1 V u a 2 5 v d 2 4 i I C 8 + P E V u d H J 5 I F R 5 c G U 9 I k Z p b G x D b 3 V u d C I g V m F s d W U 9 I m w x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B l b k N W Q k 1 f Z G 9 3 b m Z p b G w v Q X V 0 b 1 J l b W 9 2 Z W R D b 2 x 1 b W 5 z M S 5 7 I C w w f S Z x d W 9 0 O y w m c X V v d D t T Z W N 0 a W 9 u M S 9 P c G V u Q 1 Z C T V 9 k b 3 d u Z m l s b C 9 B d X R v U m V t b 3 Z l Z E N v b H V t b n M x L n t i Y W Q w N T A s M X 0 m c X V v d D s s J n F 1 b 3 Q 7 U 2 V j d G l v b j E v T 3 B l b k N W Q k 1 f Z G 9 3 b m Z p b G w v Q X V 0 b 1 J l b W 9 2 Z W R D b 2 x 1 b W 5 z M S 5 7 Y m F k M T A w L D J 9 J n F 1 b 3 Q 7 L C Z x d W 9 0 O 1 N l Y 3 R p b 2 4 x L 0 9 w Z W 5 D V k J N X 2 R v d 2 5 m a W x s L 0 F 1 d G 9 S Z W 1 v d m V k Q 2 9 s d W 1 u c z E u e 2 J h Z D I w M C w z f S Z x d W 9 0 O y w m c X V v d D t T Z W N 0 a W 9 u M S 9 P c G V u Q 1 Z C T V 9 k b 3 d u Z m l s b C 9 B d X R v U m V t b 3 Z l Z E N v b H V t b n M x L n t i Y W Q 0 M D A s N H 0 m c X V v d D s s J n F 1 b 3 Q 7 U 2 V j d G l v b j E v T 3 B l b k N W Q k 1 f Z G 9 3 b m Z p b G w v Q X V 0 b 1 J l b W 9 2 Z W R D b 2 x 1 b W 5 z M S 5 7 Y X Z n Z X J y L D V 9 J n F 1 b 3 Q 7 L C Z x d W 9 0 O 1 N l Y 3 R p b 2 4 x L 0 9 w Z W 5 D V k J N X 2 R v d 2 5 m a W x s L 0 F 1 d G 9 S Z W 1 v d m V k Q 2 9 s d W 1 u c z E u e 3 J t c y w 2 f S Z x d W 9 0 O y w m c X V v d D t T Z W N 0 a W 9 u M S 9 P c G V u Q 1 Z C T V 9 k b 3 d u Z m l s b C 9 B d X R v U m V t b 3 Z l Z E N v b H V t b n M x L n t B N T A s N 3 0 m c X V v d D s s J n F 1 b 3 Q 7 U 2 V j d G l v b j E v T 3 B l b k N W Q k 1 f Z G 9 3 b m Z p b G w v Q X V 0 b 1 J l b W 9 2 Z W R D b 2 x 1 b W 5 z M S 5 7 Q T k w L D h 9 J n F 1 b 3 Q 7 L C Z x d W 9 0 O 1 N l Y 3 R p b 2 4 x L 0 9 w Z W 5 D V k J N X 2 R v d 2 5 m a W x s L 0 F 1 d G 9 S Z W 1 v d m V k Q 2 9 s d W 1 u c z E u e 0 E 5 N S w 5 f S Z x d W 9 0 O y w m c X V v d D t T Z W N 0 a W 9 u M S 9 P c G V u Q 1 Z C T V 9 k b 3 d u Z m l s b C 9 B d X R v U m V t b 3 Z l Z E N v b H V t b n M x L n t B O T k s M T B 9 J n F 1 b 3 Q 7 L C Z x d W 9 0 O 1 N l Y 3 R p b 2 4 x L 0 9 w Z W 5 D V k J N X 2 R v d 2 5 m a W x s L 0 F 1 d G 9 S Z W 1 v d m V k Q 2 9 s d W 1 u c z E u e 3 R p b W U s M T F 9 J n F 1 b 3 Q 7 L C Z x d W 9 0 O 1 N l Y 3 R p b 2 4 x L 0 9 w Z W 5 D V k J N X 2 R v d 2 5 m a W x s L 0 F 1 d G 9 S Z W 1 v d m V k Q 2 9 s d W 1 u c z E u e 3 R p b W U v T V A s M T J 9 J n F 1 b 3 Q 7 L C Z x d W 9 0 O 1 N l Y 3 R p b 2 4 x L 0 9 w Z W 5 D V k J N X 2 R v d 2 5 m a W x s L 0 F 1 d G 9 S Z W 1 v d m V k Q 2 9 s d W 1 u c z E u e 3 R p b W U v R 2 R p c 3 A s M T N 9 J n F 1 b 3 Q 7 L C Z x d W 9 0 O 1 N l Y 3 R p b 2 4 x L 0 9 w Z W 5 D V k J N X 2 R v d 2 5 m a W x s L 0 F 1 d G 9 S Z W 1 v d m V k Q 2 9 s d W 1 u c z E u e 2 N v d m V y Y W d l L D E 0 f S Z x d W 9 0 O y w m c X V v d D t T Z W N 0 a W 9 u M S 9 P c G V u Q 1 Z C T V 9 k b 3 d u Z m l s b C 9 B d X R v U m V t b 3 Z l Z E N v b H V t b n M x L n t i Y W Q y M D B f b W F z a 2 V y c i w x N X 0 m c X V v d D s s J n F 1 b 3 Q 7 U 2 V j d G l v b j E v T 3 B l b k N W Q k 1 f Z G 9 3 b m Z p b G w v Q X V 0 b 1 J l b W 9 2 Z W R D b 2 x 1 b W 5 z M S 5 7 c m 1 z X 2 1 h c 2 t l c n I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P c G V u Q 1 Z C T V 9 k b 3 d u Z m l s b C 9 B d X R v U m V t b 3 Z l Z E N v b H V t b n M x L n s g L D B 9 J n F 1 b 3 Q 7 L C Z x d W 9 0 O 1 N l Y 3 R p b 2 4 x L 0 9 w Z W 5 D V k J N X 2 R v d 2 5 m a W x s L 0 F 1 d G 9 S Z W 1 v d m V k Q 2 9 s d W 1 u c z E u e 2 J h Z D A 1 M C w x f S Z x d W 9 0 O y w m c X V v d D t T Z W N 0 a W 9 u M S 9 P c G V u Q 1 Z C T V 9 k b 3 d u Z m l s b C 9 B d X R v U m V t b 3 Z l Z E N v b H V t b n M x L n t i Y W Q x M D A s M n 0 m c X V v d D s s J n F 1 b 3 Q 7 U 2 V j d G l v b j E v T 3 B l b k N W Q k 1 f Z G 9 3 b m Z p b G w v Q X V 0 b 1 J l b W 9 2 Z W R D b 2 x 1 b W 5 z M S 5 7 Y m F k M j A w L D N 9 J n F 1 b 3 Q 7 L C Z x d W 9 0 O 1 N l Y 3 R p b 2 4 x L 0 9 w Z W 5 D V k J N X 2 R v d 2 5 m a W x s L 0 F 1 d G 9 S Z W 1 v d m V k Q 2 9 s d W 1 u c z E u e 2 J h Z D Q w M C w 0 f S Z x d W 9 0 O y w m c X V v d D t T Z W N 0 a W 9 u M S 9 P c G V u Q 1 Z C T V 9 k b 3 d u Z m l s b C 9 B d X R v U m V t b 3 Z l Z E N v b H V t b n M x L n t h d m d l c n I s N X 0 m c X V v d D s s J n F 1 b 3 Q 7 U 2 V j d G l v b j E v T 3 B l b k N W Q k 1 f Z G 9 3 b m Z p b G w v Q X V 0 b 1 J l b W 9 2 Z W R D b 2 x 1 b W 5 z M S 5 7 c m 1 z L D Z 9 J n F 1 b 3 Q 7 L C Z x d W 9 0 O 1 N l Y 3 R p b 2 4 x L 0 9 w Z W 5 D V k J N X 2 R v d 2 5 m a W x s L 0 F 1 d G 9 S Z W 1 v d m V k Q 2 9 s d W 1 u c z E u e 0 E 1 M C w 3 f S Z x d W 9 0 O y w m c X V v d D t T Z W N 0 a W 9 u M S 9 P c G V u Q 1 Z C T V 9 k b 3 d u Z m l s b C 9 B d X R v U m V t b 3 Z l Z E N v b H V t b n M x L n t B O T A s O H 0 m c X V v d D s s J n F 1 b 3 Q 7 U 2 V j d G l v b j E v T 3 B l b k N W Q k 1 f Z G 9 3 b m Z p b G w v Q X V 0 b 1 J l b W 9 2 Z W R D b 2 x 1 b W 5 z M S 5 7 Q T k 1 L D l 9 J n F 1 b 3 Q 7 L C Z x d W 9 0 O 1 N l Y 3 R p b 2 4 x L 0 9 w Z W 5 D V k J N X 2 R v d 2 5 m a W x s L 0 F 1 d G 9 S Z W 1 v d m V k Q 2 9 s d W 1 u c z E u e 0 E 5 O S w x M H 0 m c X V v d D s s J n F 1 b 3 Q 7 U 2 V j d G l v b j E v T 3 B l b k N W Q k 1 f Z G 9 3 b m Z p b G w v Q X V 0 b 1 J l b W 9 2 Z W R D b 2 x 1 b W 5 z M S 5 7 d G l t Z S w x M X 0 m c X V v d D s s J n F 1 b 3 Q 7 U 2 V j d G l v b j E v T 3 B l b k N W Q k 1 f Z G 9 3 b m Z p b G w v Q X V 0 b 1 J l b W 9 2 Z W R D b 2 x 1 b W 5 z M S 5 7 d G l t Z S 9 N U C w x M n 0 m c X V v d D s s J n F 1 b 3 Q 7 U 2 V j d G l v b j E v T 3 B l b k N W Q k 1 f Z G 9 3 b m Z p b G w v Q X V 0 b 1 J l b W 9 2 Z W R D b 2 x 1 b W 5 z M S 5 7 d G l t Z S 9 H Z G l z c C w x M 3 0 m c X V v d D s s J n F 1 b 3 Q 7 U 2 V j d G l v b j E v T 3 B l b k N W Q k 1 f Z G 9 3 b m Z p b G w v Q X V 0 b 1 J l b W 9 2 Z W R D b 2 x 1 b W 5 z M S 5 7 Y 2 9 2 Z X J h Z 2 U s M T R 9 J n F 1 b 3 Q 7 L C Z x d W 9 0 O 1 N l Y 3 R p b 2 4 x L 0 9 w Z W 5 D V k J N X 2 R v d 2 5 m a W x s L 0 F 1 d G 9 S Z W 1 v d m V k Q 2 9 s d W 1 u c z E u e 2 J h Z D I w M F 9 t Y X N r Z X J y L D E 1 f S Z x d W 9 0 O y w m c X V v d D t T Z W N 0 a W 9 u M S 9 P c G V u Q 1 Z C T V 9 k b 3 d u Z m l s b C 9 B d X R v U m V t b 3 Z l Z E N v b H V t b n M x L n t y b X N f b W F z a 2 V y c i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w Z W 5 D V k J N X 2 R v d 2 5 m a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Z W 5 D V k J N X 2 R v d 2 5 m a W x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Z W 5 D V k J N X 2 R v d 2 5 m a W x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T N E U l N H T V 9 z d W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M 0 R S U 0 d N X 3 N 1 Y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y A m c X V v d D s s J n F 1 b 3 Q 7 Y m F k M D U w J n F 1 b 3 Q 7 L C Z x d W 9 0 O 2 J h Z D E w M C Z x d W 9 0 O y w m c X V v d D t i Y W Q y M D A m c X V v d D s s J n F 1 b 3 Q 7 Y m F k N D A w J n F 1 b 3 Q 7 L C Z x d W 9 0 O 2 F 2 Z 2 V y c i Z x d W 9 0 O y w m c X V v d D t y b X M m c X V v d D s s J n F 1 b 3 Q 7 Q T U w J n F 1 b 3 Q 7 L C Z x d W 9 0 O 0 E 5 M C Z x d W 9 0 O y w m c X V v d D t B O T U m c X V v d D s s J n F 1 b 3 Q 7 Q T k 5 J n F 1 b 3 Q 7 L C Z x d W 9 0 O 3 R p b W U m c X V v d D s s J n F 1 b 3 Q 7 d G l t Z S 9 N U C Z x d W 9 0 O y w m c X V v d D t 0 a W 1 l L 0 d k a X N w J n F 1 b 3 Q 7 L C Z x d W 9 0 O 2 N v d m V y Y W d l J n F 1 b 3 Q 7 L C Z x d W 9 0 O 2 J h Z D I w M F 9 t Y X N r Z X J y J n F 1 b 3 Q 7 L C Z x d W 9 0 O 3 J t c 1 9 t Y X N r Z X J y J n F 1 b 3 Q 7 X S I g L z 4 8 R W 5 0 c n k g V H l w Z T 0 i R m l s b E N v b H V t b l R 5 c G V z I i B W Y W x 1 Z T 0 i c 0 J n V U Z C U V V G Q l F V R k J R V U Z C U V V G Q l F V P S I g L z 4 8 R W 5 0 c n k g V H l w Z T 0 i R m l s b E x h c 3 R V c G R h d G V k I i B W Y W x 1 Z T 0 i Z D I w M j E t M D M t M D h U M D A 6 N D M 6 N D I u N z k 2 N z Y x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I i A v P j x F b n R y e S B U e X B l P S J B Z G R l Z F R v R G F 0 Y U 1 v Z G V s I i B W Y W x 1 Z T 0 i b D A i I C 8 + P E V u d H J 5 I F R 5 c G U 9 I l F 1 Z X J 5 S U Q i I F Z h b H V l P S J z Z T M y O T I 4 O W U t N G J l M y 0 0 M T Y 2 L W E y Y j A t Y z A 0 Y m J h M 2 Y 1 M G M 2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T N E U l N H T V 9 z d W I v Q X V 0 b 1 J l b W 9 2 Z W R D b 2 x 1 b W 5 z M S 5 7 I C w w f S Z x d W 9 0 O y w m c X V v d D t T Z W N 0 a W 9 u M S 9 J M 0 R S U 0 d N X 3 N 1 Y i 9 B d X R v U m V t b 3 Z l Z E N v b H V t b n M x L n t i Y W Q w N T A s M X 0 m c X V v d D s s J n F 1 b 3 Q 7 U 2 V j d G l v b j E v S T N E U l N H T V 9 z d W I v Q X V 0 b 1 J l b W 9 2 Z W R D b 2 x 1 b W 5 z M S 5 7 Y m F k M T A w L D J 9 J n F 1 b 3 Q 7 L C Z x d W 9 0 O 1 N l Y 3 R p b 2 4 x L 0 k z R F J T R 0 1 f c 3 V i L 0 F 1 d G 9 S Z W 1 v d m V k Q 2 9 s d W 1 u c z E u e 2 J h Z D I w M C w z f S Z x d W 9 0 O y w m c X V v d D t T Z W N 0 a W 9 u M S 9 J M 0 R S U 0 d N X 3 N 1 Y i 9 B d X R v U m V t b 3 Z l Z E N v b H V t b n M x L n t i Y W Q 0 M D A s N H 0 m c X V v d D s s J n F 1 b 3 Q 7 U 2 V j d G l v b j E v S T N E U l N H T V 9 z d W I v Q X V 0 b 1 J l b W 9 2 Z W R D b 2 x 1 b W 5 z M S 5 7 Y X Z n Z X J y L D V 9 J n F 1 b 3 Q 7 L C Z x d W 9 0 O 1 N l Y 3 R p b 2 4 x L 0 k z R F J T R 0 1 f c 3 V i L 0 F 1 d G 9 S Z W 1 v d m V k Q 2 9 s d W 1 u c z E u e 3 J t c y w 2 f S Z x d W 9 0 O y w m c X V v d D t T Z W N 0 a W 9 u M S 9 J M 0 R S U 0 d N X 3 N 1 Y i 9 B d X R v U m V t b 3 Z l Z E N v b H V t b n M x L n t B N T A s N 3 0 m c X V v d D s s J n F 1 b 3 Q 7 U 2 V j d G l v b j E v S T N E U l N H T V 9 z d W I v Q X V 0 b 1 J l b W 9 2 Z W R D b 2 x 1 b W 5 z M S 5 7 Q T k w L D h 9 J n F 1 b 3 Q 7 L C Z x d W 9 0 O 1 N l Y 3 R p b 2 4 x L 0 k z R F J T R 0 1 f c 3 V i L 0 F 1 d G 9 S Z W 1 v d m V k Q 2 9 s d W 1 u c z E u e 0 E 5 N S w 5 f S Z x d W 9 0 O y w m c X V v d D t T Z W N 0 a W 9 u M S 9 J M 0 R S U 0 d N X 3 N 1 Y i 9 B d X R v U m V t b 3 Z l Z E N v b H V t b n M x L n t B O T k s M T B 9 J n F 1 b 3 Q 7 L C Z x d W 9 0 O 1 N l Y 3 R p b 2 4 x L 0 k z R F J T R 0 1 f c 3 V i L 0 F 1 d G 9 S Z W 1 v d m V k Q 2 9 s d W 1 u c z E u e 3 R p b W U s M T F 9 J n F 1 b 3 Q 7 L C Z x d W 9 0 O 1 N l Y 3 R p b 2 4 x L 0 k z R F J T R 0 1 f c 3 V i L 0 F 1 d G 9 S Z W 1 v d m V k Q 2 9 s d W 1 u c z E u e 3 R p b W U v T V A s M T J 9 J n F 1 b 3 Q 7 L C Z x d W 9 0 O 1 N l Y 3 R p b 2 4 x L 0 k z R F J T R 0 1 f c 3 V i L 0 F 1 d G 9 S Z W 1 v d m V k Q 2 9 s d W 1 u c z E u e 3 R p b W U v R 2 R p c 3 A s M T N 9 J n F 1 b 3 Q 7 L C Z x d W 9 0 O 1 N l Y 3 R p b 2 4 x L 0 k z R F J T R 0 1 f c 3 V i L 0 F 1 d G 9 S Z W 1 v d m V k Q 2 9 s d W 1 u c z E u e 2 N v d m V y Y W d l L D E 0 f S Z x d W 9 0 O y w m c X V v d D t T Z W N 0 a W 9 u M S 9 J M 0 R S U 0 d N X 3 N 1 Y i 9 B d X R v U m V t b 3 Z l Z E N v b H V t b n M x L n t i Y W Q y M D B f b W F z a 2 V y c i w x N X 0 m c X V v d D s s J n F 1 b 3 Q 7 U 2 V j d G l v b j E v S T N E U l N H T V 9 z d W I v Q X V 0 b 1 J l b W 9 2 Z W R D b 2 x 1 b W 5 z M S 5 7 c m 1 z X 2 1 h c 2 t l c n I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J M 0 R S U 0 d N X 3 N 1 Y i 9 B d X R v U m V t b 3 Z l Z E N v b H V t b n M x L n s g L D B 9 J n F 1 b 3 Q 7 L C Z x d W 9 0 O 1 N l Y 3 R p b 2 4 x L 0 k z R F J T R 0 1 f c 3 V i L 0 F 1 d G 9 S Z W 1 v d m V k Q 2 9 s d W 1 u c z E u e 2 J h Z D A 1 M C w x f S Z x d W 9 0 O y w m c X V v d D t T Z W N 0 a W 9 u M S 9 J M 0 R S U 0 d N X 3 N 1 Y i 9 B d X R v U m V t b 3 Z l Z E N v b H V t b n M x L n t i Y W Q x M D A s M n 0 m c X V v d D s s J n F 1 b 3 Q 7 U 2 V j d G l v b j E v S T N E U l N H T V 9 z d W I v Q X V 0 b 1 J l b W 9 2 Z W R D b 2 x 1 b W 5 z M S 5 7 Y m F k M j A w L D N 9 J n F 1 b 3 Q 7 L C Z x d W 9 0 O 1 N l Y 3 R p b 2 4 x L 0 k z R F J T R 0 1 f c 3 V i L 0 F 1 d G 9 S Z W 1 v d m V k Q 2 9 s d W 1 u c z E u e 2 J h Z D Q w M C w 0 f S Z x d W 9 0 O y w m c X V v d D t T Z W N 0 a W 9 u M S 9 J M 0 R S U 0 d N X 3 N 1 Y i 9 B d X R v U m V t b 3 Z l Z E N v b H V t b n M x L n t h d m d l c n I s N X 0 m c X V v d D s s J n F 1 b 3 Q 7 U 2 V j d G l v b j E v S T N E U l N H T V 9 z d W I v Q X V 0 b 1 J l b W 9 2 Z W R D b 2 x 1 b W 5 z M S 5 7 c m 1 z L D Z 9 J n F 1 b 3 Q 7 L C Z x d W 9 0 O 1 N l Y 3 R p b 2 4 x L 0 k z R F J T R 0 1 f c 3 V i L 0 F 1 d G 9 S Z W 1 v d m V k Q 2 9 s d W 1 u c z E u e 0 E 1 M C w 3 f S Z x d W 9 0 O y w m c X V v d D t T Z W N 0 a W 9 u M S 9 J M 0 R S U 0 d N X 3 N 1 Y i 9 B d X R v U m V t b 3 Z l Z E N v b H V t b n M x L n t B O T A s O H 0 m c X V v d D s s J n F 1 b 3 Q 7 U 2 V j d G l v b j E v S T N E U l N H T V 9 z d W I v Q X V 0 b 1 J l b W 9 2 Z W R D b 2 x 1 b W 5 z M S 5 7 Q T k 1 L D l 9 J n F 1 b 3 Q 7 L C Z x d W 9 0 O 1 N l Y 3 R p b 2 4 x L 0 k z R F J T R 0 1 f c 3 V i L 0 F 1 d G 9 S Z W 1 v d m V k Q 2 9 s d W 1 u c z E u e 0 E 5 O S w x M H 0 m c X V v d D s s J n F 1 b 3 Q 7 U 2 V j d G l v b j E v S T N E U l N H T V 9 z d W I v Q X V 0 b 1 J l b W 9 2 Z W R D b 2 x 1 b W 5 z M S 5 7 d G l t Z S w x M X 0 m c X V v d D s s J n F 1 b 3 Q 7 U 2 V j d G l v b j E v S T N E U l N H T V 9 z d W I v Q X V 0 b 1 J l b W 9 2 Z W R D b 2 x 1 b W 5 z M S 5 7 d G l t Z S 9 N U C w x M n 0 m c X V v d D s s J n F 1 b 3 Q 7 U 2 V j d G l v b j E v S T N E U l N H T V 9 z d W I v Q X V 0 b 1 J l b W 9 2 Z W R D b 2 x 1 b W 5 z M S 5 7 d G l t Z S 9 H Z G l z c C w x M 3 0 m c X V v d D s s J n F 1 b 3 Q 7 U 2 V j d G l v b j E v S T N E U l N H T V 9 z d W I v Q X V 0 b 1 J l b W 9 2 Z W R D b 2 x 1 b W 5 z M S 5 7 Y 2 9 2 Z X J h Z 2 U s M T R 9 J n F 1 b 3 Q 7 L C Z x d W 9 0 O 1 N l Y 3 R p b 2 4 x L 0 k z R F J T R 0 1 f c 3 V i L 0 F 1 d G 9 S Z W 1 v d m V k Q 2 9 s d W 1 u c z E u e 2 J h Z D I w M F 9 t Y X N r Z X J y L D E 1 f S Z x d W 9 0 O y w m c X V v d D t T Z W N 0 a W 9 u M S 9 J M 0 R S U 0 d N X 3 N 1 Y i 9 B d X R v U m V t b 3 Z l Z E N v b H V t b n M x L n t y b X N f b W F z a 2 V y c i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k z R F J T R 0 1 f c 3 V i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z R F J T R 0 1 f c 3 V i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z R F J T R 0 1 f c 3 V i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T N E U k F M U 0 N f Z G 9 3 b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M 0 R S Q U x T Q 1 9 k b 3 d u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y A m c X V v d D s s J n F 1 b 3 Q 7 Y m F k M D U w J n F 1 b 3 Q 7 L C Z x d W 9 0 O 2 J h Z D E w M C Z x d W 9 0 O y w m c X V v d D t i Y W Q y M D A m c X V v d D s s J n F 1 b 3 Q 7 Y m F k N D A w J n F 1 b 3 Q 7 L C Z x d W 9 0 O 2 F 2 Z 2 V y c i Z x d W 9 0 O y w m c X V v d D t y b X M m c X V v d D s s J n F 1 b 3 Q 7 Q T U w J n F 1 b 3 Q 7 L C Z x d W 9 0 O 0 E 5 M C Z x d W 9 0 O y w m c X V v d D t B O T U m c X V v d D s s J n F 1 b 3 Q 7 Q T k 5 J n F 1 b 3 Q 7 L C Z x d W 9 0 O 3 R p b W U m c X V v d D s s J n F 1 b 3 Q 7 d G l t Z S 9 N U C Z x d W 9 0 O y w m c X V v d D t 0 a W 1 l L 0 d k a X N w J n F 1 b 3 Q 7 L C Z x d W 9 0 O 2 N v d m V y Y W d l J n F 1 b 3 Q 7 L C Z x d W 9 0 O 2 J h Z D I w M F 9 t Y X N r Z X J y J n F 1 b 3 Q 7 L C Z x d W 9 0 O 3 J t c 1 9 t Y X N r Z X J y J n F 1 b 3 Q 7 X S I g L z 4 8 R W 5 0 c n k g V H l w Z T 0 i R m l s b E N v b H V t b l R 5 c G V z I i B W Y W x 1 Z T 0 i c 0 J n V U Z C U V V G Q l F V R k J R V U Z C U V V G Q l F V P S I g L z 4 8 R W 5 0 c n k g V H l w Z T 0 i R m l s b E x h c 3 R V c G R h d G V k I i B W Y W x 1 Z T 0 i Z D I w M j E t M D M t M D h U M D A 6 N D M 6 N D M u O D g 4 N D g 5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1 I i A v P j x F b n R y e S B U e X B l P S J B Z G R l Z F R v R G F 0 Y U 1 v Z G V s I i B W Y W x 1 Z T 0 i b D A i I C 8 + P E V u d H J 5 I F R 5 c G U 9 I l F 1 Z X J 5 S U Q i I F Z h b H V l P S J z Z T l k O D g w Y T c t Z D R l O S 0 0 N D N h L W E 2 O D E t N D k y M m Z m Z T U 2 M T I z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T N E U k F M U 0 N f Z G 9 3 b j I v Q X V 0 b 1 J l b W 9 2 Z W R D b 2 x 1 b W 5 z M S 5 7 I C w w f S Z x d W 9 0 O y w m c X V v d D t T Z W N 0 a W 9 u M S 9 J M 0 R S Q U x T Q 1 9 k b 3 d u M i 9 B d X R v U m V t b 3 Z l Z E N v b H V t b n M x L n t i Y W Q w N T A s M X 0 m c X V v d D s s J n F 1 b 3 Q 7 U 2 V j d G l v b j E v S T N E U k F M U 0 N f Z G 9 3 b j I v Q X V 0 b 1 J l b W 9 2 Z W R D b 2 x 1 b W 5 z M S 5 7 Y m F k M T A w L D J 9 J n F 1 b 3 Q 7 L C Z x d W 9 0 O 1 N l Y 3 R p b 2 4 x L 0 k z R F J B T F N D X 2 R v d 2 4 y L 0 F 1 d G 9 S Z W 1 v d m V k Q 2 9 s d W 1 u c z E u e 2 J h Z D I w M C w z f S Z x d W 9 0 O y w m c X V v d D t T Z W N 0 a W 9 u M S 9 J M 0 R S Q U x T Q 1 9 k b 3 d u M i 9 B d X R v U m V t b 3 Z l Z E N v b H V t b n M x L n t i Y W Q 0 M D A s N H 0 m c X V v d D s s J n F 1 b 3 Q 7 U 2 V j d G l v b j E v S T N E U k F M U 0 N f Z G 9 3 b j I v Q X V 0 b 1 J l b W 9 2 Z W R D b 2 x 1 b W 5 z M S 5 7 Y X Z n Z X J y L D V 9 J n F 1 b 3 Q 7 L C Z x d W 9 0 O 1 N l Y 3 R p b 2 4 x L 0 k z R F J B T F N D X 2 R v d 2 4 y L 0 F 1 d G 9 S Z W 1 v d m V k Q 2 9 s d W 1 u c z E u e 3 J t c y w 2 f S Z x d W 9 0 O y w m c X V v d D t T Z W N 0 a W 9 u M S 9 J M 0 R S Q U x T Q 1 9 k b 3 d u M i 9 B d X R v U m V t b 3 Z l Z E N v b H V t b n M x L n t B N T A s N 3 0 m c X V v d D s s J n F 1 b 3 Q 7 U 2 V j d G l v b j E v S T N E U k F M U 0 N f Z G 9 3 b j I v Q X V 0 b 1 J l b W 9 2 Z W R D b 2 x 1 b W 5 z M S 5 7 Q T k w L D h 9 J n F 1 b 3 Q 7 L C Z x d W 9 0 O 1 N l Y 3 R p b 2 4 x L 0 k z R F J B T F N D X 2 R v d 2 4 y L 0 F 1 d G 9 S Z W 1 v d m V k Q 2 9 s d W 1 u c z E u e 0 E 5 N S w 5 f S Z x d W 9 0 O y w m c X V v d D t T Z W N 0 a W 9 u M S 9 J M 0 R S Q U x T Q 1 9 k b 3 d u M i 9 B d X R v U m V t b 3 Z l Z E N v b H V t b n M x L n t B O T k s M T B 9 J n F 1 b 3 Q 7 L C Z x d W 9 0 O 1 N l Y 3 R p b 2 4 x L 0 k z R F J B T F N D X 2 R v d 2 4 y L 0 F 1 d G 9 S Z W 1 v d m V k Q 2 9 s d W 1 u c z E u e 3 R p b W U s M T F 9 J n F 1 b 3 Q 7 L C Z x d W 9 0 O 1 N l Y 3 R p b 2 4 x L 0 k z R F J B T F N D X 2 R v d 2 4 y L 0 F 1 d G 9 S Z W 1 v d m V k Q 2 9 s d W 1 u c z E u e 3 R p b W U v T V A s M T J 9 J n F 1 b 3 Q 7 L C Z x d W 9 0 O 1 N l Y 3 R p b 2 4 x L 0 k z R F J B T F N D X 2 R v d 2 4 y L 0 F 1 d G 9 S Z W 1 v d m V k Q 2 9 s d W 1 u c z E u e 3 R p b W U v R 2 R p c 3 A s M T N 9 J n F 1 b 3 Q 7 L C Z x d W 9 0 O 1 N l Y 3 R p b 2 4 x L 0 k z R F J B T F N D X 2 R v d 2 4 y L 0 F 1 d G 9 S Z W 1 v d m V k Q 2 9 s d W 1 u c z E u e 2 N v d m V y Y W d l L D E 0 f S Z x d W 9 0 O y w m c X V v d D t T Z W N 0 a W 9 u M S 9 J M 0 R S Q U x T Q 1 9 k b 3 d u M i 9 B d X R v U m V t b 3 Z l Z E N v b H V t b n M x L n t i Y W Q y M D B f b W F z a 2 V y c i w x N X 0 m c X V v d D s s J n F 1 b 3 Q 7 U 2 V j d G l v b j E v S T N E U k F M U 0 N f Z G 9 3 b j I v Q X V 0 b 1 J l b W 9 2 Z W R D b 2 x 1 b W 5 z M S 5 7 c m 1 z X 2 1 h c 2 t l c n I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J M 0 R S Q U x T Q 1 9 k b 3 d u M i 9 B d X R v U m V t b 3 Z l Z E N v b H V t b n M x L n s g L D B 9 J n F 1 b 3 Q 7 L C Z x d W 9 0 O 1 N l Y 3 R p b 2 4 x L 0 k z R F J B T F N D X 2 R v d 2 4 y L 0 F 1 d G 9 S Z W 1 v d m V k Q 2 9 s d W 1 u c z E u e 2 J h Z D A 1 M C w x f S Z x d W 9 0 O y w m c X V v d D t T Z W N 0 a W 9 u M S 9 J M 0 R S Q U x T Q 1 9 k b 3 d u M i 9 B d X R v U m V t b 3 Z l Z E N v b H V t b n M x L n t i Y W Q x M D A s M n 0 m c X V v d D s s J n F 1 b 3 Q 7 U 2 V j d G l v b j E v S T N E U k F M U 0 N f Z G 9 3 b j I v Q X V 0 b 1 J l b W 9 2 Z W R D b 2 x 1 b W 5 z M S 5 7 Y m F k M j A w L D N 9 J n F 1 b 3 Q 7 L C Z x d W 9 0 O 1 N l Y 3 R p b 2 4 x L 0 k z R F J B T F N D X 2 R v d 2 4 y L 0 F 1 d G 9 S Z W 1 v d m V k Q 2 9 s d W 1 u c z E u e 2 J h Z D Q w M C w 0 f S Z x d W 9 0 O y w m c X V v d D t T Z W N 0 a W 9 u M S 9 J M 0 R S Q U x T Q 1 9 k b 3 d u M i 9 B d X R v U m V t b 3 Z l Z E N v b H V t b n M x L n t h d m d l c n I s N X 0 m c X V v d D s s J n F 1 b 3 Q 7 U 2 V j d G l v b j E v S T N E U k F M U 0 N f Z G 9 3 b j I v Q X V 0 b 1 J l b W 9 2 Z W R D b 2 x 1 b W 5 z M S 5 7 c m 1 z L D Z 9 J n F 1 b 3 Q 7 L C Z x d W 9 0 O 1 N l Y 3 R p b 2 4 x L 0 k z R F J B T F N D X 2 R v d 2 4 y L 0 F 1 d G 9 S Z W 1 v d m V k Q 2 9 s d W 1 u c z E u e 0 E 1 M C w 3 f S Z x d W 9 0 O y w m c X V v d D t T Z W N 0 a W 9 u M S 9 J M 0 R S Q U x T Q 1 9 k b 3 d u M i 9 B d X R v U m V t b 3 Z l Z E N v b H V t b n M x L n t B O T A s O H 0 m c X V v d D s s J n F 1 b 3 Q 7 U 2 V j d G l v b j E v S T N E U k F M U 0 N f Z G 9 3 b j I v Q X V 0 b 1 J l b W 9 2 Z W R D b 2 x 1 b W 5 z M S 5 7 Q T k 1 L D l 9 J n F 1 b 3 Q 7 L C Z x d W 9 0 O 1 N l Y 3 R p b 2 4 x L 0 k z R F J B T F N D X 2 R v d 2 4 y L 0 F 1 d G 9 S Z W 1 v d m V k Q 2 9 s d W 1 u c z E u e 0 E 5 O S w x M H 0 m c X V v d D s s J n F 1 b 3 Q 7 U 2 V j d G l v b j E v S T N E U k F M U 0 N f Z G 9 3 b j I v Q X V 0 b 1 J l b W 9 2 Z W R D b 2 x 1 b W 5 z M S 5 7 d G l t Z S w x M X 0 m c X V v d D s s J n F 1 b 3 Q 7 U 2 V j d G l v b j E v S T N E U k F M U 0 N f Z G 9 3 b j I v Q X V 0 b 1 J l b W 9 2 Z W R D b 2 x 1 b W 5 z M S 5 7 d G l t Z S 9 N U C w x M n 0 m c X V v d D s s J n F 1 b 3 Q 7 U 2 V j d G l v b j E v S T N E U k F M U 0 N f Z G 9 3 b j I v Q X V 0 b 1 J l b W 9 2 Z W R D b 2 x 1 b W 5 z M S 5 7 d G l t Z S 9 H Z G l z c C w x M 3 0 m c X V v d D s s J n F 1 b 3 Q 7 U 2 V j d G l v b j E v S T N E U k F M U 0 N f Z G 9 3 b j I v Q X V 0 b 1 J l b W 9 2 Z W R D b 2 x 1 b W 5 z M S 5 7 Y 2 9 2 Z X J h Z 2 U s M T R 9 J n F 1 b 3 Q 7 L C Z x d W 9 0 O 1 N l Y 3 R p b 2 4 x L 0 k z R F J B T F N D X 2 R v d 2 4 y L 0 F 1 d G 9 S Z W 1 v d m V k Q 2 9 s d W 1 u c z E u e 2 J h Z D I w M F 9 t Y X N r Z X J y L D E 1 f S Z x d W 9 0 O y w m c X V v d D t T Z W N 0 a W 9 u M S 9 J M 0 R S Q U x T Q 1 9 k b 3 d u M i 9 B d X R v U m V t b 3 Z l Z E N v b H V t b n M x L n t y b X N f b W F z a 2 V y c i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k z R F J B T F N D X 2 R v d 2 4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z R F J B T F N D X 2 R v d 2 4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z R F J B T F N D X 2 R v d 2 4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T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w O F Q w M D o 0 M z o 0 N i 4 w M j M x M T k 1 W i I g L z 4 8 R W 5 0 c n k g V H l w Z T 0 i R m l s b E N v b H V t b l R 5 c G V z I i B W Y W x 1 Z T 0 i c 0 J n V U Z C U V V G Q l F V R k J R V U Z C U V V G Q l F V P S I g L z 4 8 R W 5 0 c n k g V H l w Z T 0 i R m l s b E N v b H V t b k 5 h b W V z I i B W Y W x 1 Z T 0 i c 1 s m c X V v d D s g J n F 1 b 3 Q 7 L C Z x d W 9 0 O 2 J h Z D A 1 M C Z x d W 9 0 O y w m c X V v d D t i Y W Q x M D A m c X V v d D s s J n F 1 b 3 Q 7 Y m F k M j A w J n F 1 b 3 Q 7 L C Z x d W 9 0 O 2 J h Z D Q w M C Z x d W 9 0 O y w m c X V v d D t h d m d l c n I m c X V v d D s s J n F 1 b 3 Q 7 c m 1 z J n F 1 b 3 Q 7 L C Z x d W 9 0 O 0 E 1 M C Z x d W 9 0 O y w m c X V v d D t B O T A m c X V v d D s s J n F 1 b 3 Q 7 Q T k 1 J n F 1 b 3 Q 7 L C Z x d W 9 0 O 0 E 5 O S Z x d W 9 0 O y w m c X V v d D t 0 a W 1 l J n F 1 b 3 Q 7 L C Z x d W 9 0 O 3 R p b W U v T V A m c X V v d D s s J n F 1 b 3 Q 7 d G l t Z S 9 H Z G l z c C Z x d W 9 0 O y w m c X V v d D t j b 3 Z l c m F n Z S Z x d W 9 0 O y w m c X V v d D t i Y W Q y M D B f b W F z a 2 V y c i Z x d W 9 0 O y w m c X V v d D t y b X N f b W F z a 2 V y c i Z x d W 9 0 O 1 0 i I C 8 + P E V u d H J 5 I F R 5 c G U 9 I k Z p b G x T d G F 0 d X M i I F Z h b H V l P S J z Q 2 9 t c G x l d G U i I C 8 + P E V u d H J 5 I F R 5 c G U 9 I l F 1 Z X J 5 S U Q i I F Z h b H V l P S J z Y T I 5 N j I 5 N z Y t Y z V j M S 0 0 M W M 4 L T h l O D Q t Z D N m M D B j M D U 4 M T Y 2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0 v Q X V 0 b 1 J l b W 9 2 Z W R D b 2 x 1 b W 5 z M S 5 7 I C w w f S Z x d W 9 0 O y w m c X V v d D t T Z W N 0 a W 9 u M S 9 D T S 9 B d X R v U m V t b 3 Z l Z E N v b H V t b n M x L n t i Y W Q w N T A s M X 0 m c X V v d D s s J n F 1 b 3 Q 7 U 2 V j d G l v b j E v Q 0 0 v Q X V 0 b 1 J l b W 9 2 Z W R D b 2 x 1 b W 5 z M S 5 7 Y m F k M T A w L D J 9 J n F 1 b 3 Q 7 L C Z x d W 9 0 O 1 N l Y 3 R p b 2 4 x L 0 N N L 0 F 1 d G 9 S Z W 1 v d m V k Q 2 9 s d W 1 u c z E u e 2 J h Z D I w M C w z f S Z x d W 9 0 O y w m c X V v d D t T Z W N 0 a W 9 u M S 9 D T S 9 B d X R v U m V t b 3 Z l Z E N v b H V t b n M x L n t i Y W Q 0 M D A s N H 0 m c X V v d D s s J n F 1 b 3 Q 7 U 2 V j d G l v b j E v Q 0 0 v Q X V 0 b 1 J l b W 9 2 Z W R D b 2 x 1 b W 5 z M S 5 7 Y X Z n Z X J y L D V 9 J n F 1 b 3 Q 7 L C Z x d W 9 0 O 1 N l Y 3 R p b 2 4 x L 0 N N L 0 F 1 d G 9 S Z W 1 v d m V k Q 2 9 s d W 1 u c z E u e 3 J t c y w 2 f S Z x d W 9 0 O y w m c X V v d D t T Z W N 0 a W 9 u M S 9 D T S 9 B d X R v U m V t b 3 Z l Z E N v b H V t b n M x L n t B N T A s N 3 0 m c X V v d D s s J n F 1 b 3 Q 7 U 2 V j d G l v b j E v Q 0 0 v Q X V 0 b 1 J l b W 9 2 Z W R D b 2 x 1 b W 5 z M S 5 7 Q T k w L D h 9 J n F 1 b 3 Q 7 L C Z x d W 9 0 O 1 N l Y 3 R p b 2 4 x L 0 N N L 0 F 1 d G 9 S Z W 1 v d m V k Q 2 9 s d W 1 u c z E u e 0 E 5 N S w 5 f S Z x d W 9 0 O y w m c X V v d D t T Z W N 0 a W 9 u M S 9 D T S 9 B d X R v U m V t b 3 Z l Z E N v b H V t b n M x L n t B O T k s M T B 9 J n F 1 b 3 Q 7 L C Z x d W 9 0 O 1 N l Y 3 R p b 2 4 x L 0 N N L 0 F 1 d G 9 S Z W 1 v d m V k Q 2 9 s d W 1 u c z E u e 3 R p b W U s M T F 9 J n F 1 b 3 Q 7 L C Z x d W 9 0 O 1 N l Y 3 R p b 2 4 x L 0 N N L 0 F 1 d G 9 S Z W 1 v d m V k Q 2 9 s d W 1 u c z E u e 3 R p b W U v T V A s M T J 9 J n F 1 b 3 Q 7 L C Z x d W 9 0 O 1 N l Y 3 R p b 2 4 x L 0 N N L 0 F 1 d G 9 S Z W 1 v d m V k Q 2 9 s d W 1 u c z E u e 3 R p b W U v R 2 R p c 3 A s M T N 9 J n F 1 b 3 Q 7 L C Z x d W 9 0 O 1 N l Y 3 R p b 2 4 x L 0 N N L 0 F 1 d G 9 S Z W 1 v d m V k Q 2 9 s d W 1 u c z E u e 2 N v d m V y Y W d l L D E 0 f S Z x d W 9 0 O y w m c X V v d D t T Z W N 0 a W 9 u M S 9 D T S 9 B d X R v U m V t b 3 Z l Z E N v b H V t b n M x L n t i Y W Q y M D B f b W F z a 2 V y c i w x N X 0 m c X V v d D s s J n F 1 b 3 Q 7 U 2 V j d G l v b j E v Q 0 0 v Q X V 0 b 1 J l b W 9 2 Z W R D b 2 x 1 b W 5 z M S 5 7 c m 1 z X 2 1 h c 2 t l c n I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D T S 9 B d X R v U m V t b 3 Z l Z E N v b H V t b n M x L n s g L D B 9 J n F 1 b 3 Q 7 L C Z x d W 9 0 O 1 N l Y 3 R p b 2 4 x L 0 N N L 0 F 1 d G 9 S Z W 1 v d m V k Q 2 9 s d W 1 u c z E u e 2 J h Z D A 1 M C w x f S Z x d W 9 0 O y w m c X V v d D t T Z W N 0 a W 9 u M S 9 D T S 9 B d X R v U m V t b 3 Z l Z E N v b H V t b n M x L n t i Y W Q x M D A s M n 0 m c X V v d D s s J n F 1 b 3 Q 7 U 2 V j d G l v b j E v Q 0 0 v Q X V 0 b 1 J l b W 9 2 Z W R D b 2 x 1 b W 5 z M S 5 7 Y m F k M j A w L D N 9 J n F 1 b 3 Q 7 L C Z x d W 9 0 O 1 N l Y 3 R p b 2 4 x L 0 N N L 0 F 1 d G 9 S Z W 1 v d m V k Q 2 9 s d W 1 u c z E u e 2 J h Z D Q w M C w 0 f S Z x d W 9 0 O y w m c X V v d D t T Z W N 0 a W 9 u M S 9 D T S 9 B d X R v U m V t b 3 Z l Z E N v b H V t b n M x L n t h d m d l c n I s N X 0 m c X V v d D s s J n F 1 b 3 Q 7 U 2 V j d G l v b j E v Q 0 0 v Q X V 0 b 1 J l b W 9 2 Z W R D b 2 x 1 b W 5 z M S 5 7 c m 1 z L D Z 9 J n F 1 b 3 Q 7 L C Z x d W 9 0 O 1 N l Y 3 R p b 2 4 x L 0 N N L 0 F 1 d G 9 S Z W 1 v d m V k Q 2 9 s d W 1 u c z E u e 0 E 1 M C w 3 f S Z x d W 9 0 O y w m c X V v d D t T Z W N 0 a W 9 u M S 9 D T S 9 B d X R v U m V t b 3 Z l Z E N v b H V t b n M x L n t B O T A s O H 0 m c X V v d D s s J n F 1 b 3 Q 7 U 2 V j d G l v b j E v Q 0 0 v Q X V 0 b 1 J l b W 9 2 Z W R D b 2 x 1 b W 5 z M S 5 7 Q T k 1 L D l 9 J n F 1 b 3 Q 7 L C Z x d W 9 0 O 1 N l Y 3 R p b 2 4 x L 0 N N L 0 F 1 d G 9 S Z W 1 v d m V k Q 2 9 s d W 1 u c z E u e 0 E 5 O S w x M H 0 m c X V v d D s s J n F 1 b 3 Q 7 U 2 V j d G l v b j E v Q 0 0 v Q X V 0 b 1 J l b W 9 2 Z W R D b 2 x 1 b W 5 z M S 5 7 d G l t Z S w x M X 0 m c X V v d D s s J n F 1 b 3 Q 7 U 2 V j d G l v b j E v Q 0 0 v Q X V 0 b 1 J l b W 9 2 Z W R D b 2 x 1 b W 5 z M S 5 7 d G l t Z S 9 N U C w x M n 0 m c X V v d D s s J n F 1 b 3 Q 7 U 2 V j d G l v b j E v Q 0 0 v Q X V 0 b 1 J l b W 9 2 Z W R D b 2 x 1 b W 5 z M S 5 7 d G l t Z S 9 H Z G l z c C w x M 3 0 m c X V v d D s s J n F 1 b 3 Q 7 U 2 V j d G l v b j E v Q 0 0 v Q X V 0 b 1 J l b W 9 2 Z W R D b 2 x 1 b W 5 z M S 5 7 Y 2 9 2 Z X J h Z 2 U s M T R 9 J n F 1 b 3 Q 7 L C Z x d W 9 0 O 1 N l Y 3 R p b 2 4 x L 0 N N L 0 F 1 d G 9 S Z W 1 v d m V k Q 2 9 s d W 1 u c z E u e 2 J h Z D I w M F 9 t Y X N r Z X J y L D E 1 f S Z x d W 9 0 O y w m c X V v d D t T Z W N 0 a W 9 u M S 9 D T S 9 B d X R v U m V t b 3 Z l Z E N v b H V t b n M x L n t y b X N f b W F z a 2 V y c i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N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K 1 I Y w S B S N L p b R p I t 2 S x S o A A A A A A g A A A A A A E G Y A A A A B A A A g A A A A t 3 1 a 3 L 9 b 8 F r Y e V 6 o t R + G j s R H q c m l s p d n O k C a 6 6 1 A 0 P o A A A A A D o A A A A A C A A A g A A A A B Y 8 F X o b r / j S 7 L Y z O B r g t h M V X X k G H W 8 Z Y S u z J n y Z y 5 I p Q A A A A E 0 a L r Z l J J C I r I r C p z V x o R F p K a 3 + P z E D L W Q c y y K s H a A 0 i Z H T B S 8 g Z 7 g I U U l F m J Y 0 D m O 1 x F B 4 2 + + 7 O X k i O i J 1 U 6 T v / j g T H S D e L i W M Q L I v h D 2 V A A A A A l j l h S F r 5 9 I C K b e H b e k q 7 Y y 8 x l 2 3 P 9 f u E r o K s Q z l 6 n w L p w K l j Q k j u z e Z 0 Q 6 2 j W h I 4 X 2 h M M 0 H E x y E 7 x x B 4 M V K f z w = = < / D a t a M a s h u p > 
</file>

<file path=customXml/itemProps1.xml><?xml version="1.0" encoding="utf-8"?>
<ds:datastoreItem xmlns:ds="http://schemas.openxmlformats.org/officeDocument/2006/customXml" ds:itemID="{35D2CD05-DF17-455A-A1FC-EB1DE3B0A0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I3DRSGM</vt:lpstr>
      <vt:lpstr>I3DRSGM_interp</vt:lpstr>
      <vt:lpstr>I3DRSGM_sub</vt:lpstr>
      <vt:lpstr>I3DRALSC</vt:lpstr>
      <vt:lpstr>I3DRALSC_down2</vt:lpstr>
      <vt:lpstr>OpenCVBM</vt:lpstr>
      <vt:lpstr>OpenCVBM_downfill</vt:lpstr>
      <vt:lpstr>OpenCVSGBM</vt:lpstr>
      <vt:lpstr>CM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Knight</dc:creator>
  <cp:lastModifiedBy>Ben Knight</cp:lastModifiedBy>
  <dcterms:created xsi:type="dcterms:W3CDTF">2021-03-05T12:13:12Z</dcterms:created>
  <dcterms:modified xsi:type="dcterms:W3CDTF">2021-03-08T09:45:11Z</dcterms:modified>
</cp:coreProperties>
</file>