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3DR\i3drsgm-benchmark\"/>
    </mc:Choice>
  </mc:AlternateContent>
  <xr:revisionPtr revIDLastSave="0" documentId="13_ncr:1_{7C2B330B-2411-405C-924E-6822A4064561}" xr6:coauthVersionLast="46" xr6:coauthVersionMax="46" xr10:uidLastSave="{00000000-0000-0000-0000-000000000000}"/>
  <bookViews>
    <workbookView xWindow="-108" yWindow="-108" windowWidth="23256" windowHeight="12576" firstSheet="14" activeTab="16" xr2:uid="{4834C9CE-6753-4503-A663-54A4468A400D}"/>
  </bookViews>
  <sheets>
    <sheet name="I3DRSGM" sheetId="2" r:id="rId1"/>
    <sheet name="I3DRSGM_interp" sheetId="4" r:id="rId2"/>
    <sheet name="I3DRSGM_sub" sheetId="11" r:id="rId3"/>
    <sheet name="I3DRALSC2_cvsift_cpugpu" sheetId="14" r:id="rId4"/>
    <sheet name="I3DRALSC" sheetId="6" r:id="rId5"/>
    <sheet name="I3DRALSC_down2" sheetId="10" r:id="rId6"/>
    <sheet name="OpenCVBM" sheetId="7" r:id="rId7"/>
    <sheet name="OpenCVBM_downfill" sheetId="9" r:id="rId8"/>
    <sheet name="OpenCVSGBM" sheetId="8" r:id="rId9"/>
    <sheet name="CM" sheetId="12" r:id="rId10"/>
    <sheet name="GOTCHA" sheetId="13" r:id="rId11"/>
    <sheet name="I3DRALSC2_vlsift_cpugpu" sheetId="15" r:id="rId12"/>
    <sheet name="I3DRALSC2_cvsift_gpu" sheetId="16" r:id="rId13"/>
    <sheet name="I3DRALSC2_vlsift_gpu" sheetId="17" r:id="rId14"/>
    <sheet name="I3DRALSC2_cvsift_cpu" sheetId="18" r:id="rId15"/>
    <sheet name="I3DRALSC2_vlsift_cpu" sheetId="19" r:id="rId16"/>
    <sheet name="Comparison" sheetId="5" r:id="rId17"/>
  </sheets>
  <definedNames>
    <definedName name="ExternalData_1" localSheetId="9" hidden="1">'CM'!$A$1:$Q$16</definedName>
    <definedName name="ExternalData_1" localSheetId="10" hidden="1">GOTCHA!$A$1:$Q$16</definedName>
    <definedName name="ExternalData_1" localSheetId="4" hidden="1">I3DRALSC!$A$1:$Q$16</definedName>
    <definedName name="ExternalData_1" localSheetId="5" hidden="1">I3DRALSC_down2!$A$1:$Q$16</definedName>
    <definedName name="ExternalData_1" localSheetId="0" hidden="1">I3DRSGM!$A$1:$Q$16</definedName>
    <definedName name="ExternalData_1" localSheetId="1" hidden="1">I3DRSGM_interp!$A$1:$Q$16</definedName>
    <definedName name="ExternalData_1" localSheetId="2" hidden="1">I3DRSGM_sub!$A$1:$Q$16</definedName>
    <definedName name="ExternalData_1" localSheetId="6" hidden="1">OpenCVBM!$A$1:$Q$16</definedName>
    <definedName name="ExternalData_1" localSheetId="7" hidden="1">OpenCVBM_downfill!$A$1:$Q$16</definedName>
    <definedName name="ExternalData_1" localSheetId="8" hidden="1">OpenCVSGBM!$A$1:$Q$16</definedName>
    <definedName name="ExternalData_2" localSheetId="3" hidden="1">I3DRALSC2_cvsift_cpugpu!$A$1:$Q$16</definedName>
    <definedName name="ExternalData_3" localSheetId="11" hidden="1">I3DRALSC2_vlsift_cpugpu!$A$1:$Q$16</definedName>
    <definedName name="ExternalData_4" localSheetId="12" hidden="1">I3DRALSC2_cvsift_gpu!$A$1:$Q$16</definedName>
    <definedName name="ExternalData_5" localSheetId="13" hidden="1">I3DRALSC2_vlsift_gpu!$A$1:$Q$16</definedName>
    <definedName name="ExternalData_6" localSheetId="14" hidden="1">I3DRALSC2_cvsift_cpu!$A$1:$Q$16</definedName>
    <definedName name="ExternalData_7" localSheetId="15" hidden="1">I3DRALSC2_vlsift_cpu!$A$1:$Q$16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2" l="1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B18" i="12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8" i="8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8" i="9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Q18" i="6"/>
  <c r="O18" i="6"/>
  <c r="P18" i="6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18" i="11"/>
  <c r="O18" i="4"/>
  <c r="P18" i="4"/>
  <c r="Q18" i="4"/>
  <c r="O18" i="2"/>
  <c r="P18" i="2"/>
  <c r="Q18" i="2"/>
  <c r="C18" i="6"/>
  <c r="D18" i="6"/>
  <c r="E18" i="6"/>
  <c r="F18" i="6"/>
  <c r="G18" i="6"/>
  <c r="H18" i="6"/>
  <c r="I18" i="6"/>
  <c r="J18" i="6"/>
  <c r="K18" i="6"/>
  <c r="L18" i="6"/>
  <c r="M18" i="6"/>
  <c r="N18" i="6"/>
  <c r="B18" i="6"/>
  <c r="C18" i="4"/>
  <c r="D18" i="4"/>
  <c r="E18" i="4"/>
  <c r="F18" i="4"/>
  <c r="G18" i="4"/>
  <c r="H18" i="4"/>
  <c r="I18" i="4"/>
  <c r="J18" i="4"/>
  <c r="K18" i="4"/>
  <c r="L18" i="4"/>
  <c r="M18" i="4"/>
  <c r="N18" i="4"/>
  <c r="B18" i="4"/>
  <c r="C18" i="2"/>
  <c r="D18" i="2"/>
  <c r="E18" i="2"/>
  <c r="F18" i="2"/>
  <c r="G18" i="2"/>
  <c r="H18" i="2"/>
  <c r="I18" i="2"/>
  <c r="J18" i="2"/>
  <c r="K18" i="2"/>
  <c r="L18" i="2"/>
  <c r="M18" i="2"/>
  <c r="N18" i="2"/>
  <c r="B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0EFC1-E4F7-42F5-9CE1-96A89E6BE812}" keepAlive="1" name="Query - CM" description="Connection to the 'CM' query in the workbook." type="5" refreshedVersion="6" background="1" saveData="1">
    <dbPr connection="Provider=Microsoft.Mashup.OleDb.1;Data Source=$Workbook$;Location=CM;Extended Properties=&quot;&quot;" command="SELECT * FROM [CM]"/>
  </connection>
  <connection id="2" xr16:uid="{56F11EC3-85CF-43E8-B9A8-3A06CA76E92C}" keepAlive="1" name="Query - GOTCHA" description="Connection to the 'GOTCHA' query in the workbook." type="5" refreshedVersion="6" background="1" saveData="1">
    <dbPr connection="Provider=Microsoft.Mashup.OleDb.1;Data Source=$Workbook$;Location=GOTCHA;Extended Properties=&quot;&quot;" command="SELECT * FROM [GOTCHA]"/>
  </connection>
  <connection id="3" xr16:uid="{56580E05-F504-4F30-91E5-5A937A35E97B}" keepAlive="1" name="Query - I3DRALSC" description="Connection to the 'I3DRALSC' query in the workbook." type="5" refreshedVersion="6" background="1" saveData="1">
    <dbPr connection="Provider=Microsoft.Mashup.OleDb.1;Data Source=$Workbook$;Location=I3DRALSC;Extended Properties=&quot;&quot;" command="SELECT * FROM [I3DRALSC]"/>
  </connection>
  <connection id="4" xr16:uid="{5F4BBEC7-4B57-4AEE-8682-8D983FB5D078}" keepAlive="1" name="Query - I3DRALSC_down2" description="Connection to the 'I3DRALSC_down2' query in the workbook." type="5" refreshedVersion="6" background="1" saveData="1">
    <dbPr connection="Provider=Microsoft.Mashup.OleDb.1;Data Source=$Workbook$;Location=I3DRALSC_down2;Extended Properties=&quot;&quot;" command="SELECT * FROM [I3DRALSC_down2]"/>
  </connection>
  <connection id="5" xr16:uid="{40DFE89E-DB97-482C-9FB7-CF00E140D22F}" keepAlive="1" name="Query - I3DRALSC2_cvsift_cpu" description="Connection to the 'I3DRALSC2_cvsift_cpu' query in the workbook." type="5" refreshedVersion="6" background="1" saveData="1">
    <dbPr connection="Provider=Microsoft.Mashup.OleDb.1;Data Source=$Workbook$;Location=I3DRALSC2_cvsift_cpu;Extended Properties=&quot;&quot;" command="SELECT * FROM [I3DRALSC2_cvsift_cpu]"/>
  </connection>
  <connection id="6" xr16:uid="{397D3B4C-EACE-49EB-84EF-AD4F73C42D0B}" keepAlive="1" name="Query - I3DRALSC2_cvsift_cpugpu" description="Connection to the 'I3DRALSC2_cvsift_cpugpu' query in the workbook." type="5" refreshedVersion="6" background="1" saveData="1">
    <dbPr connection="Provider=Microsoft.Mashup.OleDb.1;Data Source=$Workbook$;Location=I3DRALSC2_cvsift_cpugpu;Extended Properties=&quot;&quot;" command="SELECT * FROM [I3DRALSC2_cvsift_cpugpu]"/>
  </connection>
  <connection id="7" xr16:uid="{82AB7469-FAC3-4C21-9D00-6CCA4EE89A42}" keepAlive="1" name="Query - I3DRALSC2_cvsift_gpu" description="Connection to the 'I3DRALSC2_cvsift_gpu' query in the workbook." type="5" refreshedVersion="6" background="1" saveData="1">
    <dbPr connection="Provider=Microsoft.Mashup.OleDb.1;Data Source=$Workbook$;Location=I3DRALSC2_cvsift_gpu;Extended Properties=&quot;&quot;" command="SELECT * FROM [I3DRALSC2_cvsift_gpu]"/>
  </connection>
  <connection id="8" xr16:uid="{3B7B219A-11C6-4BE5-9CB8-4BC470B034D4}" keepAlive="1" name="Query - I3DRALSC2_vlsift_cpu" description="Connection to the 'I3DRALSC2_vlsift_cpu' query in the workbook." type="5" refreshedVersion="6" background="1" saveData="1">
    <dbPr connection="Provider=Microsoft.Mashup.OleDb.1;Data Source=$Workbook$;Location=I3DRALSC2_vlsift_cpu;Extended Properties=&quot;&quot;" command="SELECT * FROM [I3DRALSC2_vlsift_cpu]"/>
  </connection>
  <connection id="9" xr16:uid="{069D9A57-185D-42FB-A598-F8B2FEF65780}" keepAlive="1" name="Query - I3DRALSC2_vlsift_cpugpu" description="Connection to the 'I3DRALSC2_vlsift_cpugpu' query in the workbook." type="5" refreshedVersion="6" background="1" saveData="1">
    <dbPr connection="Provider=Microsoft.Mashup.OleDb.1;Data Source=$Workbook$;Location=I3DRALSC2_vlsift_cpugpu;Extended Properties=&quot;&quot;" command="SELECT * FROM [I3DRALSC2_vlsift_cpugpu]"/>
  </connection>
  <connection id="10" xr16:uid="{58FDF147-1CC1-4186-86D3-BB5E69B5456B}" keepAlive="1" name="Query - I3DRALSC2_vlsift_gpu" description="Connection to the 'I3DRALSC2_vlsift_gpu' query in the workbook." type="5" refreshedVersion="6" background="1" saveData="1">
    <dbPr connection="Provider=Microsoft.Mashup.OleDb.1;Data Source=$Workbook$;Location=I3DRALSC2_vlsift_gpu;Extended Properties=&quot;&quot;" command="SELECT * FROM [I3DRALSC2_vlsift_gpu]"/>
  </connection>
  <connection id="11" xr16:uid="{3440DEB2-8C58-439A-BE4A-5E13499FE0A8}" keepAlive="1" name="Query - I3DRSGM" description="Connection to the 'I3DRSGM' query in the workbook." type="5" refreshedVersion="6" background="1" saveData="1">
    <dbPr connection="Provider=Microsoft.Mashup.OleDb.1;Data Source=$Workbook$;Location=I3DRSGM;Extended Properties=&quot;&quot;" command="SELECT * FROM [I3DRSGM]"/>
  </connection>
  <connection id="12" xr16:uid="{AF0AC585-76B6-4D5C-B50A-9D4EF5C8457B}" keepAlive="1" name="Query - I3DRSGM_interp" description="Connection to the 'I3DRSGM_interp' query in the workbook." type="5" refreshedVersion="6" background="1" saveData="1">
    <dbPr connection="Provider=Microsoft.Mashup.OleDb.1;Data Source=$Workbook$;Location=I3DRSGM_interp;Extended Properties=&quot;&quot;" command="SELECT * FROM [I3DRSGM_interp]"/>
  </connection>
  <connection id="13" xr16:uid="{963D9FE1-19FD-4E75-BA5C-E28E224AB74F}" keepAlive="1" name="Query - I3DRSGM_sub" description="Connection to the 'I3DRSGM_sub' query in the workbook." type="5" refreshedVersion="6" background="1" saveData="1">
    <dbPr connection="Provider=Microsoft.Mashup.OleDb.1;Data Source=$Workbook$;Location=I3DRSGM_sub;Extended Properties=&quot;&quot;" command="SELECT * FROM [I3DRSGM_sub]"/>
  </connection>
  <connection id="14" xr16:uid="{1F5ED8A4-A062-4713-8319-942897AD4D2A}" keepAlive="1" name="Query - OpenCVBM" description="Connection to the 'OpenCVBM' query in the workbook." type="5" refreshedVersion="6" background="1" saveData="1">
    <dbPr connection="Provider=Microsoft.Mashup.OleDb.1;Data Source=$Workbook$;Location=OpenCVBM;Extended Properties=&quot;&quot;" command="SELECT * FROM [OpenCVBM]"/>
  </connection>
  <connection id="15" xr16:uid="{4ECAA6A4-841C-4E4C-9363-202334926B45}" keepAlive="1" name="Query - OpenCVBM_downfill" description="Connection to the 'OpenCVBM_downfill' query in the workbook." type="5" refreshedVersion="6" background="1" saveData="1">
    <dbPr connection="Provider=Microsoft.Mashup.OleDb.1;Data Source=$Workbook$;Location=OpenCVBM_downfill;Extended Properties=&quot;&quot;" command="SELECT * FROM [OpenCVBM_downfill]"/>
  </connection>
  <connection id="16" xr16:uid="{1777DFAC-7E87-4824-9A0B-37837F0120CA}" keepAlive="1" name="Query - OpenCVSGBM" description="Connection to the 'OpenCVSGBM' query in the workbook." type="5" refreshedVersion="6" background="1" saveData="1">
    <dbPr connection="Provider=Microsoft.Mashup.OleDb.1;Data Source=$Workbook$;Location=OpenCVSGBM;Extended Properties=&quot;&quot;" command="SELECT * FROM [OpenCVSGBM]"/>
  </connection>
</connections>
</file>

<file path=xl/sharedStrings.xml><?xml version="1.0" encoding="utf-8"?>
<sst xmlns="http://schemas.openxmlformats.org/spreadsheetml/2006/main" count="528" uniqueCount="32">
  <si>
    <t xml:space="preserve"> </t>
  </si>
  <si>
    <t>bad050</t>
  </si>
  <si>
    <t>bad100</t>
  </si>
  <si>
    <t>bad200</t>
  </si>
  <si>
    <t>bad400</t>
  </si>
  <si>
    <t>avgerr</t>
  </si>
  <si>
    <t>rms</t>
  </si>
  <si>
    <t>A50</t>
  </si>
  <si>
    <t>A90</t>
  </si>
  <si>
    <t>A95</t>
  </si>
  <si>
    <t>A99</t>
  </si>
  <si>
    <t>time</t>
  </si>
  <si>
    <t>time/MP</t>
  </si>
  <si>
    <t>time/Gdisp</t>
  </si>
  <si>
    <t>Adirondack</t>
  </si>
  <si>
    <t>Art</t>
  </si>
  <si>
    <t>Jadeplant</t>
  </si>
  <si>
    <t>Motorcycle</t>
  </si>
  <si>
    <t>Piano</t>
  </si>
  <si>
    <t>Pipes</t>
  </si>
  <si>
    <t>Playroom</t>
  </si>
  <si>
    <t>Playtable</t>
  </si>
  <si>
    <t>Recycle</t>
  </si>
  <si>
    <t>Shelves</t>
  </si>
  <si>
    <t>Teddy</t>
  </si>
  <si>
    <t>Vintage</t>
  </si>
  <si>
    <t>Average</t>
  </si>
  <si>
    <t>coverage</t>
  </si>
  <si>
    <t>bad200_maskerr</t>
  </si>
  <si>
    <t>rms_maskerr</t>
  </si>
  <si>
    <t>Lower is better</t>
  </si>
  <si>
    <t>Higher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</si>
</sst>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I3DRSGM!$D$2:$D$16</c:f>
              <c:numCache>
                <c:formatCode>General</c:formatCode>
                <c:ptCount val="15"/>
                <c:pt idx="0">
                  <c:v>48.890865784212416</c:v>
                </c:pt>
                <c:pt idx="1">
                  <c:v>56.345388554021646</c:v>
                </c:pt>
                <c:pt idx="2">
                  <c:v>65.080066896065318</c:v>
                </c:pt>
                <c:pt idx="3">
                  <c:v>36.991500283753801</c:v>
                </c:pt>
                <c:pt idx="4">
                  <c:v>36.991500283753801</c:v>
                </c:pt>
                <c:pt idx="5">
                  <c:v>44.613561445244613</c:v>
                </c:pt>
                <c:pt idx="6">
                  <c:v>44.613561445244613</c:v>
                </c:pt>
                <c:pt idx="7">
                  <c:v>42.362613086471704</c:v>
                </c:pt>
                <c:pt idx="8">
                  <c:v>58.290073003450303</c:v>
                </c:pt>
                <c:pt idx="9">
                  <c:v>44.55064477194766</c:v>
                </c:pt>
                <c:pt idx="10">
                  <c:v>44.55064477194766</c:v>
                </c:pt>
                <c:pt idx="11">
                  <c:v>46.641768118427066</c:v>
                </c:pt>
                <c:pt idx="12">
                  <c:v>63.958479876549269</c:v>
                </c:pt>
                <c:pt idx="13">
                  <c:v>76.109407407407403</c:v>
                </c:pt>
                <c:pt idx="14">
                  <c:v>56.107095452446906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C8D-4937-A90B-6CD207AF9AF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I3DRSGM_sub!$D$2:$D$16</c:f>
              <c:numCache>
                <c:formatCode>General</c:formatCode>
                <c:ptCount val="15"/>
                <c:pt idx="0">
                  <c:v>62.021134255099284</c:v>
                </c:pt>
                <c:pt idx="1">
                  <c:v>61.08237734137014</c:v>
                </c:pt>
                <c:pt idx="2">
                  <c:v>69.780900883296752</c:v>
                </c:pt>
                <c:pt idx="3">
                  <c:v>49.872378671489123</c:v>
                </c:pt>
                <c:pt idx="4">
                  <c:v>49.872378671489123</c:v>
                </c:pt>
                <c:pt idx="5">
                  <c:v>52.973090596852977</c:v>
                </c:pt>
                <c:pt idx="6">
                  <c:v>52.973090596852977</c:v>
                </c:pt>
                <c:pt idx="7">
                  <c:v>50.056964022722497</c:v>
                </c:pt>
                <c:pt idx="8">
                  <c:v>66.580916164749155</c:v>
                </c:pt>
                <c:pt idx="9">
                  <c:v>52.263153506543006</c:v>
                </c:pt>
                <c:pt idx="10">
                  <c:v>52.263153506543006</c:v>
                </c:pt>
                <c:pt idx="11">
                  <c:v>61.118166295153173</c:v>
                </c:pt>
                <c:pt idx="12">
                  <c:v>67.149696962261373</c:v>
                </c:pt>
                <c:pt idx="13">
                  <c:v>78.012814814814817</c:v>
                </c:pt>
                <c:pt idx="14">
                  <c:v>67.40640148891967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A2-40CE-A239-A028F8AC760B}"/>
            </c:ext>
          </c:extLst>
        </c:ser>
        <c:ser>
          <c:idx val="3"/>
          <c:order val="5"/>
          <c:tx>
            <c:v>OpenCVBM</c:v>
          </c:tx>
          <c:val>
            <c:numRef>
              <c:f>OpenCVBM!$D$2:$D$16</c:f>
              <c:numCache>
                <c:formatCode>General</c:formatCode>
                <c:ptCount val="15"/>
                <c:pt idx="0">
                  <c:v>63.450290345044479</c:v>
                </c:pt>
                <c:pt idx="1">
                  <c:v>68.836930455635496</c:v>
                </c:pt>
                <c:pt idx="2">
                  <c:v>72.57116294122855</c:v>
                </c:pt>
                <c:pt idx="3">
                  <c:v>52.62506211357212</c:v>
                </c:pt>
                <c:pt idx="4">
                  <c:v>51.271003212255991</c:v>
                </c:pt>
                <c:pt idx="5">
                  <c:v>53.514877215372266</c:v>
                </c:pt>
                <c:pt idx="6">
                  <c:v>69.667264097957172</c:v>
                </c:pt>
                <c:pt idx="7">
                  <c:v>47.960481099656356</c:v>
                </c:pt>
                <c:pt idx="8">
                  <c:v>63.714012965701308</c:v>
                </c:pt>
                <c:pt idx="9">
                  <c:v>78.011212044212925</c:v>
                </c:pt>
                <c:pt idx="10">
                  <c:v>68.513863461550685</c:v>
                </c:pt>
                <c:pt idx="11">
                  <c:v>71.142100337219944</c:v>
                </c:pt>
                <c:pt idx="12">
                  <c:v>62.979247435834516</c:v>
                </c:pt>
                <c:pt idx="13">
                  <c:v>78.960555555555558</c:v>
                </c:pt>
                <c:pt idx="14">
                  <c:v>70.278054305170826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C8D-4937-A90B-6CD207AF9AFC}"/>
            </c:ext>
          </c:extLst>
        </c:ser>
        <c:ser>
          <c:idx val="10"/>
          <c:order val="10"/>
          <c:tx>
            <c:v>I3DRALSC2_cvsift_cpugpu</c:v>
          </c:tx>
          <c:val>
            <c:numRef>
              <c:f>I3DRALSC2_cvsift_cpugpu!$D$2:$D$16</c:f>
              <c:numCache>
                <c:formatCode>General</c:formatCode>
                <c:ptCount val="15"/>
                <c:pt idx="0">
                  <c:v>65.303433737307941</c:v>
                </c:pt>
                <c:pt idx="1">
                  <c:v>87.150625445589469</c:v>
                </c:pt>
                <c:pt idx="2">
                  <c:v>77.538352268390312</c:v>
                </c:pt>
                <c:pt idx="3">
                  <c:v>52.040074454826126</c:v>
                </c:pt>
                <c:pt idx="4">
                  <c:v>76.955474411923632</c:v>
                </c:pt>
                <c:pt idx="5">
                  <c:v>59.499102382765741</c:v>
                </c:pt>
                <c:pt idx="6">
                  <c:v>81.167847071312423</c:v>
                </c:pt>
                <c:pt idx="7">
                  <c:v>51.359264324286414</c:v>
                </c:pt>
                <c:pt idx="8">
                  <c:v>72.450007363460401</c:v>
                </c:pt>
                <c:pt idx="9">
                  <c:v>68.94430504383179</c:v>
                </c:pt>
                <c:pt idx="10">
                  <c:v>66.677473285402797</c:v>
                </c:pt>
                <c:pt idx="11">
                  <c:v>69.966349451303159</c:v>
                </c:pt>
                <c:pt idx="12">
                  <c:v>70.314894107190568</c:v>
                </c:pt>
                <c:pt idx="13">
                  <c:v>82.389185185185184</c:v>
                </c:pt>
                <c:pt idx="14">
                  <c:v>86.856136022622337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2-403D-8BB9-37221B9237CC}"/>
            </c:ext>
          </c:extLst>
        </c:ser>
        <c:ser>
          <c:idx val="11"/>
          <c:order val="11"/>
          <c:tx>
            <c:v>I3DRALSC2_vlsift_cpugpu</c:v>
          </c:tx>
          <c:val>
            <c:numRef>
              <c:f>I3DRALSC2_vlsift_cpugpu!$D$2:$D$16</c:f>
              <c:numCache>
                <c:formatCode>General</c:formatCode>
                <c:ptCount val="15"/>
                <c:pt idx="0">
                  <c:v>65.759256503279715</c:v>
                </c:pt>
                <c:pt idx="1">
                  <c:v>88.69051785598549</c:v>
                </c:pt>
                <c:pt idx="2">
                  <c:v>78.388292577925824</c:v>
                </c:pt>
                <c:pt idx="3">
                  <c:v>53.011676672721897</c:v>
                </c:pt>
                <c:pt idx="4">
                  <c:v>78.214886484901314</c:v>
                </c:pt>
                <c:pt idx="5">
                  <c:v>60.855324097898354</c:v>
                </c:pt>
                <c:pt idx="6">
                  <c:v>84.955225734928703</c:v>
                </c:pt>
                <c:pt idx="7">
                  <c:v>53.029612876078268</c:v>
                </c:pt>
                <c:pt idx="8">
                  <c:v>72.815343948738303</c:v>
                </c:pt>
                <c:pt idx="9">
                  <c:v>71.425366853004704</c:v>
                </c:pt>
                <c:pt idx="10">
                  <c:v>70.906794502609486</c:v>
                </c:pt>
                <c:pt idx="11">
                  <c:v>70.883166152263371</c:v>
                </c:pt>
                <c:pt idx="12">
                  <c:v>70.398900857720847</c:v>
                </c:pt>
                <c:pt idx="13">
                  <c:v>82.174851851851855</c:v>
                </c:pt>
                <c:pt idx="14">
                  <c:v>87.931527008310255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C-48F3-9537-DA5F9367F3A5}"/>
            </c:ext>
          </c:extLst>
        </c:ser>
        <c:ser>
          <c:idx val="12"/>
          <c:order val="12"/>
          <c:tx>
            <c:v>I3DRALSC2_cvsift_gpu</c:v>
          </c:tx>
          <c:val>
            <c:numRef>
              <c:f>I3DRALSC2_cvsift_gpu!$D$2:$D$16</c:f>
              <c:numCache>
                <c:formatCode>General</c:formatCode>
                <c:ptCount val="15"/>
                <c:pt idx="0">
                  <c:v>69.224057080600232</c:v>
                </c:pt>
                <c:pt idx="1">
                  <c:v>88.634649037526742</c:v>
                </c:pt>
                <c:pt idx="2">
                  <c:v>80.64551955129869</c:v>
                </c:pt>
                <c:pt idx="3">
                  <c:v>58.689332350377569</c:v>
                </c:pt>
                <c:pt idx="4">
                  <c:v>79.78355965754038</c:v>
                </c:pt>
                <c:pt idx="5">
                  <c:v>64.596608903539604</c:v>
                </c:pt>
                <c:pt idx="6">
                  <c:v>84.289051863309297</c:v>
                </c:pt>
                <c:pt idx="7">
                  <c:v>54.33633143979241</c:v>
                </c:pt>
                <c:pt idx="8">
                  <c:v>75.626100762193289</c:v>
                </c:pt>
                <c:pt idx="9">
                  <c:v>73.933625015881077</c:v>
                </c:pt>
                <c:pt idx="10">
                  <c:v>73.698517586182788</c:v>
                </c:pt>
                <c:pt idx="11">
                  <c:v>77.741233710562412</c:v>
                </c:pt>
                <c:pt idx="12">
                  <c:v>72.479167007464838</c:v>
                </c:pt>
                <c:pt idx="13">
                  <c:v>82.29318518518518</c:v>
                </c:pt>
                <c:pt idx="14">
                  <c:v>89.236622085641741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C-48F3-9537-DA5F9367F3A5}"/>
            </c:ext>
          </c:extLst>
        </c:ser>
        <c:ser>
          <c:idx val="13"/>
          <c:order val="13"/>
          <c:tx>
            <c:v>I3DRALSC2_vlsift_gpu</c:v>
          </c:tx>
          <c:val>
            <c:numRef>
              <c:f>I3DRALSC2_vlsift_gpu!$D$2:$D$16</c:f>
              <c:numCache>
                <c:formatCode>General</c:formatCode>
                <c:ptCount val="15"/>
                <c:pt idx="0">
                  <c:v>72.28149008221763</c:v>
                </c:pt>
                <c:pt idx="1">
                  <c:v>91.407997925983537</c:v>
                </c:pt>
                <c:pt idx="2">
                  <c:v>84.676496001807507</c:v>
                </c:pt>
                <c:pt idx="3">
                  <c:v>63.266831080952656</c:v>
                </c:pt>
                <c:pt idx="4">
                  <c:v>83.237260947601939</c:v>
                </c:pt>
                <c:pt idx="5">
                  <c:v>69.800877474144798</c:v>
                </c:pt>
                <c:pt idx="6">
                  <c:v>89.241200998626752</c:v>
                </c:pt>
                <c:pt idx="7">
                  <c:v>58.739936180657828</c:v>
                </c:pt>
                <c:pt idx="8">
                  <c:v>78.34579110614203</c:v>
                </c:pt>
                <c:pt idx="9">
                  <c:v>84.261767882098852</c:v>
                </c:pt>
                <c:pt idx="10">
                  <c:v>84.69649690739999</c:v>
                </c:pt>
                <c:pt idx="11">
                  <c:v>80.383462648605402</c:v>
                </c:pt>
                <c:pt idx="12">
                  <c:v>73.699820876478384</c:v>
                </c:pt>
                <c:pt idx="13">
                  <c:v>82.441074074074066</c:v>
                </c:pt>
                <c:pt idx="14">
                  <c:v>90.246187528855032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C-48F3-9537-DA5F9367F3A5}"/>
            </c:ext>
          </c:extLst>
        </c:ser>
        <c:ser>
          <c:idx val="14"/>
          <c:order val="14"/>
          <c:tx>
            <c:v>I3DRALSC2_cvsift_cpu</c:v>
          </c:tx>
          <c:val>
            <c:numRef>
              <c:f>I3DRALSC2_cvsift_cpu!$D$2:$D$16</c:f>
              <c:numCache>
                <c:formatCode>General</c:formatCode>
                <c:ptCount val="15"/>
                <c:pt idx="0">
                  <c:v>62.943081560562497</c:v>
                </c:pt>
                <c:pt idx="1">
                  <c:v>85.510078423747487</c:v>
                </c:pt>
                <c:pt idx="2">
                  <c:v>75.52002073136849</c:v>
                </c:pt>
                <c:pt idx="3">
                  <c:v>47.245907971445405</c:v>
                </c:pt>
                <c:pt idx="4">
                  <c:v>75.79488401393516</c:v>
                </c:pt>
                <c:pt idx="5">
                  <c:v>56.232852643743733</c:v>
                </c:pt>
                <c:pt idx="6">
                  <c:v>80.1416522332364</c:v>
                </c:pt>
                <c:pt idx="7">
                  <c:v>50.168893330528086</c:v>
                </c:pt>
                <c:pt idx="8">
                  <c:v>70.696019824238704</c:v>
                </c:pt>
                <c:pt idx="9">
                  <c:v>65.000535986532839</c:v>
                </c:pt>
                <c:pt idx="10">
                  <c:v>61.988433739535068</c:v>
                </c:pt>
                <c:pt idx="11">
                  <c:v>66.250428669410155</c:v>
                </c:pt>
                <c:pt idx="12">
                  <c:v>71.178238127954714</c:v>
                </c:pt>
                <c:pt idx="13">
                  <c:v>82.587555555555554</c:v>
                </c:pt>
                <c:pt idx="14">
                  <c:v>85.385052371883646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C-48F3-9537-DA5F9367F3A5}"/>
            </c:ext>
          </c:extLst>
        </c:ser>
        <c:ser>
          <c:idx val="15"/>
          <c:order val="15"/>
          <c:tx>
            <c:v>I3DRALSC2_vlsift_cpu</c:v>
          </c:tx>
          <c:val>
            <c:numRef>
              <c:f>I3DRALSC2_vlsift_cpu!$D$2:$D$16</c:f>
              <c:numCache>
                <c:formatCode>General</c:formatCode>
                <c:ptCount val="15"/>
                <c:pt idx="0">
                  <c:v>63.634739475694133</c:v>
                </c:pt>
                <c:pt idx="1">
                  <c:v>86.309222891956708</c:v>
                </c:pt>
                <c:pt idx="2">
                  <c:v>76.013497525364627</c:v>
                </c:pt>
                <c:pt idx="3">
                  <c:v>47.542899094974707</c:v>
                </c:pt>
                <c:pt idx="4">
                  <c:v>76.566382098257563</c:v>
                </c:pt>
                <c:pt idx="5">
                  <c:v>56.219068595306219</c:v>
                </c:pt>
                <c:pt idx="6">
                  <c:v>82.681078287513927</c:v>
                </c:pt>
                <c:pt idx="7">
                  <c:v>51.251279893400657</c:v>
                </c:pt>
                <c:pt idx="8">
                  <c:v>70.884332810377373</c:v>
                </c:pt>
                <c:pt idx="9">
                  <c:v>62.161673389658233</c:v>
                </c:pt>
                <c:pt idx="10">
                  <c:v>62.290919738606966</c:v>
                </c:pt>
                <c:pt idx="11">
                  <c:v>66.384369998856883</c:v>
                </c:pt>
                <c:pt idx="12">
                  <c:v>70.529494718991458</c:v>
                </c:pt>
                <c:pt idx="13">
                  <c:v>82.622888888888895</c:v>
                </c:pt>
                <c:pt idx="14">
                  <c:v>85.30227449792244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C-48F3-9537-DA5F9367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32.655656814403812</c:v>
                      </c:pt>
                      <c:pt idx="1">
                        <c:v>51.769265668546247</c:v>
                      </c:pt>
                      <c:pt idx="2">
                        <c:v>61.638820021800001</c:v>
                      </c:pt>
                      <c:pt idx="3">
                        <c:v>28.686253825245672</c:v>
                      </c:pt>
                      <c:pt idx="4">
                        <c:v>28.686253825245672</c:v>
                      </c:pt>
                      <c:pt idx="5">
                        <c:v>39.398853755289394</c:v>
                      </c:pt>
                      <c:pt idx="6">
                        <c:v>39.398853755289394</c:v>
                      </c:pt>
                      <c:pt idx="7">
                        <c:v>38.309015358720814</c:v>
                      </c:pt>
                      <c:pt idx="8">
                        <c:v>50.250151026075663</c:v>
                      </c:pt>
                      <c:pt idx="9">
                        <c:v>36.572624190064793</c:v>
                      </c:pt>
                      <c:pt idx="10">
                        <c:v>36.572624190064793</c:v>
                      </c:pt>
                      <c:pt idx="11">
                        <c:v>31.632801783264746</c:v>
                      </c:pt>
                      <c:pt idx="12">
                        <c:v>62.510428424203759</c:v>
                      </c:pt>
                      <c:pt idx="13">
                        <c:v>73.281148148148148</c:v>
                      </c:pt>
                      <c:pt idx="14">
                        <c:v>43.77910751385042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8D-4937-A90B-6CD207AF9AFC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I3DRALSC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65.731984005750746</c:v>
                      </c:pt>
                      <c:pt idx="1">
                        <c:v>81.073044267288878</c:v>
                      </c:pt>
                      <c:pt idx="2">
                        <c:v>71.168131703727681</c:v>
                      </c:pt>
                      <c:pt idx="3">
                        <c:v>43.532042457172182</c:v>
                      </c:pt>
                      <c:pt idx="4">
                        <c:v>43.561622773075705</c:v>
                      </c:pt>
                      <c:pt idx="5">
                        <c:v>54.15748955352916</c:v>
                      </c:pt>
                      <c:pt idx="6">
                        <c:v>54.169931954585415</c:v>
                      </c:pt>
                      <c:pt idx="7">
                        <c:v>47.299004137737569</c:v>
                      </c:pt>
                      <c:pt idx="8">
                        <c:v>71.136944584700828</c:v>
                      </c:pt>
                      <c:pt idx="9">
                        <c:v>57.40207327531445</c:v>
                      </c:pt>
                      <c:pt idx="10">
                        <c:v>57.392584328547834</c:v>
                      </c:pt>
                      <c:pt idx="11">
                        <c:v>79.764446159122087</c:v>
                      </c:pt>
                      <c:pt idx="12">
                        <c:v>64.381188894886932</c:v>
                      </c:pt>
                      <c:pt idx="13">
                        <c:v>87.297888888888892</c:v>
                      </c:pt>
                      <c:pt idx="14">
                        <c:v>83.49436244806094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8D-4937-A90B-6CD207AF9AFC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I3DRALSC_down2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I3DRALSC_down2!$D$2:$D$16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63.589882008715968</c:v>
                      </c:pt>
                      <c:pt idx="1">
                        <c:v>86.83343055285502</c:v>
                      </c:pt>
                      <c:pt idx="2">
                        <c:v>76.039526231745555</c:v>
                      </c:pt>
                      <c:pt idx="3">
                        <c:v>47.642416577739041</c:v>
                      </c:pt>
                      <c:pt idx="4">
                        <c:v>47.43883340529004</c:v>
                      </c:pt>
                      <c:pt idx="5">
                        <c:v>56.40768951412516</c:v>
                      </c:pt>
                      <c:pt idx="6">
                        <c:v>56.252793567150007</c:v>
                      </c:pt>
                      <c:pt idx="7">
                        <c:v>51.24742268041237</c:v>
                      </c:pt>
                      <c:pt idx="8">
                        <c:v>70.727521158678059</c:v>
                      </c:pt>
                      <c:pt idx="9">
                        <c:v>61.827793482403756</c:v>
                      </c:pt>
                      <c:pt idx="10">
                        <c:v>61.908568638038361</c:v>
                      </c:pt>
                      <c:pt idx="11">
                        <c:v>66.469085791037955</c:v>
                      </c:pt>
                      <c:pt idx="12">
                        <c:v>70.521230363209071</c:v>
                      </c:pt>
                      <c:pt idx="13">
                        <c:v>82.347296296296307</c:v>
                      </c:pt>
                      <c:pt idx="14">
                        <c:v>85.3918152700831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A2-40CE-A239-A028F8AC760B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v>OpenCVSGBM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OpenCVSGBM!$D$2:$D$16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65.993652563123376</c:v>
                      </c:pt>
                      <c:pt idx="1">
                        <c:v>79.529003823967841</c:v>
                      </c:pt>
                      <c:pt idx="2">
                        <c:v>69.086865655236423</c:v>
                      </c:pt>
                      <c:pt idx="3">
                        <c:v>64.692812746926904</c:v>
                      </c:pt>
                      <c:pt idx="4">
                        <c:v>64.692812746926904</c:v>
                      </c:pt>
                      <c:pt idx="5">
                        <c:v>50.85878297511961</c:v>
                      </c:pt>
                      <c:pt idx="6">
                        <c:v>50.85878297511961</c:v>
                      </c:pt>
                      <c:pt idx="7">
                        <c:v>51.900781962269448</c:v>
                      </c:pt>
                      <c:pt idx="8">
                        <c:v>66.973151921712898</c:v>
                      </c:pt>
                      <c:pt idx="9">
                        <c:v>76.393862755685433</c:v>
                      </c:pt>
                      <c:pt idx="10">
                        <c:v>76.393862755685433</c:v>
                      </c:pt>
                      <c:pt idx="11">
                        <c:v>58.40017003886603</c:v>
                      </c:pt>
                      <c:pt idx="12">
                        <c:v>64.142885769903984</c:v>
                      </c:pt>
                      <c:pt idx="13">
                        <c:v>74.764222222222216</c:v>
                      </c:pt>
                      <c:pt idx="14">
                        <c:v>68.488537338411817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8D-4937-A90B-6CD207AF9AFC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v>GOTCHA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GOTCHA!$D$2:$D$26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89.653185559660372</c:v>
                      </c:pt>
                      <c:pt idx="2">
                        <c:v>72.206112242499003</c:v>
                      </c:pt>
                      <c:pt idx="5">
                        <c:v>58.210477641170712</c:v>
                      </c:pt>
                      <c:pt idx="6">
                        <c:v>58.305624332852055</c:v>
                      </c:pt>
                      <c:pt idx="8">
                        <c:v>73.079827424532041</c:v>
                      </c:pt>
                      <c:pt idx="9">
                        <c:v>60.244151791386102</c:v>
                      </c:pt>
                      <c:pt idx="10">
                        <c:v>60.423131590649213</c:v>
                      </c:pt>
                      <c:pt idx="13">
                        <c:v>92.748666666666665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C1-403E-8693-CECBE9FF43B4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50.182781893027226</c:v>
                      </c:pt>
                      <c:pt idx="1">
                        <c:v>65.451552271696158</c:v>
                      </c:pt>
                      <c:pt idx="2">
                        <c:v>68.090656992028045</c:v>
                      </c:pt>
                      <c:pt idx="3">
                        <c:v>40.827726140921101</c:v>
                      </c:pt>
                      <c:pt idx="4">
                        <c:v>40.827726140921101</c:v>
                      </c:pt>
                      <c:pt idx="5">
                        <c:v>46.734081078140484</c:v>
                      </c:pt>
                      <c:pt idx="6">
                        <c:v>46.734081078140484</c:v>
                      </c:pt>
                      <c:pt idx="7">
                        <c:v>44.876078266358086</c:v>
                      </c:pt>
                      <c:pt idx="8">
                        <c:v>55.358213564395719</c:v>
                      </c:pt>
                      <c:pt idx="9">
                        <c:v>67.180472621013848</c:v>
                      </c:pt>
                      <c:pt idx="10">
                        <c:v>67.180472621013848</c:v>
                      </c:pt>
                      <c:pt idx="11">
                        <c:v>51.352434127800642</c:v>
                      </c:pt>
                      <c:pt idx="12">
                        <c:v>62.901204653394629</c:v>
                      </c:pt>
                      <c:pt idx="13">
                        <c:v>74.924777777777777</c:v>
                      </c:pt>
                      <c:pt idx="14">
                        <c:v>64.0441590200831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AB-4FDF-A69F-1353355E5DCE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CM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'CM'!$D$2:$D$16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44.322617148890288</c:v>
                      </c:pt>
                      <c:pt idx="1">
                        <c:v>65.498736146218164</c:v>
                      </c:pt>
                      <c:pt idx="2">
                        <c:v>88.120624353098862</c:v>
                      </c:pt>
                      <c:pt idx="3">
                        <c:v>64.669511671920858</c:v>
                      </c:pt>
                      <c:pt idx="4">
                        <c:v>62.312759824805788</c:v>
                      </c:pt>
                      <c:pt idx="5">
                        <c:v>43.135010894911886</c:v>
                      </c:pt>
                      <c:pt idx="6">
                        <c:v>60.885667383192136</c:v>
                      </c:pt>
                      <c:pt idx="7">
                        <c:v>54.603636299880776</c:v>
                      </c:pt>
                      <c:pt idx="8">
                        <c:v>67.465602120676593</c:v>
                      </c:pt>
                      <c:pt idx="9">
                        <c:v>67.773611199339342</c:v>
                      </c:pt>
                      <c:pt idx="10">
                        <c:v>44.184549236862011</c:v>
                      </c:pt>
                      <c:pt idx="11">
                        <c:v>42.920328217878371</c:v>
                      </c:pt>
                      <c:pt idx="12">
                        <c:v>65.865381993860183</c:v>
                      </c:pt>
                      <c:pt idx="13">
                        <c:v>57.672555555555562</c:v>
                      </c:pt>
                      <c:pt idx="14">
                        <c:v>90.803161790166214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A2-40CE-A239-A028F8AC760B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mega pixel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2"/>
          <c:tx>
            <c:v>I3DRSGM_sub</c:v>
          </c:tx>
          <c:val>
            <c:numRef>
              <c:f>I3DRSGM_sub!$M$2:$M$16</c:f>
              <c:numCache>
                <c:formatCode>General</c:formatCode>
                <c:ptCount val="15"/>
                <c:pt idx="0">
                  <c:v>0.84516469224174773</c:v>
                </c:pt>
                <c:pt idx="1">
                  <c:v>1.32851053933036</c:v>
                </c:pt>
                <c:pt idx="2">
                  <c:v>0.85050523926602228</c:v>
                </c:pt>
                <c:pt idx="3">
                  <c:v>0.8442772632874892</c:v>
                </c:pt>
                <c:pt idx="4">
                  <c:v>0.68446990922660456</c:v>
                </c:pt>
                <c:pt idx="5">
                  <c:v>0.84546504391863553</c:v>
                </c:pt>
                <c:pt idx="6">
                  <c:v>0.67086800846430694</c:v>
                </c:pt>
                <c:pt idx="7">
                  <c:v>0.84962059149142533</c:v>
                </c:pt>
                <c:pt idx="8">
                  <c:v>0.8519075328033614</c:v>
                </c:pt>
                <c:pt idx="9">
                  <c:v>0.86592628902529323</c:v>
                </c:pt>
                <c:pt idx="10">
                  <c:v>0.68027449940017604</c:v>
                </c:pt>
                <c:pt idx="11">
                  <c:v>0.84916825538691065</c:v>
                </c:pt>
                <c:pt idx="12">
                  <c:v>0.85220641390369223</c:v>
                </c:pt>
                <c:pt idx="13">
                  <c:v>1.03882630666097</c:v>
                </c:pt>
                <c:pt idx="14">
                  <c:v>0.82816608724831875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D7A-4514-919A-4D6E6E64FD02}"/>
            </c:ext>
          </c:extLst>
        </c:ser>
        <c:ser>
          <c:idx val="3"/>
          <c:order val="5"/>
          <c:tx>
            <c:v>OpenCVBM</c:v>
          </c:tx>
          <c:val>
            <c:numRef>
              <c:f>OpenCVBM!$M$2:$M$16</c:f>
              <c:numCache>
                <c:formatCode>General</c:formatCode>
                <c:ptCount val="15"/>
                <c:pt idx="0">
                  <c:v>0.11670587371650845</c:v>
                </c:pt>
                <c:pt idx="1">
                  <c:v>9.8077822383668245E-2</c:v>
                </c:pt>
                <c:pt idx="2">
                  <c:v>9.894777225767358E-2</c:v>
                </c:pt>
                <c:pt idx="3">
                  <c:v>0.10638681438721169</c:v>
                </c:pt>
                <c:pt idx="4">
                  <c:v>0.1116947185704556</c:v>
                </c:pt>
                <c:pt idx="5">
                  <c:v>0.10947623510015528</c:v>
                </c:pt>
                <c:pt idx="6">
                  <c:v>0.15936140910098992</c:v>
                </c:pt>
                <c:pt idx="7">
                  <c:v>0.11709890306075364</c:v>
                </c:pt>
                <c:pt idx="8">
                  <c:v>0.10362600267275242</c:v>
                </c:pt>
                <c:pt idx="9">
                  <c:v>0.11029249413800109</c:v>
                </c:pt>
                <c:pt idx="10">
                  <c:v>0.11094971678435843</c:v>
                </c:pt>
                <c:pt idx="11">
                  <c:v>0.12732261240782125</c:v>
                </c:pt>
                <c:pt idx="12">
                  <c:v>0.11114496731116807</c:v>
                </c:pt>
                <c:pt idx="13">
                  <c:v>0.11357042524549696</c:v>
                </c:pt>
                <c:pt idx="14">
                  <c:v>0.11746252225651746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CE5-416D-B631-87FCE4F8B3B9}"/>
            </c:ext>
          </c:extLst>
        </c:ser>
        <c:ser>
          <c:idx val="10"/>
          <c:order val="10"/>
          <c:tx>
            <c:v>I3DRALSC2_cvsift_cpugpu</c:v>
          </c:tx>
          <c:val>
            <c:numRef>
              <c:f>I3DRALSC2_cvsift_cpugpu!$M$2:$M$16</c:f>
              <c:numCache>
                <c:formatCode>General</c:formatCode>
                <c:ptCount val="15"/>
                <c:pt idx="0">
                  <c:v>1.1792189864812808</c:v>
                </c:pt>
                <c:pt idx="1">
                  <c:v>2.1461549183208071</c:v>
                </c:pt>
                <c:pt idx="2">
                  <c:v>0.96990898100166534</c:v>
                </c:pt>
                <c:pt idx="3">
                  <c:v>1.4493016245485058</c:v>
                </c:pt>
                <c:pt idx="4">
                  <c:v>1.0393957369029299</c:v>
                </c:pt>
                <c:pt idx="5">
                  <c:v>1.0764513803859685</c:v>
                </c:pt>
                <c:pt idx="6">
                  <c:v>0.76350613779965393</c:v>
                </c:pt>
                <c:pt idx="7">
                  <c:v>1.1895511601648239</c:v>
                </c:pt>
                <c:pt idx="8">
                  <c:v>1.1229524193981097</c:v>
                </c:pt>
                <c:pt idx="9">
                  <c:v>1.45220448700904</c:v>
                </c:pt>
                <c:pt idx="10">
                  <c:v>1.07233685778042</c:v>
                </c:pt>
                <c:pt idx="11">
                  <c:v>1.0339311989655384</c:v>
                </c:pt>
                <c:pt idx="12">
                  <c:v>0.99088732435591043</c:v>
                </c:pt>
                <c:pt idx="13">
                  <c:v>1.6889843234309443</c:v>
                </c:pt>
                <c:pt idx="14">
                  <c:v>0.79177932285756181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1-4A5D-AB9B-B030E6F3B720}"/>
            </c:ext>
          </c:extLst>
        </c:ser>
        <c:ser>
          <c:idx val="11"/>
          <c:order val="11"/>
          <c:tx>
            <c:v>I3DRALSC2_vlsift_cpugpu</c:v>
          </c:tx>
          <c:val>
            <c:numRef>
              <c:f>I3DRALSC2_vlsift_cpugpu!$M$2:$M$16</c:f>
              <c:numCache>
                <c:formatCode>General</c:formatCode>
                <c:ptCount val="15"/>
                <c:pt idx="0">
                  <c:v>1.1063868246697406</c:v>
                </c:pt>
                <c:pt idx="1">
                  <c:v>1.9670520198732273</c:v>
                </c:pt>
                <c:pt idx="2">
                  <c:v>1.0233895648637832</c:v>
                </c:pt>
                <c:pt idx="3">
                  <c:v>1.444756061695438</c:v>
                </c:pt>
                <c:pt idx="4">
                  <c:v>1.1431006603052292</c:v>
                </c:pt>
                <c:pt idx="5">
                  <c:v>1.2085396161285653</c:v>
                </c:pt>
                <c:pt idx="6">
                  <c:v>0.81373151715857694</c:v>
                </c:pt>
                <c:pt idx="7">
                  <c:v>1.3289143773464227</c:v>
                </c:pt>
                <c:pt idx="8">
                  <c:v>1.1099299141165484</c:v>
                </c:pt>
                <c:pt idx="9">
                  <c:v>1.1340207739170769</c:v>
                </c:pt>
                <c:pt idx="10">
                  <c:v>1.0700164460152854</c:v>
                </c:pt>
                <c:pt idx="11">
                  <c:v>1.1002337862407447</c:v>
                </c:pt>
                <c:pt idx="12">
                  <c:v>1.0279858879944928</c:v>
                </c:pt>
                <c:pt idx="13">
                  <c:v>1.7566278245713975</c:v>
                </c:pt>
                <c:pt idx="14">
                  <c:v>0.97950432872673154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8-48D1-949B-80B75CC2609C}"/>
            </c:ext>
          </c:extLst>
        </c:ser>
        <c:ser>
          <c:idx val="12"/>
          <c:order val="12"/>
          <c:tx>
            <c:v>I3DRALSC2_cvsift_gpu</c:v>
          </c:tx>
          <c:val>
            <c:numRef>
              <c:f>I3DRALSC2_cvsift_gpu!$M$2:$M$16</c:f>
              <c:numCache>
                <c:formatCode>General</c:formatCode>
                <c:ptCount val="15"/>
                <c:pt idx="0">
                  <c:v>1.7399718736084402</c:v>
                </c:pt>
                <c:pt idx="1">
                  <c:v>2.1066178273564375</c:v>
                </c:pt>
                <c:pt idx="2">
                  <c:v>1.5442636369338019</c:v>
                </c:pt>
                <c:pt idx="3">
                  <c:v>2.3445972491522968</c:v>
                </c:pt>
                <c:pt idx="4">
                  <c:v>1.5449343724977254</c:v>
                </c:pt>
                <c:pt idx="5">
                  <c:v>1.5879457982591325</c:v>
                </c:pt>
                <c:pt idx="6">
                  <c:v>1.0504281681358738</c:v>
                </c:pt>
                <c:pt idx="7">
                  <c:v>2.0187029339285854</c:v>
                </c:pt>
                <c:pt idx="8">
                  <c:v>1.2392386586465383</c:v>
                </c:pt>
                <c:pt idx="9">
                  <c:v>1.37206980573557</c:v>
                </c:pt>
                <c:pt idx="10">
                  <c:v>1.3464343549260853</c:v>
                </c:pt>
                <c:pt idx="11">
                  <c:v>1.0960154954189028</c:v>
                </c:pt>
                <c:pt idx="12">
                  <c:v>1.1862275534690232</c:v>
                </c:pt>
                <c:pt idx="13">
                  <c:v>2.0448522214536311</c:v>
                </c:pt>
                <c:pt idx="14">
                  <c:v>0.91664616056371384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8-48D1-949B-80B75CC2609C}"/>
            </c:ext>
          </c:extLst>
        </c:ser>
        <c:ser>
          <c:idx val="13"/>
          <c:order val="13"/>
          <c:tx>
            <c:v>I3DRALSC2_vlsift_gpu</c:v>
          </c:tx>
          <c:val>
            <c:numRef>
              <c:f>I3DRALSC2_vlsift_gpu!$M$2:$M$16</c:f>
              <c:numCache>
                <c:formatCode>General</c:formatCode>
                <c:ptCount val="15"/>
                <c:pt idx="0">
                  <c:v>1.3163348333336871</c:v>
                </c:pt>
                <c:pt idx="1">
                  <c:v>1.9828823088857883</c:v>
                </c:pt>
                <c:pt idx="2">
                  <c:v>1.1227105451870678</c:v>
                </c:pt>
                <c:pt idx="3">
                  <c:v>1.6845475106729559</c:v>
                </c:pt>
                <c:pt idx="4">
                  <c:v>1.2341313202255275</c:v>
                </c:pt>
                <c:pt idx="5">
                  <c:v>1.3571461716102968</c:v>
                </c:pt>
                <c:pt idx="6">
                  <c:v>0.84834679888772857</c:v>
                </c:pt>
                <c:pt idx="7">
                  <c:v>1.5218647994904158</c:v>
                </c:pt>
                <c:pt idx="8">
                  <c:v>1.1787076288815024</c:v>
                </c:pt>
                <c:pt idx="9">
                  <c:v>1.1974106752316631</c:v>
                </c:pt>
                <c:pt idx="10">
                  <c:v>1.2358641980765295</c:v>
                </c:pt>
                <c:pt idx="11">
                  <c:v>1.1319592237390772</c:v>
                </c:pt>
                <c:pt idx="12">
                  <c:v>1.1997085001699117</c:v>
                </c:pt>
                <c:pt idx="13">
                  <c:v>2.2795846727159286</c:v>
                </c:pt>
                <c:pt idx="14">
                  <c:v>1.0821701733469413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58-48D1-949B-80B75CC2609C}"/>
            </c:ext>
          </c:extLst>
        </c:ser>
        <c:ser>
          <c:idx val="14"/>
          <c:order val="14"/>
          <c:tx>
            <c:v>I3DRALSC2_cvsift_cpu</c:v>
          </c:tx>
          <c:val>
            <c:numRef>
              <c:f>I3DRALSC2_cvsift_cpu!$M$2:$M$16</c:f>
              <c:numCache>
                <c:formatCode>General</c:formatCode>
                <c:ptCount val="15"/>
                <c:pt idx="0">
                  <c:v>2.5168059499038393</c:v>
                </c:pt>
                <c:pt idx="1">
                  <c:v>2.6505805783312275</c:v>
                </c:pt>
                <c:pt idx="2">
                  <c:v>1.6282550152057649</c:v>
                </c:pt>
                <c:pt idx="3">
                  <c:v>2.4636098942115621</c:v>
                </c:pt>
                <c:pt idx="4">
                  <c:v>1.6058371541499294</c:v>
                </c:pt>
                <c:pt idx="5">
                  <c:v>2.0468364665484482</c:v>
                </c:pt>
                <c:pt idx="6">
                  <c:v>1.1688771223732151</c:v>
                </c:pt>
                <c:pt idx="7">
                  <c:v>2.0846301270815388</c:v>
                </c:pt>
                <c:pt idx="8">
                  <c:v>1.5327368602085878</c:v>
                </c:pt>
                <c:pt idx="9">
                  <c:v>1.7014076655678305</c:v>
                </c:pt>
                <c:pt idx="10">
                  <c:v>2.0614324897244849</c:v>
                </c:pt>
                <c:pt idx="11">
                  <c:v>1.6827814223071893</c:v>
                </c:pt>
                <c:pt idx="12">
                  <c:v>1.4850713068989914</c:v>
                </c:pt>
                <c:pt idx="13">
                  <c:v>2.5945955735665778</c:v>
                </c:pt>
                <c:pt idx="14">
                  <c:v>1.0721395798337097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58-48D1-949B-80B75CC2609C}"/>
            </c:ext>
          </c:extLst>
        </c:ser>
        <c:ser>
          <c:idx val="15"/>
          <c:order val="15"/>
          <c:tx>
            <c:v>I3DRALSC2_vlsift_cpu</c:v>
          </c:tx>
          <c:val>
            <c:numRef>
              <c:f>I3DRALSC2_vlsift_cpu!$M$2:$M$16</c:f>
              <c:numCache>
                <c:formatCode>General</c:formatCode>
                <c:ptCount val="15"/>
                <c:pt idx="0">
                  <c:v>1.7067180759518581</c:v>
                </c:pt>
                <c:pt idx="1">
                  <c:v>2.4202361512658541</c:v>
                </c:pt>
                <c:pt idx="2">
                  <c:v>1.4589786557202908</c:v>
                </c:pt>
                <c:pt idx="3">
                  <c:v>2.2631270316988532</c:v>
                </c:pt>
                <c:pt idx="4">
                  <c:v>1.5576178612768592</c:v>
                </c:pt>
                <c:pt idx="5">
                  <c:v>1.9045149903476806</c:v>
                </c:pt>
                <c:pt idx="6">
                  <c:v>1.0219160758832779</c:v>
                </c:pt>
                <c:pt idx="7">
                  <c:v>2.0926810387717665</c:v>
                </c:pt>
                <c:pt idx="8">
                  <c:v>1.6708624520446678</c:v>
                </c:pt>
                <c:pt idx="9">
                  <c:v>1.773332462061195</c:v>
                </c:pt>
                <c:pt idx="10">
                  <c:v>1.4905638807553201</c:v>
                </c:pt>
                <c:pt idx="11">
                  <c:v>1.6469359363820599</c:v>
                </c:pt>
                <c:pt idx="12">
                  <c:v>1.5230100632239083</c:v>
                </c:pt>
                <c:pt idx="13">
                  <c:v>2.4879196838096336</c:v>
                </c:pt>
                <c:pt idx="14">
                  <c:v>1.1775429796561641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58-48D1-949B-80B75CC2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I3DRSGM</c:v>
                </c:tx>
                <c:cat>
                  <c:strRef>
                    <c:extLst>
                      <c:ext uri="{02D57815-91ED-43cb-92C2-25804820EDAC}">
                        <c15:formulaRef>
                          <c15:sqref>I3DRSGM!$A$2:$A$16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0.63297436275950492</c:v>
                      </c:pt>
                      <c:pt idx="1">
                        <c:v>1.097114561010345</c:v>
                      </c:pt>
                      <c:pt idx="2">
                        <c:v>0.65991575560842874</c:v>
                      </c:pt>
                      <c:pt idx="3">
                        <c:v>0.64118505785021562</c:v>
                      </c:pt>
                      <c:pt idx="4">
                        <c:v>0.46850817151801799</c:v>
                      </c:pt>
                      <c:pt idx="5">
                        <c:v>0.64180222804777431</c:v>
                      </c:pt>
                      <c:pt idx="6">
                        <c:v>0.46777526880528614</c:v>
                      </c:pt>
                      <c:pt idx="7">
                        <c:v>0.64321525368268129</c:v>
                      </c:pt>
                      <c:pt idx="8">
                        <c:v>0.65129432877886495</c:v>
                      </c:pt>
                      <c:pt idx="9">
                        <c:v>0.65579208655545762</c:v>
                      </c:pt>
                      <c:pt idx="10">
                        <c:v>0.4731819626185752</c:v>
                      </c:pt>
                      <c:pt idx="11">
                        <c:v>0.63465149314315228</c:v>
                      </c:pt>
                      <c:pt idx="12">
                        <c:v>0.63735345006492838</c:v>
                      </c:pt>
                      <c:pt idx="13">
                        <c:v>0.82904550764295781</c:v>
                      </c:pt>
                      <c:pt idx="14">
                        <c:v>0.64647300745036362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65-488A-AA29-C2CB975D3A3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I3DRSGM_interp!$M$2:$M$16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0.87177696911373248</c:v>
                      </c:pt>
                      <c:pt idx="1">
                        <c:v>1.1707630166124174</c:v>
                      </c:pt>
                      <c:pt idx="2">
                        <c:v>0.75153326285244171</c:v>
                      </c:pt>
                      <c:pt idx="3">
                        <c:v>0.68538450842130239</c:v>
                      </c:pt>
                      <c:pt idx="4">
                        <c:v>0.5233371874776328</c:v>
                      </c:pt>
                      <c:pt idx="5">
                        <c:v>0.71316985429836599</c:v>
                      </c:pt>
                      <c:pt idx="6">
                        <c:v>0.52532531684762618</c:v>
                      </c:pt>
                      <c:pt idx="7">
                        <c:v>0.70314055715087787</c:v>
                      </c:pt>
                      <c:pt idx="8">
                        <c:v>0.73977853856575315</c:v>
                      </c:pt>
                      <c:pt idx="9">
                        <c:v>0.71892016210545129</c:v>
                      </c:pt>
                      <c:pt idx="10">
                        <c:v>0.52782635330744943</c:v>
                      </c:pt>
                      <c:pt idx="11">
                        <c:v>0.7131880053004338</c:v>
                      </c:pt>
                      <c:pt idx="12">
                        <c:v>0.71127362779696757</c:v>
                      </c:pt>
                      <c:pt idx="13">
                        <c:v>0.88471297864560727</c:v>
                      </c:pt>
                      <c:pt idx="14">
                        <c:v>0.73655370007151277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65-488A-AA29-C2CB975D3A3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I3DRALSC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I3DRALSC!$M$2:$M$16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9.7347622268154286</c:v>
                      </c:pt>
                      <c:pt idx="1">
                        <c:v>8.6903623076188019</c:v>
                      </c:pt>
                      <c:pt idx="2">
                        <c:v>8.8294764815788671</c:v>
                      </c:pt>
                      <c:pt idx="3">
                        <c:v>14.861112074978786</c:v>
                      </c:pt>
                      <c:pt idx="4">
                        <c:v>14.865999297520407</c:v>
                      </c:pt>
                      <c:pt idx="5">
                        <c:v>12.416512374987413</c:v>
                      </c:pt>
                      <c:pt idx="6">
                        <c:v>11.583725019763207</c:v>
                      </c:pt>
                      <c:pt idx="7">
                        <c:v>13.480212295679904</c:v>
                      </c:pt>
                      <c:pt idx="8">
                        <c:v>8.3298742376321027</c:v>
                      </c:pt>
                      <c:pt idx="9">
                        <c:v>10.412578554896172</c:v>
                      </c:pt>
                      <c:pt idx="10">
                        <c:v>10.367597200912618</c:v>
                      </c:pt>
                      <c:pt idx="11">
                        <c:v>6.6642229588788338</c:v>
                      </c:pt>
                      <c:pt idx="12">
                        <c:v>9.2988355420430917</c:v>
                      </c:pt>
                      <c:pt idx="13">
                        <c:v>13.129595827173302</c:v>
                      </c:pt>
                      <c:pt idx="14">
                        <c:v>5.2476028326145503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D65-488A-AA29-C2CB975D3A3A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I3DRALSC_down2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I3DRALSC_down2!$M$2:$M$16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2.7462677146929146</c:v>
                      </c:pt>
                      <c:pt idx="1">
                        <c:v>2.7018440496790967</c:v>
                      </c:pt>
                      <c:pt idx="2">
                        <c:v>2.1697709555902867</c:v>
                      </c:pt>
                      <c:pt idx="3">
                        <c:v>3.9062105947097625</c:v>
                      </c:pt>
                      <c:pt idx="4">
                        <c:v>3.9070396171350041</c:v>
                      </c:pt>
                      <c:pt idx="5">
                        <c:v>3.4459707448938972</c:v>
                      </c:pt>
                      <c:pt idx="6">
                        <c:v>3.2487280563351217</c:v>
                      </c:pt>
                      <c:pt idx="7">
                        <c:v>3.8656384407015101</c:v>
                      </c:pt>
                      <c:pt idx="8">
                        <c:v>2.691270479786942</c:v>
                      </c:pt>
                      <c:pt idx="9">
                        <c:v>2.877680643240025</c:v>
                      </c:pt>
                      <c:pt idx="10">
                        <c:v>2.7852305431799729</c:v>
                      </c:pt>
                      <c:pt idx="11">
                        <c:v>2.7524762598275592</c:v>
                      </c:pt>
                      <c:pt idx="12">
                        <c:v>2.8415233774170567</c:v>
                      </c:pt>
                      <c:pt idx="13">
                        <c:v>4.1772640192950208</c:v>
                      </c:pt>
                      <c:pt idx="14">
                        <c:v>2.1374024216873386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7A-4514-919A-4D6E6E64FD02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v>OpenCVSGBM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OpenCVSGBM!$M$2:$M$16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1.6269489877767476</c:v>
                      </c:pt>
                      <c:pt idx="1">
                        <c:v>0.97150046669800982</c:v>
                      </c:pt>
                      <c:pt idx="2">
                        <c:v>1.5043319207955625</c:v>
                      </c:pt>
                      <c:pt idx="3">
                        <c:v>1.6509132102577853</c:v>
                      </c:pt>
                      <c:pt idx="4">
                        <c:v>1.6616846752824754</c:v>
                      </c:pt>
                      <c:pt idx="5">
                        <c:v>1.917976500969659</c:v>
                      </c:pt>
                      <c:pt idx="6">
                        <c:v>2.063712781879492</c:v>
                      </c:pt>
                      <c:pt idx="7">
                        <c:v>2.0609909224555341</c:v>
                      </c:pt>
                      <c:pt idx="8">
                        <c:v>1.7886222637037466</c:v>
                      </c:pt>
                      <c:pt idx="9">
                        <c:v>1.8308924804753413</c:v>
                      </c:pt>
                      <c:pt idx="10">
                        <c:v>1.5893581653092628</c:v>
                      </c:pt>
                      <c:pt idx="11">
                        <c:v>2.3058682908382817</c:v>
                      </c:pt>
                      <c:pt idx="12">
                        <c:v>1.6799212577209823</c:v>
                      </c:pt>
                      <c:pt idx="13">
                        <c:v>1.4658350414699977</c:v>
                      </c:pt>
                      <c:pt idx="14">
                        <c:v>1.8258651740855898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E5-416D-B631-87FCE4F8B3B9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v>GOTCHA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GOTCHA!$M$2:$M$26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39.201789205463257</c:v>
                      </c:pt>
                      <c:pt idx="2">
                        <c:v>56.06357553779074</c:v>
                      </c:pt>
                      <c:pt idx="5">
                        <c:v>130.80727287331371</c:v>
                      </c:pt>
                      <c:pt idx="6">
                        <c:v>123.49177970017212</c:v>
                      </c:pt>
                      <c:pt idx="8">
                        <c:v>80.407779210618216</c:v>
                      </c:pt>
                      <c:pt idx="9">
                        <c:v>89.734783764110247</c:v>
                      </c:pt>
                      <c:pt idx="10">
                        <c:v>90.675533060166657</c:v>
                      </c:pt>
                      <c:pt idx="13">
                        <c:v>105.97883621851602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0F-4566-BB7B-0F91E1B00A17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0.16502769906112302</c:v>
                      </c:pt>
                      <c:pt idx="1">
                        <c:v>0.12973963661893542</c:v>
                      </c:pt>
                      <c:pt idx="2">
                        <c:v>0.1302524811798817</c:v>
                      </c:pt>
                      <c:pt idx="3">
                        <c:v>0.15893224561180813</c:v>
                      </c:pt>
                      <c:pt idx="4">
                        <c:v>0.14434433990218234</c:v>
                      </c:pt>
                      <c:pt idx="5">
                        <c:v>0.15936250455873749</c:v>
                      </c:pt>
                      <c:pt idx="6">
                        <c:v>0.17605881427269898</c:v>
                      </c:pt>
                      <c:pt idx="7">
                        <c:v>0.15356704708703714</c:v>
                      </c:pt>
                      <c:pt idx="8">
                        <c:v>0.14930311978946043</c:v>
                      </c:pt>
                      <c:pt idx="9">
                        <c:v>0.14751061007689073</c:v>
                      </c:pt>
                      <c:pt idx="10">
                        <c:v>0.14364162798137467</c:v>
                      </c:pt>
                      <c:pt idx="11">
                        <c:v>0.14336346203625666</c:v>
                      </c:pt>
                      <c:pt idx="12">
                        <c:v>0.13827294106214169</c:v>
                      </c:pt>
                      <c:pt idx="13">
                        <c:v>0.17756320812084056</c:v>
                      </c:pt>
                      <c:pt idx="14">
                        <c:v>0.14335040900845938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7A-4514-919A-4D6E6E64FD02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CM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'CM'!$M$2:$M$16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0.63184173760125772</c:v>
                      </c:pt>
                      <c:pt idx="1">
                        <c:v>0.73224450974943756</c:v>
                      </c:pt>
                      <c:pt idx="2">
                        <c:v>0.6867938792882099</c:v>
                      </c:pt>
                      <c:pt idx="3">
                        <c:v>0.63520957394155497</c:v>
                      </c:pt>
                      <c:pt idx="4">
                        <c:v>0.61829887598409616</c:v>
                      </c:pt>
                      <c:pt idx="5">
                        <c:v>0.61072439847710702</c:v>
                      </c:pt>
                      <c:pt idx="6">
                        <c:v>0.61772301511653449</c:v>
                      </c:pt>
                      <c:pt idx="7">
                        <c:v>0.61616944233392534</c:v>
                      </c:pt>
                      <c:pt idx="8">
                        <c:v>0.62145761124144538</c:v>
                      </c:pt>
                      <c:pt idx="9">
                        <c:v>0.62284345336645563</c:v>
                      </c:pt>
                      <c:pt idx="10">
                        <c:v>0.61065661615521238</c:v>
                      </c:pt>
                      <c:pt idx="11">
                        <c:v>0.78416155641843155</c:v>
                      </c:pt>
                      <c:pt idx="12">
                        <c:v>0.62282215078377312</c:v>
                      </c:pt>
                      <c:pt idx="13">
                        <c:v>0.63255521986219609</c:v>
                      </c:pt>
                      <c:pt idx="14">
                        <c:v>0.64880677455019753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7A-4514-919A-4D6E6E64FD02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Time/MP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I3DRSGM!$G$2:$G$16</c:f>
              <c:numCache>
                <c:formatCode>General</c:formatCode>
                <c:ptCount val="15"/>
                <c:pt idx="0">
                  <c:v>73.564517814296863</c:v>
                </c:pt>
                <c:pt idx="1">
                  <c:v>6.5854733122620965</c:v>
                </c:pt>
                <c:pt idx="2">
                  <c:v>233.77910915006927</c:v>
                </c:pt>
                <c:pt idx="3">
                  <c:v>73.816965095684481</c:v>
                </c:pt>
                <c:pt idx="4">
                  <c:v>73.816965095684481</c:v>
                </c:pt>
                <c:pt idx="5">
                  <c:v>62.986795646240409</c:v>
                </c:pt>
                <c:pt idx="6">
                  <c:v>62.986795646240409</c:v>
                </c:pt>
                <c:pt idx="7">
                  <c:v>81.265446248121037</c:v>
                </c:pt>
                <c:pt idx="8">
                  <c:v>115.32267909002114</c:v>
                </c:pt>
                <c:pt idx="9">
                  <c:v>77.267200122974231</c:v>
                </c:pt>
                <c:pt idx="10">
                  <c:v>77.267200122974231</c:v>
                </c:pt>
                <c:pt idx="11">
                  <c:v>68.444530888842749</c:v>
                </c:pt>
                <c:pt idx="12">
                  <c:v>75.019753258100295</c:v>
                </c:pt>
                <c:pt idx="13">
                  <c:v>5.8217588662101329</c:v>
                </c:pt>
                <c:pt idx="14">
                  <c:v>183.59463031703842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9BF-4429-81AB-3EB815CF325A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I3DRSGM_sub!$G$2:$G$16</c:f>
              <c:numCache>
                <c:formatCode>General</c:formatCode>
                <c:ptCount val="15"/>
                <c:pt idx="0">
                  <c:v>89.95395686387981</c:v>
                </c:pt>
                <c:pt idx="1">
                  <c:v>6.8270130701484648</c:v>
                </c:pt>
                <c:pt idx="2">
                  <c:v>253.22754095871957</c:v>
                </c:pt>
                <c:pt idx="3">
                  <c:v>92.38818727758165</c:v>
                </c:pt>
                <c:pt idx="4">
                  <c:v>92.38818727758165</c:v>
                </c:pt>
                <c:pt idx="5">
                  <c:v>73.321214449034116</c:v>
                </c:pt>
                <c:pt idx="6">
                  <c:v>73.321214449034116</c:v>
                </c:pt>
                <c:pt idx="7">
                  <c:v>92.210087275267782</c:v>
                </c:pt>
                <c:pt idx="8">
                  <c:v>128.39969790414227</c:v>
                </c:pt>
                <c:pt idx="9">
                  <c:v>88.561642660811401</c:v>
                </c:pt>
                <c:pt idx="10">
                  <c:v>88.561642660811401</c:v>
                </c:pt>
                <c:pt idx="11">
                  <c:v>84.314089704249611</c:v>
                </c:pt>
                <c:pt idx="12">
                  <c:v>85.585948553741872</c:v>
                </c:pt>
                <c:pt idx="13">
                  <c:v>6.3667525008757337</c:v>
                </c:pt>
                <c:pt idx="14">
                  <c:v>212.74847605212122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9BD-4B38-9701-579A226FB97C}"/>
            </c:ext>
          </c:extLst>
        </c:ser>
        <c:ser>
          <c:idx val="3"/>
          <c:order val="5"/>
          <c:tx>
            <c:v>OpenCVBM</c:v>
          </c:tx>
          <c:val>
            <c:numRef>
              <c:f>OpenCVBM!$G$2:$G$16</c:f>
              <c:numCache>
                <c:formatCode>General</c:formatCode>
                <c:ptCount val="15"/>
                <c:pt idx="0">
                  <c:v>96.949139976523256</c:v>
                </c:pt>
                <c:pt idx="1">
                  <c:v>7.7151994328014233</c:v>
                </c:pt>
                <c:pt idx="2">
                  <c:v>260.98881980364598</c:v>
                </c:pt>
                <c:pt idx="3">
                  <c:v>103.88232807334219</c:v>
                </c:pt>
                <c:pt idx="4">
                  <c:v>101.27854053765536</c:v>
                </c:pt>
                <c:pt idx="5">
                  <c:v>78.886538379497935</c:v>
                </c:pt>
                <c:pt idx="6">
                  <c:v>91.760382374080706</c:v>
                </c:pt>
                <c:pt idx="7">
                  <c:v>93.805493992223077</c:v>
                </c:pt>
                <c:pt idx="8">
                  <c:v>132.39162726075241</c:v>
                </c:pt>
                <c:pt idx="9">
                  <c:v>121.1755489852429</c:v>
                </c:pt>
                <c:pt idx="10">
                  <c:v>114.93898262366211</c:v>
                </c:pt>
                <c:pt idx="11">
                  <c:v>92.077169146998656</c:v>
                </c:pt>
                <c:pt idx="12">
                  <c:v>86.669882064251425</c:v>
                </c:pt>
                <c:pt idx="13">
                  <c:v>6.9282267786423022</c:v>
                </c:pt>
                <c:pt idx="14">
                  <c:v>223.20157124502956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9BF-4429-81AB-3EB815CF325A}"/>
            </c:ext>
          </c:extLst>
        </c:ser>
        <c:ser>
          <c:idx val="10"/>
          <c:order val="10"/>
          <c:tx>
            <c:v>I3DRALSC2_cvsift_cpugpu</c:v>
          </c:tx>
          <c:val>
            <c:numRef>
              <c:f>I3DRALSC2_cvsift_cpugpu!$G$2:$G$16</c:f>
              <c:numCache>
                <c:formatCode>General</c:formatCode>
                <c:ptCount val="15"/>
                <c:pt idx="0">
                  <c:v>93.227355662112402</c:v>
                </c:pt>
                <c:pt idx="1">
                  <c:v>8.7862143742715819</c:v>
                </c:pt>
                <c:pt idx="2">
                  <c:v>235.73612266950096</c:v>
                </c:pt>
                <c:pt idx="3">
                  <c:v>80.071248180331565</c:v>
                </c:pt>
                <c:pt idx="4">
                  <c:v>118.87326250701837</c:v>
                </c:pt>
                <c:pt idx="5">
                  <c:v>69.7833141768145</c:v>
                </c:pt>
                <c:pt idx="6">
                  <c:v>93.908563823407505</c:v>
                </c:pt>
                <c:pt idx="7">
                  <c:v>84.896369502396865</c:v>
                </c:pt>
                <c:pt idx="8">
                  <c:v>131.4711529671053</c:v>
                </c:pt>
                <c:pt idx="9">
                  <c:v>103.38932507305819</c:v>
                </c:pt>
                <c:pt idx="10">
                  <c:v>100.56297583790467</c:v>
                </c:pt>
                <c:pt idx="11">
                  <c:v>86.750408072707359</c:v>
                </c:pt>
                <c:pt idx="12">
                  <c:v>84.169312368174005</c:v>
                </c:pt>
                <c:pt idx="13">
                  <c:v>6.4420568948928913</c:v>
                </c:pt>
                <c:pt idx="14">
                  <c:v>234.22248370939968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9-43D5-AE68-D12CD95FB840}"/>
            </c:ext>
          </c:extLst>
        </c:ser>
        <c:ser>
          <c:idx val="11"/>
          <c:order val="11"/>
          <c:tx>
            <c:v>I3DRALSC2_vlsift_cpugpu</c:v>
          </c:tx>
          <c:val>
            <c:numRef>
              <c:f>I3DRALSC2_vlsift_cpugpu!$G$2:$G$16</c:f>
              <c:numCache>
                <c:formatCode>General</c:formatCode>
                <c:ptCount val="15"/>
                <c:pt idx="0">
                  <c:v>94.62312167884761</c:v>
                </c:pt>
                <c:pt idx="1">
                  <c:v>8.9232217381586239</c:v>
                </c:pt>
                <c:pt idx="2">
                  <c:v>242.5164379093714</c:v>
                </c:pt>
                <c:pt idx="3">
                  <c:v>82.884974182975412</c:v>
                </c:pt>
                <c:pt idx="4">
                  <c:v>122.69229565894715</c:v>
                </c:pt>
                <c:pt idx="5">
                  <c:v>71.888215497004438</c:v>
                </c:pt>
                <c:pt idx="6">
                  <c:v>98.876585203790796</c:v>
                </c:pt>
                <c:pt idx="7">
                  <c:v>89.300334852045765</c:v>
                </c:pt>
                <c:pt idx="8">
                  <c:v>132.95924246268103</c:v>
                </c:pt>
                <c:pt idx="9">
                  <c:v>109.02591614210357</c:v>
                </c:pt>
                <c:pt idx="10">
                  <c:v>109.31821293676319</c:v>
                </c:pt>
                <c:pt idx="11">
                  <c:v>88.024277546027037</c:v>
                </c:pt>
                <c:pt idx="12">
                  <c:v>86.27963711820999</c:v>
                </c:pt>
                <c:pt idx="13">
                  <c:v>6.4589693593626212</c:v>
                </c:pt>
                <c:pt idx="14">
                  <c:v>239.02283167618108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9-4E88-A0A8-657EF78AE6B4}"/>
            </c:ext>
          </c:extLst>
        </c:ser>
        <c:ser>
          <c:idx val="12"/>
          <c:order val="12"/>
          <c:tx>
            <c:v>I3DRALSC2_cvsift_gpu</c:v>
          </c:tx>
          <c:val>
            <c:numRef>
              <c:f>I3DRALSC2_cvsift_gpu!$G$2:$G$16</c:f>
              <c:numCache>
                <c:formatCode>General</c:formatCode>
                <c:ptCount val="15"/>
                <c:pt idx="0">
                  <c:v>99.524636750467465</c:v>
                </c:pt>
                <c:pt idx="1">
                  <c:v>8.976439372152603</c:v>
                </c:pt>
                <c:pt idx="2">
                  <c:v>248.47223027684603</c:v>
                </c:pt>
                <c:pt idx="3">
                  <c:v>93.678081789778872</c:v>
                </c:pt>
                <c:pt idx="4">
                  <c:v>124.62679051497113</c:v>
                </c:pt>
                <c:pt idx="5">
                  <c:v>74.487628088705108</c:v>
                </c:pt>
                <c:pt idx="6">
                  <c:v>96.554272505480043</c:v>
                </c:pt>
                <c:pt idx="7">
                  <c:v>93.345549447000948</c:v>
                </c:pt>
                <c:pt idx="8">
                  <c:v>137.36577255178963</c:v>
                </c:pt>
                <c:pt idx="9">
                  <c:v>108.28386089925867</c:v>
                </c:pt>
                <c:pt idx="10">
                  <c:v>107.34602435727417</c:v>
                </c:pt>
                <c:pt idx="11">
                  <c:v>93.82845675420117</c:v>
                </c:pt>
                <c:pt idx="12">
                  <c:v>90.036052349357533</c:v>
                </c:pt>
                <c:pt idx="13">
                  <c:v>6.8808378311989928</c:v>
                </c:pt>
                <c:pt idx="14">
                  <c:v>242.02184657330008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9-4E88-A0A8-657EF78AE6B4}"/>
            </c:ext>
          </c:extLst>
        </c:ser>
        <c:ser>
          <c:idx val="13"/>
          <c:order val="13"/>
          <c:tx>
            <c:v>I3DRALSC2_vlsift_gpu</c:v>
          </c:tx>
          <c:val>
            <c:numRef>
              <c:f>I3DRALSC2_vlsift_gpu!$G$2:$G$16</c:f>
              <c:numCache>
                <c:formatCode>General</c:formatCode>
                <c:ptCount val="15"/>
                <c:pt idx="0">
                  <c:v>104.19071493240173</c:v>
                </c:pt>
                <c:pt idx="1">
                  <c:v>9.2925849090856278</c:v>
                </c:pt>
                <c:pt idx="2">
                  <c:v>261.50615432528542</c:v>
                </c:pt>
                <c:pt idx="3">
                  <c:v>103.32349268498912</c:v>
                </c:pt>
                <c:pt idx="4">
                  <c:v>131.4984924462064</c:v>
                </c:pt>
                <c:pt idx="5">
                  <c:v>80.186413062586539</c:v>
                </c:pt>
                <c:pt idx="6">
                  <c:v>102.19580432618064</c:v>
                </c:pt>
                <c:pt idx="7">
                  <c:v>99.758820490345613</c:v>
                </c:pt>
                <c:pt idx="8">
                  <c:v>142.63085411955927</c:v>
                </c:pt>
                <c:pt idx="9">
                  <c:v>121.86355314833676</c:v>
                </c:pt>
                <c:pt idx="10">
                  <c:v>123.69787017542986</c:v>
                </c:pt>
                <c:pt idx="11">
                  <c:v>96.337835327689405</c:v>
                </c:pt>
                <c:pt idx="12">
                  <c:v>92.672163473248531</c:v>
                </c:pt>
                <c:pt idx="13">
                  <c:v>6.968634570543772</c:v>
                </c:pt>
                <c:pt idx="14">
                  <c:v>245.44618968574355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9-4E88-A0A8-657EF78AE6B4}"/>
            </c:ext>
          </c:extLst>
        </c:ser>
        <c:ser>
          <c:idx val="14"/>
          <c:order val="14"/>
          <c:tx>
            <c:v>I3DRALSC2_cvsift_cpu</c:v>
          </c:tx>
          <c:val>
            <c:numRef>
              <c:f>I3DRALSC2_cvsift_cpu!$G$2:$G$16</c:f>
              <c:numCache>
                <c:formatCode>General</c:formatCode>
                <c:ptCount val="15"/>
                <c:pt idx="0">
                  <c:v>88.296782372540335</c:v>
                </c:pt>
                <c:pt idx="1">
                  <c:v>8.5711735415396024</c:v>
                </c:pt>
                <c:pt idx="2">
                  <c:v>225.51481035067297</c:v>
                </c:pt>
                <c:pt idx="3">
                  <c:v>72.937938489470284</c:v>
                </c:pt>
                <c:pt idx="4">
                  <c:v>117.06636656054334</c:v>
                </c:pt>
                <c:pt idx="5">
                  <c:v>66.869918031204435</c:v>
                </c:pt>
                <c:pt idx="6">
                  <c:v>91.854892570088509</c:v>
                </c:pt>
                <c:pt idx="7">
                  <c:v>82.159459332522999</c:v>
                </c:pt>
                <c:pt idx="8">
                  <c:v>126.55823681091445</c:v>
                </c:pt>
                <c:pt idx="9">
                  <c:v>100.41090869988928</c:v>
                </c:pt>
                <c:pt idx="10">
                  <c:v>94.705902708397744</c:v>
                </c:pt>
                <c:pt idx="11">
                  <c:v>82.565927138370768</c:v>
                </c:pt>
                <c:pt idx="12">
                  <c:v>81.877811855341804</c:v>
                </c:pt>
                <c:pt idx="13">
                  <c:v>6.2837572211866055</c:v>
                </c:pt>
                <c:pt idx="14">
                  <c:v>228.20744229483401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9-4E88-A0A8-657EF78AE6B4}"/>
            </c:ext>
          </c:extLst>
        </c:ser>
        <c:ser>
          <c:idx val="15"/>
          <c:order val="15"/>
          <c:tx>
            <c:v>I3DRALSC2_vlsift_cpu</c:v>
          </c:tx>
          <c:val>
            <c:numRef>
              <c:f>I3DRALSC2_vlsift_cpu!$G$2:$G$16</c:f>
              <c:numCache>
                <c:formatCode>General</c:formatCode>
                <c:ptCount val="15"/>
                <c:pt idx="0">
                  <c:v>89.767492093289263</c:v>
                </c:pt>
                <c:pt idx="1">
                  <c:v>8.6742399617334698</c:v>
                </c:pt>
                <c:pt idx="2">
                  <c:v>231.11314362504353</c:v>
                </c:pt>
                <c:pt idx="3">
                  <c:v>73.967211908385465</c:v>
                </c:pt>
                <c:pt idx="4">
                  <c:v>119.10650433540563</c:v>
                </c:pt>
                <c:pt idx="5">
                  <c:v>67.577566832955</c:v>
                </c:pt>
                <c:pt idx="6">
                  <c:v>95.698924652722724</c:v>
                </c:pt>
                <c:pt idx="7">
                  <c:v>84.853861045770927</c:v>
                </c:pt>
                <c:pt idx="8">
                  <c:v>127.80782387534028</c:v>
                </c:pt>
                <c:pt idx="9">
                  <c:v>97.272616465593742</c:v>
                </c:pt>
                <c:pt idx="10">
                  <c:v>98.688143205630325</c:v>
                </c:pt>
                <c:pt idx="11">
                  <c:v>82.343097720376662</c:v>
                </c:pt>
                <c:pt idx="12">
                  <c:v>81.694786161281428</c:v>
                </c:pt>
                <c:pt idx="13">
                  <c:v>6.290280862833816</c:v>
                </c:pt>
                <c:pt idx="14">
                  <c:v>228.15629922270392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9-4E88-A0A8-657EF78A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24.121417318173904</c:v>
                      </c:pt>
                      <c:pt idx="1">
                        <c:v>5.9763672456320229</c:v>
                      </c:pt>
                      <c:pt idx="2">
                        <c:v>128.06659491988924</c:v>
                      </c:pt>
                      <c:pt idx="3">
                        <c:v>34.75759738779243</c:v>
                      </c:pt>
                      <c:pt idx="4">
                        <c:v>34.75759738779243</c:v>
                      </c:pt>
                      <c:pt idx="5">
                        <c:v>32.233608131328744</c:v>
                      </c:pt>
                      <c:pt idx="6">
                        <c:v>32.233608131328744</c:v>
                      </c:pt>
                      <c:pt idx="7">
                        <c:v>54.774571309225003</c:v>
                      </c:pt>
                      <c:pt idx="8">
                        <c:v>50.972351957335654</c:v>
                      </c:pt>
                      <c:pt idx="9">
                        <c:v>27.683686073378578</c:v>
                      </c:pt>
                      <c:pt idx="10">
                        <c:v>27.683686073378578</c:v>
                      </c:pt>
                      <c:pt idx="11">
                        <c:v>21.63367936259738</c:v>
                      </c:pt>
                      <c:pt idx="12">
                        <c:v>46.350561072318747</c:v>
                      </c:pt>
                      <c:pt idx="13">
                        <c:v>4.7872072969220483</c:v>
                      </c:pt>
                      <c:pt idx="14">
                        <c:v>59.932723920112082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BF-4429-81AB-3EB815CF325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I3DRALSC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98.478944648399334</c:v>
                      </c:pt>
                      <c:pt idx="1">
                        <c:v>8.1826061313407124</c:v>
                      </c:pt>
                      <c:pt idx="2">
                        <c:v>233.19216525754032</c:v>
                      </c:pt>
                      <c:pt idx="3">
                        <c:v>86.379717332289587</c:v>
                      </c:pt>
                      <c:pt idx="4">
                        <c:v>86.379058786693207</c:v>
                      </c:pt>
                      <c:pt idx="5">
                        <c:v>72.208702243479635</c:v>
                      </c:pt>
                      <c:pt idx="6">
                        <c:v>72.201638902148545</c:v>
                      </c:pt>
                      <c:pt idx="7">
                        <c:v>89.104907666819898</c:v>
                      </c:pt>
                      <c:pt idx="8">
                        <c:v>136.09272746458569</c:v>
                      </c:pt>
                      <c:pt idx="9">
                        <c:v>98.322452611293215</c:v>
                      </c:pt>
                      <c:pt idx="10">
                        <c:v>98.124512339552552</c:v>
                      </c:pt>
                      <c:pt idx="11">
                        <c:v>97.41697185937366</c:v>
                      </c:pt>
                      <c:pt idx="12">
                        <c:v>85.907668117614804</c:v>
                      </c:pt>
                      <c:pt idx="13">
                        <c:v>6.4085874100766222</c:v>
                      </c:pt>
                      <c:pt idx="14">
                        <c:v>247.13033472997603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BF-4429-81AB-3EB815CF325A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I3DRALSC_down2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I3DRALSC_down2!$G$2:$G$16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89.810548212960484</c:v>
                      </c:pt>
                      <c:pt idx="1">
                        <c:v>8.7113504433819404</c:v>
                      </c:pt>
                      <c:pt idx="2">
                        <c:v>231.53807226080554</c:v>
                      </c:pt>
                      <c:pt idx="3">
                        <c:v>74.404304232223353</c:v>
                      </c:pt>
                      <c:pt idx="4">
                        <c:v>73.839342732423134</c:v>
                      </c:pt>
                      <c:pt idx="5">
                        <c:v>67.992542531102259</c:v>
                      </c:pt>
                      <c:pt idx="6">
                        <c:v>67.937155012923526</c:v>
                      </c:pt>
                      <c:pt idx="7">
                        <c:v>84.995743229808284</c:v>
                      </c:pt>
                      <c:pt idx="8">
                        <c:v>127.58498240143705</c:v>
                      </c:pt>
                      <c:pt idx="9">
                        <c:v>96.7504188863671</c:v>
                      </c:pt>
                      <c:pt idx="10">
                        <c:v>96.97421834403977</c:v>
                      </c:pt>
                      <c:pt idx="11">
                        <c:v>82.375225246277779</c:v>
                      </c:pt>
                      <c:pt idx="12">
                        <c:v>82.131783633453992</c:v>
                      </c:pt>
                      <c:pt idx="13">
                        <c:v>6.2447699302281334</c:v>
                      </c:pt>
                      <c:pt idx="14">
                        <c:v>227.8334266794493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BD-4B38-9701-579A226FB97C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v>OpenCVSGBM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OpenCVSGBM!$G$2:$G$16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98.98458094887809</c:v>
                      </c:pt>
                      <c:pt idx="1">
                        <c:v>8.6008066204283438</c:v>
                      </c:pt>
                      <c:pt idx="2">
                        <c:v>257.57582318125276</c:v>
                      </c:pt>
                      <c:pt idx="3">
                        <c:v>114.69298777742473</c:v>
                      </c:pt>
                      <c:pt idx="4">
                        <c:v>114.69298777742473</c:v>
                      </c:pt>
                      <c:pt idx="5">
                        <c:v>77.918013301642901</c:v>
                      </c:pt>
                      <c:pt idx="6">
                        <c:v>77.918013301642901</c:v>
                      </c:pt>
                      <c:pt idx="7">
                        <c:v>103.93557386970546</c:v>
                      </c:pt>
                      <c:pt idx="8">
                        <c:v>133.95984560447582</c:v>
                      </c:pt>
                      <c:pt idx="9">
                        <c:v>116.17848102434891</c:v>
                      </c:pt>
                      <c:pt idx="10">
                        <c:v>116.17848102434891</c:v>
                      </c:pt>
                      <c:pt idx="11">
                        <c:v>79.091262060830715</c:v>
                      </c:pt>
                      <c:pt idx="12">
                        <c:v>83.901600197046307</c:v>
                      </c:pt>
                      <c:pt idx="13">
                        <c:v>6.5723644767172509</c:v>
                      </c:pt>
                      <c:pt idx="14">
                        <c:v>212.23246025879266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BF-4429-81AB-3EB815CF325A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v>GOTCHA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GOTCHA!$G$2:$G$26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8.4912777931917347</c:v>
                      </c:pt>
                      <c:pt idx="2">
                        <c:v>235.28294137059746</c:v>
                      </c:pt>
                      <c:pt idx="5">
                        <c:v>75.380337704868367</c:v>
                      </c:pt>
                      <c:pt idx="6">
                        <c:v>75.595410016911742</c:v>
                      </c:pt>
                      <c:pt idx="8">
                        <c:v>137.67757000052697</c:v>
                      </c:pt>
                      <c:pt idx="9">
                        <c:v>100.82728599720663</c:v>
                      </c:pt>
                      <c:pt idx="10">
                        <c:v>100.94919630375965</c:v>
                      </c:pt>
                      <c:pt idx="13">
                        <c:v>6.5598200065640917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C5-43AB-A3D4-627993B711A3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62.890322204240015</c:v>
                      </c:pt>
                      <c:pt idx="1">
                        <c:v>7.3771659608270168</c:v>
                      </c:pt>
                      <c:pt idx="2">
                        <c:v>244.59517734667216</c:v>
                      </c:pt>
                      <c:pt idx="3">
                        <c:v>67.912915284944148</c:v>
                      </c:pt>
                      <c:pt idx="4">
                        <c:v>67.912915284944148</c:v>
                      </c:pt>
                      <c:pt idx="5">
                        <c:v>65.212247369886356</c:v>
                      </c:pt>
                      <c:pt idx="6">
                        <c:v>65.212247369886356</c:v>
                      </c:pt>
                      <c:pt idx="7">
                        <c:v>82.483423405668304</c:v>
                      </c:pt>
                      <c:pt idx="8">
                        <c:v>111.00159680016995</c:v>
                      </c:pt>
                      <c:pt idx="9">
                        <c:v>97.030012069397884</c:v>
                      </c:pt>
                      <c:pt idx="10">
                        <c:v>97.030012069397884</c:v>
                      </c:pt>
                      <c:pt idx="11">
                        <c:v>54.23440200950062</c:v>
                      </c:pt>
                      <c:pt idx="12">
                        <c:v>73.399907266417912</c:v>
                      </c:pt>
                      <c:pt idx="13">
                        <c:v>6.5125081360580444</c:v>
                      </c:pt>
                      <c:pt idx="14">
                        <c:v>174.80667334765855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A4-4B85-9D61-942E4010683B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CM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'CM'!$G$2:$G$16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60.785790720493431</c:v>
                      </c:pt>
                      <c:pt idx="1">
                        <c:v>7.5202271799740972</c:v>
                      </c:pt>
                      <c:pt idx="2">
                        <c:v>264.2606874612643</c:v>
                      </c:pt>
                      <c:pt idx="3">
                        <c:v>104.92905899642386</c:v>
                      </c:pt>
                      <c:pt idx="4">
                        <c:v>102.29197640822079</c:v>
                      </c:pt>
                      <c:pt idx="5">
                        <c:v>56.006676412141928</c:v>
                      </c:pt>
                      <c:pt idx="6">
                        <c:v>66.74579004162922</c:v>
                      </c:pt>
                      <c:pt idx="7">
                        <c:v>88.928457244081883</c:v>
                      </c:pt>
                      <c:pt idx="8">
                        <c:v>114.11524465425292</c:v>
                      </c:pt>
                      <c:pt idx="9">
                        <c:v>88.856903594522407</c:v>
                      </c:pt>
                      <c:pt idx="10">
                        <c:v>71.018528199732856</c:v>
                      </c:pt>
                      <c:pt idx="11">
                        <c:v>53.957925865176428</c:v>
                      </c:pt>
                      <c:pt idx="12">
                        <c:v>66.791847398513013</c:v>
                      </c:pt>
                      <c:pt idx="13">
                        <c:v>5.8142440991451716</c:v>
                      </c:pt>
                      <c:pt idx="14">
                        <c:v>224.29007794037614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BD-4B38-9701-579A226FB97C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I3DRSGM!$O$2:$O$16</c:f>
              <c:numCache>
                <c:formatCode>General</c:formatCode>
                <c:ptCount val="15"/>
                <c:pt idx="0">
                  <c:v>63.807710991553598</c:v>
                </c:pt>
                <c:pt idx="1">
                  <c:v>64.834208309028455</c:v>
                </c:pt>
                <c:pt idx="2">
                  <c:v>48.667173755736236</c:v>
                </c:pt>
                <c:pt idx="3">
                  <c:v>73.742251077314094</c:v>
                </c:pt>
                <c:pt idx="4">
                  <c:v>73.742251077314094</c:v>
                </c:pt>
                <c:pt idx="5">
                  <c:v>66.566294289066562</c:v>
                </c:pt>
                <c:pt idx="6">
                  <c:v>66.566294289066562</c:v>
                </c:pt>
                <c:pt idx="7">
                  <c:v>65.667367978119088</c:v>
                </c:pt>
                <c:pt idx="8">
                  <c:v>55.033394795686519</c:v>
                </c:pt>
                <c:pt idx="9">
                  <c:v>66.527303551010036</c:v>
                </c:pt>
                <c:pt idx="10">
                  <c:v>66.527303551010036</c:v>
                </c:pt>
                <c:pt idx="11">
                  <c:v>64.487347107910381</c:v>
                </c:pt>
                <c:pt idx="12">
                  <c:v>57.725383466108305</c:v>
                </c:pt>
                <c:pt idx="13">
                  <c:v>71.440703703703704</c:v>
                </c:pt>
                <c:pt idx="14">
                  <c:v>54.195846318097871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A33-4EBF-827D-CC2DCCAB3E50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I3DRSGM_sub!$O$2:$O$16</c:f>
              <c:numCache>
                <c:formatCode>General</c:formatCode>
                <c:ptCount val="15"/>
                <c:pt idx="0">
                  <c:v>46.135764388085185</c:v>
                </c:pt>
                <c:pt idx="1">
                  <c:v>58.037526735368459</c:v>
                </c:pt>
                <c:pt idx="2">
                  <c:v>35.335457357193235</c:v>
                </c:pt>
                <c:pt idx="3">
                  <c:v>58.951397317779822</c:v>
                </c:pt>
                <c:pt idx="4">
                  <c:v>58.951397317779822</c:v>
                </c:pt>
                <c:pt idx="5">
                  <c:v>52.08977201551459</c:v>
                </c:pt>
                <c:pt idx="6">
                  <c:v>52.08977201551459</c:v>
                </c:pt>
                <c:pt idx="7">
                  <c:v>53.829809243284942</c:v>
                </c:pt>
                <c:pt idx="8">
                  <c:v>38.78359015279932</c:v>
                </c:pt>
                <c:pt idx="9">
                  <c:v>54.949577563206709</c:v>
                </c:pt>
                <c:pt idx="10">
                  <c:v>54.949577563206709</c:v>
                </c:pt>
                <c:pt idx="11">
                  <c:v>46.291473765432102</c:v>
                </c:pt>
                <c:pt idx="12">
                  <c:v>39.553905410784488</c:v>
                </c:pt>
                <c:pt idx="13">
                  <c:v>59.882925925925925</c:v>
                </c:pt>
                <c:pt idx="14">
                  <c:v>36.266104714912281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47-4E63-BF7E-C2799153A12D}"/>
            </c:ext>
          </c:extLst>
        </c:ser>
        <c:ser>
          <c:idx val="3"/>
          <c:order val="5"/>
          <c:tx>
            <c:v>OpenCVBM</c:v>
          </c:tx>
          <c:val>
            <c:numRef>
              <c:f>OpenCVBM!$O$2:$O$16</c:f>
              <c:numCache>
                <c:formatCode>General</c:formatCode>
                <c:ptCount val="15"/>
                <c:pt idx="0">
                  <c:v>40.708432080600232</c:v>
                </c:pt>
                <c:pt idx="1">
                  <c:v>42.792533540734979</c:v>
                </c:pt>
                <c:pt idx="2">
                  <c:v>29.57067137269749</c:v>
                </c:pt>
                <c:pt idx="3">
                  <c:v>52.862994430822454</c:v>
                </c:pt>
                <c:pt idx="4">
                  <c:v>53.864075139093671</c:v>
                </c:pt>
                <c:pt idx="5">
                  <c:v>48.653647663548654</c:v>
                </c:pt>
                <c:pt idx="6">
                  <c:v>29.62305957355462</c:v>
                </c:pt>
                <c:pt idx="7">
                  <c:v>54.564625850340128</c:v>
                </c:pt>
                <c:pt idx="8">
                  <c:v>39.253574283790769</c:v>
                </c:pt>
                <c:pt idx="9">
                  <c:v>34.489502604497524</c:v>
                </c:pt>
                <c:pt idx="10">
                  <c:v>37.141593721990198</c:v>
                </c:pt>
                <c:pt idx="11">
                  <c:v>32.528202874942849</c:v>
                </c:pt>
                <c:pt idx="12">
                  <c:v>32.9230464085325</c:v>
                </c:pt>
                <c:pt idx="13">
                  <c:v>47.82255555555556</c:v>
                </c:pt>
                <c:pt idx="14">
                  <c:v>31.70704567751616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A33-4EBF-827D-CC2DCCAB3E50}"/>
            </c:ext>
          </c:extLst>
        </c:ser>
        <c:ser>
          <c:idx val="10"/>
          <c:order val="10"/>
          <c:tx>
            <c:v>I3DRALSC2_cvsift_cpugpu</c:v>
          </c:tx>
          <c:val>
            <c:numRef>
              <c:f>I3DRALSC2_cvsift_cpugpu!$O$2:$O$16</c:f>
              <c:numCache>
                <c:formatCode>General</c:formatCode>
                <c:ptCount val="15"/>
                <c:pt idx="0">
                  <c:v>49.070049953949137</c:v>
                </c:pt>
                <c:pt idx="1">
                  <c:v>35.488171624862275</c:v>
                </c:pt>
                <c:pt idx="2">
                  <c:v>34.696284688403559</c:v>
                </c:pt>
                <c:pt idx="3">
                  <c:v>72.987452379594714</c:v>
                </c:pt>
                <c:pt idx="4">
                  <c:v>41.001796881151961</c:v>
                </c:pt>
                <c:pt idx="5">
                  <c:v>56.406513275325153</c:v>
                </c:pt>
                <c:pt idx="6">
                  <c:v>23.587778290748588</c:v>
                </c:pt>
                <c:pt idx="7">
                  <c:v>64.996791500105203</c:v>
                </c:pt>
                <c:pt idx="8">
                  <c:v>43.603839067815969</c:v>
                </c:pt>
                <c:pt idx="9">
                  <c:v>47.845572354211662</c:v>
                </c:pt>
                <c:pt idx="10">
                  <c:v>52.062455104855985</c:v>
                </c:pt>
                <c:pt idx="11">
                  <c:v>45.28860168038409</c:v>
                </c:pt>
                <c:pt idx="12">
                  <c:v>48.052116901953731</c:v>
                </c:pt>
                <c:pt idx="13">
                  <c:v>71.516999999999996</c:v>
                </c:pt>
                <c:pt idx="14">
                  <c:v>28.913193242151429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D-49F6-B5BA-43BEFA17C6B3}"/>
            </c:ext>
          </c:extLst>
        </c:ser>
        <c:ser>
          <c:idx val="11"/>
          <c:order val="11"/>
          <c:tx>
            <c:v>I3DRALSC2_vlsift_cpugpu</c:v>
          </c:tx>
          <c:val>
            <c:numRef>
              <c:f>I3DRALSC2_vlsift_cpugpu!$O$2:$O$16</c:f>
              <c:numCache>
                <c:formatCode>General</c:formatCode>
                <c:ptCount val="15"/>
                <c:pt idx="0">
                  <c:v>47.969743322625575</c:v>
                </c:pt>
                <c:pt idx="1">
                  <c:v>31.12249659731674</c:v>
                </c:pt>
                <c:pt idx="2">
                  <c:v>32.148143031176431</c:v>
                </c:pt>
                <c:pt idx="3">
                  <c:v>71.233626455086792</c:v>
                </c:pt>
                <c:pt idx="4">
                  <c:v>37.119376176084849</c:v>
                </c:pt>
                <c:pt idx="5">
                  <c:v>54.383970658723136</c:v>
                </c:pt>
                <c:pt idx="6">
                  <c:v>15.384597005884135</c:v>
                </c:pt>
                <c:pt idx="7">
                  <c:v>60.64259415106249</c:v>
                </c:pt>
                <c:pt idx="8">
                  <c:v>42.018534881763863</c:v>
                </c:pt>
                <c:pt idx="9">
                  <c:v>40.292172214458141</c:v>
                </c:pt>
                <c:pt idx="10">
                  <c:v>41.80913922103349</c:v>
                </c:pt>
                <c:pt idx="11">
                  <c:v>43.823516803840882</c:v>
                </c:pt>
                <c:pt idx="12">
                  <c:v>44.096745104774996</c:v>
                </c:pt>
                <c:pt idx="13">
                  <c:v>68.234444444444449</c:v>
                </c:pt>
                <c:pt idx="14">
                  <c:v>25.029630511311176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0-46C5-A193-CA940E35A846}"/>
            </c:ext>
          </c:extLst>
        </c:ser>
        <c:ser>
          <c:idx val="12"/>
          <c:order val="12"/>
          <c:tx>
            <c:v>I3DRALSC2_cvsift_gpu</c:v>
          </c:tx>
          <c:val>
            <c:numRef>
              <c:f>I3DRALSC2_cvsift_gpu!$O$2:$O$16</c:f>
              <c:numCache>
                <c:formatCode>General</c:formatCode>
                <c:ptCount val="15"/>
                <c:pt idx="0">
                  <c:v>42.58188067211789</c:v>
                </c:pt>
                <c:pt idx="1">
                  <c:v>29.926048350508783</c:v>
                </c:pt>
                <c:pt idx="2">
                  <c:v>29.184935103794235</c:v>
                </c:pt>
                <c:pt idx="3">
                  <c:v>64.277568243468906</c:v>
                </c:pt>
                <c:pt idx="4">
                  <c:v>36.366885523668323</c:v>
                </c:pt>
                <c:pt idx="5">
                  <c:v>49.998364292918751</c:v>
                </c:pt>
                <c:pt idx="6">
                  <c:v>19.445818765125697</c:v>
                </c:pt>
                <c:pt idx="7">
                  <c:v>57.981397713724668</c:v>
                </c:pt>
                <c:pt idx="8">
                  <c:v>36.654629663024011</c:v>
                </c:pt>
                <c:pt idx="9">
                  <c:v>41.540445146741199</c:v>
                </c:pt>
                <c:pt idx="10">
                  <c:v>42.367646731633521</c:v>
                </c:pt>
                <c:pt idx="11">
                  <c:v>34.532285951074535</c:v>
                </c:pt>
                <c:pt idx="12">
                  <c:v>38.847141112256196</c:v>
                </c:pt>
                <c:pt idx="13">
                  <c:v>62.018629629629629</c:v>
                </c:pt>
                <c:pt idx="14">
                  <c:v>22.84777527700831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0-46C5-A193-CA940E35A846}"/>
            </c:ext>
          </c:extLst>
        </c:ser>
        <c:ser>
          <c:idx val="13"/>
          <c:order val="13"/>
          <c:tx>
            <c:v>I3DRALSC2_vlsift_gpu</c:v>
          </c:tx>
          <c:val>
            <c:numRef>
              <c:f>I3DRALSC2_vlsift_gpu!$O$2:$O$16</c:f>
              <c:numCache>
                <c:formatCode>General</c:formatCode>
                <c:ptCount val="15"/>
                <c:pt idx="0">
                  <c:v>38.412996871911218</c:v>
                </c:pt>
                <c:pt idx="1">
                  <c:v>21.958778922807699</c:v>
                </c:pt>
                <c:pt idx="2">
                  <c:v>23.091660738329828</c:v>
                </c:pt>
                <c:pt idx="3">
                  <c:v>57.655701414967538</c:v>
                </c:pt>
                <c:pt idx="4">
                  <c:v>29.943527562133937</c:v>
                </c:pt>
                <c:pt idx="5">
                  <c:v>43.265702052830768</c:v>
                </c:pt>
                <c:pt idx="6">
                  <c:v>10.715829527710715</c:v>
                </c:pt>
                <c:pt idx="7">
                  <c:v>51.221754681253948</c:v>
                </c:pt>
                <c:pt idx="8">
                  <c:v>30.881733058030079</c:v>
                </c:pt>
                <c:pt idx="9">
                  <c:v>26.577567176978782</c:v>
                </c:pt>
                <c:pt idx="10">
                  <c:v>26.541790624940404</c:v>
                </c:pt>
                <c:pt idx="11">
                  <c:v>30.529370999085504</c:v>
                </c:pt>
                <c:pt idx="12">
                  <c:v>33.353508585387665</c:v>
                </c:pt>
                <c:pt idx="13">
                  <c:v>57.921222222222227</c:v>
                </c:pt>
                <c:pt idx="14">
                  <c:v>19.149173303324098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0-46C5-A193-CA940E35A846}"/>
            </c:ext>
          </c:extLst>
        </c:ser>
        <c:ser>
          <c:idx val="14"/>
          <c:order val="14"/>
          <c:tx>
            <c:v>I3DRALSC2_cvsift_cpu</c:v>
          </c:tx>
          <c:val>
            <c:numRef>
              <c:f>I3DRALSC2_cvsift_cpu!$O$2:$O$16</c:f>
              <c:numCache>
                <c:formatCode>General</c:formatCode>
                <c:ptCount val="15"/>
                <c:pt idx="0">
                  <c:v>54.231449085721984</c:v>
                </c:pt>
                <c:pt idx="1">
                  <c:v>43.676064553762394</c:v>
                </c:pt>
                <c:pt idx="2">
                  <c:v>39.003463115567456</c:v>
                </c:pt>
                <c:pt idx="3">
                  <c:v>77.270828072347726</c:v>
                </c:pt>
                <c:pt idx="4">
                  <c:v>42.411214927893951</c:v>
                </c:pt>
                <c:pt idx="5">
                  <c:v>60.267498757597771</c:v>
                </c:pt>
                <c:pt idx="6">
                  <c:v>26.798836699826801</c:v>
                </c:pt>
                <c:pt idx="7">
                  <c:v>68.300284031138219</c:v>
                </c:pt>
                <c:pt idx="8">
                  <c:v>48.42328025630853</c:v>
                </c:pt>
                <c:pt idx="9">
                  <c:v>53.402779983483676</c:v>
                </c:pt>
                <c:pt idx="10">
                  <c:v>58.805427624260219</c:v>
                </c:pt>
                <c:pt idx="11">
                  <c:v>50.981777977823505</c:v>
                </c:pt>
                <c:pt idx="12">
                  <c:v>54.419453714154855</c:v>
                </c:pt>
                <c:pt idx="13">
                  <c:v>76.189444444444447</c:v>
                </c:pt>
                <c:pt idx="14">
                  <c:v>33.339969990766392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0-46C5-A193-CA940E35A846}"/>
            </c:ext>
          </c:extLst>
        </c:ser>
        <c:ser>
          <c:idx val="15"/>
          <c:order val="15"/>
          <c:tx>
            <c:v>I3DRALSC2_vlsift_cpu</c:v>
          </c:tx>
          <c:val>
            <c:numRef>
              <c:f>I3DRALSC2_vlsift_cpu!$O$2:$O$16</c:f>
              <c:numCache>
                <c:formatCode>General</c:formatCode>
                <c:ptCount val="15"/>
                <c:pt idx="0">
                  <c:v>53.142742918276575</c:v>
                </c:pt>
                <c:pt idx="1">
                  <c:v>40.060794607557199</c:v>
                </c:pt>
                <c:pt idx="2">
                  <c:v>36.898553689359218</c:v>
                </c:pt>
                <c:pt idx="3">
                  <c:v>76.5698271952905</c:v>
                </c:pt>
                <c:pt idx="4">
                  <c:v>39.224347434132461</c:v>
                </c:pt>
                <c:pt idx="5">
                  <c:v>59.595903160259603</c:v>
                </c:pt>
                <c:pt idx="6">
                  <c:v>20.985239673358485</c:v>
                </c:pt>
                <c:pt idx="7">
                  <c:v>65.112788414334815</c:v>
                </c:pt>
                <c:pt idx="8">
                  <c:v>47.001005337757427</c:v>
                </c:pt>
                <c:pt idx="9">
                  <c:v>54.042728052344046</c:v>
                </c:pt>
                <c:pt idx="10">
                  <c:v>53.616840208249904</c:v>
                </c:pt>
                <c:pt idx="11">
                  <c:v>50.779088791723822</c:v>
                </c:pt>
                <c:pt idx="12">
                  <c:v>53.539086824469848</c:v>
                </c:pt>
                <c:pt idx="13">
                  <c:v>73.694222222222223</c:v>
                </c:pt>
                <c:pt idx="14">
                  <c:v>32.780993911588183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60-46C5-A193-CA940E35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33-4EBF-827D-CC2DCCAB3E50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I3DRALSC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39.963598060248003</c:v>
                      </c:pt>
                      <c:pt idx="1">
                        <c:v>35.581178300602758</c:v>
                      </c:pt>
                      <c:pt idx="2">
                        <c:v>31.556009043639683</c:v>
                      </c:pt>
                      <c:pt idx="3">
                        <c:v>63.682075584410647</c:v>
                      </c:pt>
                      <c:pt idx="4">
                        <c:v>63.664374913448299</c:v>
                      </c:pt>
                      <c:pt idx="5">
                        <c:v>49.550180552655796</c:v>
                      </c:pt>
                      <c:pt idx="6">
                        <c:v>49.596825772568351</c:v>
                      </c:pt>
                      <c:pt idx="7">
                        <c:v>55.337067816817452</c:v>
                      </c:pt>
                      <c:pt idx="8">
                        <c:v>33.015295710558902</c:v>
                      </c:pt>
                      <c:pt idx="9">
                        <c:v>47.544506733578963</c:v>
                      </c:pt>
                      <c:pt idx="10">
                        <c:v>47.735059871680853</c:v>
                      </c:pt>
                      <c:pt idx="11">
                        <c:v>24.294428012117056</c:v>
                      </c:pt>
                      <c:pt idx="12">
                        <c:v>39.168070755154233</c:v>
                      </c:pt>
                      <c:pt idx="13">
                        <c:v>58.732518518518518</c:v>
                      </c:pt>
                      <c:pt idx="14">
                        <c:v>16.683763273314867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33-4EBF-827D-CC2DCCAB3E50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I3DRALSC_down2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I3DRALSC_down2!$O$2:$O$16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52.915612504492771</c:v>
                      </c:pt>
                      <c:pt idx="1">
                        <c:v>39.707498865772244</c:v>
                      </c:pt>
                      <c:pt idx="2">
                        <c:v>36.789172058145539</c:v>
                      </c:pt>
                      <c:pt idx="3">
                        <c:v>76.387983773083846</c:v>
                      </c:pt>
                      <c:pt idx="4">
                        <c:v>76.561087170798075</c:v>
                      </c:pt>
                      <c:pt idx="5">
                        <c:v>58.993668894658988</c:v>
                      </c:pt>
                      <c:pt idx="6">
                        <c:v>59.156688240846655</c:v>
                      </c:pt>
                      <c:pt idx="7">
                        <c:v>64.971000771442604</c:v>
                      </c:pt>
                      <c:pt idx="8">
                        <c:v>47.170703045166562</c:v>
                      </c:pt>
                      <c:pt idx="9">
                        <c:v>54.042767755050178</c:v>
                      </c:pt>
                      <c:pt idx="10">
                        <c:v>54.228794784652521</c:v>
                      </c:pt>
                      <c:pt idx="11">
                        <c:v>50.688978909465021</c:v>
                      </c:pt>
                      <c:pt idx="12">
                        <c:v>52.823717371982568</c:v>
                      </c:pt>
                      <c:pt idx="13">
                        <c:v>74.396296296296299</c:v>
                      </c:pt>
                      <c:pt idx="14">
                        <c:v>32.572263821560483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47-4E63-BF7E-C2799153A12D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v>OpenCVSGBM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OpenCVSGBM!$O$2:$O$16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39.949154517476863</c:v>
                      </c:pt>
                      <c:pt idx="1">
                        <c:v>27.419275390498409</c:v>
                      </c:pt>
                      <c:pt idx="2">
                        <c:v>34.481128042916069</c:v>
                      </c:pt>
                      <c:pt idx="3">
                        <c:v>52.248681019993107</c:v>
                      </c:pt>
                      <c:pt idx="4">
                        <c:v>52.248681019993107</c:v>
                      </c:pt>
                      <c:pt idx="5">
                        <c:v>56.079794569893579</c:v>
                      </c:pt>
                      <c:pt idx="6">
                        <c:v>56.079794569893579</c:v>
                      </c:pt>
                      <c:pt idx="7">
                        <c:v>57.416999789606557</c:v>
                      </c:pt>
                      <c:pt idx="8">
                        <c:v>39.345185499092338</c:v>
                      </c:pt>
                      <c:pt idx="9">
                        <c:v>44.42826118028205</c:v>
                      </c:pt>
                      <c:pt idx="10">
                        <c:v>44.42826118028205</c:v>
                      </c:pt>
                      <c:pt idx="11">
                        <c:v>49.507887517146777</c:v>
                      </c:pt>
                      <c:pt idx="12">
                        <c:v>40.716214631965229</c:v>
                      </c:pt>
                      <c:pt idx="13">
                        <c:v>55.232037037037038</c:v>
                      </c:pt>
                      <c:pt idx="14">
                        <c:v>38.152249971144968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33-4EBF-827D-CC2DCCAB3E50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v>GOTCHA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GOTCHA!$O$2:$O$26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30.676129366776848</c:v>
                      </c:pt>
                      <c:pt idx="2">
                        <c:v>29.973295768541448</c:v>
                      </c:pt>
                      <c:pt idx="5">
                        <c:v>45.964912796595961</c:v>
                      </c:pt>
                      <c:pt idx="6">
                        <c:v>45.748944325677002</c:v>
                      </c:pt>
                      <c:pt idx="8">
                        <c:v>30.536608420192113</c:v>
                      </c:pt>
                      <c:pt idx="9">
                        <c:v>45.24498554821497</c:v>
                      </c:pt>
                      <c:pt idx="10">
                        <c:v>44.961964807521284</c:v>
                      </c:pt>
                      <c:pt idx="13">
                        <c:v>57.273703703703703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F14-4909-9536-1C7DC6D8FBF9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75.184642179216468</c:v>
                      </c:pt>
                      <c:pt idx="1">
                        <c:v>54.469246224641907</c:v>
                      </c:pt>
                      <c:pt idx="2">
                        <c:v>48.596033713662855</c:v>
                      </c:pt>
                      <c:pt idx="3">
                        <c:v>78.922947265237852</c:v>
                      </c:pt>
                      <c:pt idx="4">
                        <c:v>78.922947265237852</c:v>
                      </c:pt>
                      <c:pt idx="5">
                        <c:v>72.828148570722831</c:v>
                      </c:pt>
                      <c:pt idx="6">
                        <c:v>72.828148570722831</c:v>
                      </c:pt>
                      <c:pt idx="7">
                        <c:v>73.545462514902866</c:v>
                      </c:pt>
                      <c:pt idx="8">
                        <c:v>69.734092671403332</c:v>
                      </c:pt>
                      <c:pt idx="9">
                        <c:v>63.193824641087538</c:v>
                      </c:pt>
                      <c:pt idx="10">
                        <c:v>63.193824641087538</c:v>
                      </c:pt>
                      <c:pt idx="11">
                        <c:v>75.789501886145402</c:v>
                      </c:pt>
                      <c:pt idx="12">
                        <c:v>65.369793285458002</c:v>
                      </c:pt>
                      <c:pt idx="13">
                        <c:v>68.025999999999996</c:v>
                      </c:pt>
                      <c:pt idx="14">
                        <c:v>61.90619950369345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A6-4798-AA66-BBA666529BB0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CM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'CM'!$O$2:$O$16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83.585887658370027</c:v>
                      </c:pt>
                      <c:pt idx="1">
                        <c:v>76.354656815088475</c:v>
                      </c:pt>
                      <c:pt idx="2">
                        <c:v>66.535785273095328</c:v>
                      </c:pt>
                      <c:pt idx="3">
                        <c:v>78.71887193606986</c:v>
                      </c:pt>
                      <c:pt idx="4">
                        <c:v>79.881719466597161</c:v>
                      </c:pt>
                      <c:pt idx="5">
                        <c:v>83.513248859783516</c:v>
                      </c:pt>
                      <c:pt idx="6">
                        <c:v>75.722284138125715</c:v>
                      </c:pt>
                      <c:pt idx="7">
                        <c:v>78.407532084998948</c:v>
                      </c:pt>
                      <c:pt idx="8">
                        <c:v>77.978369459371734</c:v>
                      </c:pt>
                      <c:pt idx="9">
                        <c:v>80.804615042561295</c:v>
                      </c:pt>
                      <c:pt idx="10">
                        <c:v>83.327850563533374</c:v>
                      </c:pt>
                      <c:pt idx="11">
                        <c:v>83.808942043895755</c:v>
                      </c:pt>
                      <c:pt idx="12">
                        <c:v>82.729916081856985</c:v>
                      </c:pt>
                      <c:pt idx="13">
                        <c:v>84.095111111111109</c:v>
                      </c:pt>
                      <c:pt idx="14">
                        <c:v>59.266144390581722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47-4E63-BF7E-C2799153A12D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Valid</a:t>
                </a:r>
                <a:r>
                  <a:rPr lang="en-GB" baseline="0"/>
                  <a:t> pixels (</a:t>
                </a:r>
                <a:r>
                  <a:rPr lang="en-GB"/>
                  <a:t>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I3DRSGM!$L$2:$L$16</c:f>
              <c:numCache>
                <c:formatCode>General</c:formatCode>
                <c:ptCount val="15"/>
                <c:pt idx="0">
                  <c:v>3.6067183017730713</c:v>
                </c:pt>
                <c:pt idx="1">
                  <c:v>1.6927380561828613</c:v>
                </c:pt>
                <c:pt idx="2">
                  <c:v>3.4582014083862305</c:v>
                </c:pt>
                <c:pt idx="3">
                  <c:v>3.7781393527984619</c:v>
                </c:pt>
                <c:pt idx="4">
                  <c:v>2.7606525421142578</c:v>
                </c:pt>
                <c:pt idx="5">
                  <c:v>3.4920921325683594</c:v>
                </c:pt>
                <c:pt idx="6">
                  <c:v>2.545198917388916</c:v>
                </c:pt>
                <c:pt idx="7">
                  <c:v>3.668642520904541</c:v>
                </c:pt>
                <c:pt idx="8">
                  <c:v>3.4672200679779053</c:v>
                </c:pt>
                <c:pt idx="9">
                  <c:v>3.3035132884979248</c:v>
                </c:pt>
                <c:pt idx="10">
                  <c:v>2.3836257457733154</c:v>
                </c:pt>
                <c:pt idx="11">
                  <c:v>3.5532360076904297</c:v>
                </c:pt>
                <c:pt idx="12">
                  <c:v>3.7403571605682373</c:v>
                </c:pt>
                <c:pt idx="13">
                  <c:v>2.2384228706359863</c:v>
                </c:pt>
                <c:pt idx="14">
                  <c:v>3.5846669673919678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5-4393-B14C-B025B80B4644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I3DRSGM_sub!$L$2:$L$16</c:f>
              <c:numCache>
                <c:formatCode>General</c:formatCode>
                <c:ptCount val="15"/>
                <c:pt idx="0">
                  <c:v>4.8157889842987061</c:v>
                </c:pt>
                <c:pt idx="1">
                  <c:v>2.0497589111328125</c:v>
                </c:pt>
                <c:pt idx="2">
                  <c:v>4.4569604396820068</c:v>
                </c:pt>
                <c:pt idx="3">
                  <c:v>4.974846363067627</c:v>
                </c:pt>
                <c:pt idx="4">
                  <c:v>4.0331923961639404</c:v>
                </c:pt>
                <c:pt idx="5">
                  <c:v>4.600236177444458</c:v>
                </c:pt>
                <c:pt idx="6">
                  <c:v>3.6502411365509033</c:v>
                </c:pt>
                <c:pt idx="7">
                  <c:v>4.8458960056304932</c:v>
                </c:pt>
                <c:pt idx="8">
                  <c:v>4.5352013111114502</c:v>
                </c:pt>
                <c:pt idx="9">
                  <c:v>4.3620517253875732</c:v>
                </c:pt>
                <c:pt idx="10">
                  <c:v>3.4268419742584229</c:v>
                </c:pt>
                <c:pt idx="11">
                  <c:v>4.7542552947998047</c:v>
                </c:pt>
                <c:pt idx="12">
                  <c:v>5.0012381076812744</c:v>
                </c:pt>
                <c:pt idx="13">
                  <c:v>2.8048310279846191</c:v>
                </c:pt>
                <c:pt idx="14">
                  <c:v>4.5921478271484375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ACD-4CDB-922D-6329B4A275D0}"/>
            </c:ext>
          </c:extLst>
        </c:ser>
        <c:ser>
          <c:idx val="3"/>
          <c:order val="5"/>
          <c:tx>
            <c:v>OpenCVBM</c:v>
          </c:tx>
          <c:val>
            <c:numRef>
              <c:f>OpenCVBM!$L$2:$L$16</c:f>
              <c:numCache>
                <c:formatCode>General</c:formatCode>
                <c:ptCount val="15"/>
                <c:pt idx="0">
                  <c:v>0.66499567031860352</c:v>
                </c:pt>
                <c:pt idx="1">
                  <c:v>0.15132427215576172</c:v>
                </c:pt>
                <c:pt idx="2">
                  <c:v>0.51852273941040039</c:v>
                </c:pt>
                <c:pt idx="3">
                  <c:v>0.6268770694732666</c:v>
                </c:pt>
                <c:pt idx="4">
                  <c:v>0.65815353393554688</c:v>
                </c:pt>
                <c:pt idx="5">
                  <c:v>0.59566807746887207</c:v>
                </c:pt>
                <c:pt idx="6">
                  <c:v>0.86709690093994141</c:v>
                </c:pt>
                <c:pt idx="7">
                  <c:v>0.66788530349731445</c:v>
                </c:pt>
                <c:pt idx="8">
                  <c:v>0.55166172981262207</c:v>
                </c:pt>
                <c:pt idx="9">
                  <c:v>0.55559182167053223</c:v>
                </c:pt>
                <c:pt idx="10">
                  <c:v>0.55851554870605469</c:v>
                </c:pt>
                <c:pt idx="11">
                  <c:v>0.71284365653991699</c:v>
                </c:pt>
                <c:pt idx="12">
                  <c:v>0.65226268768310547</c:v>
                </c:pt>
                <c:pt idx="13">
                  <c:v>0.3066401481628418</c:v>
                </c:pt>
                <c:pt idx="14">
                  <c:v>0.65132498741149902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555-4393-B14C-B025B80B4644}"/>
            </c:ext>
          </c:extLst>
        </c:ser>
        <c:ser>
          <c:idx val="10"/>
          <c:order val="10"/>
          <c:tx>
            <c:v>I3DRALSC2_cvsift_cpugpu</c:v>
          </c:tx>
          <c:val>
            <c:numRef>
              <c:f>I3DRALSC2_cvsift_cpugpu!$L$2:$L$16</c:f>
              <c:numCache>
                <c:formatCode>General</c:formatCode>
                <c:ptCount val="15"/>
                <c:pt idx="0">
                  <c:v>6.7192463874816895</c:v>
                </c:pt>
                <c:pt idx="1">
                  <c:v>3.3113024234771729</c:v>
                </c:pt>
                <c:pt idx="2">
                  <c:v>5.0826799869537354</c:v>
                </c:pt>
                <c:pt idx="3">
                  <c:v>8.5399112701416016</c:v>
                </c:pt>
                <c:pt idx="4">
                  <c:v>6.1245687007904053</c:v>
                </c:pt>
                <c:pt idx="5">
                  <c:v>5.8570494651794434</c:v>
                </c:pt>
                <c:pt idx="6">
                  <c:v>4.1542918682098389</c:v>
                </c:pt>
                <c:pt idx="7">
                  <c:v>6.7847239971160889</c:v>
                </c:pt>
                <c:pt idx="8">
                  <c:v>5.9781315326690674</c:v>
                </c:pt>
                <c:pt idx="9">
                  <c:v>7.3153929710388184</c:v>
                </c:pt>
                <c:pt idx="10">
                  <c:v>5.3980922698974609</c:v>
                </c:pt>
                <c:pt idx="11">
                  <c:v>5.7886912822723389</c:v>
                </c:pt>
                <c:pt idx="12">
                  <c:v>5.8150975704193115</c:v>
                </c:pt>
                <c:pt idx="13">
                  <c:v>4.5602576732635498</c:v>
                </c:pt>
                <c:pt idx="14">
                  <c:v>4.3903846740722656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D-479D-9904-31CBB2E1FF39}"/>
            </c:ext>
          </c:extLst>
        </c:ser>
        <c:ser>
          <c:idx val="11"/>
          <c:order val="11"/>
          <c:tx>
            <c:v>I3DRALSC2_vlsift_cpugpu</c:v>
          </c:tx>
          <c:val>
            <c:numRef>
              <c:f>I3DRALSC2_vlsift_cpugpu!$L$2:$L$16</c:f>
              <c:numCache>
                <c:formatCode>General</c:formatCode>
                <c:ptCount val="15"/>
                <c:pt idx="0">
                  <c:v>6.3042452335357666</c:v>
                </c:pt>
                <c:pt idx="1">
                  <c:v>3.0349645614624023</c:v>
                </c:pt>
                <c:pt idx="2">
                  <c:v>5.3629379272460938</c:v>
                </c:pt>
                <c:pt idx="3">
                  <c:v>8.5131268501281738</c:v>
                </c:pt>
                <c:pt idx="4">
                  <c:v>6.7356429100036621</c:v>
                </c:pt>
                <c:pt idx="5">
                  <c:v>6.5757510662078857</c:v>
                </c:pt>
                <c:pt idx="6">
                  <c:v>4.4275717735290527</c:v>
                </c:pt>
                <c:pt idx="7">
                  <c:v>7.5795960426330566</c:v>
                </c:pt>
                <c:pt idx="8">
                  <c:v>5.9088051319122314</c:v>
                </c:pt>
                <c:pt idx="9">
                  <c:v>5.7125616073608398</c:v>
                </c:pt>
                <c:pt idx="10">
                  <c:v>5.3864114284515381</c:v>
                </c:pt>
                <c:pt idx="11">
                  <c:v>6.1599009037017822</c:v>
                </c:pt>
                <c:pt idx="12">
                  <c:v>6.0328133106231689</c:v>
                </c:pt>
                <c:pt idx="13">
                  <c:v>4.7428951263427734</c:v>
                </c:pt>
                <c:pt idx="14">
                  <c:v>5.4313123226165771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6-42BE-BD0F-8C231AFD214A}"/>
            </c:ext>
          </c:extLst>
        </c:ser>
        <c:ser>
          <c:idx val="12"/>
          <c:order val="12"/>
          <c:tx>
            <c:v>I3DRALSC2_cvsift_gpu</c:v>
          </c:tx>
          <c:val>
            <c:numRef>
              <c:f>I3DRALSC2_cvsift_gpu!$L$2:$L$16</c:f>
              <c:numCache>
                <c:formatCode>General</c:formatCode>
                <c:ptCount val="15"/>
                <c:pt idx="0">
                  <c:v>9.9144432544708252</c:v>
                </c:pt>
                <c:pt idx="1">
                  <c:v>3.2503006458282471</c:v>
                </c:pt>
                <c:pt idx="2">
                  <c:v>8.0925097465515137</c:v>
                </c:pt>
                <c:pt idx="3">
                  <c:v>13.815379858016968</c:v>
                </c:pt>
                <c:pt idx="4">
                  <c:v>9.1034207344055176</c:v>
                </c:pt>
                <c:pt idx="5">
                  <c:v>8.640127420425415</c:v>
                </c:pt>
                <c:pt idx="6">
                  <c:v>5.7154552936553955</c:v>
                </c:pt>
                <c:pt idx="7">
                  <c:v>11.513874053955078</c:v>
                </c:pt>
                <c:pt idx="8">
                  <c:v>6.5971910953521729</c:v>
                </c:pt>
                <c:pt idx="9">
                  <c:v>6.9117193222045898</c:v>
                </c:pt>
                <c:pt idx="10">
                  <c:v>6.777885913848877</c:v>
                </c:pt>
                <c:pt idx="11">
                  <c:v>6.1362838745117188</c:v>
                </c:pt>
                <c:pt idx="12">
                  <c:v>6.9614665508270264</c:v>
                </c:pt>
                <c:pt idx="13">
                  <c:v>5.5211009979248047</c:v>
                </c:pt>
                <c:pt idx="14">
                  <c:v>5.0827662944793701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6-42BE-BD0F-8C231AFD214A}"/>
            </c:ext>
          </c:extLst>
        </c:ser>
        <c:ser>
          <c:idx val="13"/>
          <c:order val="13"/>
          <c:tx>
            <c:v>I3DRALSC2_vlsift_gpu</c:v>
          </c:tx>
          <c:val>
            <c:numRef>
              <c:f>I3DRALSC2_vlsift_gpu!$L$2:$L$16</c:f>
              <c:numCache>
                <c:formatCode>General</c:formatCode>
                <c:ptCount val="15"/>
                <c:pt idx="0">
                  <c:v>7.5005390644073486</c:v>
                </c:pt>
                <c:pt idx="1">
                  <c:v>3.0593891143798828</c:v>
                </c:pt>
                <c:pt idx="2">
                  <c:v>5.8834164142608643</c:v>
                </c:pt>
                <c:pt idx="3">
                  <c:v>9.926081657409668</c:v>
                </c:pt>
                <c:pt idx="4">
                  <c:v>7.2720348834991455</c:v>
                </c:pt>
                <c:pt idx="5">
                  <c:v>7.3843300342559814</c:v>
                </c:pt>
                <c:pt idx="6">
                  <c:v>4.6159160137176514</c:v>
                </c:pt>
                <c:pt idx="7">
                  <c:v>8.6801080703735352</c:v>
                </c:pt>
                <c:pt idx="8">
                  <c:v>6.2749490737915039</c:v>
                </c:pt>
                <c:pt idx="9">
                  <c:v>6.0318844318389893</c:v>
                </c:pt>
                <c:pt idx="10">
                  <c:v>6.2212810516357422</c:v>
                </c:pt>
                <c:pt idx="11">
                  <c:v>6.3375227451324463</c:v>
                </c:pt>
                <c:pt idx="12">
                  <c:v>7.0405805110931396</c:v>
                </c:pt>
                <c:pt idx="13">
                  <c:v>6.1548786163330078</c:v>
                </c:pt>
                <c:pt idx="14">
                  <c:v>6.0005903244018555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6-42BE-BD0F-8C231AFD214A}"/>
            </c:ext>
          </c:extLst>
        </c:ser>
        <c:ser>
          <c:idx val="14"/>
          <c:order val="14"/>
          <c:tx>
            <c:v>I3DRALSC2_cvsift_cpu</c:v>
          </c:tx>
          <c:val>
            <c:numRef>
              <c:f>I3DRALSC2_cvsift_cpu!$L$2:$L$16</c:f>
              <c:numCache>
                <c:formatCode>General</c:formatCode>
                <c:ptCount val="15"/>
                <c:pt idx="0">
                  <c:v>14.340881109237671</c:v>
                </c:pt>
                <c:pt idx="1">
                  <c:v>4.089580774307251</c:v>
                </c:pt>
                <c:pt idx="2">
                  <c:v>8.5326554775238037</c:v>
                </c:pt>
                <c:pt idx="3">
                  <c:v>14.516653776168823</c:v>
                </c:pt>
                <c:pt idx="4">
                  <c:v>9.4622862339019775</c:v>
                </c:pt>
                <c:pt idx="5">
                  <c:v>11.136984586715698</c:v>
                </c:pt>
                <c:pt idx="6">
                  <c:v>6.3599445819854736</c:v>
                </c:pt>
                <c:pt idx="7">
                  <c:v>11.889896392822266</c:v>
                </c:pt>
                <c:pt idx="8">
                  <c:v>8.1596534252166748</c:v>
                </c:pt>
                <c:pt idx="9">
                  <c:v>8.5707390308380127</c:v>
                </c:pt>
                <c:pt idx="10">
                  <c:v>10.37715220451355</c:v>
                </c:pt>
                <c:pt idx="11">
                  <c:v>9.421422004699707</c:v>
                </c:pt>
                <c:pt idx="12">
                  <c:v>8.7152538299560547</c:v>
                </c:pt>
                <c:pt idx="13">
                  <c:v>7.0054080486297607</c:v>
                </c:pt>
                <c:pt idx="14">
                  <c:v>5.9449710845947266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6-42BE-BD0F-8C231AFD214A}"/>
            </c:ext>
          </c:extLst>
        </c:ser>
        <c:ser>
          <c:idx val="15"/>
          <c:order val="15"/>
          <c:tx>
            <c:v>I3DRALSC2_vlsift_cpu</c:v>
          </c:tx>
          <c:val>
            <c:numRef>
              <c:f>I3DRALSC2_vlsift_cpu!$L$2:$L$16</c:f>
              <c:numCache>
                <c:formatCode>General</c:formatCode>
                <c:ptCount val="15"/>
                <c:pt idx="0">
                  <c:v>9.724961519241333</c:v>
                </c:pt>
                <c:pt idx="1">
                  <c:v>3.7341823577880859</c:v>
                </c:pt>
                <c:pt idx="2">
                  <c:v>7.6455850601196289</c:v>
                </c:pt>
                <c:pt idx="3">
                  <c:v>13.335322141647339</c:v>
                </c:pt>
                <c:pt idx="4">
                  <c:v>9.1781573295593262</c:v>
                </c:pt>
                <c:pt idx="5">
                  <c:v>10.362603187561035</c:v>
                </c:pt>
                <c:pt idx="6">
                  <c:v>5.5603189468383789</c:v>
                </c:pt>
                <c:pt idx="7">
                  <c:v>11.935815572738647</c:v>
                </c:pt>
                <c:pt idx="8">
                  <c:v>8.8949766159057617</c:v>
                </c:pt>
                <c:pt idx="9">
                  <c:v>8.9330558776855469</c:v>
                </c:pt>
                <c:pt idx="10">
                  <c:v>7.5034270286560059</c:v>
                </c:pt>
                <c:pt idx="11">
                  <c:v>9.2207331657409668</c:v>
                </c:pt>
                <c:pt idx="12">
                  <c:v>8.9379003047943115</c:v>
                </c:pt>
                <c:pt idx="13">
                  <c:v>6.7173831462860107</c:v>
                </c:pt>
                <c:pt idx="14">
                  <c:v>6.5294287204742432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6-42BE-BD0F-8C231AFD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4.9674270153045654</c:v>
                      </c:pt>
                      <c:pt idx="1">
                        <c:v>1.8063702583312988</c:v>
                      </c:pt>
                      <c:pt idx="2">
                        <c:v>3.9383108615875244</c:v>
                      </c:pt>
                      <c:pt idx="3">
                        <c:v>4.0385816097259521</c:v>
                      </c:pt>
                      <c:pt idx="4">
                        <c:v>3.0837287902832031</c:v>
                      </c:pt>
                      <c:pt idx="5">
                        <c:v>3.8804085254669189</c:v>
                      </c:pt>
                      <c:pt idx="6">
                        <c:v>2.8583328723907471</c:v>
                      </c:pt>
                      <c:pt idx="7">
                        <c:v>4.0104324817657471</c:v>
                      </c:pt>
                      <c:pt idx="8">
                        <c:v>3.9382731914520264</c:v>
                      </c:pt>
                      <c:pt idx="9">
                        <c:v>3.6215171813964844</c:v>
                      </c:pt>
                      <c:pt idx="10">
                        <c:v>2.6588935852050781</c:v>
                      </c:pt>
                      <c:pt idx="11">
                        <c:v>3.9929399490356445</c:v>
                      </c:pt>
                      <c:pt idx="12">
                        <c:v>4.1741633415222168</c:v>
                      </c:pt>
                      <c:pt idx="13">
                        <c:v>2.3887250423431396</c:v>
                      </c:pt>
                      <c:pt idx="14">
                        <c:v>4.0841608047485352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555-4393-B14C-B025B80B4644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I3DRALSC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I3DRALSC!$L$2:$L$16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55.469142436981201</c:v>
                      </c:pt>
                      <c:pt idx="1">
                        <c:v>13.408360004425049</c:v>
                      </c:pt>
                      <c:pt idx="2">
                        <c:v>46.269706010818481</c:v>
                      </c:pt>
                      <c:pt idx="3">
                        <c:v>87.568092346191406</c:v>
                      </c:pt>
                      <c:pt idx="4">
                        <c:v>87.596889972686768</c:v>
                      </c:pt>
                      <c:pt idx="5">
                        <c:v>67.55913782119751</c:v>
                      </c:pt>
                      <c:pt idx="6">
                        <c:v>63.027881860733032</c:v>
                      </c:pt>
                      <c:pt idx="7">
                        <c:v>76.885738849639893</c:v>
                      </c:pt>
                      <c:pt idx="8">
                        <c:v>44.344785213470459</c:v>
                      </c:pt>
                      <c:pt idx="9">
                        <c:v>52.452739715576172</c:v>
                      </c:pt>
                      <c:pt idx="10">
                        <c:v>52.226148843765259</c:v>
                      </c:pt>
                      <c:pt idx="11">
                        <c:v>37.311118364334106</c:v>
                      </c:pt>
                      <c:pt idx="12">
                        <c:v>54.570923089981079</c:v>
                      </c:pt>
                      <c:pt idx="13">
                        <c:v>35.44990873336792</c:v>
                      </c:pt>
                      <c:pt idx="14">
                        <c:v>29.097747802734375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555-4393-B14C-B025B80B4644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I3DRALSC_down2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I3DRALSC_down2!$L$2:$L$16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15.648365259170532</c:v>
                      </c:pt>
                      <c:pt idx="1">
                        <c:v>4.1686751842498779</c:v>
                      </c:pt>
                      <c:pt idx="2">
                        <c:v>11.370398283004761</c:v>
                      </c:pt>
                      <c:pt idx="3">
                        <c:v>23.017080307006836</c:v>
                      </c:pt>
                      <c:pt idx="4">
                        <c:v>23.021965265274048</c:v>
                      </c:pt>
                      <c:pt idx="5">
                        <c:v>18.749774932861328</c:v>
                      </c:pt>
                      <c:pt idx="6">
                        <c:v>17.676563262939453</c:v>
                      </c:pt>
                      <c:pt idx="7">
                        <c:v>22.048055410385132</c:v>
                      </c:pt>
                      <c:pt idx="8">
                        <c:v>14.327204465866089</c:v>
                      </c:pt>
                      <c:pt idx="9">
                        <c:v>14.496143579483032</c:v>
                      </c:pt>
                      <c:pt idx="10">
                        <c:v>14.030431747436523</c:v>
                      </c:pt>
                      <c:pt idx="11">
                        <c:v>15.410343885421753</c:v>
                      </c:pt>
                      <c:pt idx="12">
                        <c:v>16.675695896148682</c:v>
                      </c:pt>
                      <c:pt idx="13">
                        <c:v>11.278612852096558</c:v>
                      </c:pt>
                      <c:pt idx="14">
                        <c:v>11.851810932159424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CD-4CDB-922D-6329B4A275D0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v>OpenCVSGBM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OpenCVSGBM!$L$2:$L$16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9.2704334259033203</c:v>
                      </c:pt>
                      <c:pt idx="1">
                        <c:v>1.4989280700683594</c:v>
                      </c:pt>
                      <c:pt idx="2">
                        <c:v>7.8832528591156006</c:v>
                      </c:pt>
                      <c:pt idx="3">
                        <c:v>9.7278938293457031</c:v>
                      </c:pt>
                      <c:pt idx="4">
                        <c:v>9.7913639545440674</c:v>
                      </c:pt>
                      <c:pt idx="5">
                        <c:v>10.435848236083984</c:v>
                      </c:pt>
                      <c:pt idx="6">
                        <c:v>11.228809833526611</c:v>
                      </c:pt>
                      <c:pt idx="7">
                        <c:v>11.755067825317383</c:v>
                      </c:pt>
                      <c:pt idx="8">
                        <c:v>9.5218808650970459</c:v>
                      </c:pt>
                      <c:pt idx="9">
                        <c:v>9.2230110168457031</c:v>
                      </c:pt>
                      <c:pt idx="10">
                        <c:v>8.0062963962554932</c:v>
                      </c:pt>
                      <c:pt idx="11">
                        <c:v>12.909910917282104</c:v>
                      </c:pt>
                      <c:pt idx="12">
                        <c:v>9.8587455749511719</c:v>
                      </c:pt>
                      <c:pt idx="13">
                        <c:v>3.9577546119689941</c:v>
                      </c:pt>
                      <c:pt idx="14">
                        <c:v>10.124349355697632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5-4393-B14C-B025B80B4644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v>GOTCHA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GOTCHA!$L$2:$L$26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60.484440565109253</c:v>
                      </c:pt>
                      <c:pt idx="2">
                        <c:v>293.79376721382141</c:v>
                      </c:pt>
                      <c:pt idx="5">
                        <c:v>711.7317898273468</c:v>
                      </c:pt>
                      <c:pt idx="6">
                        <c:v>671.9276647567749</c:v>
                      </c:pt>
                      <c:pt idx="8">
                        <c:v>428.05756688117981</c:v>
                      </c:pt>
                      <c:pt idx="9">
                        <c:v>452.03358912467957</c:v>
                      </c:pt>
                      <c:pt idx="10">
                        <c:v>456.77255725860596</c:v>
                      </c:pt>
                      <c:pt idx="13">
                        <c:v>286.14285778999329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14-4EEC-B2B6-659D89072D62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0.94033575057983398</c:v>
                      </c:pt>
                      <c:pt idx="1">
                        <c:v>0.20017528533935547</c:v>
                      </c:pt>
                      <c:pt idx="2">
                        <c:v>0.6825709342956543</c:v>
                      </c:pt>
                      <c:pt idx="3">
                        <c:v>0.93649744987487793</c:v>
                      </c:pt>
                      <c:pt idx="4">
                        <c:v>0.85053920745849609</c:v>
                      </c:pt>
                      <c:pt idx="5">
                        <c:v>0.86710286140441895</c:v>
                      </c:pt>
                      <c:pt idx="6">
                        <c:v>0.95794868469238281</c:v>
                      </c:pt>
                      <c:pt idx="7">
                        <c:v>0.875885009765625</c:v>
                      </c:pt>
                      <c:pt idx="8">
                        <c:v>0.79482769966125488</c:v>
                      </c:pt>
                      <c:pt idx="9">
                        <c:v>0.74307584762573242</c:v>
                      </c:pt>
                      <c:pt idx="10">
                        <c:v>0.72358608245849609</c:v>
                      </c:pt>
                      <c:pt idx="11">
                        <c:v>0.80265188217163086</c:v>
                      </c:pt>
                      <c:pt idx="12">
                        <c:v>0.81146526336669922</c:v>
                      </c:pt>
                      <c:pt idx="13">
                        <c:v>0.47942066192626953</c:v>
                      </c:pt>
                      <c:pt idx="14">
                        <c:v>0.79487228393554688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ACD-4CDB-922D-6329B4A275D0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CM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'CM'!$L$2:$L$16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3.6002645492553711</c:v>
                      </c:pt>
                      <c:pt idx="1">
                        <c:v>1.1297800540924072</c:v>
                      </c:pt>
                      <c:pt idx="2">
                        <c:v>3.5990526676177979</c:v>
                      </c:pt>
                      <c:pt idx="3">
                        <c:v>3.742929220199585</c:v>
                      </c:pt>
                      <c:pt idx="4">
                        <c:v>3.6432840824127197</c:v>
                      </c:pt>
                      <c:pt idx="5">
                        <c:v>3.3229954242706299</c:v>
                      </c:pt>
                      <c:pt idx="6">
                        <c:v>3.3610754013061523</c:v>
                      </c:pt>
                      <c:pt idx="7">
                        <c:v>3.5143840312957764</c:v>
                      </c:pt>
                      <c:pt idx="8">
                        <c:v>3.3083817958831787</c:v>
                      </c:pt>
                      <c:pt idx="9">
                        <c:v>3.1375365257263184</c:v>
                      </c:pt>
                      <c:pt idx="10">
                        <c:v>3.0740160942077637</c:v>
                      </c:pt>
                      <c:pt idx="11">
                        <c:v>4.390300989151001</c:v>
                      </c:pt>
                      <c:pt idx="12">
                        <c:v>3.6550791263580322</c:v>
                      </c:pt>
                      <c:pt idx="13">
                        <c:v>1.7078990936279297</c:v>
                      </c:pt>
                      <c:pt idx="14">
                        <c:v>3.5976076126098633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CD-4CDB-922D-6329B4A275D0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 (mask invalid points)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I3DRSGM!$Q$2:$Q$16</c:f>
              <c:numCache>
                <c:formatCode>General</c:formatCode>
                <c:ptCount val="15"/>
                <c:pt idx="0">
                  <c:v>13.215795741463248</c:v>
                </c:pt>
                <c:pt idx="1">
                  <c:v>2.9037845103361373</c:v>
                </c:pt>
                <c:pt idx="2">
                  <c:v>64.551192439121522</c:v>
                </c:pt>
                <c:pt idx="3">
                  <c:v>20.87816920179425</c:v>
                </c:pt>
                <c:pt idx="4">
                  <c:v>20.87816920179425</c:v>
                </c:pt>
                <c:pt idx="5">
                  <c:v>19.981502371236221</c:v>
                </c:pt>
                <c:pt idx="6">
                  <c:v>19.981502371236221</c:v>
                </c:pt>
                <c:pt idx="7">
                  <c:v>29.727133289526613</c:v>
                </c:pt>
                <c:pt idx="8">
                  <c:v>29.983294095290589</c:v>
                </c:pt>
                <c:pt idx="9">
                  <c:v>14.341417442932931</c:v>
                </c:pt>
                <c:pt idx="10">
                  <c:v>14.341417442932931</c:v>
                </c:pt>
                <c:pt idx="11">
                  <c:v>12.00252442827621</c:v>
                </c:pt>
                <c:pt idx="12">
                  <c:v>31.65329221744754</c:v>
                </c:pt>
                <c:pt idx="13">
                  <c:v>2.9436649492313718</c:v>
                </c:pt>
                <c:pt idx="14">
                  <c:v>32.878972846923759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79-4F8C-AB9A-62C435C3E12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I3DRSGM_sub!$Q$2:$Q$16</c:f>
              <c:numCache>
                <c:formatCode>General</c:formatCode>
                <c:ptCount val="15"/>
                <c:pt idx="0">
                  <c:v>10.507847714276496</c:v>
                </c:pt>
                <c:pt idx="1">
                  <c:v>2.1897583895019839</c:v>
                </c:pt>
                <c:pt idx="2">
                  <c:v>42.858551874159261</c:v>
                </c:pt>
                <c:pt idx="3">
                  <c:v>16.542145511541118</c:v>
                </c:pt>
                <c:pt idx="4">
                  <c:v>16.542145511541118</c:v>
                </c:pt>
                <c:pt idx="5">
                  <c:v>16.618330686170673</c:v>
                </c:pt>
                <c:pt idx="6">
                  <c:v>16.618330686170673</c:v>
                </c:pt>
                <c:pt idx="7">
                  <c:v>21.692735375383304</c:v>
                </c:pt>
                <c:pt idx="8">
                  <c:v>23.078314096635584</c:v>
                </c:pt>
                <c:pt idx="9">
                  <c:v>12.687367706360774</c:v>
                </c:pt>
                <c:pt idx="10">
                  <c:v>12.687367706360774</c:v>
                </c:pt>
                <c:pt idx="11">
                  <c:v>10.269866299450726</c:v>
                </c:pt>
                <c:pt idx="12">
                  <c:v>22.951545427269163</c:v>
                </c:pt>
                <c:pt idx="13">
                  <c:v>2.4585817953536639</c:v>
                </c:pt>
                <c:pt idx="14">
                  <c:v>25.906303009972905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679-4F8C-AB9A-62C435C3E12C}"/>
            </c:ext>
          </c:extLst>
        </c:ser>
        <c:ser>
          <c:idx val="3"/>
          <c:order val="5"/>
          <c:tx>
            <c:v>OpenCVBM</c:v>
          </c:tx>
          <c:val>
            <c:numRef>
              <c:f>OpenCVBM!$Q$2:$Q$16</c:f>
              <c:numCache>
                <c:formatCode>General</c:formatCode>
                <c:ptCount val="15"/>
                <c:pt idx="0">
                  <c:v>17.735082240853686</c:v>
                </c:pt>
                <c:pt idx="1">
                  <c:v>2.1127743708595261</c:v>
                </c:pt>
                <c:pt idx="2">
                  <c:v>40.601606846473764</c:v>
                </c:pt>
                <c:pt idx="3">
                  <c:v>22.715763698589495</c:v>
                </c:pt>
                <c:pt idx="4">
                  <c:v>22.763403664362645</c:v>
                </c:pt>
                <c:pt idx="5">
                  <c:v>17.568223773969457</c:v>
                </c:pt>
                <c:pt idx="6">
                  <c:v>14.912310314011279</c:v>
                </c:pt>
                <c:pt idx="7">
                  <c:v>26.372298115828968</c:v>
                </c:pt>
                <c:pt idx="8">
                  <c:v>26.65453952967604</c:v>
                </c:pt>
                <c:pt idx="9">
                  <c:v>46.511491565593225</c:v>
                </c:pt>
                <c:pt idx="10">
                  <c:v>25.567457543797865</c:v>
                </c:pt>
                <c:pt idx="11">
                  <c:v>15.098845764912534</c:v>
                </c:pt>
                <c:pt idx="12">
                  <c:v>19.909536620361109</c:v>
                </c:pt>
                <c:pt idx="13">
                  <c:v>2.029562897659384</c:v>
                </c:pt>
                <c:pt idx="14">
                  <c:v>29.325605703929522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679-4F8C-AB9A-62C435C3E12C}"/>
            </c:ext>
          </c:extLst>
        </c:ser>
        <c:ser>
          <c:idx val="10"/>
          <c:order val="10"/>
          <c:tx>
            <c:v>I3DRALSC2_cvsift_cpugpu</c:v>
          </c:tx>
          <c:val>
            <c:numRef>
              <c:f>I3DRALSC2_cvsift_cpugpu!$Q$2:$Q$16</c:f>
              <c:numCache>
                <c:formatCode>General</c:formatCode>
                <c:ptCount val="15"/>
                <c:pt idx="0">
                  <c:v>23.496874012917257</c:v>
                </c:pt>
                <c:pt idx="1">
                  <c:v>3.623455394694775</c:v>
                </c:pt>
                <c:pt idx="2">
                  <c:v>61.304442083266892</c:v>
                </c:pt>
                <c:pt idx="3">
                  <c:v>35.785887731649012</c:v>
                </c:pt>
                <c:pt idx="4">
                  <c:v>34.389350697654208</c:v>
                </c:pt>
                <c:pt idx="5">
                  <c:v>24.276076306919432</c:v>
                </c:pt>
                <c:pt idx="6">
                  <c:v>17.923790560771632</c:v>
                </c:pt>
                <c:pt idx="7">
                  <c:v>34.375379969490879</c:v>
                </c:pt>
                <c:pt idx="8">
                  <c:v>36.358617914872497</c:v>
                </c:pt>
                <c:pt idx="9">
                  <c:v>27.582008844789794</c:v>
                </c:pt>
                <c:pt idx="10">
                  <c:v>33.911613919035908</c:v>
                </c:pt>
                <c:pt idx="11">
                  <c:v>20.461941257834322</c:v>
                </c:pt>
                <c:pt idx="12">
                  <c:v>34.834387755671834</c:v>
                </c:pt>
                <c:pt idx="13">
                  <c:v>3.9637772389477188</c:v>
                </c:pt>
                <c:pt idx="14">
                  <c:v>53.050089648545836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0-4E23-9EBD-A00A1AC3BFEB}"/>
            </c:ext>
          </c:extLst>
        </c:ser>
        <c:ser>
          <c:idx val="11"/>
          <c:order val="11"/>
          <c:tx>
            <c:v>I3DRALSC2_vlsift_cpugpu</c:v>
          </c:tx>
          <c:val>
            <c:numRef>
              <c:f>I3DRALSC2_vlsift_cpugpu!$Q$2:$Q$16</c:f>
              <c:numCache>
                <c:formatCode>General</c:formatCode>
                <c:ptCount val="15"/>
                <c:pt idx="0">
                  <c:v>22.597717358927746</c:v>
                </c:pt>
                <c:pt idx="1">
                  <c:v>3.3122474565511038</c:v>
                </c:pt>
                <c:pt idx="2">
                  <c:v>56.177568383235716</c:v>
                </c:pt>
                <c:pt idx="3">
                  <c:v>35.519919381264963</c:v>
                </c:pt>
                <c:pt idx="4">
                  <c:v>31.299710461919613</c:v>
                </c:pt>
                <c:pt idx="5">
                  <c:v>24.006916321135456</c:v>
                </c:pt>
                <c:pt idx="6">
                  <c:v>13.91885182172568</c:v>
                </c:pt>
                <c:pt idx="7">
                  <c:v>32.558689121411007</c:v>
                </c:pt>
                <c:pt idx="8">
                  <c:v>34.620806168062614</c:v>
                </c:pt>
                <c:pt idx="9">
                  <c:v>23.073127262253728</c:v>
                </c:pt>
                <c:pt idx="10">
                  <c:v>24.291252363891203</c:v>
                </c:pt>
                <c:pt idx="11">
                  <c:v>20.242843305181339</c:v>
                </c:pt>
                <c:pt idx="12">
                  <c:v>32.353250038998205</c:v>
                </c:pt>
                <c:pt idx="13">
                  <c:v>3.6395801548672759</c:v>
                </c:pt>
                <c:pt idx="14">
                  <c:v>48.223812922792618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8-4456-891E-6B59BE8376B3}"/>
            </c:ext>
          </c:extLst>
        </c:ser>
        <c:ser>
          <c:idx val="12"/>
          <c:order val="12"/>
          <c:tx>
            <c:v>I3DRALSC2_cvsift_gpu</c:v>
          </c:tx>
          <c:val>
            <c:numRef>
              <c:f>I3DRALSC2_cvsift_gpu!$Q$2:$Q$16</c:f>
              <c:numCache>
                <c:formatCode>General</c:formatCode>
                <c:ptCount val="15"/>
                <c:pt idx="0">
                  <c:v>22.864289991948962</c:v>
                </c:pt>
                <c:pt idx="1">
                  <c:v>3.2724051836601404</c:v>
                </c:pt>
                <c:pt idx="2">
                  <c:v>56.353108623770702</c:v>
                </c:pt>
                <c:pt idx="3">
                  <c:v>37.289199173487219</c:v>
                </c:pt>
                <c:pt idx="4">
                  <c:v>34.05299645233606</c:v>
                </c:pt>
                <c:pt idx="5">
                  <c:v>24.348214950773343</c:v>
                </c:pt>
                <c:pt idx="6">
                  <c:v>17.424701984763253</c:v>
                </c:pt>
                <c:pt idx="7">
                  <c:v>31.315615683625499</c:v>
                </c:pt>
                <c:pt idx="8">
                  <c:v>33.064825946067671</c:v>
                </c:pt>
                <c:pt idx="9">
                  <c:v>28.262501338940151</c:v>
                </c:pt>
                <c:pt idx="10">
                  <c:v>29.561462513176995</c:v>
                </c:pt>
                <c:pt idx="11">
                  <c:v>19.689732016332776</c:v>
                </c:pt>
                <c:pt idx="12">
                  <c:v>31.524121933400064</c:v>
                </c:pt>
                <c:pt idx="13">
                  <c:v>3.7945698531415086</c:v>
                </c:pt>
                <c:pt idx="14">
                  <c:v>48.166477154597629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8-4456-891E-6B59BE8376B3}"/>
            </c:ext>
          </c:extLst>
        </c:ser>
        <c:ser>
          <c:idx val="13"/>
          <c:order val="13"/>
          <c:tx>
            <c:v>I3DRALSC2_vlsift_gpu</c:v>
          </c:tx>
          <c:val>
            <c:numRef>
              <c:f>I3DRALSC2_vlsift_gpu!$Q$2:$Q$16</c:f>
              <c:numCache>
                <c:formatCode>General</c:formatCode>
                <c:ptCount val="15"/>
                <c:pt idx="0">
                  <c:v>21.687497889274034</c:v>
                </c:pt>
                <c:pt idx="1">
                  <c:v>2.7347285121194438</c:v>
                </c:pt>
                <c:pt idx="2">
                  <c:v>50.246861298119903</c:v>
                </c:pt>
                <c:pt idx="3">
                  <c:v>36.581316939435595</c:v>
                </c:pt>
                <c:pt idx="4">
                  <c:v>31.407665740789401</c:v>
                </c:pt>
                <c:pt idx="5">
                  <c:v>23.854212154250661</c:v>
                </c:pt>
                <c:pt idx="6">
                  <c:v>14.136458618772718</c:v>
                </c:pt>
                <c:pt idx="7">
                  <c:v>29.194980095779631</c:v>
                </c:pt>
                <c:pt idx="8">
                  <c:v>29.995301959614235</c:v>
                </c:pt>
                <c:pt idx="9">
                  <c:v>26.040283687235796</c:v>
                </c:pt>
                <c:pt idx="10">
                  <c:v>25.605410051896868</c:v>
                </c:pt>
                <c:pt idx="11">
                  <c:v>18.165509854970093</c:v>
                </c:pt>
                <c:pt idx="12">
                  <c:v>28.210882329979285</c:v>
                </c:pt>
                <c:pt idx="13">
                  <c:v>3.5465061576044001</c:v>
                </c:pt>
                <c:pt idx="14">
                  <c:v>43.059127963494134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8-4456-891E-6B59BE8376B3}"/>
            </c:ext>
          </c:extLst>
        </c:ser>
        <c:ser>
          <c:idx val="14"/>
          <c:order val="14"/>
          <c:tx>
            <c:v>I3DRALSC2_cvsift_cpu</c:v>
          </c:tx>
          <c:val>
            <c:numRef>
              <c:f>I3DRALSC2_cvsift_cpu!$Q$2:$Q$16</c:f>
              <c:numCache>
                <c:formatCode>General</c:formatCode>
                <c:ptCount val="15"/>
                <c:pt idx="0">
                  <c:v>24.387206478884579</c:v>
                </c:pt>
                <c:pt idx="1">
                  <c:v>4.1401628246243467</c:v>
                </c:pt>
                <c:pt idx="2">
                  <c:v>64.932266391602255</c:v>
                </c:pt>
                <c:pt idx="3">
                  <c:v>33.709680053315175</c:v>
                </c:pt>
                <c:pt idx="4">
                  <c:v>34.234576462780105</c:v>
                </c:pt>
                <c:pt idx="5">
                  <c:v>24.279259088262968</c:v>
                </c:pt>
                <c:pt idx="6">
                  <c:v>18.625119612136892</c:v>
                </c:pt>
                <c:pt idx="7">
                  <c:v>35.781306290894584</c:v>
                </c:pt>
                <c:pt idx="8">
                  <c:v>38.819313323577255</c:v>
                </c:pt>
                <c:pt idx="9">
                  <c:v>29.282821629380681</c:v>
                </c:pt>
                <c:pt idx="10">
                  <c:v>36.285447041371661</c:v>
                </c:pt>
                <c:pt idx="11">
                  <c:v>21.184067349606313</c:v>
                </c:pt>
                <c:pt idx="12">
                  <c:v>38.431678293881141</c:v>
                </c:pt>
                <c:pt idx="13">
                  <c:v>4.1616851554788878</c:v>
                </c:pt>
                <c:pt idx="14">
                  <c:v>57.701633561147986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C8-4456-891E-6B59BE8376B3}"/>
            </c:ext>
          </c:extLst>
        </c:ser>
        <c:ser>
          <c:idx val="15"/>
          <c:order val="15"/>
          <c:tx>
            <c:v>I3DRALSC2_vlsift_cpu</c:v>
          </c:tx>
          <c:val>
            <c:numRef>
              <c:f>I3DRALSC2_vlsift_cpu!$Q$2:$Q$16</c:f>
              <c:numCache>
                <c:formatCode>General</c:formatCode>
                <c:ptCount val="15"/>
                <c:pt idx="0">
                  <c:v>23.583999175072996</c:v>
                </c:pt>
                <c:pt idx="1">
                  <c:v>3.9070355049869456</c:v>
                </c:pt>
                <c:pt idx="2">
                  <c:v>60.556829826798854</c:v>
                </c:pt>
                <c:pt idx="3">
                  <c:v>33.062854440444191</c:v>
                </c:pt>
                <c:pt idx="4">
                  <c:v>31.090474662605164</c:v>
                </c:pt>
                <c:pt idx="5">
                  <c:v>23.543538769128091</c:v>
                </c:pt>
                <c:pt idx="6">
                  <c:v>16.764557391159613</c:v>
                </c:pt>
                <c:pt idx="7">
                  <c:v>34.558325075605879</c:v>
                </c:pt>
                <c:pt idx="8">
                  <c:v>36.961650047295642</c:v>
                </c:pt>
                <c:pt idx="9">
                  <c:v>24.46653236677988</c:v>
                </c:pt>
                <c:pt idx="10">
                  <c:v>24.654858761446494</c:v>
                </c:pt>
                <c:pt idx="11">
                  <c:v>21.147573836031182</c:v>
                </c:pt>
                <c:pt idx="12">
                  <c:v>37.339735662896707</c:v>
                </c:pt>
                <c:pt idx="13">
                  <c:v>3.9239711555552534</c:v>
                </c:pt>
                <c:pt idx="14">
                  <c:v>55.533520722426061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8-4456-891E-6B59BE837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24.121417318173904</c:v>
                      </c:pt>
                      <c:pt idx="1">
                        <c:v>5.9763672456320229</c:v>
                      </c:pt>
                      <c:pt idx="2">
                        <c:v>128.06659491988924</c:v>
                      </c:pt>
                      <c:pt idx="3">
                        <c:v>34.75759738779243</c:v>
                      </c:pt>
                      <c:pt idx="4">
                        <c:v>34.75759738779243</c:v>
                      </c:pt>
                      <c:pt idx="5">
                        <c:v>32.233608131328744</c:v>
                      </c:pt>
                      <c:pt idx="6">
                        <c:v>32.233608131328744</c:v>
                      </c:pt>
                      <c:pt idx="7">
                        <c:v>54.774571309225003</c:v>
                      </c:pt>
                      <c:pt idx="8">
                        <c:v>50.972351957335654</c:v>
                      </c:pt>
                      <c:pt idx="9">
                        <c:v>27.683686073378578</c:v>
                      </c:pt>
                      <c:pt idx="10">
                        <c:v>27.683686073378578</c:v>
                      </c:pt>
                      <c:pt idx="11">
                        <c:v>21.63367936259738</c:v>
                      </c:pt>
                      <c:pt idx="12">
                        <c:v>46.350561072318747</c:v>
                      </c:pt>
                      <c:pt idx="13">
                        <c:v>4.7872072969220483</c:v>
                      </c:pt>
                      <c:pt idx="14">
                        <c:v>59.932723920112082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679-4F8C-AB9A-62C435C3E12C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I3DRALSC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I3DRALSC!$Q$2:$Q$16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8.727516279290084</c:v>
                      </c:pt>
                      <c:pt idx="1">
                        <c:v>1.5406104176189845</c:v>
                      </c:pt>
                      <c:pt idx="2">
                        <c:v>26.78847923322461</c:v>
                      </c:pt>
                      <c:pt idx="3">
                        <c:v>15.422595779287255</c:v>
                      </c:pt>
                      <c:pt idx="4">
                        <c:v>15.495218339276022</c:v>
                      </c:pt>
                      <c:pt idx="5">
                        <c:v>15.389901731894938</c:v>
                      </c:pt>
                      <c:pt idx="6">
                        <c:v>15.490424859541509</c:v>
                      </c:pt>
                      <c:pt idx="7">
                        <c:v>18.134577884226104</c:v>
                      </c:pt>
                      <c:pt idx="8">
                        <c:v>20.822409896701437</c:v>
                      </c:pt>
                      <c:pt idx="9">
                        <c:v>17.222678842268014</c:v>
                      </c:pt>
                      <c:pt idx="10">
                        <c:v>17.685546767152125</c:v>
                      </c:pt>
                      <c:pt idx="11">
                        <c:v>8.0168299076117435</c:v>
                      </c:pt>
                      <c:pt idx="12">
                        <c:v>25.168643831645333</c:v>
                      </c:pt>
                      <c:pt idx="13">
                        <c:v>2.4531696805320014</c:v>
                      </c:pt>
                      <c:pt idx="14">
                        <c:v>16.472424207667302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679-4F8C-AB9A-62C435C3E12C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I3DRALSC_down2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I3DRALSC_down2!$Q$2:$Q$16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23.602911093959893</c:v>
                      </c:pt>
                      <c:pt idx="1">
                        <c:v>3.932455760593939</c:v>
                      </c:pt>
                      <c:pt idx="2">
                        <c:v>60.582944901107481</c:v>
                      </c:pt>
                      <c:pt idx="3">
                        <c:v>33.006964671064118</c:v>
                      </c:pt>
                      <c:pt idx="4">
                        <c:v>32.888765535323763</c:v>
                      </c:pt>
                      <c:pt idx="5">
                        <c:v>23.299097867208964</c:v>
                      </c:pt>
                      <c:pt idx="6">
                        <c:v>23.290866826699741</c:v>
                      </c:pt>
                      <c:pt idx="7">
                        <c:v>34.260722688533953</c:v>
                      </c:pt>
                      <c:pt idx="8">
                        <c:v>36.912570241001575</c:v>
                      </c:pt>
                      <c:pt idx="9">
                        <c:v>24.215692851401908</c:v>
                      </c:pt>
                      <c:pt idx="10">
                        <c:v>24.502724009520222</c:v>
                      </c:pt>
                      <c:pt idx="11">
                        <c:v>21.461042017173597</c:v>
                      </c:pt>
                      <c:pt idx="12">
                        <c:v>37.092303639135338</c:v>
                      </c:pt>
                      <c:pt idx="13">
                        <c:v>3.9093286342248552</c:v>
                      </c:pt>
                      <c:pt idx="14">
                        <c:v>56.293377371920933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79-4F8C-AB9A-62C435C3E12C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v>OpenCVSGBM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OpenCVSGBM!$Q$2:$Q$16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22.074450662934119</c:v>
                      </c:pt>
                      <c:pt idx="1">
                        <c:v>1.7756152860843901</c:v>
                      </c:pt>
                      <c:pt idx="2">
                        <c:v>49.337814814836754</c:v>
                      </c:pt>
                      <c:pt idx="3">
                        <c:v>46.531431014590822</c:v>
                      </c:pt>
                      <c:pt idx="4">
                        <c:v>46.531431014590822</c:v>
                      </c:pt>
                      <c:pt idx="5">
                        <c:v>30.522741625674065</c:v>
                      </c:pt>
                      <c:pt idx="6">
                        <c:v>30.522741625674065</c:v>
                      </c:pt>
                      <c:pt idx="7">
                        <c:v>47.301123033543028</c:v>
                      </c:pt>
                      <c:pt idx="8">
                        <c:v>39.446565048691184</c:v>
                      </c:pt>
                      <c:pt idx="9">
                        <c:v>53.150729063673246</c:v>
                      </c:pt>
                      <c:pt idx="10">
                        <c:v>53.150729063673246</c:v>
                      </c:pt>
                      <c:pt idx="11">
                        <c:v>22.468456621867688</c:v>
                      </c:pt>
                      <c:pt idx="12">
                        <c:v>30.026835328481589</c:v>
                      </c:pt>
                      <c:pt idx="13">
                        <c:v>2.1745836553405056</c:v>
                      </c:pt>
                      <c:pt idx="14">
                        <c:v>43.033245630467931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79-4F8C-AB9A-62C435C3E12C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v>GOTCHA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GOTCHA!$Q$2:$Q$26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1.4752421363775092</c:v>
                      </c:pt>
                      <c:pt idx="2">
                        <c:v>25.569900747143116</c:v>
                      </c:pt>
                      <c:pt idx="5">
                        <c:v>15.286119055895634</c:v>
                      </c:pt>
                      <c:pt idx="6">
                        <c:v>15.21159404479981</c:v>
                      </c:pt>
                      <c:pt idx="8">
                        <c:v>19.909668441763099</c:v>
                      </c:pt>
                      <c:pt idx="9">
                        <c:v>23.204888664032765</c:v>
                      </c:pt>
                      <c:pt idx="10">
                        <c:v>22.78716888773085</c:v>
                      </c:pt>
                      <c:pt idx="13">
                        <c:v>2.5320077672340053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EA-4A52-9102-CC252DDD18D3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89.922145145119842</c:v>
                      </c:pt>
                      <c:pt idx="1">
                        <c:v>4.0877829612007544</c:v>
                      </c:pt>
                      <c:pt idx="2">
                        <c:v>116.5089102681636</c:v>
                      </c:pt>
                      <c:pt idx="3">
                        <c:v>98.322343356558591</c:v>
                      </c:pt>
                      <c:pt idx="4">
                        <c:v>98.322343356558591</c:v>
                      </c:pt>
                      <c:pt idx="5">
                        <c:v>57.739402690423418</c:v>
                      </c:pt>
                      <c:pt idx="6">
                        <c:v>57.739402690423418</c:v>
                      </c:pt>
                      <c:pt idx="7">
                        <c:v>79.193496344594166</c:v>
                      </c:pt>
                      <c:pt idx="8">
                        <c:v>91.99075934400966</c:v>
                      </c:pt>
                      <c:pt idx="9">
                        <c:v>82.815294764161777</c:v>
                      </c:pt>
                      <c:pt idx="10">
                        <c:v>82.815294764161777</c:v>
                      </c:pt>
                      <c:pt idx="11">
                        <c:v>88.975615514870142</c:v>
                      </c:pt>
                      <c:pt idx="12">
                        <c:v>82.48311261820507</c:v>
                      </c:pt>
                      <c:pt idx="13">
                        <c:v>5.5944092793775093</c:v>
                      </c:pt>
                      <c:pt idx="14">
                        <c:v>154.51559892936376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79-4F8C-AB9A-62C435C3E12C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CM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'CM'!$Q$2:$Q$16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60.785790720493431</c:v>
                      </c:pt>
                      <c:pt idx="1">
                        <c:v>7.5202271799740972</c:v>
                      </c:pt>
                      <c:pt idx="2">
                        <c:v>264.2606874612643</c:v>
                      </c:pt>
                      <c:pt idx="3">
                        <c:v>104.92905899642386</c:v>
                      </c:pt>
                      <c:pt idx="4">
                        <c:v>102.29197640822079</c:v>
                      </c:pt>
                      <c:pt idx="5">
                        <c:v>56.006676412141928</c:v>
                      </c:pt>
                      <c:pt idx="6">
                        <c:v>66.74579004162922</c:v>
                      </c:pt>
                      <c:pt idx="7">
                        <c:v>88.928457244081883</c:v>
                      </c:pt>
                      <c:pt idx="8">
                        <c:v>114.11524465425292</c:v>
                      </c:pt>
                      <c:pt idx="9">
                        <c:v>88.856903594522407</c:v>
                      </c:pt>
                      <c:pt idx="10">
                        <c:v>71.018528199732856</c:v>
                      </c:pt>
                      <c:pt idx="11">
                        <c:v>53.957925865176428</c:v>
                      </c:pt>
                      <c:pt idx="12">
                        <c:v>66.791847398513013</c:v>
                      </c:pt>
                      <c:pt idx="13">
                        <c:v>5.8142440991451716</c:v>
                      </c:pt>
                      <c:pt idx="14">
                        <c:v>224.29007794037614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679-4F8C-AB9A-62C435C3E12C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(mask invalid points)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I3DRSGM!$P$2:$P$16</c:f>
              <c:numCache>
                <c:formatCode>General</c:formatCode>
                <c:ptCount val="15"/>
                <c:pt idx="0">
                  <c:v>12.995731169691796</c:v>
                </c:pt>
                <c:pt idx="1">
                  <c:v>21.389915094951068</c:v>
                </c:pt>
                <c:pt idx="2">
                  <c:v>15.432465811561325</c:v>
                </c:pt>
                <c:pt idx="3">
                  <c:v>11.985662286811285</c:v>
                </c:pt>
                <c:pt idx="4">
                  <c:v>11.985662286811285</c:v>
                </c:pt>
                <c:pt idx="5">
                  <c:v>14.401445156395651</c:v>
                </c:pt>
                <c:pt idx="6">
                  <c:v>14.401445156395651</c:v>
                </c:pt>
                <c:pt idx="7">
                  <c:v>10.659162634125815</c:v>
                </c:pt>
                <c:pt idx="8">
                  <c:v>16.584954797369591</c:v>
                </c:pt>
                <c:pt idx="9">
                  <c:v>13.058815588870537</c:v>
                </c:pt>
                <c:pt idx="10">
                  <c:v>13.058815588870537</c:v>
                </c:pt>
                <c:pt idx="11">
                  <c:v>12.35977151920439</c:v>
                </c:pt>
                <c:pt idx="12">
                  <c:v>27.217761174090615</c:v>
                </c:pt>
                <c:pt idx="13">
                  <c:v>48.750666666666667</c:v>
                </c:pt>
                <c:pt idx="14">
                  <c:v>12.249556353878116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C77-45A4-A837-591170AE9C19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I3DRSGM_sub!$P$2:$P$16</c:f>
              <c:numCache>
                <c:formatCode>General</c:formatCode>
                <c:ptCount val="15"/>
                <c:pt idx="0">
                  <c:v>8.5033857208644079</c:v>
                </c:pt>
                <c:pt idx="1">
                  <c:v>19.368461987167024</c:v>
                </c:pt>
                <c:pt idx="2">
                  <c:v>7.0744268341459984</c:v>
                </c:pt>
                <c:pt idx="3">
                  <c:v>10.490303494380589</c:v>
                </c:pt>
                <c:pt idx="4">
                  <c:v>10.490303494380589</c:v>
                </c:pt>
                <c:pt idx="5">
                  <c:v>9.0268792620277782</c:v>
                </c:pt>
                <c:pt idx="6">
                  <c:v>9.0268792620277782</c:v>
                </c:pt>
                <c:pt idx="7">
                  <c:v>7.1435759870958693</c:v>
                </c:pt>
                <c:pt idx="8">
                  <c:v>9.5848586215602118</c:v>
                </c:pt>
                <c:pt idx="9">
                  <c:v>9.4580779125905217</c:v>
                </c:pt>
                <c:pt idx="10">
                  <c:v>9.4580779125905217</c:v>
                </c:pt>
                <c:pt idx="11">
                  <c:v>8.8071023376771826</c:v>
                </c:pt>
                <c:pt idx="12">
                  <c:v>14.712001684906184</c:v>
                </c:pt>
                <c:pt idx="13">
                  <c:v>39.483222222222217</c:v>
                </c:pt>
                <c:pt idx="14">
                  <c:v>5.955768842336103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C77-45A4-A837-591170AE9C19}"/>
            </c:ext>
          </c:extLst>
        </c:ser>
        <c:ser>
          <c:idx val="3"/>
          <c:order val="5"/>
          <c:tx>
            <c:v>OpenCVBM</c:v>
          </c:tx>
          <c:val>
            <c:numRef>
              <c:f>OpenCVBM!$P$2:$P$16</c:f>
              <c:numCache>
                <c:formatCode>General</c:formatCode>
                <c:ptCount val="15"/>
                <c:pt idx="0">
                  <c:v>4.4767436146554047</c:v>
                </c:pt>
                <c:pt idx="1">
                  <c:v>11.923909521031824</c:v>
                </c:pt>
                <c:pt idx="2">
                  <c:v>4.1354156807308184</c:v>
                </c:pt>
                <c:pt idx="3">
                  <c:v>6.9587396171903206</c:v>
                </c:pt>
                <c:pt idx="4">
                  <c:v>6.6170810286822146</c:v>
                </c:pt>
                <c:pt idx="5">
                  <c:v>6.0579606371685575</c:v>
                </c:pt>
                <c:pt idx="6">
                  <c:v>4.0470333787165469</c:v>
                </c:pt>
                <c:pt idx="7">
                  <c:v>5.5881197839960723</c:v>
                </c:pt>
                <c:pt idx="8">
                  <c:v>6.7939944218030552</c:v>
                </c:pt>
                <c:pt idx="9">
                  <c:v>14.889070639054758</c:v>
                </c:pt>
                <c:pt idx="10">
                  <c:v>7.9306874598724821</c:v>
                </c:pt>
                <c:pt idx="11">
                  <c:v>5.0749635631001366</c:v>
                </c:pt>
                <c:pt idx="12">
                  <c:v>5.0366392119655599</c:v>
                </c:pt>
                <c:pt idx="13">
                  <c:v>28.421962962962965</c:v>
                </c:pt>
                <c:pt idx="14">
                  <c:v>4.2680560364727604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C77-45A4-A837-591170AE9C19}"/>
            </c:ext>
          </c:extLst>
        </c:ser>
        <c:ser>
          <c:idx val="10"/>
          <c:order val="10"/>
          <c:tx>
            <c:v>I3DRALSC2_cvsift_cpugpu</c:v>
          </c:tx>
          <c:val>
            <c:numRef>
              <c:f>I3DRALSC2_cvsift_cpugpu!$P$2:$P$16</c:f>
              <c:numCache>
                <c:formatCode>General</c:formatCode>
                <c:ptCount val="15"/>
                <c:pt idx="0">
                  <c:v>14.710774637209093</c:v>
                </c:pt>
                <c:pt idx="1">
                  <c:v>23.033637954501263</c:v>
                </c:pt>
                <c:pt idx="2">
                  <c:v>14.18705709217368</c:v>
                </c:pt>
                <c:pt idx="3">
                  <c:v>26.228491054287939</c:v>
                </c:pt>
                <c:pt idx="4">
                  <c:v>20.166766455684172</c:v>
                </c:pt>
                <c:pt idx="5">
                  <c:v>19.545835820588294</c:v>
                </c:pt>
                <c:pt idx="6">
                  <c:v>10.134988105285135</c:v>
                </c:pt>
                <c:pt idx="7">
                  <c:v>18.825741636860929</c:v>
                </c:pt>
                <c:pt idx="8">
                  <c:v>19.44282272995035</c:v>
                </c:pt>
                <c:pt idx="9">
                  <c:v>18.822914019819592</c:v>
                </c:pt>
                <c:pt idx="10">
                  <c:v>20.691536192637514</c:v>
                </c:pt>
                <c:pt idx="11">
                  <c:v>16.622888803155007</c:v>
                </c:pt>
                <c:pt idx="12">
                  <c:v>23.547092173638035</c:v>
                </c:pt>
                <c:pt idx="13">
                  <c:v>55.316185185185184</c:v>
                </c:pt>
                <c:pt idx="14">
                  <c:v>17.937802977839333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3-4B5F-92B9-9EAA845F193A}"/>
            </c:ext>
          </c:extLst>
        </c:ser>
        <c:ser>
          <c:idx val="11"/>
          <c:order val="11"/>
          <c:tx>
            <c:v>I3DRALSC2_vlsift_cpugpu</c:v>
          </c:tx>
          <c:val>
            <c:numRef>
              <c:f>I3DRALSC2_vlsift_cpugpu!$P$2:$P$16</c:f>
              <c:numCache>
                <c:formatCode>General</c:formatCode>
                <c:ptCount val="15"/>
                <c:pt idx="0">
                  <c:v>14.059183074624853</c:v>
                </c:pt>
                <c:pt idx="1">
                  <c:v>20.194633482403265</c:v>
                </c:pt>
                <c:pt idx="2">
                  <c:v>12.544615187330354</c:v>
                </c:pt>
                <c:pt idx="3">
                  <c:v>25.504952793685188</c:v>
                </c:pt>
                <c:pt idx="4">
                  <c:v>17.702690501986275</c:v>
                </c:pt>
                <c:pt idx="5">
                  <c:v>19.066720675631565</c:v>
                </c:pt>
                <c:pt idx="6">
                  <c:v>5.9090193991184092</c:v>
                </c:pt>
                <c:pt idx="7">
                  <c:v>16.401588470439723</c:v>
                </c:pt>
                <c:pt idx="8">
                  <c:v>18.328836362871328</c:v>
                </c:pt>
                <c:pt idx="9">
                  <c:v>13.980732276711979</c:v>
                </c:pt>
                <c:pt idx="10">
                  <c:v>14.929939737208459</c:v>
                </c:pt>
                <c:pt idx="11">
                  <c:v>16.112932956104252</c:v>
                </c:pt>
                <c:pt idx="12">
                  <c:v>20.771955581728854</c:v>
                </c:pt>
                <c:pt idx="13">
                  <c:v>52.064444444444447</c:v>
                </c:pt>
                <c:pt idx="14">
                  <c:v>15.368334487534627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D-43D6-886E-6BB318FDC02C}"/>
            </c:ext>
          </c:extLst>
        </c:ser>
        <c:ser>
          <c:idx val="12"/>
          <c:order val="12"/>
          <c:tx>
            <c:v>I3DRALSC2_cvsift_gpu</c:v>
          </c:tx>
          <c:val>
            <c:numRef>
              <c:f>I3DRALSC2_cvsift_gpu!$P$2:$P$16</c:f>
              <c:numCache>
                <c:formatCode>General</c:formatCode>
                <c:ptCount val="15"/>
                <c:pt idx="0">
                  <c:v>12.208935410863511</c:v>
                </c:pt>
                <c:pt idx="1">
                  <c:v>18.981398664851902</c:v>
                </c:pt>
                <c:pt idx="2">
                  <c:v>11.931585720697479</c:v>
                </c:pt>
                <c:pt idx="3">
                  <c:v>24.510439831974303</c:v>
                </c:pt>
                <c:pt idx="4">
                  <c:v>18.473679458668339</c:v>
                </c:pt>
                <c:pt idx="5">
                  <c:v>18.896423351868897</c:v>
                </c:pt>
                <c:pt idx="6">
                  <c:v>9.2707098895217701</c:v>
                </c:pt>
                <c:pt idx="7">
                  <c:v>15.297671645977978</c:v>
                </c:pt>
                <c:pt idx="8">
                  <c:v>16.2561349647155</c:v>
                </c:pt>
                <c:pt idx="9">
                  <c:v>17.70577912590522</c:v>
                </c:pt>
                <c:pt idx="10">
                  <c:v>18.292188721704139</c:v>
                </c:pt>
                <c:pt idx="11">
                  <c:v>13.862632887517146</c:v>
                </c:pt>
                <c:pt idx="12">
                  <c:v>18.147758502232911</c:v>
                </c:pt>
                <c:pt idx="13">
                  <c:v>46.089666666666666</c:v>
                </c:pt>
                <c:pt idx="14">
                  <c:v>14.524919927285318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D-43D6-886E-6BB318FDC02C}"/>
            </c:ext>
          </c:extLst>
        </c:ser>
        <c:ser>
          <c:idx val="13"/>
          <c:order val="13"/>
          <c:tx>
            <c:v>I3DRALSC2_vlsift_gpu</c:v>
          </c:tx>
          <c:val>
            <c:numRef>
              <c:f>I3DRALSC2_vlsift_gpu!$P$2:$P$16</c:f>
              <c:numCache>
                <c:formatCode>General</c:formatCode>
                <c:ptCount val="15"/>
                <c:pt idx="0">
                  <c:v>11.139463900620001</c:v>
                </c:pt>
                <c:pt idx="1">
                  <c:v>13.802061053859616</c:v>
                </c:pt>
                <c:pt idx="2">
                  <c:v>9.9420880365653712</c:v>
                </c:pt>
                <c:pt idx="3">
                  <c:v>22.694839753772296</c:v>
                </c:pt>
                <c:pt idx="4">
                  <c:v>15.648598066129571</c:v>
                </c:pt>
                <c:pt idx="5">
                  <c:v>17.789637777261539</c:v>
                </c:pt>
                <c:pt idx="6">
                  <c:v>5.6082330834806084</c:v>
                </c:pt>
                <c:pt idx="7">
                  <c:v>13.217231222385861</c:v>
                </c:pt>
                <c:pt idx="8">
                  <c:v>13.546325182433488</c:v>
                </c:pt>
                <c:pt idx="9">
                  <c:v>13.351623046626859</c:v>
                </c:pt>
                <c:pt idx="10">
                  <c:v>13.687695075360274</c:v>
                </c:pt>
                <c:pt idx="11">
                  <c:v>12.618187728623687</c:v>
                </c:pt>
                <c:pt idx="12">
                  <c:v>15.205051446892739</c:v>
                </c:pt>
                <c:pt idx="13">
                  <c:v>42.411814814814811</c:v>
                </c:pt>
                <c:pt idx="14">
                  <c:v>12.132729541782087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D-43D6-886E-6BB318FDC02C}"/>
            </c:ext>
          </c:extLst>
        </c:ser>
        <c:ser>
          <c:idx val="14"/>
          <c:order val="14"/>
          <c:tx>
            <c:v>I3DRALSC2_cvsift_cpu</c:v>
          </c:tx>
          <c:val>
            <c:numRef>
              <c:f>I3DRALSC2_cvsift_cpu!$P$2:$P$16</c:f>
              <c:numCache>
                <c:formatCode>General</c:formatCode>
                <c:ptCount val="15"/>
                <c:pt idx="0">
                  <c:v>17.46789426835295</c:v>
                </c:pt>
                <c:pt idx="1">
                  <c:v>29.504634130533415</c:v>
                </c:pt>
                <c:pt idx="2">
                  <c:v>16.35356524579953</c:v>
                </c:pt>
                <c:pt idx="3">
                  <c:v>25.532988755746356</c:v>
                </c:pt>
                <c:pt idx="4">
                  <c:v>20.337935168365117</c:v>
                </c:pt>
                <c:pt idx="5">
                  <c:v>19.918832171307418</c:v>
                </c:pt>
                <c:pt idx="6">
                  <c:v>12.117152649330867</c:v>
                </c:pt>
                <c:pt idx="7">
                  <c:v>20.719089697734763</c:v>
                </c:pt>
                <c:pt idx="8">
                  <c:v>22.126860400812689</c:v>
                </c:pt>
                <c:pt idx="9">
                  <c:v>20.176776299072543</c:v>
                </c:pt>
                <c:pt idx="10">
                  <c:v>22.561379210608283</c:v>
                </c:pt>
                <c:pt idx="11">
                  <c:v>18.490083447645176</c:v>
                </c:pt>
                <c:pt idx="12">
                  <c:v>28.976211605677427</c:v>
                </c:pt>
                <c:pt idx="13">
                  <c:v>59.926333333333339</c:v>
                </c:pt>
                <c:pt idx="14">
                  <c:v>20.653350069252078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1D-43D6-886E-6BB318FDC02C}"/>
            </c:ext>
          </c:extLst>
        </c:ser>
        <c:ser>
          <c:idx val="15"/>
          <c:order val="15"/>
          <c:tx>
            <c:v>I3DRALSC2_vlsift_cpu</c:v>
          </c:tx>
          <c:val>
            <c:numRef>
              <c:f>I3DRALSC2_vlsift_cpu!$P$2:$P$16</c:f>
              <c:numCache>
                <c:formatCode>General</c:formatCode>
                <c:ptCount val="15"/>
                <c:pt idx="0">
                  <c:v>17.077901063662505</c:v>
                </c:pt>
                <c:pt idx="1">
                  <c:v>26.698749108821051</c:v>
                </c:pt>
                <c:pt idx="2">
                  <c:v>14.813081829367707</c:v>
                </c:pt>
                <c:pt idx="3">
                  <c:v>25.149751409944145</c:v>
                </c:pt>
                <c:pt idx="4">
                  <c:v>18.06853265341034</c:v>
                </c:pt>
                <c:pt idx="5">
                  <c:v>19.292760691275543</c:v>
                </c:pt>
                <c:pt idx="6">
                  <c:v>8.9502767101777003</c:v>
                </c:pt>
                <c:pt idx="7">
                  <c:v>18.756241671926503</c:v>
                </c:pt>
                <c:pt idx="8">
                  <c:v>20.987346118704991</c:v>
                </c:pt>
                <c:pt idx="9">
                  <c:v>18.003053138101894</c:v>
                </c:pt>
                <c:pt idx="10">
                  <c:v>17.748659502514126</c:v>
                </c:pt>
                <c:pt idx="11">
                  <c:v>18.442215363511661</c:v>
                </c:pt>
                <c:pt idx="12">
                  <c:v>28.164157710490585</c:v>
                </c:pt>
                <c:pt idx="13">
                  <c:v>57.655888888888882</c:v>
                </c:pt>
                <c:pt idx="14">
                  <c:v>20.192481099953831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1D-43D6-886E-6BB318FD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I3DRSGM_interp</c:v>
                </c:tx>
                <c:cat>
                  <c:strRef>
                    <c:extLst>
                      <c:ext uri="{02D57815-91ED-43cb-92C2-25804820EDAC}">
                        <c15:formulaRef>
                          <c15:sqref>I3DRSGM_interp!$A$2:$A$16</c15:sqref>
                        </c15:formulaRef>
                      </c:ext>
                    </c:extLst>
                    <c:strCache>
                      <c:ptCount val="15"/>
                      <c:pt idx="0">
                        <c:v>Adirondack</c:v>
                      </c:pt>
                      <c:pt idx="1">
                        <c:v>Art</c:v>
                      </c:pt>
                      <c:pt idx="2">
                        <c:v>Jadeplant</c:v>
                      </c:pt>
                      <c:pt idx="3">
                        <c:v>Motorcycle</c:v>
                      </c:pt>
                      <c:pt idx="4">
                        <c:v>Motorcycle</c:v>
                      </c:pt>
                      <c:pt idx="5">
                        <c:v>Piano</c:v>
                      </c:pt>
                      <c:pt idx="6">
                        <c:v>Piano</c:v>
                      </c:pt>
                      <c:pt idx="7">
                        <c:v>Pipes</c:v>
                      </c:pt>
                      <c:pt idx="8">
                        <c:v>Playroom</c:v>
                      </c:pt>
                      <c:pt idx="9">
                        <c:v>Playtable</c:v>
                      </c:pt>
                      <c:pt idx="10">
                        <c:v>Playtable</c:v>
                      </c:pt>
                      <c:pt idx="11">
                        <c:v>Recycle</c:v>
                      </c:pt>
                      <c:pt idx="12">
                        <c:v>Shelves</c:v>
                      </c:pt>
                      <c:pt idx="13">
                        <c:v>Teddy</c:v>
                      </c:pt>
                      <c:pt idx="14">
                        <c:v>Vintage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I3DRSGM_interp!$P$2:$P$16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32.655656814403812</c:v>
                      </c:pt>
                      <c:pt idx="1">
                        <c:v>51.769265668546247</c:v>
                      </c:pt>
                      <c:pt idx="2">
                        <c:v>61.638820021800001</c:v>
                      </c:pt>
                      <c:pt idx="3">
                        <c:v>28.686253825245672</c:v>
                      </c:pt>
                      <c:pt idx="4">
                        <c:v>28.686253825245672</c:v>
                      </c:pt>
                      <c:pt idx="5">
                        <c:v>39.398853755289394</c:v>
                      </c:pt>
                      <c:pt idx="6">
                        <c:v>39.398853755289394</c:v>
                      </c:pt>
                      <c:pt idx="7">
                        <c:v>38.309015358720814</c:v>
                      </c:pt>
                      <c:pt idx="8">
                        <c:v>50.250151026075663</c:v>
                      </c:pt>
                      <c:pt idx="9">
                        <c:v>36.572624190064793</c:v>
                      </c:pt>
                      <c:pt idx="10">
                        <c:v>36.572624190064793</c:v>
                      </c:pt>
                      <c:pt idx="11">
                        <c:v>31.632801783264746</c:v>
                      </c:pt>
                      <c:pt idx="12">
                        <c:v>62.510428424203759</c:v>
                      </c:pt>
                      <c:pt idx="13">
                        <c:v>73.281148148148148</c:v>
                      </c:pt>
                      <c:pt idx="14">
                        <c:v>43.77910751385042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77-45A4-A837-591170AE9C19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I3DRALSC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I3DRALSC!$P$2:$P$16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6.07578244339114</c:v>
                      </c:pt>
                      <c:pt idx="1">
                        <c:v>17.054118867068507</c:v>
                      </c:pt>
                      <c:pt idx="2">
                        <c:v>4.8532851128012391</c:v>
                      </c:pt>
                      <c:pt idx="3">
                        <c:v>8.9359028665922651</c:v>
                      </c:pt>
                      <c:pt idx="4">
                        <c:v>8.9481558718030172</c:v>
                      </c:pt>
                      <c:pt idx="5">
                        <c:v>8.0194674872892691</c:v>
                      </c:pt>
                      <c:pt idx="6">
                        <c:v>8.0404192409142894</c:v>
                      </c:pt>
                      <c:pt idx="7">
                        <c:v>5.9345851742758953</c:v>
                      </c:pt>
                      <c:pt idx="8">
                        <c:v>8.3465575071230198</c:v>
                      </c:pt>
                      <c:pt idx="9">
                        <c:v>7.1613756193622162</c:v>
                      </c:pt>
                      <c:pt idx="10">
                        <c:v>7.3315414178630416</c:v>
                      </c:pt>
                      <c:pt idx="11">
                        <c:v>5.5835976794695927</c:v>
                      </c:pt>
                      <c:pt idx="12">
                        <c:v>10.409339505869909</c:v>
                      </c:pt>
                      <c:pt idx="13">
                        <c:v>47.930777777777777</c:v>
                      </c:pt>
                      <c:pt idx="14">
                        <c:v>2.69848655355494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77-45A4-A837-591170AE9C19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I3DRALSC_down2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I3DRALSC_down2!$P$2:$P$16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16.808826461272353</c:v>
                      </c:pt>
                      <c:pt idx="1">
                        <c:v>26.86421673472033</c:v>
                      </c:pt>
                      <c:pt idx="2">
                        <c:v>14.728564864146945</c:v>
                      </c:pt>
                      <c:pt idx="3">
                        <c:v>25.080051835982154</c:v>
                      </c:pt>
                      <c:pt idx="4">
                        <c:v>25.052575914325359</c:v>
                      </c:pt>
                      <c:pt idx="5">
                        <c:v>18.928402344243928</c:v>
                      </c:pt>
                      <c:pt idx="6">
                        <c:v>18.926968803206424</c:v>
                      </c:pt>
                      <c:pt idx="7">
                        <c:v>18.633757626762044</c:v>
                      </c:pt>
                      <c:pt idx="8">
                        <c:v>21.010901678267874</c:v>
                      </c:pt>
                      <c:pt idx="9">
                        <c:v>17.678880542497776</c:v>
                      </c:pt>
                      <c:pt idx="10">
                        <c:v>17.928412050565367</c:v>
                      </c:pt>
                      <c:pt idx="11">
                        <c:v>18.426872570873343</c:v>
                      </c:pt>
                      <c:pt idx="12">
                        <c:v>27.402558985348406</c:v>
                      </c:pt>
                      <c:pt idx="13">
                        <c:v>58.104555555555557</c:v>
                      </c:pt>
                      <c:pt idx="14">
                        <c:v>20.075437875115419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77-45A4-A837-591170AE9C19}"/>
                  </c:ext>
                </c:extLst>
              </c15:ser>
            </c15:filteredLineSeries>
            <c15:filteredLineSeries>
              <c15:ser>
                <c:idx val="4"/>
                <c:order val="6"/>
                <c:tx>
                  <c:v>OpenCVSGBM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OpenCVSGBM!$P$2:$P$16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6.2573709452781028</c:v>
                      </c:pt>
                      <c:pt idx="1">
                        <c:v>7.3028712165402814</c:v>
                      </c:pt>
                      <c:pt idx="2">
                        <c:v>5.5765930942254442</c:v>
                      </c:pt>
                      <c:pt idx="3">
                        <c:v>18.45446837570633</c:v>
                      </c:pt>
                      <c:pt idx="4">
                        <c:v>18.45446837570633</c:v>
                      </c:pt>
                      <c:pt idx="5">
                        <c:v>10.638069115791888</c:v>
                      </c:pt>
                      <c:pt idx="6">
                        <c:v>10.638069115791888</c:v>
                      </c:pt>
                      <c:pt idx="7">
                        <c:v>12.159793814432989</c:v>
                      </c:pt>
                      <c:pt idx="8">
                        <c:v>9.9633442432767101</c:v>
                      </c:pt>
                      <c:pt idx="9">
                        <c:v>23.07545102274171</c:v>
                      </c:pt>
                      <c:pt idx="10">
                        <c:v>23.07545102274171</c:v>
                      </c:pt>
                      <c:pt idx="11">
                        <c:v>9.1817236796982176</c:v>
                      </c:pt>
                      <c:pt idx="12">
                        <c:v>12.453106170900744</c:v>
                      </c:pt>
                      <c:pt idx="13">
                        <c:v>31.502333333333333</c:v>
                      </c:pt>
                      <c:pt idx="14">
                        <c:v>8.7958795013850413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77-45A4-A837-591170AE9C19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v>GOTCHA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GOTCHA!$P$2:$P$26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20.751636528614945</c:v>
                      </c:pt>
                      <c:pt idx="2">
                        <c:v>4.312235323931449</c:v>
                      </c:pt>
                      <c:pt idx="5">
                        <c:v>8.666858295571167</c:v>
                      </c:pt>
                      <c:pt idx="6">
                        <c:v>8.5674661169710671</c:v>
                      </c:pt>
                      <c:pt idx="8">
                        <c:v>7.9488367235306141</c:v>
                      </c:pt>
                      <c:pt idx="9">
                        <c:v>7.8120632702324988</c:v>
                      </c:pt>
                      <c:pt idx="10">
                        <c:v>7.6918434760513268</c:v>
                      </c:pt>
                      <c:pt idx="13">
                        <c:v>51.969037037037033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84-4F88-90A1-6E82CA9ADB8C}"/>
                  </c:ext>
                </c:extLst>
              </c15:ser>
            </c15:filteredLineSeries>
            <c15:filteredLineSeries>
              <c15:ser>
                <c:idx val="5"/>
                <c:order val="8"/>
                <c:tx>
                  <c:v>OpenCVBM_downfill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OpenCVBM_downfill!$P$2:$P$16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46.12174204218708</c:v>
                      </c:pt>
                      <c:pt idx="1">
                        <c:v>23.570484153217965</c:v>
                      </c:pt>
                      <c:pt idx="2">
                        <c:v>25.621521236676507</c:v>
                      </c:pt>
                      <c:pt idx="3">
                        <c:v>39.287004075736469</c:v>
                      </c:pt>
                      <c:pt idx="4">
                        <c:v>39.287004075736469</c:v>
                      </c:pt>
                      <c:pt idx="5">
                        <c:v>33.784353524452534</c:v>
                      </c:pt>
                      <c:pt idx="6">
                        <c:v>33.784353524452534</c:v>
                      </c:pt>
                      <c:pt idx="7">
                        <c:v>30.229767164597799</c:v>
                      </c:pt>
                      <c:pt idx="8">
                        <c:v>41.86463480241882</c:v>
                      </c:pt>
                      <c:pt idx="9">
                        <c:v>45.085876953373145</c:v>
                      </c:pt>
                      <c:pt idx="10">
                        <c:v>45.085876953373145</c:v>
                      </c:pt>
                      <c:pt idx="11">
                        <c:v>56.118398491083674</c:v>
                      </c:pt>
                      <c:pt idx="12">
                        <c:v>42.051973085123208</c:v>
                      </c:pt>
                      <c:pt idx="13">
                        <c:v>53.094222222222221</c:v>
                      </c:pt>
                      <c:pt idx="14">
                        <c:v>39.362141476223456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C77-45A4-A837-591170AE9C19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v>CM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'CM'!$P$2:$P$16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44.322617148890288</c:v>
                      </c:pt>
                      <c:pt idx="1">
                        <c:v>65.498736146218164</c:v>
                      </c:pt>
                      <c:pt idx="2">
                        <c:v>88.120624353098862</c:v>
                      </c:pt>
                      <c:pt idx="3">
                        <c:v>64.669511671920858</c:v>
                      </c:pt>
                      <c:pt idx="4">
                        <c:v>62.312759824805788</c:v>
                      </c:pt>
                      <c:pt idx="5">
                        <c:v>43.135010894911886</c:v>
                      </c:pt>
                      <c:pt idx="6">
                        <c:v>60.885667383192136</c:v>
                      </c:pt>
                      <c:pt idx="7">
                        <c:v>54.603636299880776</c:v>
                      </c:pt>
                      <c:pt idx="8">
                        <c:v>67.465602120676593</c:v>
                      </c:pt>
                      <c:pt idx="9">
                        <c:v>67.773611199339342</c:v>
                      </c:pt>
                      <c:pt idx="10">
                        <c:v>44.184549236862011</c:v>
                      </c:pt>
                      <c:pt idx="11">
                        <c:v>42.920328217878371</c:v>
                      </c:pt>
                      <c:pt idx="12">
                        <c:v>65.865381993860183</c:v>
                      </c:pt>
                      <c:pt idx="13">
                        <c:v>57.672555555555562</c:v>
                      </c:pt>
                      <c:pt idx="14">
                        <c:v>90.803161790166214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77-45A4-A837-591170AE9C19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11</xdr:col>
      <xdr:colOff>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8AF2A-4E72-466D-B511-2573C568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19866</xdr:colOff>
      <xdr:row>39</xdr:row>
      <xdr:rowOff>44087</xdr:rowOff>
    </xdr:from>
    <xdr:to>
      <xdr:col>33</xdr:col>
      <xdr:colOff>4626</xdr:colOff>
      <xdr:row>56</xdr:row>
      <xdr:rowOff>148863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E5C3F-ED62-450A-999E-D48DE3E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587828</xdr:colOff>
      <xdr:row>20</xdr:row>
      <xdr:rowOff>21772</xdr:rowOff>
    </xdr:from>
    <xdr:to>
      <xdr:col>10</xdr:col>
      <xdr:colOff>572588</xdr:colOff>
      <xdr:row>37</xdr:row>
      <xdr:rowOff>128452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874E0-94E1-43F6-BDB4-4F6DAD2A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40821</xdr:colOff>
      <xdr:row>1</xdr:row>
      <xdr:rowOff>51707</xdr:rowOff>
    </xdr:from>
    <xdr:to>
      <xdr:col>33</xdr:col>
      <xdr:colOff>21771</xdr:colOff>
      <xdr:row>18</xdr:row>
      <xdr:rowOff>154577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C73563-709F-4FEB-A68C-2FBA2299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26125</xdr:colOff>
      <xdr:row>19</xdr:row>
      <xdr:rowOff>176620</xdr:rowOff>
    </xdr:from>
    <xdr:to>
      <xdr:col>33</xdr:col>
      <xdr:colOff>3265</xdr:colOff>
      <xdr:row>37</xdr:row>
      <xdr:rowOff>94433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57A715-9160-4FD4-84F0-11B4FBA9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594360</xdr:colOff>
      <xdr:row>37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8C47F4-AC5E-46D0-83A9-3B6CA9DF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18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99E355-6928-42D4-9A7B-774048A6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A3CD355-C46C-4A5C-9CDC-925979E6B3D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F43B37-E60B-47FD-90C8-C1D2AC291271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0640AF-2181-4DD0-97F1-99B035D4F3F2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9BC6DE16-601A-4095-BD3A-39C785B25D44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6453F758-06F4-46EE-9810-486B2FACA8C2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740423C-812C-4102-A7F3-2ACAABCEAA38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A14F0448-6B5A-40E5-89F3-D25306ECACFC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42E8C7F3-9CA5-41EB-84FE-8B410AAAB5B8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7B205ABF-F3D6-43AD-9898-3FC4A5741D79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CCFEC99-AAFF-4D3E-800A-8748C4FD1CAA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EF86F81-4D59-4625-8130-FC79CF14F324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57F271-C88A-47AA-B8D8-05AAAC61AC2B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E2CC387-6A1C-4C38-9B4A-EA38AFFAD956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76DF7F82-D459-4348-B52A-45AC6BEADD4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3D660203-EDE1-42F8-8FB7-245DED2C73DF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48B7E352-1880-49A2-A7AA-9CE0E44A546D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31CF-746D-4719-9B02-A94651E86282}" name="I3DRSGM" displayName="I3DRSGM" ref="A1:Q16" tableType="queryTable" totalsRowShown="0">
  <autoFilter ref="A1:Q16" xr:uid="{108A8201-CFB6-41B0-B8CC-82AEF76DD93A}"/>
  <tableColumns count="17">
    <tableColumn id="1" xr3:uid="{B9C5D457-D50A-4517-B36B-0A9E79BB90C4}" uniqueName="1" name=" " queryTableFieldId="1" dataDxfId="15"/>
    <tableColumn id="2" xr3:uid="{0D149B2A-D3A9-4CBA-81E0-1CAD8E83F430}" uniqueName="2" name="bad050" queryTableFieldId="2"/>
    <tableColumn id="3" xr3:uid="{663C231C-84A8-4B9F-A48A-9332F014A646}" uniqueName="3" name="bad100" queryTableFieldId="3"/>
    <tableColumn id="4" xr3:uid="{3E18DF92-2CD0-4B87-988D-0E78307381B4}" uniqueName="4" name="bad200" queryTableFieldId="4"/>
    <tableColumn id="5" xr3:uid="{EAA39ED6-3BCA-415D-AF2A-1C3B8B1BA730}" uniqueName="5" name="bad400" queryTableFieldId="5"/>
    <tableColumn id="6" xr3:uid="{0B898856-E668-4312-9FC8-41696A1DD722}" uniqueName="6" name="avgerr" queryTableFieldId="6"/>
    <tableColumn id="7" xr3:uid="{F322E497-4615-498A-9B28-F6ABDF91443F}" uniqueName="7" name="rms" queryTableFieldId="7"/>
    <tableColumn id="8" xr3:uid="{B6D3529A-2E22-4422-8644-D9203FBCF2AA}" uniqueName="8" name="A50" queryTableFieldId="8"/>
    <tableColumn id="9" xr3:uid="{BA771F2D-89A1-47AB-B82D-B85C4EAB2432}" uniqueName="9" name="A90" queryTableFieldId="9"/>
    <tableColumn id="10" xr3:uid="{899D7A14-402E-4317-8C1A-C4E193F71809}" uniqueName="10" name="A95" queryTableFieldId="10"/>
    <tableColumn id="11" xr3:uid="{B499538A-2700-486F-96E6-52C45537C522}" uniqueName="11" name="A99" queryTableFieldId="11"/>
    <tableColumn id="12" xr3:uid="{6CF7FCDC-1DA1-4705-B588-220736693CDE}" uniqueName="12" name="time" queryTableFieldId="12"/>
    <tableColumn id="13" xr3:uid="{37A418CF-D154-4BC5-A31E-D0DBB1FE9A3F}" uniqueName="13" name="time/MP" queryTableFieldId="13"/>
    <tableColumn id="14" xr3:uid="{520D67D9-5E73-4C2B-BA7B-18202B720AA7}" uniqueName="14" name="time/Gdisp" queryTableFieldId="14"/>
    <tableColumn id="15" xr3:uid="{82F58D15-A640-471A-9F93-C47DC2FF6D29}" uniqueName="15" name="coverage" queryTableFieldId="15"/>
    <tableColumn id="16" xr3:uid="{35B026EE-8E30-4EDB-9E47-A5FA180DC184}" uniqueName="16" name="bad200_maskerr" queryTableFieldId="16"/>
    <tableColumn id="17" xr3:uid="{F1B083C3-42D2-47B7-9D1C-16E0336EEAB0}" uniqueName="17" name="rms_maskerr" queryTableField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0EC53A-1B7A-414F-89AB-C3EFE0D11857}" name="CM" displayName="CM" ref="A1:Q16" tableType="queryTable" totalsRowShown="0">
  <autoFilter ref="A1:Q16" xr:uid="{E590EC52-19E8-4D2C-8D7B-586B0F27D9F4}"/>
  <tableColumns count="17">
    <tableColumn id="1" xr3:uid="{02E298AD-77FF-41A5-8509-44EF4A5231A4}" uniqueName="1" name=" " queryTableFieldId="1" dataDxfId="6"/>
    <tableColumn id="2" xr3:uid="{61268D1E-3ADE-4858-A8A1-E0174F6344F1}" uniqueName="2" name="bad050" queryTableFieldId="2"/>
    <tableColumn id="3" xr3:uid="{BC04B4E5-4C12-431A-87AF-D07F4CC898F0}" uniqueName="3" name="bad100" queryTableFieldId="3"/>
    <tableColumn id="4" xr3:uid="{FE40A0BA-6A72-4A27-9CB0-59CAAB98C6E8}" uniqueName="4" name="bad200" queryTableFieldId="4"/>
    <tableColumn id="5" xr3:uid="{D4C40151-168F-4C63-A2AE-049AF1AB851D}" uniqueName="5" name="bad400" queryTableFieldId="5"/>
    <tableColumn id="6" xr3:uid="{277AC5F7-1DCB-4C5C-A055-6E9D70890F6C}" uniqueName="6" name="avgerr" queryTableFieldId="6"/>
    <tableColumn id="7" xr3:uid="{835E30F6-F868-40DB-B6D2-88B0BBEA15CC}" uniqueName="7" name="rms" queryTableFieldId="7"/>
    <tableColumn id="8" xr3:uid="{C53E4A93-BB12-478C-A392-15D5A00EDF36}" uniqueName="8" name="A50" queryTableFieldId="8"/>
    <tableColumn id="9" xr3:uid="{FDB17440-9FAB-4C57-B9DB-46B6020CB33E}" uniqueName="9" name="A90" queryTableFieldId="9"/>
    <tableColumn id="10" xr3:uid="{A1F58008-2C62-4E8C-9D08-6C30A14F63F7}" uniqueName="10" name="A95" queryTableFieldId="10"/>
    <tableColumn id="11" xr3:uid="{CB85C1AD-1DEF-406A-B3AD-B934F85D5B21}" uniqueName="11" name="A99" queryTableFieldId="11"/>
    <tableColumn id="12" xr3:uid="{7DE600DD-8BF5-4181-A6D8-F95B95178349}" uniqueName="12" name="time" queryTableFieldId="12"/>
    <tableColumn id="13" xr3:uid="{E750BE8B-6D6C-438C-8F10-4EC35E912B1C}" uniqueName="13" name="time/MP" queryTableFieldId="13"/>
    <tableColumn id="14" xr3:uid="{213DC468-E77A-42F7-A0A6-8AABB8964519}" uniqueName="14" name="time/Gdisp" queryTableFieldId="14"/>
    <tableColumn id="15" xr3:uid="{8D34F6AB-59AE-49FD-9529-0B6C6622A68E}" uniqueName="15" name="coverage" queryTableFieldId="15"/>
    <tableColumn id="16" xr3:uid="{5CB53498-6DF1-4E6B-879D-5CA9BCD0EA66}" uniqueName="16" name="bad200_maskerr" queryTableFieldId="16"/>
    <tableColumn id="17" xr3:uid="{E870ACC9-1445-4EBD-ADF6-0395A5279776}" uniqueName="17" name="rms_maskerr" queryTableField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8225FA-DB00-48ED-BDDF-EC27D7A72AA7}" name="GOTCHA" displayName="GOTCHA" ref="A1:Q16" tableType="queryTable" totalsRowShown="0">
  <autoFilter ref="A1:Q16" xr:uid="{8AD6B129-99DC-4EC1-8B45-122337FF13FC}"/>
  <tableColumns count="17">
    <tableColumn id="1" xr3:uid="{9E337545-00AF-4021-BA6E-41ECCE5D4B93}" uniqueName="1" name=" " queryTableFieldId="1" dataDxfId="5"/>
    <tableColumn id="2" xr3:uid="{4057B407-FACA-4FBC-9C15-0B6BA8E3593D}" uniqueName="2" name="bad050" queryTableFieldId="2"/>
    <tableColumn id="3" xr3:uid="{9DD73516-AC03-44B5-A604-2C3ED89B00E3}" uniqueName="3" name="bad100" queryTableFieldId="3"/>
    <tableColumn id="4" xr3:uid="{4F7D2829-73B7-4C80-8C61-0CF0A1D5F377}" uniqueName="4" name="bad200" queryTableFieldId="4"/>
    <tableColumn id="5" xr3:uid="{25267015-7DCA-413B-92B4-85C64E1C0357}" uniqueName="5" name="bad400" queryTableFieldId="5"/>
    <tableColumn id="6" xr3:uid="{76171FA3-0623-4D75-ACF6-C18ED0778A10}" uniqueName="6" name="avgerr" queryTableFieldId="6"/>
    <tableColumn id="7" xr3:uid="{43733F18-7832-4B54-A970-A6A2959B5FD3}" uniqueName="7" name="rms" queryTableFieldId="7"/>
    <tableColumn id="8" xr3:uid="{D1F1068E-0CA2-4ADC-A946-F074291009BD}" uniqueName="8" name="A50" queryTableFieldId="8"/>
    <tableColumn id="9" xr3:uid="{8D7002F9-0F34-4BE5-9B3A-B70BF201B9CB}" uniqueName="9" name="A90" queryTableFieldId="9"/>
    <tableColumn id="10" xr3:uid="{1E50C47B-0A4D-4297-BC41-DE620D2A34DF}" uniqueName="10" name="A95" queryTableFieldId="10"/>
    <tableColumn id="11" xr3:uid="{A95B075B-EF96-4388-A717-51BAD3F1AC4C}" uniqueName="11" name="A99" queryTableFieldId="11"/>
    <tableColumn id="12" xr3:uid="{103E44FD-F5D9-449E-8C16-F6475C7CBAD0}" uniqueName="12" name="time" queryTableFieldId="12"/>
    <tableColumn id="13" xr3:uid="{D661F587-B8C9-4A95-9E3C-EDE34FAB4BAA}" uniqueName="13" name="time/MP" queryTableFieldId="13"/>
    <tableColumn id="14" xr3:uid="{660CE34D-FBFA-49D2-B4F2-7B57B91FFD7C}" uniqueName="14" name="time/Gdisp" queryTableFieldId="14"/>
    <tableColumn id="15" xr3:uid="{77E7F088-DED1-4CE1-8EFD-135ECFEC1F85}" uniqueName="15" name="coverage" queryTableFieldId="15"/>
    <tableColumn id="16" xr3:uid="{F4657072-B536-409F-8A25-725DBE3FB197}" uniqueName="16" name="bad200_maskerr" queryTableFieldId="16"/>
    <tableColumn id="17" xr3:uid="{8B8C35E4-940C-468E-92FB-FDF364F7C25E}" uniqueName="17" name="rms_maskerr" queryTableFieldId="1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41ABA67-1BC9-4D32-91B7-30D14F4A8C17}" name="I3DRALSC2_vlsift_cpugpu" displayName="I3DRALSC2_vlsift_cpugpu" ref="A1:Q16" tableType="queryTable" totalsRowShown="0">
  <autoFilter ref="A1:Q16" xr:uid="{DE90B636-6D50-4FC6-B90A-6194416711A7}"/>
  <tableColumns count="17">
    <tableColumn id="1" xr3:uid="{71E079E5-FE66-4144-A1C1-8B20CD633702}" uniqueName="1" name=" " queryTableFieldId="1" dataDxfId="4"/>
    <tableColumn id="2" xr3:uid="{FA3EE5DF-BAC0-4593-B73D-C3B31144ECB8}" uniqueName="2" name="bad050" queryTableFieldId="2"/>
    <tableColumn id="3" xr3:uid="{EF1C41DF-3CAC-45C6-97C2-2AB715E1182E}" uniqueName="3" name="bad100" queryTableFieldId="3"/>
    <tableColumn id="4" xr3:uid="{0E1A35E1-24EF-40C3-9CAA-99D6C99F6921}" uniqueName="4" name="bad200" queryTableFieldId="4"/>
    <tableColumn id="5" xr3:uid="{DE8AB8A2-B00B-4C08-B874-EF0CD930B791}" uniqueName="5" name="bad400" queryTableFieldId="5"/>
    <tableColumn id="6" xr3:uid="{F1A7412D-C758-4517-97DB-9038EFEDE99C}" uniqueName="6" name="avgerr" queryTableFieldId="6"/>
    <tableColumn id="7" xr3:uid="{08682868-5412-4F31-80C2-62778927EB76}" uniqueName="7" name="rms" queryTableFieldId="7"/>
    <tableColumn id="8" xr3:uid="{FA416217-5EB5-44BF-842E-657132CABE09}" uniqueName="8" name="A50" queryTableFieldId="8"/>
    <tableColumn id="9" xr3:uid="{2E49A250-FB75-4560-90C9-9BCDC3809C19}" uniqueName="9" name="A90" queryTableFieldId="9"/>
    <tableColumn id="10" xr3:uid="{C12BAE54-66BE-4B42-B419-152A560EE161}" uniqueName="10" name="A95" queryTableFieldId="10"/>
    <tableColumn id="11" xr3:uid="{A1AEBA80-EEBD-46FF-AA9D-1C36C1348650}" uniqueName="11" name="A99" queryTableFieldId="11"/>
    <tableColumn id="12" xr3:uid="{B9BAAB38-3E6F-4145-8C03-921B5F6B129B}" uniqueName="12" name="time" queryTableFieldId="12"/>
    <tableColumn id="13" xr3:uid="{EE662E2A-2555-4722-B371-02745B4E3FDC}" uniqueName="13" name="time/MP" queryTableFieldId="13"/>
    <tableColumn id="14" xr3:uid="{578F0B61-F4EB-4871-A644-95A7CDD9CB01}" uniqueName="14" name="time/Gdisp" queryTableFieldId="14"/>
    <tableColumn id="15" xr3:uid="{784AA50E-37AA-43B3-87BD-83366480D94B}" uniqueName="15" name="coverage" queryTableFieldId="15"/>
    <tableColumn id="16" xr3:uid="{5C4DC8F5-CCE2-40E8-96C0-47D0B2A3CEC3}" uniqueName="16" name="bad200_maskerr" queryTableFieldId="16"/>
    <tableColumn id="17" xr3:uid="{503B43F9-B00C-490A-8560-EA95AE63D373}" uniqueName="17" name="rms_maskerr" queryTableFieldId="1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D11AB03-CBD9-4267-BC60-967E08906B65}" name="I3DRALSC2_cvsift_gpu" displayName="I3DRALSC2_cvsift_gpu" ref="A1:Q16" tableType="queryTable" totalsRowShown="0">
  <autoFilter ref="A1:Q16" xr:uid="{A325ABC1-EED8-4D4B-9427-ED3CA31F059B}"/>
  <tableColumns count="17">
    <tableColumn id="1" xr3:uid="{35229BA9-98B7-4C47-A6F2-7F373E40F2CD}" uniqueName="1" name=" " queryTableFieldId="1" dataDxfId="3"/>
    <tableColumn id="2" xr3:uid="{7F59D3B2-C357-4D5C-9CD5-6F713812A3B8}" uniqueName="2" name="bad050" queryTableFieldId="2"/>
    <tableColumn id="3" xr3:uid="{890070CA-FF21-4F62-944B-DABF329BFA72}" uniqueName="3" name="bad100" queryTableFieldId="3"/>
    <tableColumn id="4" xr3:uid="{3D0A663D-C35E-4BE0-AA94-9566DED3BBC3}" uniqueName="4" name="bad200" queryTableFieldId="4"/>
    <tableColumn id="5" xr3:uid="{E4251E5F-3CC0-40FC-B4EC-69E5CB3F5E95}" uniqueName="5" name="bad400" queryTableFieldId="5"/>
    <tableColumn id="6" xr3:uid="{A25E8A71-13AB-4710-8E9E-38D4891C02FF}" uniqueName="6" name="avgerr" queryTableFieldId="6"/>
    <tableColumn id="7" xr3:uid="{E0929054-5E65-42E5-9D73-599E6D0F46E6}" uniqueName="7" name="rms" queryTableFieldId="7"/>
    <tableColumn id="8" xr3:uid="{67F4F95E-5F41-4891-ACCA-355565D7B282}" uniqueName="8" name="A50" queryTableFieldId="8"/>
    <tableColumn id="9" xr3:uid="{3D0893C0-8526-4664-BF50-09CC8A037A2B}" uniqueName="9" name="A90" queryTableFieldId="9"/>
    <tableColumn id="10" xr3:uid="{48485061-8746-4B09-B0BC-108F814E0382}" uniqueName="10" name="A95" queryTableFieldId="10"/>
    <tableColumn id="11" xr3:uid="{6691C265-D846-48A9-9A41-995D6B86FE75}" uniqueName="11" name="A99" queryTableFieldId="11"/>
    <tableColumn id="12" xr3:uid="{B442E889-44B1-40EB-9942-EC4827D8618D}" uniqueName="12" name="time" queryTableFieldId="12"/>
    <tableColumn id="13" xr3:uid="{385BE3DA-3C86-4321-A1D3-25BA5D1D59B8}" uniqueName="13" name="time/MP" queryTableFieldId="13"/>
    <tableColumn id="14" xr3:uid="{242D8F10-7415-4C96-9228-5E552C7A3AB3}" uniqueName="14" name="time/Gdisp" queryTableFieldId="14"/>
    <tableColumn id="15" xr3:uid="{5F57A19F-C2B2-4AF5-9F4E-4BEA01AD24E4}" uniqueName="15" name="coverage" queryTableFieldId="15"/>
    <tableColumn id="16" xr3:uid="{1C8C7D9F-56A5-48CD-8B9A-3307BF458B55}" uniqueName="16" name="bad200_maskerr" queryTableFieldId="16"/>
    <tableColumn id="17" xr3:uid="{9079DE9A-8C65-4B9A-B621-3E723E35FA14}" uniqueName="17" name="rms_maskerr" queryTableFieldId="1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067F82-9C78-4E00-BDE8-F2695354A08C}" name="I3DRALSC2_vlsift_gpu" displayName="I3DRALSC2_vlsift_gpu" ref="A1:Q16" tableType="queryTable" totalsRowShown="0">
  <autoFilter ref="A1:Q16" xr:uid="{028BD5DF-B46E-492A-B382-7A1EED7F4AE9}"/>
  <tableColumns count="17">
    <tableColumn id="1" xr3:uid="{ABED1C3A-C9EC-4DDE-BC84-EEEEC60FB924}" uniqueName="1" name=" " queryTableFieldId="1" dataDxfId="2"/>
    <tableColumn id="2" xr3:uid="{6F8B27FF-7F32-4FF7-BA6B-C491C5B5CC1B}" uniqueName="2" name="bad050" queryTableFieldId="2"/>
    <tableColumn id="3" xr3:uid="{C8ABA12A-BD58-4EC1-AD34-CB64D1D06BB9}" uniqueName="3" name="bad100" queryTableFieldId="3"/>
    <tableColumn id="4" xr3:uid="{51054425-3A27-45E8-8460-DABA15AC4B4B}" uniqueName="4" name="bad200" queryTableFieldId="4"/>
    <tableColumn id="5" xr3:uid="{7B56200E-5C47-4DDB-A144-F43F8B2BD5C2}" uniqueName="5" name="bad400" queryTableFieldId="5"/>
    <tableColumn id="6" xr3:uid="{EC655373-6AB2-43A6-8977-C81EE8568021}" uniqueName="6" name="avgerr" queryTableFieldId="6"/>
    <tableColumn id="7" xr3:uid="{8FE01AA4-A18E-43AD-81FE-0222D3B5AC8E}" uniqueName="7" name="rms" queryTableFieldId="7"/>
    <tableColumn id="8" xr3:uid="{2326F707-A6A1-4C9B-8BEC-D15AD47C6F09}" uniqueName="8" name="A50" queryTableFieldId="8"/>
    <tableColumn id="9" xr3:uid="{2238B26B-BCE8-42D8-A6BA-687C5F19F5D2}" uniqueName="9" name="A90" queryTableFieldId="9"/>
    <tableColumn id="10" xr3:uid="{F1A9EBAC-8E55-47E3-BC80-A56C4CDC5EA4}" uniqueName="10" name="A95" queryTableFieldId="10"/>
    <tableColumn id="11" xr3:uid="{78B902C8-96FB-4C66-AFA5-2A6112CEE8D8}" uniqueName="11" name="A99" queryTableFieldId="11"/>
    <tableColumn id="12" xr3:uid="{271D77FB-F580-4020-A42F-10C8498B3EB4}" uniqueName="12" name="time" queryTableFieldId="12"/>
    <tableColumn id="13" xr3:uid="{C27DF9AF-4156-4895-B903-C11534903EE4}" uniqueName="13" name="time/MP" queryTableFieldId="13"/>
    <tableColumn id="14" xr3:uid="{559FC3FA-5B08-4DD2-B052-62EF5F12658B}" uniqueName="14" name="time/Gdisp" queryTableFieldId="14"/>
    <tableColumn id="15" xr3:uid="{2C64632A-9DE1-4AE7-A322-A58ED082EB80}" uniqueName="15" name="coverage" queryTableFieldId="15"/>
    <tableColumn id="16" xr3:uid="{E4C51ECE-792A-4512-A6FF-D1FE42B1E8CD}" uniqueName="16" name="bad200_maskerr" queryTableFieldId="16"/>
    <tableColumn id="17" xr3:uid="{C32CA66E-7830-4F45-8EAC-83A4DB90A6AE}" uniqueName="17" name="rms_maskerr" queryTableFieldId="1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75DF8F-34F7-43E9-B5E6-4546E1057A6E}" name="I3DRALSC2_cvsift_cpu" displayName="I3DRALSC2_cvsift_cpu" ref="A1:Q16" tableType="queryTable" totalsRowShown="0">
  <autoFilter ref="A1:Q16" xr:uid="{A5B04BA5-5122-4E35-8013-69120DD84CD1}"/>
  <tableColumns count="17">
    <tableColumn id="1" xr3:uid="{F00F1F51-B26B-4F28-ABD2-28DB665FBA3E}" uniqueName="1" name=" " queryTableFieldId="1" dataDxfId="1"/>
    <tableColumn id="2" xr3:uid="{E9218BB0-017E-419C-8C8B-39DD29FFAE84}" uniqueName="2" name="bad050" queryTableFieldId="2"/>
    <tableColumn id="3" xr3:uid="{03654FCA-D60B-481B-91C6-030EF909702F}" uniqueName="3" name="bad100" queryTableFieldId="3"/>
    <tableColumn id="4" xr3:uid="{732764C6-8486-4B33-AC21-E2A791B448AB}" uniqueName="4" name="bad200" queryTableFieldId="4"/>
    <tableColumn id="5" xr3:uid="{271B33CC-A038-4DA5-896F-589B522ED6E8}" uniqueName="5" name="bad400" queryTableFieldId="5"/>
    <tableColumn id="6" xr3:uid="{8436F6BF-582F-47CD-A830-D86769FE4395}" uniqueName="6" name="avgerr" queryTableFieldId="6"/>
    <tableColumn id="7" xr3:uid="{8FE9BD89-9D86-49A7-A3C6-DA1FD75CC5A4}" uniqueName="7" name="rms" queryTableFieldId="7"/>
    <tableColumn id="8" xr3:uid="{53DA2E45-D3B7-4D42-8C75-76918BB6EC1B}" uniqueName="8" name="A50" queryTableFieldId="8"/>
    <tableColumn id="9" xr3:uid="{04FB726D-FCBB-42D5-85AF-4AE80722A8AB}" uniqueName="9" name="A90" queryTableFieldId="9"/>
    <tableColumn id="10" xr3:uid="{D5038725-EC4B-4334-84A7-F4220B3C4421}" uniqueName="10" name="A95" queryTableFieldId="10"/>
    <tableColumn id="11" xr3:uid="{6648ADBD-F4BF-4D46-A917-0445715D6B90}" uniqueName="11" name="A99" queryTableFieldId="11"/>
    <tableColumn id="12" xr3:uid="{8F658943-003E-4FA0-BC2A-F84DC632E227}" uniqueName="12" name="time" queryTableFieldId="12"/>
    <tableColumn id="13" xr3:uid="{F3526C8C-FD58-468C-A8E4-495CAC21FEAA}" uniqueName="13" name="time/MP" queryTableFieldId="13"/>
    <tableColumn id="14" xr3:uid="{5DDA768C-06C4-49F6-B118-58BF2BBB4688}" uniqueName="14" name="time/Gdisp" queryTableFieldId="14"/>
    <tableColumn id="15" xr3:uid="{7B8455D4-9B56-4354-8EA4-EAABCC131805}" uniqueName="15" name="coverage" queryTableFieldId="15"/>
    <tableColumn id="16" xr3:uid="{0272A7E9-4F8A-47CD-A600-34BC5F8E7204}" uniqueName="16" name="bad200_maskerr" queryTableFieldId="16"/>
    <tableColumn id="17" xr3:uid="{B1C6E433-84D5-424E-897B-39413BAD0698}" uniqueName="17" name="rms_maskerr" queryTableFieldId="1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8E93F1E-5648-4A27-8677-CAD8FE67E6C5}" name="I3DRALSC2_vlsift_cpu" displayName="I3DRALSC2_vlsift_cpu" ref="A1:Q16" tableType="queryTable" totalsRowShown="0">
  <autoFilter ref="A1:Q16" xr:uid="{103563BF-8877-404A-9619-88363064BDFF}"/>
  <tableColumns count="17">
    <tableColumn id="1" xr3:uid="{13AAA977-5F12-4ECB-9954-5C544ACA2FEC}" uniqueName="1" name=" " queryTableFieldId="1" dataDxfId="0"/>
    <tableColumn id="2" xr3:uid="{393A1E7D-B196-438B-AE60-31E23C744E80}" uniqueName="2" name="bad050" queryTableFieldId="2"/>
    <tableColumn id="3" xr3:uid="{583FEDB4-B9DB-40B5-A7A2-1A2DA6049DD2}" uniqueName="3" name="bad100" queryTableFieldId="3"/>
    <tableColumn id="4" xr3:uid="{D8CF7787-BE46-4C82-98C8-F512A1765F00}" uniqueName="4" name="bad200" queryTableFieldId="4"/>
    <tableColumn id="5" xr3:uid="{2B848B28-9A87-4672-895E-68F5B6DD13C4}" uniqueName="5" name="bad400" queryTableFieldId="5"/>
    <tableColumn id="6" xr3:uid="{B63B23E9-F44F-4DEC-8CAD-9F7003C73AB9}" uniqueName="6" name="avgerr" queryTableFieldId="6"/>
    <tableColumn id="7" xr3:uid="{B64C5D69-4C62-4D7A-A338-C1985F96AB47}" uniqueName="7" name="rms" queryTableFieldId="7"/>
    <tableColumn id="8" xr3:uid="{6DC1C6A6-7745-47EE-BD15-BCA2D5CBB8F0}" uniqueName="8" name="A50" queryTableFieldId="8"/>
    <tableColumn id="9" xr3:uid="{E2B31F1C-D4C3-400D-A30B-24F61C4D9AD7}" uniqueName="9" name="A90" queryTableFieldId="9"/>
    <tableColumn id="10" xr3:uid="{71E0B742-E294-4C3E-BD25-1C35C3E024D9}" uniqueName="10" name="A95" queryTableFieldId="10"/>
    <tableColumn id="11" xr3:uid="{68EFE537-F0E1-4862-AE4F-87D055E1F810}" uniqueName="11" name="A99" queryTableFieldId="11"/>
    <tableColumn id="12" xr3:uid="{374FE014-4F63-45A7-894F-067CBAD353DE}" uniqueName="12" name="time" queryTableFieldId="12"/>
    <tableColumn id="13" xr3:uid="{30CD33D4-E7F0-430E-A0B5-5CEDAAF18A75}" uniqueName="13" name="time/MP" queryTableFieldId="13"/>
    <tableColumn id="14" xr3:uid="{5E4DE815-DE76-4CCF-9E6D-CE3246AC46C9}" uniqueName="14" name="time/Gdisp" queryTableFieldId="14"/>
    <tableColumn id="15" xr3:uid="{449E3467-367A-4AA1-B269-37542A5C9499}" uniqueName="15" name="coverage" queryTableFieldId="15"/>
    <tableColumn id="16" xr3:uid="{EBD6FAE0-E0ED-42DD-BDED-2BA21ACAB739}" uniqueName="16" name="bad200_maskerr" queryTableFieldId="16"/>
    <tableColumn id="17" xr3:uid="{C1A330DE-7A35-4D77-8412-C1477CD19A06}" uniqueName="17" name="rms_maskerr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19C7C-7FF2-4AF8-B018-E77A2A1B3F87}" name="I3DRSGM_interp" displayName="I3DRSGM_interp" ref="A1:Q16" tableType="queryTable" totalsRowShown="0">
  <autoFilter ref="A1:Q16" xr:uid="{BC9360FB-D907-457B-A51A-9C4FB4631627}"/>
  <tableColumns count="17">
    <tableColumn id="1" xr3:uid="{B1D83C0C-50E0-494F-BD31-0BD2D1ECBB35}" uniqueName="1" name=" " queryTableFieldId="1" dataDxfId="13"/>
    <tableColumn id="2" xr3:uid="{69E5C61C-C21D-4A25-ADF7-EE67B98679EB}" uniqueName="2" name="bad050" queryTableFieldId="2"/>
    <tableColumn id="3" xr3:uid="{CABED935-B43D-40CA-AFE0-8BC28B37FFCA}" uniqueName="3" name="bad100" queryTableFieldId="3"/>
    <tableColumn id="4" xr3:uid="{BD29E426-454C-424A-B72C-D25C8C64ED3A}" uniqueName="4" name="bad200" queryTableFieldId="4"/>
    <tableColumn id="5" xr3:uid="{AFDCED6E-8813-413F-BCA4-0C980CE2CCD4}" uniqueName="5" name="bad400" queryTableFieldId="5"/>
    <tableColumn id="6" xr3:uid="{306F4E3D-7E9F-4C08-865A-C122B93483B6}" uniqueName="6" name="avgerr" queryTableFieldId="6"/>
    <tableColumn id="7" xr3:uid="{4C88C588-7C5E-40B5-A246-F3F678501FEE}" uniqueName="7" name="rms" queryTableFieldId="7"/>
    <tableColumn id="8" xr3:uid="{60DD18C4-8020-4358-A09B-5FDEEC173585}" uniqueName="8" name="A50" queryTableFieldId="8"/>
    <tableColumn id="9" xr3:uid="{901F08FF-E16D-432C-9C51-4E58AA037946}" uniqueName="9" name="A90" queryTableFieldId="9"/>
    <tableColumn id="10" xr3:uid="{8B945339-C6E7-4E77-A054-42160EC81AEC}" uniqueName="10" name="A95" queryTableFieldId="10"/>
    <tableColumn id="11" xr3:uid="{83B8DADB-D5DF-4ADC-81D1-636D3C23553F}" uniqueName="11" name="A99" queryTableFieldId="11"/>
    <tableColumn id="12" xr3:uid="{A4C64309-E9C6-4464-B0A9-9FB72FA5129D}" uniqueName="12" name="time" queryTableFieldId="12"/>
    <tableColumn id="13" xr3:uid="{1D577339-C69F-44D9-8D47-B99CDBB4F710}" uniqueName="13" name="time/MP" queryTableFieldId="13"/>
    <tableColumn id="14" xr3:uid="{E461C3D0-5194-42C3-8156-7046D588BE7C}" uniqueName="14" name="time/Gdisp" queryTableFieldId="14"/>
    <tableColumn id="15" xr3:uid="{C1AE098C-9436-4D0D-9234-C03C6E968025}" uniqueName="15" name="coverage" queryTableFieldId="15"/>
    <tableColumn id="16" xr3:uid="{E5DACCC5-F592-451A-BCDE-9875F7393F0A}" uniqueName="16" name="bad200_maskerr" queryTableFieldId="16"/>
    <tableColumn id="17" xr3:uid="{C0FC5212-D78B-413C-8C8A-D83FD987427B}" uniqueName="17" name="rms_maskerr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B939CB-B873-44F4-83AC-C1BD388BFB60}" name="I3DRSGM_sub" displayName="I3DRSGM_sub" ref="A1:Q16" tableType="queryTable" totalsRowShown="0">
  <autoFilter ref="A1:Q16" xr:uid="{4622A3C6-B6D7-4448-96E9-74F7A5ECDBD3}"/>
  <tableColumns count="17">
    <tableColumn id="1" xr3:uid="{946E5F6B-0B95-4E04-851B-222108FA1713}" uniqueName="1" name=" " queryTableFieldId="1" dataDxfId="12"/>
    <tableColumn id="2" xr3:uid="{0C34969E-7069-4734-BC4A-C6AACBBDE1C0}" uniqueName="2" name="bad050" queryTableFieldId="2"/>
    <tableColumn id="3" xr3:uid="{9C5371A5-A901-41C3-AA89-1D3B9E979D8B}" uniqueName="3" name="bad100" queryTableFieldId="3"/>
    <tableColumn id="4" xr3:uid="{416DF6E0-85DC-41E7-BB81-EAC3B9D9970E}" uniqueName="4" name="bad200" queryTableFieldId="4"/>
    <tableColumn id="5" xr3:uid="{09B0D7D2-3B57-4216-B47A-2FAEAB13AFA5}" uniqueName="5" name="bad400" queryTableFieldId="5"/>
    <tableColumn id="6" xr3:uid="{1D545E42-42FE-43E4-B2F7-9F1A7EBFD582}" uniqueName="6" name="avgerr" queryTableFieldId="6"/>
    <tableColumn id="7" xr3:uid="{4C37A6CA-5435-4AEF-A6D6-B2010D62BB18}" uniqueName="7" name="rms" queryTableFieldId="7"/>
    <tableColumn id="8" xr3:uid="{3C414FA5-6BF0-4132-9A57-A6728646792D}" uniqueName="8" name="A50" queryTableFieldId="8"/>
    <tableColumn id="9" xr3:uid="{C52939E3-1D78-4288-9D67-790B062169D2}" uniqueName="9" name="A90" queryTableFieldId="9"/>
    <tableColumn id="10" xr3:uid="{F2BAE547-B221-4CEF-A487-1C78A326FA3B}" uniqueName="10" name="A95" queryTableFieldId="10"/>
    <tableColumn id="11" xr3:uid="{FD2C30E3-34B2-450A-8C0F-C97793948F4D}" uniqueName="11" name="A99" queryTableFieldId="11"/>
    <tableColumn id="12" xr3:uid="{9E00A914-A0AC-4F11-A156-7FCBBBBE4C25}" uniqueName="12" name="time" queryTableFieldId="12"/>
    <tableColumn id="13" xr3:uid="{18A17810-9210-48F6-936C-E36208B4A44E}" uniqueName="13" name="time/MP" queryTableFieldId="13"/>
    <tableColumn id="14" xr3:uid="{E2A2B323-DF3D-404B-BAB8-7AADF65BE32E}" uniqueName="14" name="time/Gdisp" queryTableFieldId="14"/>
    <tableColumn id="15" xr3:uid="{116921F6-5A6D-4628-B44E-CD13E16D749F}" uniqueName="15" name="coverage" queryTableFieldId="15"/>
    <tableColumn id="16" xr3:uid="{BE3E115F-F2C2-4420-981C-54BE4564863D}" uniqueName="16" name="bad200_maskerr" queryTableFieldId="16"/>
    <tableColumn id="17" xr3:uid="{91692381-913E-4FD7-BACA-39ADEFD4ECAA}" uniqueName="17" name="rms_maskerr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34802C-BF2F-4FB6-B13F-785DE7E48C05}" name="I3DRALSC2_cvsift_cpugpu" displayName="I3DRALSC2_cvsift_cpugpu" ref="A1:Q16" tableType="queryTable" totalsRowShown="0">
  <autoFilter ref="A1:Q16" xr:uid="{056A2C64-FD2F-4CCC-B400-3D9E34059471}"/>
  <tableColumns count="17">
    <tableColumn id="1" xr3:uid="{49C7E960-0716-42CA-BEA5-13DB98E4B449}" uniqueName="1" name=" " queryTableFieldId="1" dataDxfId="11"/>
    <tableColumn id="2" xr3:uid="{DE3AFAB8-CFBD-4846-9788-C20402C8AEE9}" uniqueName="2" name="bad050" queryTableFieldId="2"/>
    <tableColumn id="3" xr3:uid="{B6B18FE6-0D1A-42EC-8115-92B0CD13E78F}" uniqueName="3" name="bad100" queryTableFieldId="3"/>
    <tableColumn id="4" xr3:uid="{966E0CDF-E362-4B5B-B175-7BB71D9213EC}" uniqueName="4" name="bad200" queryTableFieldId="4"/>
    <tableColumn id="5" xr3:uid="{C7141302-3DF5-42F7-B1C4-3E9CF0815F70}" uniqueName="5" name="bad400" queryTableFieldId="5"/>
    <tableColumn id="6" xr3:uid="{F9AE9D1F-1248-4449-9E99-100B4759C08D}" uniqueName="6" name="avgerr" queryTableFieldId="6"/>
    <tableColumn id="7" xr3:uid="{29D24869-83C1-4026-8D48-8B51EF0BE225}" uniqueName="7" name="rms" queryTableFieldId="7"/>
    <tableColumn id="8" xr3:uid="{B660A233-D1D9-4FFA-9593-7BDFF811D466}" uniqueName="8" name="A50" queryTableFieldId="8"/>
    <tableColumn id="9" xr3:uid="{E3DA4C0D-00E6-45BF-90DB-F3AFB99EB71B}" uniqueName="9" name="A90" queryTableFieldId="9"/>
    <tableColumn id="10" xr3:uid="{055EBB94-3B20-4AAD-AA7A-30147E554345}" uniqueName="10" name="A95" queryTableFieldId="10"/>
    <tableColumn id="11" xr3:uid="{8DC3DD4B-E884-41A4-B5D0-6A3D75F328F1}" uniqueName="11" name="A99" queryTableFieldId="11"/>
    <tableColumn id="12" xr3:uid="{3E153026-39A9-475D-8097-854EACA74EEB}" uniqueName="12" name="time" queryTableFieldId="12"/>
    <tableColumn id="13" xr3:uid="{7D03A81D-1B2A-4284-83AB-5F2E2B0018B7}" uniqueName="13" name="time/MP" queryTableFieldId="13"/>
    <tableColumn id="14" xr3:uid="{B1266DF7-52C6-4DC1-B028-5164C084FB00}" uniqueName="14" name="time/Gdisp" queryTableFieldId="14"/>
    <tableColumn id="15" xr3:uid="{D6671FF1-E447-40A6-A643-D63F4DD52D09}" uniqueName="15" name="coverage" queryTableFieldId="15"/>
    <tableColumn id="16" xr3:uid="{B39467F6-AC14-4DF9-892C-59719B96A753}" uniqueName="16" name="bad200_maskerr" queryTableFieldId="16"/>
    <tableColumn id="17" xr3:uid="{390830AE-B75C-4A70-AF24-1F105FD9647E}" uniqueName="17" name="rms_maskerr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54009-1202-47B2-9C8D-3EE31C19CECA}" name="I3DRALSC" displayName="I3DRALSC" ref="A1:Q16" tableType="queryTable" totalsRowShown="0">
  <autoFilter ref="A1:Q16" xr:uid="{13BC276F-EA8A-4E4E-8F3C-2F2A6987D53D}"/>
  <tableColumns count="17">
    <tableColumn id="1" xr3:uid="{FD3B90C8-FD8B-4FF9-9BFB-D3EE246BCB1F}" uniqueName="1" name=" " queryTableFieldId="1" dataDxfId="10"/>
    <tableColumn id="2" xr3:uid="{970100BE-146C-4366-A80D-5079935FC2F3}" uniqueName="2" name="bad050" queryTableFieldId="2"/>
    <tableColumn id="3" xr3:uid="{D5D440D5-CEF8-4186-B223-7CC91BDFF07D}" uniqueName="3" name="bad100" queryTableFieldId="3"/>
    <tableColumn id="4" xr3:uid="{A5CC2A97-D246-47B1-BE36-C8DDCCFA7314}" uniqueName="4" name="bad200" queryTableFieldId="4"/>
    <tableColumn id="5" xr3:uid="{220E5F04-DC1C-4D91-82CC-0FE52247B1F8}" uniqueName="5" name="bad400" queryTableFieldId="5"/>
    <tableColumn id="6" xr3:uid="{9943F6DA-7D11-4C2D-8443-4702735F5DD9}" uniqueName="6" name="avgerr" queryTableFieldId="6"/>
    <tableColumn id="7" xr3:uid="{F4AE4AFD-0023-40DB-8C1F-0A15EB60A5CA}" uniqueName="7" name="rms" queryTableFieldId="7"/>
    <tableColumn id="8" xr3:uid="{92891F40-9676-4D14-8BA4-81BFD6E4E37F}" uniqueName="8" name="A50" queryTableFieldId="8"/>
    <tableColumn id="9" xr3:uid="{75AE31C9-D099-4E04-BFCB-FFA90523CFFD}" uniqueName="9" name="A90" queryTableFieldId="9"/>
    <tableColumn id="10" xr3:uid="{069F51C8-65F2-4F28-B4C0-7B4C30D18B4D}" uniqueName="10" name="A95" queryTableFieldId="10"/>
    <tableColumn id="11" xr3:uid="{F93814BC-16DA-446E-855C-FB024ABE3E3E}" uniqueName="11" name="A99" queryTableFieldId="11"/>
    <tableColumn id="12" xr3:uid="{1D2CF9CE-8283-494E-A9D9-9EF7E708198F}" uniqueName="12" name="time" queryTableFieldId="12"/>
    <tableColumn id="13" xr3:uid="{315A7DF1-CFC6-4507-871A-8C0BBEBEC3F0}" uniqueName="13" name="time/MP" queryTableFieldId="13"/>
    <tableColumn id="14" xr3:uid="{0AA83E76-83B2-48CD-8AE9-54D5A40C5EAA}" uniqueName="14" name="time/Gdisp" queryTableFieldId="14"/>
    <tableColumn id="15" xr3:uid="{96D90A11-A099-4484-9628-007B2E77BFD9}" uniqueName="15" name="coverage" queryTableFieldId="15"/>
    <tableColumn id="16" xr3:uid="{927947D0-41EE-4CB0-8AF7-F8DA94181394}" uniqueName="16" name="bad200_maskerr" queryTableFieldId="16"/>
    <tableColumn id="17" xr3:uid="{A0FC75A3-F8B0-478B-837B-E8097F91B8D1}" uniqueName="17" name="rms_maskerr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BED13C-D7BB-42F1-99A4-EE6A8FC15675}" name="I3DRALSC_down2" displayName="I3DRALSC_down2" ref="A1:Q16" tableType="queryTable" totalsRowShown="0">
  <autoFilter ref="A1:Q16" xr:uid="{137AC6F9-92D0-476E-BADB-DF85FFEF93E9}"/>
  <tableColumns count="17">
    <tableColumn id="1" xr3:uid="{20E84DBB-752D-4E2B-9E7C-EBD3CA242DED}" uniqueName="1" name=" " queryTableFieldId="1" dataDxfId="9"/>
    <tableColumn id="2" xr3:uid="{01F2A642-DF1A-4285-A62F-4CE3D0E4E8F9}" uniqueName="2" name="bad050" queryTableFieldId="2"/>
    <tableColumn id="3" xr3:uid="{D810A8EE-F2F8-47D8-86B9-D13E433625AD}" uniqueName="3" name="bad100" queryTableFieldId="3"/>
    <tableColumn id="4" xr3:uid="{360A1EE6-C635-444F-A562-F4612C1E4781}" uniqueName="4" name="bad200" queryTableFieldId="4"/>
    <tableColumn id="5" xr3:uid="{D499A287-A06A-4735-9A38-817861E68871}" uniqueName="5" name="bad400" queryTableFieldId="5"/>
    <tableColumn id="6" xr3:uid="{AFC19DE4-8BA4-41B8-B2A8-6E6EEEC1BEA8}" uniqueName="6" name="avgerr" queryTableFieldId="6"/>
    <tableColumn id="7" xr3:uid="{73F781E4-AECA-46DB-AC59-CAF71EF20B27}" uniqueName="7" name="rms" queryTableFieldId="7"/>
    <tableColumn id="8" xr3:uid="{C96930A4-2F39-4863-8ADB-DCB3009B5370}" uniqueName="8" name="A50" queryTableFieldId="8"/>
    <tableColumn id="9" xr3:uid="{9C472970-4C77-4923-A53C-82CF31D09F34}" uniqueName="9" name="A90" queryTableFieldId="9"/>
    <tableColumn id="10" xr3:uid="{D8E5225D-9BE8-4070-B578-A102AF882C30}" uniqueName="10" name="A95" queryTableFieldId="10"/>
    <tableColumn id="11" xr3:uid="{E59B3918-30AD-4184-8C23-26325A5CD60F}" uniqueName="11" name="A99" queryTableFieldId="11"/>
    <tableColumn id="12" xr3:uid="{8D0036AF-E5A4-4F1D-A3C4-76BC0C143B21}" uniqueName="12" name="time" queryTableFieldId="12"/>
    <tableColumn id="13" xr3:uid="{EFAD4990-7AFA-4702-8B16-8B4356D24026}" uniqueName="13" name="time/MP" queryTableFieldId="13"/>
    <tableColumn id="14" xr3:uid="{8CF75A56-A2B8-43CB-B9B6-4C2C609381F3}" uniqueName="14" name="time/Gdisp" queryTableFieldId="14"/>
    <tableColumn id="15" xr3:uid="{755CBCDD-34F7-41D5-AAC5-730A6370922C}" uniqueName="15" name="coverage" queryTableFieldId="15"/>
    <tableColumn id="16" xr3:uid="{1F9B4C75-B664-46E1-B7E4-9EB3C73B15B7}" uniqueName="16" name="bad200_maskerr" queryTableFieldId="16"/>
    <tableColumn id="17" xr3:uid="{9088A6DE-C347-4C74-93A2-6BC5F493F85F}" uniqueName="17" name="rms_maskerr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8A2C7-EFEA-4201-837E-2FAB7CF2E022}" name="OpenCVBM" displayName="OpenCVBM" ref="A1:Q16" tableType="queryTable" totalsRowShown="0">
  <autoFilter ref="A1:Q16" xr:uid="{E2247DBB-9DAC-44AE-8C31-83AD420409B1}"/>
  <tableColumns count="17">
    <tableColumn id="1" xr3:uid="{110276B6-35AB-4094-9A06-48F2025F9D5E}" uniqueName="1" name=" " queryTableFieldId="1" dataDxfId="14"/>
    <tableColumn id="2" xr3:uid="{66ED8B7B-1D7D-4F67-BD15-451F3223C4D1}" uniqueName="2" name="bad050" queryTableFieldId="2"/>
    <tableColumn id="3" xr3:uid="{4C462EE1-B140-469C-B179-8276D364D2DB}" uniqueName="3" name="bad100" queryTableFieldId="3"/>
    <tableColumn id="4" xr3:uid="{370AEDC4-BDE0-4CE2-94EA-9924A7566D87}" uniqueName="4" name="bad200" queryTableFieldId="4"/>
    <tableColumn id="5" xr3:uid="{E1A1568B-2248-4BDA-9746-9FAF9F5AE720}" uniqueName="5" name="bad400" queryTableFieldId="5"/>
    <tableColumn id="6" xr3:uid="{F9E98806-6B44-4715-A8EB-889A26ED1A90}" uniqueName="6" name="avgerr" queryTableFieldId="6"/>
    <tableColumn id="7" xr3:uid="{DA49C99E-3A5D-4CEC-A29F-88E7777DF721}" uniqueName="7" name="rms" queryTableFieldId="7"/>
    <tableColumn id="8" xr3:uid="{C113C80A-60D9-49C2-8B2B-FFE45334D048}" uniqueName="8" name="A50" queryTableFieldId="8"/>
    <tableColumn id="9" xr3:uid="{BFC8A11E-7BF9-4323-B6AF-42A9DE0F2299}" uniqueName="9" name="A90" queryTableFieldId="9"/>
    <tableColumn id="10" xr3:uid="{45F0EEAE-3FB8-4C12-A6F4-B09304DAD7C2}" uniqueName="10" name="A95" queryTableFieldId="10"/>
    <tableColumn id="11" xr3:uid="{07964D93-AA32-46CB-8872-785E62B904AC}" uniqueName="11" name="A99" queryTableFieldId="11"/>
    <tableColumn id="12" xr3:uid="{7BEC5F22-8093-4862-9F0C-E3C40905BBF5}" uniqueName="12" name="time" queryTableFieldId="12"/>
    <tableColumn id="13" xr3:uid="{44156F82-4D4E-4EE4-88EC-EDAA880BCCAD}" uniqueName="13" name="time/MP" queryTableFieldId="13"/>
    <tableColumn id="14" xr3:uid="{0C547526-9B88-4504-BF3F-DAADB81379AE}" uniqueName="14" name="time/Gdisp" queryTableFieldId="14"/>
    <tableColumn id="15" xr3:uid="{D51B265D-975F-4D8C-8C47-82DBD6D6C5DA}" uniqueName="15" name="coverage" queryTableFieldId="15"/>
    <tableColumn id="16" xr3:uid="{87E0C676-2634-4AE6-A133-4B8605C15C95}" uniqueName="16" name="bad200_maskerr" queryTableFieldId="16"/>
    <tableColumn id="17" xr3:uid="{508CA5AB-9A51-4EC1-8EB2-E8FE57F26CE7}" uniqueName="17" name="rms_maskerr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246B46-8642-4031-8040-AFF9E7411252}" name="OpenCVBM_downfill" displayName="OpenCVBM_downfill" ref="A1:Q16" tableType="queryTable" totalsRowShown="0">
  <autoFilter ref="A1:Q16" xr:uid="{7DD3869B-4CCC-4678-BDB1-CD584CC7457F}"/>
  <tableColumns count="17">
    <tableColumn id="1" xr3:uid="{9FE0C01C-F451-43E3-A412-0697078B5C5B}" uniqueName="1" name=" " queryTableFieldId="1" dataDxfId="8"/>
    <tableColumn id="2" xr3:uid="{B3262F2C-375B-4DB1-8185-20381BC086E8}" uniqueName="2" name="bad050" queryTableFieldId="2"/>
    <tableColumn id="3" xr3:uid="{E1790D21-E510-45EA-B790-A2E1887A92EA}" uniqueName="3" name="bad100" queryTableFieldId="3"/>
    <tableColumn id="4" xr3:uid="{04AD0274-A440-4837-8C15-A50D9ADB7BD0}" uniqueName="4" name="bad200" queryTableFieldId="4"/>
    <tableColumn id="5" xr3:uid="{3E2F9560-C441-47ED-9B6A-B722695E69F8}" uniqueName="5" name="bad400" queryTableFieldId="5"/>
    <tableColumn id="6" xr3:uid="{C443DD1E-F856-4453-9B6E-6F82D5FFED44}" uniqueName="6" name="avgerr" queryTableFieldId="6"/>
    <tableColumn id="7" xr3:uid="{3E66650C-C739-45F0-808A-B2EAD1E829D3}" uniqueName="7" name="rms" queryTableFieldId="7"/>
    <tableColumn id="8" xr3:uid="{A9429B84-BFDC-4757-A889-0327F16CC558}" uniqueName="8" name="A50" queryTableFieldId="8"/>
    <tableColumn id="9" xr3:uid="{B26335C4-D336-400C-AC1B-159FAB330445}" uniqueName="9" name="A90" queryTableFieldId="9"/>
    <tableColumn id="10" xr3:uid="{7B57FD68-E3DD-4EE2-AEFA-6982A67B834D}" uniqueName="10" name="A95" queryTableFieldId="10"/>
    <tableColumn id="11" xr3:uid="{B998E7E9-1F0B-4036-B810-BC507AD6C06C}" uniqueName="11" name="A99" queryTableFieldId="11"/>
    <tableColumn id="12" xr3:uid="{BD651AB1-8088-4BC8-86A3-F57F84C8EBE3}" uniqueName="12" name="time" queryTableFieldId="12"/>
    <tableColumn id="13" xr3:uid="{1037566B-B996-4679-860A-2D6542355309}" uniqueName="13" name="time/MP" queryTableFieldId="13"/>
    <tableColumn id="14" xr3:uid="{364F0DFC-C361-41B1-999D-3632CE86E800}" uniqueName="14" name="time/Gdisp" queryTableFieldId="14"/>
    <tableColumn id="15" xr3:uid="{AD947F1A-9FC3-437E-BA63-52E94AD7592A}" uniqueName="15" name="coverage" queryTableFieldId="15"/>
    <tableColumn id="16" xr3:uid="{5B61F005-7636-4CFF-9BC3-CAB477BBB971}" uniqueName="16" name="bad200_maskerr" queryTableFieldId="16"/>
    <tableColumn id="17" xr3:uid="{2B025C5B-005B-4D69-948C-D26F96E3F10C}" uniqueName="17" name="rms_maskerr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50F38-E952-4410-AF73-9EDFD6F98EC1}" name="OpenCVSGBM" displayName="OpenCVSGBM" ref="A1:Q16" tableType="queryTable" totalsRowShown="0">
  <autoFilter ref="A1:Q16" xr:uid="{812DECFF-8C04-4EF0-99D9-04510B961AC2}"/>
  <tableColumns count="17">
    <tableColumn id="1" xr3:uid="{7BD7815A-6C36-42A2-8EAB-1989FE7758A7}" uniqueName="1" name=" " queryTableFieldId="1" dataDxfId="7"/>
    <tableColumn id="2" xr3:uid="{80B25FAB-E78E-4F50-B996-64271E1E0760}" uniqueName="2" name="bad050" queryTableFieldId="2"/>
    <tableColumn id="3" xr3:uid="{199834A8-F87D-4524-BC8D-E70280A614BA}" uniqueName="3" name="bad100" queryTableFieldId="3"/>
    <tableColumn id="4" xr3:uid="{1AAB814A-ED61-4726-9E88-7FE2AA2CE812}" uniqueName="4" name="bad200" queryTableFieldId="4"/>
    <tableColumn id="5" xr3:uid="{263A4D6A-783D-4197-9CEE-2BEADFE38E65}" uniqueName="5" name="bad400" queryTableFieldId="5"/>
    <tableColumn id="6" xr3:uid="{0B6B5E33-2A67-4589-B6F4-A17BC7019CD0}" uniqueName="6" name="avgerr" queryTableFieldId="6"/>
    <tableColumn id="7" xr3:uid="{1672B67F-6225-4AD2-AAC5-286422EA89CF}" uniqueName="7" name="rms" queryTableFieldId="7"/>
    <tableColumn id="8" xr3:uid="{48A1BF98-E577-4E8A-B7B6-AAE956D755FE}" uniqueName="8" name="A50" queryTableFieldId="8"/>
    <tableColumn id="9" xr3:uid="{4DD42C4D-34A8-43F4-B99F-5C1F53184511}" uniqueName="9" name="A90" queryTableFieldId="9"/>
    <tableColumn id="10" xr3:uid="{58C4404E-3C6F-4448-898A-1A903C8E38C3}" uniqueName="10" name="A95" queryTableFieldId="10"/>
    <tableColumn id="11" xr3:uid="{71CAE871-5BFD-45BB-8938-36977DEF9989}" uniqueName="11" name="A99" queryTableFieldId="11"/>
    <tableColumn id="12" xr3:uid="{FD93DD5D-591D-4CF1-AF32-59880EAF362D}" uniqueName="12" name="time" queryTableFieldId="12"/>
    <tableColumn id="13" xr3:uid="{79538934-40CF-45D1-931D-6953A9BD03E8}" uniqueName="13" name="time/MP" queryTableFieldId="13"/>
    <tableColumn id="14" xr3:uid="{7AEBAE64-71FC-4E4E-9CDB-F0F6568E72A9}" uniqueName="14" name="time/Gdisp" queryTableFieldId="14"/>
    <tableColumn id="15" xr3:uid="{252733B2-E645-437B-972C-E3FB38006E74}" uniqueName="15" name="coverage" queryTableFieldId="15"/>
    <tableColumn id="16" xr3:uid="{62A0A4AD-825F-4AF3-9D39-7A24D19BF15A}" uniqueName="16" name="bad200_maskerr" queryTableFieldId="16"/>
    <tableColumn id="17" xr3:uid="{E53A8361-C194-4454-87D4-93FD2FD0B2DD}" uniqueName="17" name="rms_maskerr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4FF2-D3E2-4B51-98AE-7453A5FE1508}">
  <dimension ref="A1:Q18"/>
  <sheetViews>
    <sheetView workbookViewId="0">
      <selection activeCell="N18" sqref="N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72.034791563707429</v>
      </c>
      <c r="C2">
        <v>58.911876488228955</v>
      </c>
      <c r="D2">
        <v>48.890865784212416</v>
      </c>
      <c r="E2">
        <v>42.674263186270103</v>
      </c>
      <c r="F2">
        <v>41.715865999999998</v>
      </c>
      <c r="G2">
        <v>73.564517814296863</v>
      </c>
      <c r="H2">
        <v>1.8230400085449219</v>
      </c>
      <c r="I2">
        <v>146.10489501953123</v>
      </c>
      <c r="J2">
        <v>167.11995239257806</v>
      </c>
      <c r="K2">
        <v>214.80029296875</v>
      </c>
      <c r="L2">
        <v>3.6067183017730713</v>
      </c>
      <c r="M2">
        <v>0.63297436275950492</v>
      </c>
      <c r="N2">
        <v>2.1826702164120859</v>
      </c>
      <c r="O2">
        <v>63.807710991553598</v>
      </c>
      <c r="P2">
        <v>12.995731169691796</v>
      </c>
      <c r="Q2">
        <v>13.215795741463248</v>
      </c>
    </row>
    <row r="3" spans="1:17" x14ac:dyDescent="0.3">
      <c r="A3" s="1" t="s">
        <v>15</v>
      </c>
      <c r="B3">
        <v>62.098710221012375</v>
      </c>
      <c r="C3">
        <v>62.098710221012375</v>
      </c>
      <c r="D3">
        <v>56.345388554021646</v>
      </c>
      <c r="E3">
        <v>55.400544429321407</v>
      </c>
      <c r="F3">
        <v>82.976074275714566</v>
      </c>
      <c r="G3">
        <v>6.5854733122620965</v>
      </c>
      <c r="H3">
        <v>54</v>
      </c>
      <c r="I3">
        <v>255</v>
      </c>
      <c r="J3">
        <v>255</v>
      </c>
      <c r="K3">
        <v>255</v>
      </c>
      <c r="L3">
        <v>1.6927380561828613</v>
      </c>
      <c r="M3">
        <v>1.097114561010345</v>
      </c>
      <c r="N3">
        <v>4.2856037539466598</v>
      </c>
      <c r="O3">
        <v>64.834208309028455</v>
      </c>
      <c r="P3">
        <v>21.389915094951068</v>
      </c>
      <c r="Q3">
        <v>2.9037845103361373</v>
      </c>
    </row>
    <row r="4" spans="1:17" x14ac:dyDescent="0.3">
      <c r="A4" s="1" t="s">
        <v>16</v>
      </c>
      <c r="B4">
        <v>74.616572729243444</v>
      </c>
      <c r="C4">
        <v>68.573256687316615</v>
      </c>
      <c r="D4">
        <v>65.080066896065318</v>
      </c>
      <c r="E4">
        <v>63.3009361174635</v>
      </c>
      <c r="F4">
        <v>149.41095000000001</v>
      </c>
      <c r="G4">
        <v>233.77910915006927</v>
      </c>
      <c r="H4">
        <v>60.4693603515625</v>
      </c>
      <c r="I4">
        <v>443.32398681640609</v>
      </c>
      <c r="J4">
        <v>520.69600219726556</v>
      </c>
      <c r="K4">
        <v>559.185302734375</v>
      </c>
      <c r="L4">
        <v>3.4582014083862305</v>
      </c>
      <c r="M4">
        <v>0.65991575560842874</v>
      </c>
      <c r="N4">
        <v>1.0311183681381699</v>
      </c>
      <c r="O4">
        <v>48.667173755736236</v>
      </c>
      <c r="P4">
        <v>15.432465811561325</v>
      </c>
      <c r="Q4">
        <v>64.551192439121522</v>
      </c>
    </row>
    <row r="5" spans="1:17" x14ac:dyDescent="0.3">
      <c r="A5" s="1" t="s">
        <v>17</v>
      </c>
      <c r="B5">
        <v>67.735868653214837</v>
      </c>
      <c r="C5">
        <v>49.998268966022856</v>
      </c>
      <c r="D5">
        <v>36.991500283753801</v>
      </c>
      <c r="E5">
        <v>31.921980601558065</v>
      </c>
      <c r="F5">
        <v>36.264854</v>
      </c>
      <c r="G5">
        <v>73.816965095684481</v>
      </c>
      <c r="H5">
        <v>0.99993515014648438</v>
      </c>
      <c r="I5">
        <v>147.89982299804689</v>
      </c>
      <c r="J5">
        <v>201.25086822509766</v>
      </c>
      <c r="K5">
        <v>231.813720703125</v>
      </c>
      <c r="L5">
        <v>3.7781393527984619</v>
      </c>
      <c r="M5">
        <v>0.64118505785021562</v>
      </c>
      <c r="N5">
        <v>2.2899466351793412</v>
      </c>
      <c r="O5">
        <v>73.742251077314094</v>
      </c>
      <c r="P5">
        <v>11.985662286811285</v>
      </c>
      <c r="Q5">
        <v>20.87816920179425</v>
      </c>
    </row>
    <row r="6" spans="1:17" x14ac:dyDescent="0.3">
      <c r="A6" s="1" t="s">
        <v>17</v>
      </c>
      <c r="B6">
        <v>67.735868653214837</v>
      </c>
      <c r="C6">
        <v>49.998268966022856</v>
      </c>
      <c r="D6">
        <v>36.991500283753801</v>
      </c>
      <c r="E6">
        <v>31.921980601558065</v>
      </c>
      <c r="F6">
        <v>36.264854</v>
      </c>
      <c r="G6">
        <v>73.816965095684481</v>
      </c>
      <c r="H6">
        <v>0.99993515014648438</v>
      </c>
      <c r="I6">
        <v>147.89982299804689</v>
      </c>
      <c r="J6">
        <v>201.25086822509766</v>
      </c>
      <c r="K6">
        <v>231.813720703125</v>
      </c>
      <c r="L6">
        <v>2.7606525421142578</v>
      </c>
      <c r="M6">
        <v>0.46850817151801799</v>
      </c>
      <c r="N6">
        <v>1.6732434697072069</v>
      </c>
      <c r="O6">
        <v>73.742251077314094</v>
      </c>
      <c r="P6">
        <v>11.985662286811285</v>
      </c>
      <c r="Q6">
        <v>20.87816920179425</v>
      </c>
    </row>
    <row r="7" spans="1:17" x14ac:dyDescent="0.3">
      <c r="A7" s="1" t="s">
        <v>18</v>
      </c>
      <c r="B7">
        <v>65.436958011215438</v>
      </c>
      <c r="C7">
        <v>51.63712224355789</v>
      </c>
      <c r="D7">
        <v>44.613561445244613</v>
      </c>
      <c r="E7">
        <v>41.336835829410084</v>
      </c>
      <c r="F7">
        <v>36.213535</v>
      </c>
      <c r="G7">
        <v>62.986795646240409</v>
      </c>
      <c r="H7">
        <v>1.1206436157226563</v>
      </c>
      <c r="I7">
        <v>119.04296875</v>
      </c>
      <c r="J7">
        <v>138.05996398925782</v>
      </c>
      <c r="K7">
        <v>170.50240295410157</v>
      </c>
      <c r="L7">
        <v>3.4920921325683594</v>
      </c>
      <c r="M7">
        <v>0.64180222804777431</v>
      </c>
      <c r="N7">
        <v>2.4684701078760551</v>
      </c>
      <c r="O7">
        <v>66.566294289066562</v>
      </c>
      <c r="P7">
        <v>14.401445156395651</v>
      </c>
      <c r="Q7">
        <v>19.981502371236221</v>
      </c>
    </row>
    <row r="8" spans="1:17" x14ac:dyDescent="0.3">
      <c r="A8" s="1" t="s">
        <v>18</v>
      </c>
      <c r="B8">
        <v>65.436958011215438</v>
      </c>
      <c r="C8">
        <v>51.63712224355789</v>
      </c>
      <c r="D8">
        <v>44.613561445244613</v>
      </c>
      <c r="E8">
        <v>41.336835829410084</v>
      </c>
      <c r="F8">
        <v>36.213535</v>
      </c>
      <c r="G8">
        <v>62.986795646240409</v>
      </c>
      <c r="H8">
        <v>1.1206436157226563</v>
      </c>
      <c r="I8">
        <v>119.04296875</v>
      </c>
      <c r="J8">
        <v>138.05996398925782</v>
      </c>
      <c r="K8">
        <v>170.50240295410157</v>
      </c>
      <c r="L8">
        <v>2.545198917388916</v>
      </c>
      <c r="M8">
        <v>0.46777526880528614</v>
      </c>
      <c r="N8">
        <v>1.7991356492511008</v>
      </c>
      <c r="O8">
        <v>66.566294289066562</v>
      </c>
      <c r="P8">
        <v>14.401445156395651</v>
      </c>
      <c r="Q8">
        <v>19.981502371236221</v>
      </c>
    </row>
    <row r="9" spans="1:17" x14ac:dyDescent="0.3">
      <c r="A9" s="1" t="s">
        <v>19</v>
      </c>
      <c r="B9">
        <v>59.126709446665259</v>
      </c>
      <c r="C9">
        <v>48.349954414755594</v>
      </c>
      <c r="D9">
        <v>42.362613086471704</v>
      </c>
      <c r="E9">
        <v>39.980678869485935</v>
      </c>
      <c r="F9">
        <v>46.182648</v>
      </c>
      <c r="G9">
        <v>81.265446248121037</v>
      </c>
      <c r="H9">
        <v>0.87934112548828125</v>
      </c>
      <c r="I9">
        <v>159.9931365966797</v>
      </c>
      <c r="J9">
        <v>189.4287109375</v>
      </c>
      <c r="K9">
        <v>235.09165969848632</v>
      </c>
      <c r="L9">
        <v>3.668642520904541</v>
      </c>
      <c r="M9">
        <v>0.64321525368268129</v>
      </c>
      <c r="N9">
        <v>2.1440508456089375</v>
      </c>
      <c r="O9">
        <v>65.667367978119088</v>
      </c>
      <c r="P9">
        <v>10.659162634125815</v>
      </c>
      <c r="Q9">
        <v>29.727133289526613</v>
      </c>
    </row>
    <row r="10" spans="1:17" x14ac:dyDescent="0.3">
      <c r="A10" s="1" t="s">
        <v>20</v>
      </c>
      <c r="B10">
        <v>76.784681147136965</v>
      </c>
      <c r="C10">
        <v>66.385671757973569</v>
      </c>
      <c r="D10">
        <v>58.290073003450303</v>
      </c>
      <c r="E10">
        <v>53.621113144828747</v>
      </c>
      <c r="F10">
        <v>73.209140000000005</v>
      </c>
      <c r="G10">
        <v>115.32267909002114</v>
      </c>
      <c r="H10">
        <v>9.9057769775390625</v>
      </c>
      <c r="I10">
        <v>225.8748779296875</v>
      </c>
      <c r="J10">
        <v>245.06261978149413</v>
      </c>
      <c r="K10">
        <v>277.22585083007812</v>
      </c>
      <c r="L10">
        <v>3.4672200679779053</v>
      </c>
      <c r="M10">
        <v>0.65129432877886495</v>
      </c>
      <c r="N10">
        <v>1.9736191781177725</v>
      </c>
      <c r="O10">
        <v>55.033394795686519</v>
      </c>
      <c r="P10">
        <v>16.584954797369591</v>
      </c>
      <c r="Q10">
        <v>29.983294095290589</v>
      </c>
    </row>
    <row r="11" spans="1:17" x14ac:dyDescent="0.3">
      <c r="A11" s="1" t="s">
        <v>21</v>
      </c>
      <c r="B11">
        <v>70.504184665226774</v>
      </c>
      <c r="C11">
        <v>54.998431743107609</v>
      </c>
      <c r="D11">
        <v>44.55064477194766</v>
      </c>
      <c r="E11">
        <v>39.449879303773344</v>
      </c>
      <c r="F11">
        <v>42.806159999999998</v>
      </c>
      <c r="G11">
        <v>77.267200122974231</v>
      </c>
      <c r="H11">
        <v>1.3169708251953125</v>
      </c>
      <c r="I11">
        <v>150.7841796875</v>
      </c>
      <c r="J11">
        <v>183.0419952392578</v>
      </c>
      <c r="K11">
        <v>216.32302490234383</v>
      </c>
      <c r="L11">
        <v>3.3035132884979248</v>
      </c>
      <c r="M11">
        <v>0.65579208655545762</v>
      </c>
      <c r="N11">
        <v>2.2613520226050268</v>
      </c>
      <c r="O11">
        <v>66.527303551010036</v>
      </c>
      <c r="P11">
        <v>13.058815588870537</v>
      </c>
      <c r="Q11">
        <v>14.341417442932931</v>
      </c>
    </row>
    <row r="12" spans="1:17" x14ac:dyDescent="0.3">
      <c r="A12" s="1" t="s">
        <v>21</v>
      </c>
      <c r="B12">
        <v>70.504184665226774</v>
      </c>
      <c r="C12">
        <v>54.998431743107609</v>
      </c>
      <c r="D12">
        <v>44.55064477194766</v>
      </c>
      <c r="E12">
        <v>39.449879303773344</v>
      </c>
      <c r="F12">
        <v>42.806159999999998</v>
      </c>
      <c r="G12">
        <v>77.267200122974231</v>
      </c>
      <c r="H12">
        <v>1.3169708251953125</v>
      </c>
      <c r="I12">
        <v>150.7841796875</v>
      </c>
      <c r="J12">
        <v>183.0419952392578</v>
      </c>
      <c r="K12">
        <v>216.32302490234383</v>
      </c>
      <c r="L12">
        <v>2.3836257457733154</v>
      </c>
      <c r="M12">
        <v>0.4731819626185752</v>
      </c>
      <c r="N12">
        <v>1.6316619400640524</v>
      </c>
      <c r="O12">
        <v>66.527303551010036</v>
      </c>
      <c r="P12">
        <v>13.058815588870537</v>
      </c>
      <c r="Q12">
        <v>14.341417442932931</v>
      </c>
    </row>
    <row r="13" spans="1:17" x14ac:dyDescent="0.3">
      <c r="A13" s="1" t="s">
        <v>22</v>
      </c>
      <c r="B13">
        <v>72.562621456332877</v>
      </c>
      <c r="C13">
        <v>57.946637802926382</v>
      </c>
      <c r="D13">
        <v>46.641768118427066</v>
      </c>
      <c r="E13">
        <v>40.927015460676728</v>
      </c>
      <c r="F13">
        <v>38.107669999999999</v>
      </c>
      <c r="G13">
        <v>68.444530888842749</v>
      </c>
      <c r="H13">
        <v>1.5558929443359375</v>
      </c>
      <c r="I13">
        <v>134.25930175781264</v>
      </c>
      <c r="J13">
        <v>164.3211730957031</v>
      </c>
      <c r="K13">
        <v>193.83866088867182</v>
      </c>
      <c r="L13">
        <v>3.5532360076904297</v>
      </c>
      <c r="M13">
        <v>0.63465149314315228</v>
      </c>
      <c r="N13">
        <v>2.4409672813198169</v>
      </c>
      <c r="O13">
        <v>64.487347107910381</v>
      </c>
      <c r="P13">
        <v>12.35977151920439</v>
      </c>
      <c r="Q13">
        <v>12.00252442827621</v>
      </c>
    </row>
    <row r="14" spans="1:17" x14ac:dyDescent="0.3">
      <c r="A14" s="1" t="s">
        <v>23</v>
      </c>
      <c r="B14">
        <v>77.971760099894766</v>
      </c>
      <c r="C14">
        <v>69.195917374163685</v>
      </c>
      <c r="D14">
        <v>63.958479876549269</v>
      </c>
      <c r="E14">
        <v>59.727555713685909</v>
      </c>
      <c r="F14">
        <v>50.315624</v>
      </c>
      <c r="G14">
        <v>75.019753258100295</v>
      </c>
      <c r="H14">
        <v>12.481319427490234</v>
      </c>
      <c r="I14">
        <v>130.24374389648438</v>
      </c>
      <c r="J14">
        <v>141.22100830078125</v>
      </c>
      <c r="K14">
        <v>162.44291687011719</v>
      </c>
      <c r="L14">
        <v>3.7403571605682373</v>
      </c>
      <c r="M14">
        <v>0.63735345006492838</v>
      </c>
      <c r="N14">
        <v>2.655639375270535</v>
      </c>
      <c r="O14">
        <v>57.725383466108305</v>
      </c>
      <c r="P14">
        <v>27.217761174090615</v>
      </c>
      <c r="Q14">
        <v>31.65329221744754</v>
      </c>
    </row>
    <row r="15" spans="1:17" x14ac:dyDescent="0.3">
      <c r="A15" s="1" t="s">
        <v>24</v>
      </c>
      <c r="B15">
        <v>79.57914814814815</v>
      </c>
      <c r="C15">
        <v>79.57914814814815</v>
      </c>
      <c r="D15">
        <v>76.109407407407403</v>
      </c>
      <c r="E15">
        <v>74.300703703703704</v>
      </c>
      <c r="F15">
        <v>142.35244222222221</v>
      </c>
      <c r="G15">
        <v>5.8217588662101329</v>
      </c>
      <c r="H15">
        <v>134</v>
      </c>
      <c r="I15">
        <v>255</v>
      </c>
      <c r="J15">
        <v>255</v>
      </c>
      <c r="K15">
        <v>255</v>
      </c>
      <c r="L15">
        <v>2.2384228706359863</v>
      </c>
      <c r="M15">
        <v>0.82904550764295781</v>
      </c>
      <c r="N15">
        <v>3.2384590142303042</v>
      </c>
      <c r="O15">
        <v>71.440703703703704</v>
      </c>
      <c r="P15">
        <v>48.750666666666667</v>
      </c>
      <c r="Q15">
        <v>2.9436649492313718</v>
      </c>
    </row>
    <row r="16" spans="1:17" x14ac:dyDescent="0.3">
      <c r="A16" s="1" t="s">
        <v>25</v>
      </c>
      <c r="B16">
        <v>74.514928872345337</v>
      </c>
      <c r="C16">
        <v>64.401618767313025</v>
      </c>
      <c r="D16">
        <v>56.107095452446906</v>
      </c>
      <c r="E16">
        <v>50.95497532894737</v>
      </c>
      <c r="F16">
        <v>111.08629000000001</v>
      </c>
      <c r="G16">
        <v>183.59463031703842</v>
      </c>
      <c r="H16">
        <v>4.867889404296875</v>
      </c>
      <c r="I16">
        <v>375.92216186523461</v>
      </c>
      <c r="J16">
        <v>418.9494689941406</v>
      </c>
      <c r="K16">
        <v>463.20474609375015</v>
      </c>
      <c r="L16">
        <v>3.5846669673919678</v>
      </c>
      <c r="M16">
        <v>0.64647300745036362</v>
      </c>
      <c r="N16">
        <v>0.85062237822416253</v>
      </c>
      <c r="O16">
        <v>54.195846318097871</v>
      </c>
      <c r="P16">
        <v>12.249556353878116</v>
      </c>
      <c r="Q16">
        <v>32.878972846923759</v>
      </c>
    </row>
    <row r="18" spans="1:17" x14ac:dyDescent="0.3">
      <c r="A18" s="2" t="s">
        <v>26</v>
      </c>
      <c r="B18">
        <f>AVERAGE(I3DRSGM[bad050])</f>
        <v>70.442929756253392</v>
      </c>
      <c r="C18">
        <f>AVERAGE(I3DRSGM[bad100])</f>
        <v>59.247362504481003</v>
      </c>
      <c r="D18">
        <f>AVERAGE(I3DRSGM[bad200])</f>
        <v>51.07314474539627</v>
      </c>
      <c r="E18">
        <f>AVERAGE(I3DRSGM[bad400])</f>
        <v>47.087011828257758</v>
      </c>
      <c r="F18">
        <f>AVERAGE(I3DRSGM[avgerr])</f>
        <v>64.395053499862442</v>
      </c>
      <c r="G18">
        <f>AVERAGE(I3DRSGM[rms])</f>
        <v>84.769321378317358</v>
      </c>
      <c r="H18">
        <f>AVERAGE(I3DRSGM[A50])</f>
        <v>19.123847961425781</v>
      </c>
      <c r="I18">
        <f>AVERAGE(I3DRSGM[A90])</f>
        <v>197.41173645019535</v>
      </c>
      <c r="J18">
        <f>AVERAGE(I3DRSGM[A95])</f>
        <v>226.76697270711261</v>
      </c>
      <c r="K18">
        <f>AVERAGE(I3DRSGM[A99])</f>
        <v>256.87118181355788</v>
      </c>
      <c r="L18">
        <f>AVERAGE(I3DRSGM[time])</f>
        <v>3.1515616893768312</v>
      </c>
      <c r="M18">
        <f>AVERAGE(I3DRSGM[time/MP])</f>
        <v>0.65201883303577024</v>
      </c>
      <c r="N18">
        <f>AVERAGE(I3DRSGM[time/Gdisp])</f>
        <v>2.1951040157300814</v>
      </c>
      <c r="O18">
        <f>AVERAGE(I3DRSGM[coverage])</f>
        <v>63.968722284048361</v>
      </c>
      <c r="P18">
        <f>AVERAGE(I3DRSGM[bad200_maskerr])</f>
        <v>17.102122085712956</v>
      </c>
      <c r="Q18">
        <f>AVERAGE(I3DRSGM[rms_maskerr])</f>
        <v>22.017455503302923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0D5C-E875-4D68-A2FE-30A6B062D4D5}">
  <dimension ref="A1:Q18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72.275488026776884</v>
      </c>
      <c r="C2">
        <v>56.321445519588465</v>
      </c>
      <c r="D2">
        <v>44.322617148890288</v>
      </c>
      <c r="E2">
        <v>37.472832801689279</v>
      </c>
      <c r="F2">
        <v>30.248809999999999</v>
      </c>
      <c r="G2">
        <v>60.785790720493431</v>
      </c>
      <c r="H2">
        <v>1.395172119140625</v>
      </c>
      <c r="I2">
        <v>119.31334838867184</v>
      </c>
      <c r="J2">
        <v>153.385009765625</v>
      </c>
      <c r="K2">
        <v>214.90920166015644</v>
      </c>
      <c r="L2">
        <v>3.6002645492553711</v>
      </c>
      <c r="M2">
        <v>0.63184173760125772</v>
      </c>
      <c r="N2">
        <v>2.1787646124181301</v>
      </c>
      <c r="O2">
        <v>83.585887658370027</v>
      </c>
      <c r="P2">
        <v>44.322617148890288</v>
      </c>
      <c r="Q2">
        <v>60.785790720493431</v>
      </c>
    </row>
    <row r="3" spans="1:17" x14ac:dyDescent="0.3">
      <c r="A3" s="1" t="s">
        <v>15</v>
      </c>
      <c r="B3">
        <v>78.027027027027032</v>
      </c>
      <c r="C3">
        <v>78.027027027027032</v>
      </c>
      <c r="D3">
        <v>65.498736146218164</v>
      </c>
      <c r="E3">
        <v>62.314537559141883</v>
      </c>
      <c r="F3">
        <v>86.499611121913276</v>
      </c>
      <c r="G3">
        <v>7.5202271799740972</v>
      </c>
      <c r="H3">
        <v>60</v>
      </c>
      <c r="I3">
        <v>236</v>
      </c>
      <c r="J3">
        <v>254</v>
      </c>
      <c r="K3">
        <v>255</v>
      </c>
      <c r="L3">
        <v>1.1297800540924072</v>
      </c>
      <c r="M3">
        <v>0.73224450974943756</v>
      </c>
      <c r="N3">
        <v>2.8603301162087402</v>
      </c>
      <c r="O3">
        <v>76.354656815088475</v>
      </c>
      <c r="P3">
        <v>65.498736146218164</v>
      </c>
      <c r="Q3">
        <v>7.5202271799740972</v>
      </c>
    </row>
    <row r="4" spans="1:17" x14ac:dyDescent="0.3">
      <c r="A4" s="1" t="s">
        <v>16</v>
      </c>
      <c r="B4">
        <v>93.351974517820125</v>
      </c>
      <c r="C4">
        <v>90.145043248871076</v>
      </c>
      <c r="D4">
        <v>88.120624353098862</v>
      </c>
      <c r="E4">
        <v>87.234331634724896</v>
      </c>
      <c r="F4">
        <v>210.31541000000001</v>
      </c>
      <c r="G4">
        <v>264.2606874612643</v>
      </c>
      <c r="H4">
        <v>213.278076171875</v>
      </c>
      <c r="I4">
        <v>433.83067626953118</v>
      </c>
      <c r="J4">
        <v>500.61712951660098</v>
      </c>
      <c r="K4">
        <v>557.62406372070313</v>
      </c>
      <c r="L4">
        <v>3.5990526676177979</v>
      </c>
      <c r="M4">
        <v>0.6867938792882099</v>
      </c>
      <c r="N4">
        <v>1.0731154363878281</v>
      </c>
      <c r="O4">
        <v>66.535785273095328</v>
      </c>
      <c r="P4">
        <v>88.120624353098862</v>
      </c>
      <c r="Q4">
        <v>264.2606874612643</v>
      </c>
    </row>
    <row r="5" spans="1:17" x14ac:dyDescent="0.3">
      <c r="A5" s="1" t="s">
        <v>17</v>
      </c>
      <c r="B5">
        <v>82.996256893588253</v>
      </c>
      <c r="C5">
        <v>73.575732397081538</v>
      </c>
      <c r="D5">
        <v>64.669511671920858</v>
      </c>
      <c r="E5">
        <v>58.196361027161622</v>
      </c>
      <c r="F5">
        <v>67.0154</v>
      </c>
      <c r="G5">
        <v>104.92905899642386</v>
      </c>
      <c r="H5">
        <v>23.105224609375</v>
      </c>
      <c r="I5">
        <v>207.7911376953125</v>
      </c>
      <c r="J5">
        <v>220.98446655273438</v>
      </c>
      <c r="K5">
        <v>239.52833740234405</v>
      </c>
      <c r="L5">
        <v>3.742929220199585</v>
      </c>
      <c r="M5">
        <v>0.63520957394155497</v>
      </c>
      <c r="N5">
        <v>2.2686056212198391</v>
      </c>
      <c r="O5">
        <v>78.71887193606986</v>
      </c>
      <c r="P5">
        <v>64.669511671920858</v>
      </c>
      <c r="Q5">
        <v>104.92905899642386</v>
      </c>
    </row>
    <row r="6" spans="1:17" x14ac:dyDescent="0.3">
      <c r="A6" s="1" t="s">
        <v>17</v>
      </c>
      <c r="B6">
        <v>83.023546135110266</v>
      </c>
      <c r="C6">
        <v>72.067611471799765</v>
      </c>
      <c r="D6">
        <v>62.312759824805788</v>
      </c>
      <c r="E6">
        <v>56.877669525927502</v>
      </c>
      <c r="F6">
        <v>64.664535999999998</v>
      </c>
      <c r="G6">
        <v>102.29197640822079</v>
      </c>
      <c r="H6">
        <v>19.751953125</v>
      </c>
      <c r="I6">
        <v>205.35027465820315</v>
      </c>
      <c r="J6">
        <v>218.87481079101565</v>
      </c>
      <c r="K6">
        <v>239.09001220703135</v>
      </c>
      <c r="L6">
        <v>3.6432840824127197</v>
      </c>
      <c r="M6">
        <v>0.61829887598409616</v>
      </c>
      <c r="N6">
        <v>2.2082102713717719</v>
      </c>
      <c r="O6">
        <v>79.881719466597161</v>
      </c>
      <c r="P6">
        <v>62.312759824805788</v>
      </c>
      <c r="Q6">
        <v>102.29197640822079</v>
      </c>
    </row>
    <row r="7" spans="1:17" x14ac:dyDescent="0.3">
      <c r="A7" s="1" t="s">
        <v>18</v>
      </c>
      <c r="B7">
        <v>73.115720578591876</v>
      </c>
      <c r="C7">
        <v>56.456558560518957</v>
      </c>
      <c r="D7">
        <v>43.135010894911886</v>
      </c>
      <c r="E7">
        <v>38.342389146844589</v>
      </c>
      <c r="F7">
        <v>29.652432999999998</v>
      </c>
      <c r="G7">
        <v>56.006676412141928</v>
      </c>
      <c r="H7">
        <v>1.3240966796875</v>
      </c>
      <c r="I7">
        <v>112.1788208007813</v>
      </c>
      <c r="J7">
        <v>133</v>
      </c>
      <c r="K7">
        <v>168.65436370849611</v>
      </c>
      <c r="L7">
        <v>3.3229954242706299</v>
      </c>
      <c r="M7">
        <v>0.61072439847710702</v>
      </c>
      <c r="N7">
        <v>2.3489399941427194</v>
      </c>
      <c r="O7">
        <v>83.513248859783516</v>
      </c>
      <c r="P7">
        <v>43.135010894911886</v>
      </c>
      <c r="Q7">
        <v>56.006676412141928</v>
      </c>
    </row>
    <row r="8" spans="1:17" x14ac:dyDescent="0.3">
      <c r="A8" s="1" t="s">
        <v>18</v>
      </c>
      <c r="B8">
        <v>83.289726730320794</v>
      </c>
      <c r="C8">
        <v>72.254070521397253</v>
      </c>
      <c r="D8">
        <v>60.885667383192136</v>
      </c>
      <c r="E8">
        <v>56.08720119858733</v>
      </c>
      <c r="F8">
        <v>43.350924999999997</v>
      </c>
      <c r="G8">
        <v>66.74579004162922</v>
      </c>
      <c r="H8">
        <v>13.3179931640625</v>
      </c>
      <c r="I8">
        <v>121.2714721679688</v>
      </c>
      <c r="J8">
        <v>140.53251876831058</v>
      </c>
      <c r="K8">
        <v>170.86861877441407</v>
      </c>
      <c r="L8">
        <v>3.3610754013061523</v>
      </c>
      <c r="M8">
        <v>0.61772301511653449</v>
      </c>
      <c r="N8">
        <v>2.3758577504482097</v>
      </c>
      <c r="O8">
        <v>75.722284138125715</v>
      </c>
      <c r="P8">
        <v>60.885667383192136</v>
      </c>
      <c r="Q8">
        <v>66.74579004162922</v>
      </c>
    </row>
    <row r="9" spans="1:17" x14ac:dyDescent="0.3">
      <c r="A9" s="1" t="s">
        <v>19</v>
      </c>
      <c r="B9">
        <v>73.30135353110316</v>
      </c>
      <c r="C9">
        <v>60.703958903148894</v>
      </c>
      <c r="D9">
        <v>54.603636299880776</v>
      </c>
      <c r="E9">
        <v>51.894557823129247</v>
      </c>
      <c r="F9">
        <v>53.720103999999999</v>
      </c>
      <c r="G9">
        <v>88.928457244081883</v>
      </c>
      <c r="H9">
        <v>7.7864990234375</v>
      </c>
      <c r="I9">
        <v>170.25237121582043</v>
      </c>
      <c r="J9">
        <v>208.4921875</v>
      </c>
      <c r="K9">
        <v>249.7102075195312</v>
      </c>
      <c r="L9">
        <v>3.5143840312957764</v>
      </c>
      <c r="M9">
        <v>0.61616944233392534</v>
      </c>
      <c r="N9">
        <v>2.0538981411130846</v>
      </c>
      <c r="O9">
        <v>78.407532084998948</v>
      </c>
      <c r="P9">
        <v>54.603636299880776</v>
      </c>
      <c r="Q9">
        <v>88.928457244081883</v>
      </c>
    </row>
    <row r="10" spans="1:17" x14ac:dyDescent="0.3">
      <c r="A10" s="1" t="s">
        <v>20</v>
      </c>
      <c r="B10">
        <v>85.074885640951663</v>
      </c>
      <c r="C10">
        <v>75.833987028287709</v>
      </c>
      <c r="D10">
        <v>67.465602120676593</v>
      </c>
      <c r="E10">
        <v>62.123637008451446</v>
      </c>
      <c r="F10">
        <v>73.959119999999999</v>
      </c>
      <c r="G10">
        <v>114.11524465425292</v>
      </c>
      <c r="H10">
        <v>29.08319091796875</v>
      </c>
      <c r="I10">
        <v>222.26573791503907</v>
      </c>
      <c r="J10">
        <v>242.07319335937495</v>
      </c>
      <c r="K10">
        <v>278.2269287109375</v>
      </c>
      <c r="L10">
        <v>3.3083817958831787</v>
      </c>
      <c r="M10">
        <v>0.62145761124144538</v>
      </c>
      <c r="N10">
        <v>1.8832048825498344</v>
      </c>
      <c r="O10">
        <v>77.978369459371734</v>
      </c>
      <c r="P10">
        <v>67.465602120676593</v>
      </c>
      <c r="Q10">
        <v>114.11524465425292</v>
      </c>
    </row>
    <row r="11" spans="1:17" x14ac:dyDescent="0.3">
      <c r="A11" s="1" t="s">
        <v>21</v>
      </c>
      <c r="B11">
        <v>87.242607356117389</v>
      </c>
      <c r="C11">
        <v>78.089644740185491</v>
      </c>
      <c r="D11">
        <v>67.773611199339342</v>
      </c>
      <c r="E11">
        <v>60.297254160843607</v>
      </c>
      <c r="F11">
        <v>56.48321</v>
      </c>
      <c r="G11">
        <v>88.856903594522407</v>
      </c>
      <c r="H11">
        <v>18.52618408203125</v>
      </c>
      <c r="I11">
        <v>168.07692871093764</v>
      </c>
      <c r="J11">
        <v>190.100830078125</v>
      </c>
      <c r="K11">
        <v>211.9921875</v>
      </c>
      <c r="L11">
        <v>3.1375365257263184</v>
      </c>
      <c r="M11">
        <v>0.62284345336645563</v>
      </c>
      <c r="N11">
        <v>2.1477360460912265</v>
      </c>
      <c r="O11">
        <v>80.804615042561295</v>
      </c>
      <c r="P11">
        <v>67.773611199339342</v>
      </c>
      <c r="Q11">
        <v>88.856903594522407</v>
      </c>
    </row>
    <row r="12" spans="1:17" x14ac:dyDescent="0.3">
      <c r="A12" s="1" t="s">
        <v>21</v>
      </c>
      <c r="B12">
        <v>77.290188702633628</v>
      </c>
      <c r="C12">
        <v>60.09969900388402</v>
      </c>
      <c r="D12">
        <v>44.184549236862011</v>
      </c>
      <c r="E12">
        <v>39.203452873607056</v>
      </c>
      <c r="F12">
        <v>37.200702999999997</v>
      </c>
      <c r="G12">
        <v>71.018528199732856</v>
      </c>
      <c r="H12">
        <v>1.441864013671875</v>
      </c>
      <c r="I12">
        <v>140.89058227539067</v>
      </c>
      <c r="J12">
        <v>177.74943542480469</v>
      </c>
      <c r="K12">
        <v>212.02757171630861</v>
      </c>
      <c r="L12">
        <v>3.0740160942077637</v>
      </c>
      <c r="M12">
        <v>0.61065661615521238</v>
      </c>
      <c r="N12">
        <v>2.1057124695007321</v>
      </c>
      <c r="O12">
        <v>83.327850563533374</v>
      </c>
      <c r="P12">
        <v>44.184549236862011</v>
      </c>
      <c r="Q12">
        <v>71.018528199732856</v>
      </c>
    </row>
    <row r="13" spans="1:17" x14ac:dyDescent="0.3">
      <c r="A13" s="1" t="s">
        <v>22</v>
      </c>
      <c r="B13">
        <v>70.261506201417461</v>
      </c>
      <c r="C13">
        <v>54.228805869913124</v>
      </c>
      <c r="D13">
        <v>42.920328217878371</v>
      </c>
      <c r="E13">
        <v>35.934177812071333</v>
      </c>
      <c r="F13">
        <v>26.031078000000001</v>
      </c>
      <c r="G13">
        <v>53.957925865176428</v>
      </c>
      <c r="H13">
        <v>1.246337890625</v>
      </c>
      <c r="I13">
        <v>106.75270996093764</v>
      </c>
      <c r="J13">
        <v>136.9660705566406</v>
      </c>
      <c r="K13">
        <v>191.52585571289057</v>
      </c>
      <c r="L13">
        <v>4.390300989151001</v>
      </c>
      <c r="M13">
        <v>0.78416155641843155</v>
      </c>
      <c r="N13">
        <v>3.0160059862247368</v>
      </c>
      <c r="O13">
        <v>83.808942043895755</v>
      </c>
      <c r="P13">
        <v>42.920328217878371</v>
      </c>
      <c r="Q13">
        <v>53.957925865176428</v>
      </c>
    </row>
    <row r="14" spans="1:17" x14ac:dyDescent="0.3">
      <c r="A14" s="1" t="s">
        <v>23</v>
      </c>
      <c r="B14">
        <v>84.315735197090405</v>
      </c>
      <c r="C14">
        <v>73.876183932865473</v>
      </c>
      <c r="D14">
        <v>65.865381993860183</v>
      </c>
      <c r="E14">
        <v>59.30581797015153</v>
      </c>
      <c r="F14">
        <v>42.046143000000001</v>
      </c>
      <c r="G14">
        <v>66.791847398513013</v>
      </c>
      <c r="H14">
        <v>8.7646484375</v>
      </c>
      <c r="I14">
        <v>125.97314453125</v>
      </c>
      <c r="J14">
        <v>140</v>
      </c>
      <c r="K14">
        <v>169.84002685546875</v>
      </c>
      <c r="L14">
        <v>3.6550791263580322</v>
      </c>
      <c r="M14">
        <v>0.62282215078377312</v>
      </c>
      <c r="N14">
        <v>2.595092294932388</v>
      </c>
      <c r="O14">
        <v>82.729916081856985</v>
      </c>
      <c r="P14">
        <v>65.865381993860183</v>
      </c>
      <c r="Q14">
        <v>66.791847398513013</v>
      </c>
    </row>
    <row r="15" spans="1:17" x14ac:dyDescent="0.3">
      <c r="A15" s="1" t="s">
        <v>24</v>
      </c>
      <c r="B15">
        <v>65.105296296296302</v>
      </c>
      <c r="C15">
        <v>65.105296296296302</v>
      </c>
      <c r="D15">
        <v>57.672555555555562</v>
      </c>
      <c r="E15">
        <v>56.190629629629626</v>
      </c>
      <c r="F15">
        <v>102.14617296296296</v>
      </c>
      <c r="G15">
        <v>5.8142440991451716</v>
      </c>
      <c r="H15">
        <v>55</v>
      </c>
      <c r="I15">
        <v>255</v>
      </c>
      <c r="J15">
        <v>255</v>
      </c>
      <c r="K15">
        <v>255</v>
      </c>
      <c r="L15">
        <v>1.7078990936279297</v>
      </c>
      <c r="M15">
        <v>0.63255521986219609</v>
      </c>
      <c r="N15">
        <v>2.4709188275867038</v>
      </c>
      <c r="O15">
        <v>84.095111111111109</v>
      </c>
      <c r="P15">
        <v>57.672555555555562</v>
      </c>
      <c r="Q15">
        <v>5.8142440991451716</v>
      </c>
    </row>
    <row r="16" spans="1:17" x14ac:dyDescent="0.3">
      <c r="A16" s="1" t="s">
        <v>25</v>
      </c>
      <c r="B16">
        <v>95.360489525623265</v>
      </c>
      <c r="C16">
        <v>92.995567145660203</v>
      </c>
      <c r="D16">
        <v>90.803161790166214</v>
      </c>
      <c r="E16">
        <v>89.678536905586341</v>
      </c>
      <c r="F16">
        <v>181.12755999999999</v>
      </c>
      <c r="G16">
        <v>224.29007794037614</v>
      </c>
      <c r="H16">
        <v>174.63427734375</v>
      </c>
      <c r="I16">
        <v>386.07423095703132</v>
      </c>
      <c r="J16">
        <v>421.72314453125</v>
      </c>
      <c r="K16">
        <v>476.79941650390629</v>
      </c>
      <c r="L16">
        <v>3.5976076126098633</v>
      </c>
      <c r="M16">
        <v>0.64880677455019753</v>
      </c>
      <c r="N16">
        <v>0.8536931244081547</v>
      </c>
      <c r="O16">
        <v>59.266144390581722</v>
      </c>
      <c r="P16">
        <v>90.803161790166214</v>
      </c>
      <c r="Q16">
        <v>224.29007794037614</v>
      </c>
    </row>
    <row r="18" spans="1:17" x14ac:dyDescent="0.3">
      <c r="A18" s="2" t="s">
        <v>26</v>
      </c>
      <c r="B18" s="3">
        <f>AVERAGE(CM[bad050])</f>
        <v>80.268786824031224</v>
      </c>
      <c r="C18" s="3">
        <f>AVERAGE(CM[bad100])</f>
        <v>70.652042111101693</v>
      </c>
      <c r="D18" s="3">
        <f>AVERAGE(CM[bad200])</f>
        <v>61.348916922483802</v>
      </c>
      <c r="E18" s="3">
        <f>AVERAGE(CM[bad400])</f>
        <v>56.743559138503151</v>
      </c>
      <c r="F18" s="3">
        <f>AVERAGE(CM[avgerr])</f>
        <v>73.63074773899173</v>
      </c>
      <c r="G18" s="3">
        <f>AVERAGE(CM[rms])</f>
        <v>91.754229081063201</v>
      </c>
      <c r="H18" s="3">
        <f>AVERAGE(CM[A50])</f>
        <v>41.910367838541667</v>
      </c>
      <c r="I18" s="3">
        <f>AVERAGE(CM[A90])</f>
        <v>200.73476236979175</v>
      </c>
      <c r="J18" s="3">
        <f>AVERAGE(CM[A95])</f>
        <v>226.23325312296544</v>
      </c>
      <c r="K18" s="3">
        <f>AVERAGE(CM[A99])</f>
        <v>259.38645279947917</v>
      </c>
      <c r="L18" s="3">
        <f>AVERAGE(CM[time])</f>
        <v>3.252305777867635</v>
      </c>
      <c r="M18" s="3">
        <f>AVERAGE(CM[time/MP])</f>
        <v>0.64615392099132229</v>
      </c>
      <c r="N18" s="3">
        <f>AVERAGE(CM[time/Gdisp])</f>
        <v>2.1626723716402738</v>
      </c>
      <c r="O18" s="3">
        <f>AVERAGE(CM[coverage])</f>
        <v>78.315395661669385</v>
      </c>
      <c r="P18" s="3">
        <f>AVERAGE(CM[bad200_maskerr])</f>
        <v>61.348916922483802</v>
      </c>
      <c r="Q18" s="3">
        <f>AVERAGE(CM[rms_maskerr])</f>
        <v>91.754229081063201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AE19-BB0F-456D-98D3-136D0BFBCFC1}">
  <dimension ref="A1:Q16"/>
  <sheetViews>
    <sheetView workbookViewId="0">
      <selection activeCell="J24" sqref="J24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</row>
    <row r="3" spans="1:17" x14ac:dyDescent="0.3">
      <c r="A3" s="1" t="s">
        <v>15</v>
      </c>
      <c r="B3">
        <v>90.200401840689608</v>
      </c>
      <c r="C3">
        <v>90.200401840689608</v>
      </c>
      <c r="D3">
        <v>89.653185559660372</v>
      </c>
      <c r="E3">
        <v>89.541253483699521</v>
      </c>
      <c r="F3">
        <v>133.86484347657009</v>
      </c>
      <c r="G3">
        <v>8.4912777931917347</v>
      </c>
      <c r="H3">
        <v>126</v>
      </c>
      <c r="I3">
        <v>255</v>
      </c>
      <c r="J3">
        <v>255</v>
      </c>
      <c r="K3">
        <v>255</v>
      </c>
      <c r="L3">
        <v>60.484440565109253</v>
      </c>
      <c r="M3">
        <v>39.201789205463257</v>
      </c>
      <c r="N3">
        <v>153.13198908384084</v>
      </c>
      <c r="O3">
        <v>30.676129366776848</v>
      </c>
      <c r="P3">
        <v>20.751636528614945</v>
      </c>
      <c r="Q3">
        <v>1.4752421363775092</v>
      </c>
    </row>
    <row r="4" spans="1:17" x14ac:dyDescent="0.3">
      <c r="A4" s="1" t="s">
        <v>16</v>
      </c>
      <c r="B4">
        <v>86.362618045144927</v>
      </c>
      <c r="C4">
        <v>76.343111781462682</v>
      </c>
      <c r="D4">
        <v>72.206112242499003</v>
      </c>
      <c r="E4">
        <v>70.3500212198838</v>
      </c>
      <c r="F4">
        <v>159.00452999999999</v>
      </c>
      <c r="G4">
        <v>235.28294137059746</v>
      </c>
      <c r="H4">
        <v>65.292449951171875</v>
      </c>
      <c r="I4">
        <v>430.24539794921873</v>
      </c>
      <c r="J4">
        <v>488.772705078125</v>
      </c>
      <c r="K4">
        <v>555.72151611328127</v>
      </c>
      <c r="L4">
        <v>293.79376721382141</v>
      </c>
      <c r="M4">
        <v>56.06357553779074</v>
      </c>
      <c r="N4">
        <v>87.599336777798044</v>
      </c>
      <c r="O4">
        <v>29.973295768541448</v>
      </c>
      <c r="P4">
        <v>4.312235323931449</v>
      </c>
      <c r="Q4">
        <v>25.569900747143116</v>
      </c>
    </row>
    <row r="5" spans="1:17" x14ac:dyDescent="0.3">
      <c r="A5" s="1" t="s">
        <v>17</v>
      </c>
    </row>
    <row r="6" spans="1:17" x14ac:dyDescent="0.3">
      <c r="A6" s="1" t="s">
        <v>17</v>
      </c>
    </row>
    <row r="7" spans="1:17" x14ac:dyDescent="0.3">
      <c r="A7" s="1" t="s">
        <v>18</v>
      </c>
      <c r="B7">
        <v>91.328179446991328</v>
      </c>
      <c r="C7">
        <v>67.643306319048889</v>
      </c>
      <c r="D7">
        <v>58.210477641170712</v>
      </c>
      <c r="E7">
        <v>55.338617096042839</v>
      </c>
      <c r="F7">
        <v>52.64387</v>
      </c>
      <c r="G7">
        <v>75.380337704868367</v>
      </c>
      <c r="H7">
        <v>54.660263061523438</v>
      </c>
      <c r="I7">
        <v>129.050048828125</v>
      </c>
      <c r="J7">
        <v>145.9410369873047</v>
      </c>
      <c r="K7">
        <v>175.65834289550781</v>
      </c>
      <c r="L7">
        <v>711.7317898273468</v>
      </c>
      <c r="M7">
        <v>130.80727287331371</v>
      </c>
      <c r="N7">
        <v>503.10489566659123</v>
      </c>
      <c r="O7">
        <v>45.964912796595961</v>
      </c>
      <c r="P7">
        <v>8.666858295571167</v>
      </c>
      <c r="Q7">
        <v>15.286119055895634</v>
      </c>
    </row>
    <row r="8" spans="1:17" x14ac:dyDescent="0.3">
      <c r="A8" s="1" t="s">
        <v>18</v>
      </c>
      <c r="B8">
        <v>91.318898187710076</v>
      </c>
      <c r="C8">
        <v>67.676608580073932</v>
      </c>
      <c r="D8">
        <v>58.305624332852055</v>
      </c>
      <c r="E8">
        <v>55.48002305428048</v>
      </c>
      <c r="F8">
        <v>52.880234000000002</v>
      </c>
      <c r="G8">
        <v>75.595410016911742</v>
      </c>
      <c r="H8">
        <v>55.03497314453125</v>
      </c>
      <c r="I8">
        <v>129.280029296875</v>
      </c>
      <c r="J8">
        <v>146.08267593383789</v>
      </c>
      <c r="K8">
        <v>176.1383056640625</v>
      </c>
      <c r="L8">
        <v>671.9276647567749</v>
      </c>
      <c r="M8">
        <v>123.49177970017212</v>
      </c>
      <c r="N8">
        <v>474.96838346220045</v>
      </c>
      <c r="O8">
        <v>45.748944325677002</v>
      </c>
      <c r="P8">
        <v>8.5674661169710671</v>
      </c>
      <c r="Q8">
        <v>15.21159404479981</v>
      </c>
    </row>
    <row r="9" spans="1:17" x14ac:dyDescent="0.3">
      <c r="A9" s="1" t="s">
        <v>19</v>
      </c>
    </row>
    <row r="10" spans="1:17" x14ac:dyDescent="0.3">
      <c r="A10" s="1" t="s">
        <v>20</v>
      </c>
      <c r="B10">
        <v>91.099980764838122</v>
      </c>
      <c r="C10">
        <v>80.545793961361369</v>
      </c>
      <c r="D10">
        <v>73.079827424532041</v>
      </c>
      <c r="E10">
        <v>69.860905735684824</v>
      </c>
      <c r="F10">
        <v>103.793015</v>
      </c>
      <c r="G10">
        <v>137.67757000052697</v>
      </c>
      <c r="H10">
        <v>94.683349609375</v>
      </c>
      <c r="I10">
        <v>235.57564392089844</v>
      </c>
      <c r="J10">
        <v>256.58298950195308</v>
      </c>
      <c r="K10">
        <v>281.72147705078123</v>
      </c>
      <c r="L10">
        <v>428.05756688117981</v>
      </c>
      <c r="M10">
        <v>80.407779210618216</v>
      </c>
      <c r="N10">
        <v>243.6599370018734</v>
      </c>
      <c r="O10">
        <v>30.536608420192113</v>
      </c>
      <c r="P10">
        <v>7.9488367235306141</v>
      </c>
      <c r="Q10">
        <v>19.909668441763099</v>
      </c>
    </row>
    <row r="11" spans="1:17" x14ac:dyDescent="0.3">
      <c r="A11" s="1" t="s">
        <v>21</v>
      </c>
      <c r="B11">
        <v>75.626488851480104</v>
      </c>
      <c r="C11">
        <v>62.764201657985005</v>
      </c>
      <c r="D11">
        <v>60.244151791386102</v>
      </c>
      <c r="E11">
        <v>58.524290115614278</v>
      </c>
      <c r="F11">
        <v>70.837130000000002</v>
      </c>
      <c r="G11">
        <v>100.82728599720663</v>
      </c>
      <c r="H11">
        <v>59.96368408203125</v>
      </c>
      <c r="I11">
        <v>175.29604492187514</v>
      </c>
      <c r="J11">
        <v>197.9733947753906</v>
      </c>
      <c r="K11">
        <v>228.601806640625</v>
      </c>
      <c r="L11">
        <v>452.03358912467957</v>
      </c>
      <c r="M11">
        <v>89.734783764110247</v>
      </c>
      <c r="N11">
        <v>309.43028884175953</v>
      </c>
      <c r="O11">
        <v>45.24498554821497</v>
      </c>
      <c r="P11">
        <v>7.8120632702324988</v>
      </c>
      <c r="Q11">
        <v>23.204888664032765</v>
      </c>
    </row>
    <row r="12" spans="1:17" x14ac:dyDescent="0.3">
      <c r="A12" s="1" t="s">
        <v>21</v>
      </c>
      <c r="B12">
        <v>75.721914305679078</v>
      </c>
      <c r="C12">
        <v>62.905860913479863</v>
      </c>
      <c r="D12">
        <v>60.423131590649213</v>
      </c>
      <c r="E12">
        <v>58.710098780332864</v>
      </c>
      <c r="F12">
        <v>71.140724000000006</v>
      </c>
      <c r="G12">
        <v>100.94919630375965</v>
      </c>
      <c r="H12">
        <v>60.6328125</v>
      </c>
      <c r="I12">
        <v>175.64283447265632</v>
      </c>
      <c r="J12">
        <v>198.361328125</v>
      </c>
      <c r="K12">
        <v>228.2900390625</v>
      </c>
      <c r="L12">
        <v>456.77255725860596</v>
      </c>
      <c r="M12">
        <v>90.675533060166657</v>
      </c>
      <c r="N12">
        <v>312.67425193160921</v>
      </c>
      <c r="O12">
        <v>44.961964807521284</v>
      </c>
      <c r="P12">
        <v>7.6918434760513268</v>
      </c>
      <c r="Q12">
        <v>22.78716888773085</v>
      </c>
    </row>
    <row r="13" spans="1:17" x14ac:dyDescent="0.3">
      <c r="A13" s="1" t="s">
        <v>22</v>
      </c>
    </row>
    <row r="14" spans="1:17" x14ac:dyDescent="0.3">
      <c r="A14" s="1" t="s">
        <v>23</v>
      </c>
    </row>
    <row r="15" spans="1:17" x14ac:dyDescent="0.3">
      <c r="A15" s="1" t="s">
        <v>24</v>
      </c>
      <c r="B15">
        <v>92.965296296296302</v>
      </c>
      <c r="C15">
        <v>92.965296296296302</v>
      </c>
      <c r="D15">
        <v>92.748666666666665</v>
      </c>
      <c r="E15">
        <v>92.474074074074082</v>
      </c>
      <c r="F15">
        <v>179.48340592592592</v>
      </c>
      <c r="G15">
        <v>6.5598200065640917</v>
      </c>
      <c r="H15">
        <v>194</v>
      </c>
      <c r="I15">
        <v>255</v>
      </c>
      <c r="J15">
        <v>255</v>
      </c>
      <c r="K15">
        <v>255</v>
      </c>
      <c r="L15">
        <v>286.14285778999329</v>
      </c>
      <c r="M15">
        <v>105.97883621851602</v>
      </c>
      <c r="N15">
        <v>413.97982897857821</v>
      </c>
      <c r="O15">
        <v>57.273703703703703</v>
      </c>
      <c r="P15">
        <v>51.969037037037033</v>
      </c>
      <c r="Q15">
        <v>2.5320077672340053</v>
      </c>
    </row>
    <row r="16" spans="1:17" x14ac:dyDescent="0.3">
      <c r="A16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DD0D-936F-41CE-B40E-9D86F13AF425}">
  <dimension ref="A1:Q16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75.388185568110345</v>
      </c>
      <c r="C2">
        <v>70.131455544074043</v>
      </c>
      <c r="D2">
        <v>65.759256503279715</v>
      </c>
      <c r="E2">
        <v>62.595330892263455</v>
      </c>
      <c r="F2">
        <v>66.485219999999998</v>
      </c>
      <c r="G2">
        <v>94.62312167884761</v>
      </c>
      <c r="H2">
        <v>48.9486083984375</v>
      </c>
      <c r="I2">
        <v>161.3648681640625</v>
      </c>
      <c r="J2">
        <v>177.2716064453125</v>
      </c>
      <c r="K2">
        <v>219.74817626953131</v>
      </c>
      <c r="L2">
        <v>6.3042452335357666</v>
      </c>
      <c r="M2">
        <v>1.1063868246697406</v>
      </c>
      <c r="N2">
        <v>3.8151269816197955</v>
      </c>
      <c r="O2">
        <v>47.969743322625575</v>
      </c>
      <c r="P2">
        <v>14.059183074624853</v>
      </c>
      <c r="Q2">
        <v>22.597717358927746</v>
      </c>
    </row>
    <row r="3" spans="1:17" x14ac:dyDescent="0.3">
      <c r="A3" s="1" t="s">
        <v>15</v>
      </c>
      <c r="B3">
        <v>90.385118931881522</v>
      </c>
      <c r="C3">
        <v>90.385118931881522</v>
      </c>
      <c r="D3">
        <v>88.69051785598549</v>
      </c>
      <c r="E3">
        <v>87.69926761293668</v>
      </c>
      <c r="F3">
        <v>119.66515911595049</v>
      </c>
      <c r="G3">
        <v>8.9232217381586239</v>
      </c>
      <c r="H3">
        <v>119</v>
      </c>
      <c r="I3">
        <v>238</v>
      </c>
      <c r="J3">
        <v>255</v>
      </c>
      <c r="K3">
        <v>255</v>
      </c>
      <c r="L3">
        <v>3.0349645614624023</v>
      </c>
      <c r="M3">
        <v>1.9670520198732273</v>
      </c>
      <c r="N3">
        <v>7.6837969526297938</v>
      </c>
      <c r="O3">
        <v>31.12249659731674</v>
      </c>
      <c r="P3">
        <v>20.194633482403265</v>
      </c>
      <c r="Q3">
        <v>3.3122474565511038</v>
      </c>
    </row>
    <row r="4" spans="1:17" x14ac:dyDescent="0.3">
      <c r="A4" s="1" t="s">
        <v>16</v>
      </c>
      <c r="B4">
        <v>85.493156205823723</v>
      </c>
      <c r="C4">
        <v>81.428842401907659</v>
      </c>
      <c r="D4">
        <v>78.388292577925824</v>
      </c>
      <c r="E4">
        <v>76.09314842011095</v>
      </c>
      <c r="F4">
        <v>169.36181999999999</v>
      </c>
      <c r="G4">
        <v>242.5164379093714</v>
      </c>
      <c r="H4">
        <v>69.589599609375</v>
      </c>
      <c r="I4">
        <v>437.25646362304684</v>
      </c>
      <c r="J4">
        <v>489.08700866699195</v>
      </c>
      <c r="K4">
        <v>554.20393798828127</v>
      </c>
      <c r="L4">
        <v>5.3629379272460938</v>
      </c>
      <c r="M4">
        <v>1.0233895648637832</v>
      </c>
      <c r="N4">
        <v>1.5990461950996615</v>
      </c>
      <c r="O4">
        <v>32.148143031176431</v>
      </c>
      <c r="P4">
        <v>12.544615187330354</v>
      </c>
      <c r="Q4">
        <v>56.177568383235716</v>
      </c>
    </row>
    <row r="5" spans="1:17" x14ac:dyDescent="0.3">
      <c r="A5" s="1" t="s">
        <v>17</v>
      </c>
      <c r="B5">
        <v>70.901301873318175</v>
      </c>
      <c r="C5">
        <v>60.793047760245692</v>
      </c>
      <c r="D5">
        <v>53.011676672721897</v>
      </c>
      <c r="E5">
        <v>47.598461891456701</v>
      </c>
      <c r="F5">
        <v>46.313630000000003</v>
      </c>
      <c r="G5">
        <v>82.884974182975412</v>
      </c>
      <c r="H5">
        <v>2.8050918579101563</v>
      </c>
      <c r="I5">
        <v>174.25068206787117</v>
      </c>
      <c r="J5">
        <v>210.32500610351565</v>
      </c>
      <c r="K5">
        <v>234.7159423828125</v>
      </c>
      <c r="L5">
        <v>8.5131268501281738</v>
      </c>
      <c r="M5">
        <v>1.444756061695438</v>
      </c>
      <c r="N5">
        <v>5.159843077483707</v>
      </c>
      <c r="O5">
        <v>71.233626455086792</v>
      </c>
      <c r="P5">
        <v>25.504952793685188</v>
      </c>
      <c r="Q5">
        <v>35.519919381264963</v>
      </c>
    </row>
    <row r="6" spans="1:17" x14ac:dyDescent="0.3">
      <c r="A6" s="1" t="s">
        <v>17</v>
      </c>
      <c r="B6">
        <v>88.966372458774231</v>
      </c>
      <c r="C6">
        <v>83.194002069094736</v>
      </c>
      <c r="D6">
        <v>78.214886484901314</v>
      </c>
      <c r="E6">
        <v>74.770637998028661</v>
      </c>
      <c r="F6">
        <v>91.568979999999996</v>
      </c>
      <c r="G6">
        <v>122.69229565894715</v>
      </c>
      <c r="H6">
        <v>81.191364288330078</v>
      </c>
      <c r="I6">
        <v>212.840087890625</v>
      </c>
      <c r="J6">
        <v>227.7943115234375</v>
      </c>
      <c r="K6">
        <v>241.94450439453135</v>
      </c>
      <c r="L6">
        <v>6.7356429100036621</v>
      </c>
      <c r="M6">
        <v>1.1431006603052292</v>
      </c>
      <c r="N6">
        <v>4.0825023582329605</v>
      </c>
      <c r="O6">
        <v>37.119376176084849</v>
      </c>
      <c r="P6">
        <v>17.702690501986275</v>
      </c>
      <c r="Q6">
        <v>31.299710461919613</v>
      </c>
    </row>
    <row r="7" spans="1:17" x14ac:dyDescent="0.3">
      <c r="A7" s="1" t="s">
        <v>18</v>
      </c>
      <c r="B7">
        <v>77.723636077596467</v>
      </c>
      <c r="C7">
        <v>67.096888260254588</v>
      </c>
      <c r="D7">
        <v>60.855324097898354</v>
      </c>
      <c r="E7">
        <v>56.427005560668931</v>
      </c>
      <c r="F7">
        <v>48.670909999999999</v>
      </c>
      <c r="G7">
        <v>71.888215497004438</v>
      </c>
      <c r="H7">
        <v>20.036788940429688</v>
      </c>
      <c r="I7">
        <v>124.13818359375</v>
      </c>
      <c r="J7">
        <v>143.11649932861329</v>
      </c>
      <c r="K7">
        <v>175.13034545898438</v>
      </c>
      <c r="L7">
        <v>6.5757510662078857</v>
      </c>
      <c r="M7">
        <v>1.2085396161285653</v>
      </c>
      <c r="N7">
        <v>4.6482292928021751</v>
      </c>
      <c r="O7">
        <v>54.383970658723136</v>
      </c>
      <c r="P7">
        <v>19.066720675631565</v>
      </c>
      <c r="Q7">
        <v>24.006916321135456</v>
      </c>
    </row>
    <row r="8" spans="1:17" x14ac:dyDescent="0.3">
      <c r="A8" s="1" t="s">
        <v>18</v>
      </c>
      <c r="B8">
        <v>89.426605639476932</v>
      </c>
      <c r="C8">
        <v>86.75152616984299</v>
      </c>
      <c r="D8">
        <v>84.955225734928703</v>
      </c>
      <c r="E8">
        <v>83.659598696727414</v>
      </c>
      <c r="F8">
        <v>85.548699999999997</v>
      </c>
      <c r="G8">
        <v>98.876585203790796</v>
      </c>
      <c r="H8">
        <v>89.87994384765625</v>
      </c>
      <c r="I8">
        <v>145.658935546875</v>
      </c>
      <c r="J8">
        <v>155.69072875976565</v>
      </c>
      <c r="K8">
        <v>186.095947265625</v>
      </c>
      <c r="L8">
        <v>4.4275717735290527</v>
      </c>
      <c r="M8">
        <v>0.81373151715857694</v>
      </c>
      <c r="N8">
        <v>3.1297366044560655</v>
      </c>
      <c r="O8">
        <v>15.384597005884135</v>
      </c>
      <c r="P8">
        <v>5.9090193991184092</v>
      </c>
      <c r="Q8">
        <v>13.91885182172568</v>
      </c>
    </row>
    <row r="9" spans="1:17" x14ac:dyDescent="0.3">
      <c r="A9" s="1" t="s">
        <v>19</v>
      </c>
      <c r="B9">
        <v>63.658654183322817</v>
      </c>
      <c r="C9">
        <v>56.92723893681184</v>
      </c>
      <c r="D9">
        <v>53.029612876078268</v>
      </c>
      <c r="E9">
        <v>50.571375973069642</v>
      </c>
      <c r="F9">
        <v>54.915210000000002</v>
      </c>
      <c r="G9">
        <v>89.300334852045765</v>
      </c>
      <c r="H9">
        <v>4.9452590942382813</v>
      </c>
      <c r="I9">
        <v>167.78626708984382</v>
      </c>
      <c r="J9">
        <v>203.3640197753906</v>
      </c>
      <c r="K9">
        <v>246.87950271606442</v>
      </c>
      <c r="L9">
        <v>7.5795960426330566</v>
      </c>
      <c r="M9">
        <v>1.3289143773464227</v>
      </c>
      <c r="N9">
        <v>4.4297145911547426</v>
      </c>
      <c r="O9">
        <v>60.64259415106249</v>
      </c>
      <c r="P9">
        <v>16.401588470439723</v>
      </c>
      <c r="Q9">
        <v>32.558689121411007</v>
      </c>
    </row>
    <row r="10" spans="1:17" x14ac:dyDescent="0.3">
      <c r="A10" s="1" t="s">
        <v>20</v>
      </c>
      <c r="B10">
        <v>84.247416777869944</v>
      </c>
      <c r="C10">
        <v>78.336586780635002</v>
      </c>
      <c r="D10">
        <v>72.815343948738303</v>
      </c>
      <c r="E10">
        <v>69.201350067924167</v>
      </c>
      <c r="F10">
        <v>96.773009999999999</v>
      </c>
      <c r="G10">
        <v>132.95924246268103</v>
      </c>
      <c r="H10">
        <v>86.37841796875</v>
      </c>
      <c r="I10">
        <v>233.76239013671875</v>
      </c>
      <c r="J10">
        <v>253.70359954833981</v>
      </c>
      <c r="K10">
        <v>279.973388671875</v>
      </c>
      <c r="L10">
        <v>5.9088051319122314</v>
      </c>
      <c r="M10">
        <v>1.1099299141165484</v>
      </c>
      <c r="N10">
        <v>3.3634239821713585</v>
      </c>
      <c r="O10">
        <v>42.018534881763863</v>
      </c>
      <c r="P10">
        <v>18.328836362871328</v>
      </c>
      <c r="Q10">
        <v>34.620806168062614</v>
      </c>
    </row>
    <row r="11" spans="1:17" x14ac:dyDescent="0.3">
      <c r="A11" s="1" t="s">
        <v>21</v>
      </c>
      <c r="B11">
        <v>78.37572258925168</v>
      </c>
      <c r="C11">
        <v>74.653812253843228</v>
      </c>
      <c r="D11">
        <v>71.425366853004704</v>
      </c>
      <c r="E11">
        <v>68.776362596874606</v>
      </c>
      <c r="F11">
        <v>81.719989999999996</v>
      </c>
      <c r="G11">
        <v>109.02591614210357</v>
      </c>
      <c r="H11">
        <v>84.876220703125</v>
      </c>
      <c r="I11">
        <v>181.59442749023441</v>
      </c>
      <c r="J11">
        <v>197.702880859375</v>
      </c>
      <c r="K11">
        <v>228.91045410156266</v>
      </c>
      <c r="L11">
        <v>5.7125616073608398</v>
      </c>
      <c r="M11">
        <v>1.1340207739170769</v>
      </c>
      <c r="N11">
        <v>3.9104164617830239</v>
      </c>
      <c r="O11">
        <v>40.292172214458141</v>
      </c>
      <c r="P11">
        <v>13.980732276711979</v>
      </c>
      <c r="Q11">
        <v>23.073127262253728</v>
      </c>
    </row>
    <row r="12" spans="1:17" x14ac:dyDescent="0.3">
      <c r="A12" s="1" t="s">
        <v>21</v>
      </c>
      <c r="B12">
        <v>77.854417364329251</v>
      </c>
      <c r="C12">
        <v>73.99599757804603</v>
      </c>
      <c r="D12">
        <v>70.906794502609486</v>
      </c>
      <c r="E12">
        <v>68.370199000705611</v>
      </c>
      <c r="F12">
        <v>81.277079999999998</v>
      </c>
      <c r="G12">
        <v>109.31821293676319</v>
      </c>
      <c r="H12">
        <v>82.099563598632813</v>
      </c>
      <c r="I12">
        <v>184.09566955566407</v>
      </c>
      <c r="J12">
        <v>197.32700653076174</v>
      </c>
      <c r="K12">
        <v>227.95654266357423</v>
      </c>
      <c r="L12">
        <v>5.3864114284515381</v>
      </c>
      <c r="M12">
        <v>1.0700164460152854</v>
      </c>
      <c r="N12">
        <v>3.6897118828113284</v>
      </c>
      <c r="O12">
        <v>41.80913922103349</v>
      </c>
      <c r="P12">
        <v>14.929939737208459</v>
      </c>
      <c r="Q12">
        <v>24.291252363891203</v>
      </c>
    </row>
    <row r="13" spans="1:17" x14ac:dyDescent="0.3">
      <c r="A13" s="1" t="s">
        <v>22</v>
      </c>
      <c r="B13">
        <v>83.016618084133526</v>
      </c>
      <c r="C13">
        <v>76.593435642432567</v>
      </c>
      <c r="D13">
        <v>70.883166152263371</v>
      </c>
      <c r="E13">
        <v>66.863497370827616</v>
      </c>
      <c r="F13">
        <v>62.599975999999998</v>
      </c>
      <c r="G13">
        <v>88.024277546027037</v>
      </c>
      <c r="H13">
        <v>52.527618408203125</v>
      </c>
      <c r="I13">
        <v>158.92822265625</v>
      </c>
      <c r="J13">
        <v>177.6076721191406</v>
      </c>
      <c r="K13">
        <v>202.20469482421845</v>
      </c>
      <c r="L13">
        <v>6.1599009037017822</v>
      </c>
      <c r="M13">
        <v>1.1002337862407447</v>
      </c>
      <c r="N13">
        <v>4.2316684086182494</v>
      </c>
      <c r="O13">
        <v>43.823516803840882</v>
      </c>
      <c r="P13">
        <v>16.112932956104252</v>
      </c>
      <c r="Q13">
        <v>20.242843305181339</v>
      </c>
    </row>
    <row r="14" spans="1:17" x14ac:dyDescent="0.3">
      <c r="A14" s="1" t="s">
        <v>23</v>
      </c>
      <c r="B14">
        <v>80.887544099284042</v>
      </c>
      <c r="C14">
        <v>74.136928617777116</v>
      </c>
      <c r="D14">
        <v>70.398900857720847</v>
      </c>
      <c r="E14">
        <v>67.310553701613472</v>
      </c>
      <c r="F14">
        <v>65.230189999999993</v>
      </c>
      <c r="G14">
        <v>86.27963711820999</v>
      </c>
      <c r="H14">
        <v>79.201339721679688</v>
      </c>
      <c r="I14">
        <v>134.4189453125</v>
      </c>
      <c r="J14">
        <v>145.023193359375</v>
      </c>
      <c r="K14">
        <v>178.18440246582031</v>
      </c>
      <c r="L14">
        <v>6.0328133106231689</v>
      </c>
      <c r="M14">
        <v>1.0279858879944928</v>
      </c>
      <c r="N14">
        <v>4.2832745333103865</v>
      </c>
      <c r="O14">
        <v>44.096745104774996</v>
      </c>
      <c r="P14">
        <v>20.771955581728854</v>
      </c>
      <c r="Q14">
        <v>32.353250038998205</v>
      </c>
    </row>
    <row r="15" spans="1:17" x14ac:dyDescent="0.3">
      <c r="A15" s="1" t="s">
        <v>24</v>
      </c>
      <c r="B15">
        <v>83.688666666666663</v>
      </c>
      <c r="C15">
        <v>83.688666666666663</v>
      </c>
      <c r="D15">
        <v>82.174851851851855</v>
      </c>
      <c r="E15">
        <v>81.066333333333333</v>
      </c>
      <c r="F15">
        <v>152.17006000000001</v>
      </c>
      <c r="G15">
        <v>6.4589693593626212</v>
      </c>
      <c r="H15">
        <v>163</v>
      </c>
      <c r="I15">
        <v>255</v>
      </c>
      <c r="J15">
        <v>255</v>
      </c>
      <c r="K15">
        <v>255</v>
      </c>
      <c r="L15">
        <v>4.7428951263427734</v>
      </c>
      <c r="M15">
        <v>1.7566278245713975</v>
      </c>
      <c r="N15">
        <v>6.8618274397320214</v>
      </c>
      <c r="O15">
        <v>68.234444444444449</v>
      </c>
      <c r="P15">
        <v>52.064444444444447</v>
      </c>
      <c r="Q15">
        <v>3.6395801548672759</v>
      </c>
    </row>
    <row r="16" spans="1:17" x14ac:dyDescent="0.3">
      <c r="A16" s="1" t="s">
        <v>25</v>
      </c>
      <c r="B16">
        <v>92.033684643351805</v>
      </c>
      <c r="C16">
        <v>89.578788665743303</v>
      </c>
      <c r="D16">
        <v>87.931527008310255</v>
      </c>
      <c r="E16">
        <v>86.30751168628808</v>
      </c>
      <c r="F16">
        <v>192.82755</v>
      </c>
      <c r="G16">
        <v>239.02283167618108</v>
      </c>
      <c r="H16">
        <v>200.55858612060547</v>
      </c>
      <c r="I16">
        <v>405.10988769531264</v>
      </c>
      <c r="J16">
        <v>429.167724609375</v>
      </c>
      <c r="K16">
        <v>484.00888916015629</v>
      </c>
      <c r="L16">
        <v>5.4313123226165771</v>
      </c>
      <c r="M16">
        <v>0.97950432872673154</v>
      </c>
      <c r="N16">
        <v>1.2888214851667521</v>
      </c>
      <c r="O16">
        <v>25.029630511311176</v>
      </c>
      <c r="P16">
        <v>15.368334487534627</v>
      </c>
      <c r="Q16">
        <v>48.223812922792618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EDEF-7345-4A33-AA01-5BD4FB703A73}">
  <dimension ref="A1:Q16"/>
  <sheetViews>
    <sheetView topLeftCell="B1"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76.559709570716151</v>
      </c>
      <c r="C2">
        <v>72.385508159987424</v>
      </c>
      <c r="D2">
        <v>69.224057080600232</v>
      </c>
      <c r="E2">
        <v>67.027725986162281</v>
      </c>
      <c r="F2">
        <v>72.763084000000006</v>
      </c>
      <c r="G2">
        <v>99.524636750467465</v>
      </c>
      <c r="H2">
        <v>58.190826416015625</v>
      </c>
      <c r="I2">
        <v>164.87532348632811</v>
      </c>
      <c r="J2">
        <v>180.70281677246084</v>
      </c>
      <c r="K2">
        <v>222.90113037109381</v>
      </c>
      <c r="L2">
        <v>9.9144432544708252</v>
      </c>
      <c r="M2">
        <v>1.7399718736084402</v>
      </c>
      <c r="N2">
        <v>5.9999030124428971</v>
      </c>
      <c r="O2">
        <v>42.58188067211789</v>
      </c>
      <c r="P2">
        <v>12.208935410863511</v>
      </c>
      <c r="Q2">
        <v>22.864289991948962</v>
      </c>
    </row>
    <row r="3" spans="1:17" x14ac:dyDescent="0.3">
      <c r="A3" s="1" t="s">
        <v>15</v>
      </c>
      <c r="B3">
        <v>90.151338388748457</v>
      </c>
      <c r="C3">
        <v>90.151338388748457</v>
      </c>
      <c r="D3">
        <v>88.634649037526742</v>
      </c>
      <c r="E3">
        <v>87.665824097478776</v>
      </c>
      <c r="F3">
        <v>116.67147579233909</v>
      </c>
      <c r="G3">
        <v>8.976439372152603</v>
      </c>
      <c r="H3">
        <v>116</v>
      </c>
      <c r="I3">
        <v>220</v>
      </c>
      <c r="J3">
        <v>255</v>
      </c>
      <c r="K3">
        <v>255</v>
      </c>
      <c r="L3">
        <v>3.2503006458282471</v>
      </c>
      <c r="M3">
        <v>2.1066178273564375</v>
      </c>
      <c r="N3">
        <v>8.2289758881110835</v>
      </c>
      <c r="O3">
        <v>29.926048350508783</v>
      </c>
      <c r="P3">
        <v>18.981398664851902</v>
      </c>
      <c r="Q3">
        <v>3.2724051836601404</v>
      </c>
    </row>
    <row r="4" spans="1:17" x14ac:dyDescent="0.3">
      <c r="A4" s="1" t="s">
        <v>16</v>
      </c>
      <c r="B4">
        <v>86.273979231992868</v>
      </c>
      <c r="C4">
        <v>83.058556193000186</v>
      </c>
      <c r="D4">
        <v>80.64551955129869</v>
      </c>
      <c r="E4">
        <v>78.824483318728767</v>
      </c>
      <c r="F4">
        <v>177.09576000000001</v>
      </c>
      <c r="G4">
        <v>248.47223027684603</v>
      </c>
      <c r="H4">
        <v>70.65814208984375</v>
      </c>
      <c r="I4">
        <v>442.31232910156245</v>
      </c>
      <c r="J4">
        <v>495.58447265625</v>
      </c>
      <c r="K4">
        <v>556.00239990234377</v>
      </c>
      <c r="L4">
        <v>8.0925097465515137</v>
      </c>
      <c r="M4">
        <v>1.5442636369338019</v>
      </c>
      <c r="N4">
        <v>2.4129119327090658</v>
      </c>
      <c r="O4">
        <v>29.184935103794235</v>
      </c>
      <c r="P4">
        <v>11.931585720697479</v>
      </c>
      <c r="Q4">
        <v>56.353108623770702</v>
      </c>
    </row>
    <row r="5" spans="1:17" x14ac:dyDescent="0.3">
      <c r="A5" s="1" t="s">
        <v>17</v>
      </c>
      <c r="B5">
        <v>73.868090459083788</v>
      </c>
      <c r="C5">
        <v>65.021335842314343</v>
      </c>
      <c r="D5">
        <v>58.689332350377569</v>
      </c>
      <c r="E5">
        <v>54.370775937677351</v>
      </c>
      <c r="F5">
        <v>56.910473000000003</v>
      </c>
      <c r="G5">
        <v>93.678081789778872</v>
      </c>
      <c r="H5">
        <v>9.5305290222167969</v>
      </c>
      <c r="I5">
        <v>196.9677719116211</v>
      </c>
      <c r="J5">
        <v>217.5128051757813</v>
      </c>
      <c r="K5">
        <v>236.96035873413086</v>
      </c>
      <c r="L5">
        <v>13.815379858016968</v>
      </c>
      <c r="M5">
        <v>2.3445972491522968</v>
      </c>
      <c r="N5">
        <v>8.3735616041153449</v>
      </c>
      <c r="O5">
        <v>64.277568243468906</v>
      </c>
      <c r="P5">
        <v>24.510439831974303</v>
      </c>
      <c r="Q5">
        <v>37.289199173487219</v>
      </c>
    </row>
    <row r="6" spans="1:17" x14ac:dyDescent="0.3">
      <c r="A6" s="1" t="s">
        <v>17</v>
      </c>
      <c r="B6">
        <v>88.76470700043717</v>
      </c>
      <c r="C6">
        <v>83.913840668844372</v>
      </c>
      <c r="D6">
        <v>79.78355965754038</v>
      </c>
      <c r="E6">
        <v>76.944477254892377</v>
      </c>
      <c r="F6">
        <v>94.440830000000005</v>
      </c>
      <c r="G6">
        <v>124.62679051497113</v>
      </c>
      <c r="H6">
        <v>83.5958251953125</v>
      </c>
      <c r="I6">
        <v>213.52392578125</v>
      </c>
      <c r="J6">
        <v>228.10205078125</v>
      </c>
      <c r="K6">
        <v>242.486083984375</v>
      </c>
      <c r="L6">
        <v>9.1034207344055176</v>
      </c>
      <c r="M6">
        <v>1.5449343724977254</v>
      </c>
      <c r="N6">
        <v>5.5176227589204476</v>
      </c>
      <c r="O6">
        <v>36.366885523668323</v>
      </c>
      <c r="P6">
        <v>18.473679458668339</v>
      </c>
      <c r="Q6">
        <v>34.05299645233606</v>
      </c>
    </row>
    <row r="7" spans="1:17" x14ac:dyDescent="0.3">
      <c r="A7" s="1" t="s">
        <v>18</v>
      </c>
      <c r="B7">
        <v>78.23041121308448</v>
      </c>
      <c r="C7">
        <v>69.58121487824458</v>
      </c>
      <c r="D7">
        <v>64.596608903539604</v>
      </c>
      <c r="E7">
        <v>60.610243716679356</v>
      </c>
      <c r="F7">
        <v>52.466084000000002</v>
      </c>
      <c r="G7">
        <v>74.487628088705108</v>
      </c>
      <c r="H7">
        <v>50.61566162109375</v>
      </c>
      <c r="I7">
        <v>126.56117095947266</v>
      </c>
      <c r="J7">
        <v>144.43545227050782</v>
      </c>
      <c r="K7">
        <v>175.21657928466797</v>
      </c>
      <c r="L7">
        <v>8.640127420425415</v>
      </c>
      <c r="M7">
        <v>1.5879457982591325</v>
      </c>
      <c r="N7">
        <v>6.1074838394582027</v>
      </c>
      <c r="O7">
        <v>49.998364292918751</v>
      </c>
      <c r="P7">
        <v>18.896423351868897</v>
      </c>
      <c r="Q7">
        <v>24.348214950773343</v>
      </c>
    </row>
    <row r="8" spans="1:17" x14ac:dyDescent="0.3">
      <c r="A8" s="1" t="s">
        <v>18</v>
      </c>
      <c r="B8">
        <v>89.676685035595924</v>
      </c>
      <c r="C8">
        <v>87.027850394187027</v>
      </c>
      <c r="D8">
        <v>84.289051863309297</v>
      </c>
      <c r="E8">
        <v>82.328629358332321</v>
      </c>
      <c r="F8">
        <v>82.141400000000004</v>
      </c>
      <c r="G8">
        <v>96.554272505480043</v>
      </c>
      <c r="H8">
        <v>86.499092102050781</v>
      </c>
      <c r="I8">
        <v>145.470458984375</v>
      </c>
      <c r="J8">
        <v>155.41376266479494</v>
      </c>
      <c r="K8">
        <v>184.30510192871094</v>
      </c>
      <c r="L8">
        <v>5.7154552936553955</v>
      </c>
      <c r="M8">
        <v>1.0504281681358738</v>
      </c>
      <c r="N8">
        <v>4.0401083389841306</v>
      </c>
      <c r="O8">
        <v>19.445818765125697</v>
      </c>
      <c r="P8">
        <v>9.2707098895217701</v>
      </c>
      <c r="Q8">
        <v>17.424701984763253</v>
      </c>
    </row>
    <row r="9" spans="1:17" x14ac:dyDescent="0.3">
      <c r="A9" s="1" t="s">
        <v>19</v>
      </c>
      <c r="B9">
        <v>63.387246651237817</v>
      </c>
      <c r="C9">
        <v>57.520092573111711</v>
      </c>
      <c r="D9">
        <v>54.33633143979241</v>
      </c>
      <c r="E9">
        <v>52.333000210393429</v>
      </c>
      <c r="F9">
        <v>58.450577000000003</v>
      </c>
      <c r="G9">
        <v>93.345549447000948</v>
      </c>
      <c r="H9">
        <v>10.495361328125</v>
      </c>
      <c r="I9">
        <v>174.42686767578135</v>
      </c>
      <c r="J9">
        <v>205.90374908447265</v>
      </c>
      <c r="K9">
        <v>250.2966320800781</v>
      </c>
      <c r="L9">
        <v>11.513874053955078</v>
      </c>
      <c r="M9">
        <v>2.0187029339285854</v>
      </c>
      <c r="N9">
        <v>6.7290097797619506</v>
      </c>
      <c r="O9">
        <v>57.981397713724668</v>
      </c>
      <c r="P9">
        <v>15.297671645977978</v>
      </c>
      <c r="Q9">
        <v>31.315615683625499</v>
      </c>
    </row>
    <row r="10" spans="1:17" x14ac:dyDescent="0.3">
      <c r="A10" s="1" t="s">
        <v>20</v>
      </c>
      <c r="B10">
        <v>84.6294338550871</v>
      </c>
      <c r="C10">
        <v>79.810142941296689</v>
      </c>
      <c r="D10">
        <v>75.626100762193289</v>
      </c>
      <c r="E10">
        <v>72.869874881282982</v>
      </c>
      <c r="F10">
        <v>103.32705</v>
      </c>
      <c r="G10">
        <v>137.36577255178963</v>
      </c>
      <c r="H10">
        <v>94.6771240234375</v>
      </c>
      <c r="I10">
        <v>235.34163818359377</v>
      </c>
      <c r="J10">
        <v>256.08574523925779</v>
      </c>
      <c r="K10">
        <v>281.2333984375</v>
      </c>
      <c r="L10">
        <v>6.5971910953521729</v>
      </c>
      <c r="M10">
        <v>1.2392386586465383</v>
      </c>
      <c r="N10">
        <v>3.7552686625652671</v>
      </c>
      <c r="O10">
        <v>36.654629663024011</v>
      </c>
      <c r="P10">
        <v>16.2561349647155</v>
      </c>
      <c r="Q10">
        <v>33.064825946067671</v>
      </c>
    </row>
    <row r="11" spans="1:17" x14ac:dyDescent="0.3">
      <c r="A11" s="1" t="s">
        <v>21</v>
      </c>
      <c r="B11">
        <v>80.625277918942956</v>
      </c>
      <c r="C11">
        <v>77.00010322703595</v>
      </c>
      <c r="D11">
        <v>73.933625015881077</v>
      </c>
      <c r="E11">
        <v>71.362299104306942</v>
      </c>
      <c r="F11">
        <v>81.690185999999997</v>
      </c>
      <c r="G11">
        <v>108.28386089925867</v>
      </c>
      <c r="H11">
        <v>84.592254638671875</v>
      </c>
      <c r="I11">
        <v>179.907470703125</v>
      </c>
      <c r="J11">
        <v>197.5390747070312</v>
      </c>
      <c r="K11">
        <v>229.809549560547</v>
      </c>
      <c r="L11">
        <v>6.9117193222045898</v>
      </c>
      <c r="M11">
        <v>1.37206980573557</v>
      </c>
      <c r="N11">
        <v>4.731275192191621</v>
      </c>
      <c r="O11">
        <v>41.540445146741199</v>
      </c>
      <c r="P11">
        <v>17.70577912590522</v>
      </c>
      <c r="Q11">
        <v>28.262501338940151</v>
      </c>
    </row>
    <row r="12" spans="1:17" x14ac:dyDescent="0.3">
      <c r="A12" s="1" t="s">
        <v>21</v>
      </c>
      <c r="B12">
        <v>80.666641239328456</v>
      </c>
      <c r="C12">
        <v>76.914122343637757</v>
      </c>
      <c r="D12">
        <v>73.698517586182788</v>
      </c>
      <c r="E12">
        <v>71.167384988970895</v>
      </c>
      <c r="F12">
        <v>80.877330000000001</v>
      </c>
      <c r="G12">
        <v>107.34602435727417</v>
      </c>
      <c r="H12">
        <v>83.724159240722656</v>
      </c>
      <c r="I12">
        <v>177.0827606201172</v>
      </c>
      <c r="J12">
        <v>196.70655670166016</v>
      </c>
      <c r="K12">
        <v>228.14111709594735</v>
      </c>
      <c r="L12">
        <v>6.777885913848877</v>
      </c>
      <c r="M12">
        <v>1.3464343549260853</v>
      </c>
      <c r="N12">
        <v>4.6428770859520174</v>
      </c>
      <c r="O12">
        <v>42.367646731633521</v>
      </c>
      <c r="P12">
        <v>18.292188721704139</v>
      </c>
      <c r="Q12">
        <v>29.561462513176995</v>
      </c>
    </row>
    <row r="13" spans="1:17" x14ac:dyDescent="0.3">
      <c r="A13" s="1" t="s">
        <v>22</v>
      </c>
      <c r="B13">
        <v>85.871234853680846</v>
      </c>
      <c r="C13">
        <v>81.234014203246446</v>
      </c>
      <c r="D13">
        <v>77.741233710562412</v>
      </c>
      <c r="E13">
        <v>75.051083104709647</v>
      </c>
      <c r="F13">
        <v>71.790719999999993</v>
      </c>
      <c r="G13">
        <v>93.82845675420117</v>
      </c>
      <c r="H13">
        <v>58.938232421875</v>
      </c>
      <c r="I13">
        <v>160.27210693359382</v>
      </c>
      <c r="J13">
        <v>178.7445068359375</v>
      </c>
      <c r="K13">
        <v>201.88364379882807</v>
      </c>
      <c r="L13">
        <v>6.1362838745117188</v>
      </c>
      <c r="M13">
        <v>1.0960154954189028</v>
      </c>
      <c r="N13">
        <v>4.2154442131496257</v>
      </c>
      <c r="O13">
        <v>34.532285951074535</v>
      </c>
      <c r="P13">
        <v>13.862632887517146</v>
      </c>
      <c r="Q13">
        <v>19.689732016332776</v>
      </c>
    </row>
    <row r="14" spans="1:17" x14ac:dyDescent="0.3">
      <c r="A14" s="1" t="s">
        <v>23</v>
      </c>
      <c r="B14">
        <v>81.479271973303241</v>
      </c>
      <c r="C14">
        <v>75.605956197891956</v>
      </c>
      <c r="D14">
        <v>72.479167007464838</v>
      </c>
      <c r="E14">
        <v>70.030395789370374</v>
      </c>
      <c r="F14">
        <v>70.071365</v>
      </c>
      <c r="G14">
        <v>90.036052349357533</v>
      </c>
      <c r="H14">
        <v>85.1719970703125</v>
      </c>
      <c r="I14">
        <v>136.728759765625</v>
      </c>
      <c r="J14">
        <v>150.60526275634766</v>
      </c>
      <c r="K14">
        <v>181.72723388671875</v>
      </c>
      <c r="L14">
        <v>6.9614665508270264</v>
      </c>
      <c r="M14">
        <v>1.1862275534690232</v>
      </c>
      <c r="N14">
        <v>4.9426148061209298</v>
      </c>
      <c r="O14">
        <v>38.847141112256196</v>
      </c>
      <c r="P14">
        <v>18.147758502232911</v>
      </c>
      <c r="Q14">
        <v>31.524121933400064</v>
      </c>
    </row>
    <row r="15" spans="1:17" x14ac:dyDescent="0.3">
      <c r="A15" s="1" t="s">
        <v>24</v>
      </c>
      <c r="B15">
        <v>83.833148148148155</v>
      </c>
      <c r="C15">
        <v>83.833148148148155</v>
      </c>
      <c r="D15">
        <v>82.29318518518518</v>
      </c>
      <c r="E15">
        <v>81.033111111111111</v>
      </c>
      <c r="F15">
        <v>142.83880333333335</v>
      </c>
      <c r="G15">
        <v>6.8808378311989928</v>
      </c>
      <c r="H15">
        <v>130</v>
      </c>
      <c r="I15">
        <v>255</v>
      </c>
      <c r="J15">
        <v>255</v>
      </c>
      <c r="K15">
        <v>255</v>
      </c>
      <c r="L15">
        <v>5.5211009979248047</v>
      </c>
      <c r="M15">
        <v>2.0448522214536311</v>
      </c>
      <c r="N15">
        <v>7.9877039900532472</v>
      </c>
      <c r="O15">
        <v>62.018629629629629</v>
      </c>
      <c r="P15">
        <v>46.089666666666666</v>
      </c>
      <c r="Q15">
        <v>3.7945698531415086</v>
      </c>
    </row>
    <row r="16" spans="1:17" x14ac:dyDescent="0.3">
      <c r="A16" s="1" t="s">
        <v>25</v>
      </c>
      <c r="B16">
        <v>92.586456890581715</v>
      </c>
      <c r="C16">
        <v>90.539643207525387</v>
      </c>
      <c r="D16">
        <v>89.236622085641741</v>
      </c>
      <c r="E16">
        <v>87.920868680747915</v>
      </c>
      <c r="F16">
        <v>198.13498000000001</v>
      </c>
      <c r="G16">
        <v>242.02184657330008</v>
      </c>
      <c r="H16">
        <v>208.571044921875</v>
      </c>
      <c r="I16">
        <v>405.48659667968764</v>
      </c>
      <c r="J16">
        <v>429.27392578125</v>
      </c>
      <c r="K16">
        <v>484.45724151611341</v>
      </c>
      <c r="L16">
        <v>5.0827662944793701</v>
      </c>
      <c r="M16">
        <v>0.91664616056371384</v>
      </c>
      <c r="N16">
        <v>1.2061133691627812</v>
      </c>
      <c r="O16">
        <v>22.84777527700831</v>
      </c>
      <c r="P16">
        <v>14.524919927285318</v>
      </c>
      <c r="Q16">
        <v>48.166477154597629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44F2-6B63-4128-9114-DEE4FE55E11E}">
  <dimension ref="A1:Q16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78.597600441414329</v>
      </c>
      <c r="C2">
        <v>75.071603468415844</v>
      </c>
      <c r="D2">
        <v>72.28149008221763</v>
      </c>
      <c r="E2">
        <v>70.262623270284834</v>
      </c>
      <c r="F2">
        <v>78.384829999999994</v>
      </c>
      <c r="G2">
        <v>104.19071493240173</v>
      </c>
      <c r="H2">
        <v>67.97119140625</v>
      </c>
      <c r="I2">
        <v>168.63356323242186</v>
      </c>
      <c r="J2">
        <v>184.19449462890611</v>
      </c>
      <c r="K2">
        <v>225.43426879882816</v>
      </c>
      <c r="L2">
        <v>7.5005390644073486</v>
      </c>
      <c r="M2">
        <v>1.3163348333336871</v>
      </c>
      <c r="N2">
        <v>4.5390856321851274</v>
      </c>
      <c r="O2">
        <v>38.412996871911218</v>
      </c>
      <c r="P2">
        <v>11.139463900620001</v>
      </c>
      <c r="Q2">
        <v>21.687497889274034</v>
      </c>
    </row>
    <row r="3" spans="1:17" x14ac:dyDescent="0.3">
      <c r="A3" s="1" t="s">
        <v>15</v>
      </c>
      <c r="B3">
        <v>92.294575150690264</v>
      </c>
      <c r="C3">
        <v>92.294575150690264</v>
      </c>
      <c r="D3">
        <v>91.407997925983537</v>
      </c>
      <c r="E3">
        <v>90.727526087238317</v>
      </c>
      <c r="F3">
        <v>118.12250437487847</v>
      </c>
      <c r="G3">
        <v>9.2925849090856278</v>
      </c>
      <c r="H3">
        <v>116</v>
      </c>
      <c r="I3">
        <v>178</v>
      </c>
      <c r="J3">
        <v>254</v>
      </c>
      <c r="K3">
        <v>255</v>
      </c>
      <c r="L3">
        <v>3.0593891143798828</v>
      </c>
      <c r="M3">
        <v>1.9828823088857883</v>
      </c>
      <c r="N3">
        <v>7.7456340190851103</v>
      </c>
      <c r="O3">
        <v>21.958778922807699</v>
      </c>
      <c r="P3">
        <v>13.802061053859616</v>
      </c>
      <c r="Q3">
        <v>2.7347285121194438</v>
      </c>
    </row>
    <row r="4" spans="1:17" x14ac:dyDescent="0.3">
      <c r="A4" s="1" t="s">
        <v>16</v>
      </c>
      <c r="B4">
        <v>88.640759580243227</v>
      </c>
      <c r="C4">
        <v>86.315941933848919</v>
      </c>
      <c r="D4">
        <v>84.676496001807507</v>
      </c>
      <c r="E4">
        <v>83.309416437929556</v>
      </c>
      <c r="F4">
        <v>195.34996000000001</v>
      </c>
      <c r="G4">
        <v>261.50615432528542</v>
      </c>
      <c r="H4">
        <v>189.94105529785156</v>
      </c>
      <c r="I4">
        <v>451.43024902343745</v>
      </c>
      <c r="J4">
        <v>499.62367248535139</v>
      </c>
      <c r="K4">
        <v>557.0528564453125</v>
      </c>
      <c r="L4">
        <v>5.8834164142608643</v>
      </c>
      <c r="M4">
        <v>1.1227105451870678</v>
      </c>
      <c r="N4">
        <v>1.7542352268547936</v>
      </c>
      <c r="O4">
        <v>23.091660738329828</v>
      </c>
      <c r="P4">
        <v>9.9420880365653712</v>
      </c>
      <c r="Q4">
        <v>50.246861298119903</v>
      </c>
    </row>
    <row r="5" spans="1:17" x14ac:dyDescent="0.3">
      <c r="A5" s="1" t="s">
        <v>17</v>
      </c>
      <c r="B5">
        <v>76.53602111997219</v>
      </c>
      <c r="C5">
        <v>68.855796723661811</v>
      </c>
      <c r="D5">
        <v>63.266831080952656</v>
      </c>
      <c r="E5">
        <v>59.386939043165874</v>
      </c>
      <c r="F5">
        <v>66.748729999999995</v>
      </c>
      <c r="G5">
        <v>103.32349268498912</v>
      </c>
      <c r="H5">
        <v>32.403083801269531</v>
      </c>
      <c r="I5">
        <v>205.4042861938477</v>
      </c>
      <c r="J5">
        <v>222.591796875</v>
      </c>
      <c r="K5">
        <v>237.8427734375</v>
      </c>
      <c r="L5">
        <v>9.926081657409668</v>
      </c>
      <c r="M5">
        <v>1.6845475106729559</v>
      </c>
      <c r="N5">
        <v>6.0162411095462707</v>
      </c>
      <c r="O5">
        <v>57.655701414967538</v>
      </c>
      <c r="P5">
        <v>22.694839753772296</v>
      </c>
      <c r="Q5">
        <v>36.581316939435595</v>
      </c>
    </row>
    <row r="6" spans="1:17" x14ac:dyDescent="0.3">
      <c r="A6" s="1" t="s">
        <v>17</v>
      </c>
      <c r="B6">
        <v>90.24323063889409</v>
      </c>
      <c r="C6">
        <v>86.514600423051121</v>
      </c>
      <c r="D6">
        <v>83.237260947601939</v>
      </c>
      <c r="E6">
        <v>80.822807967915452</v>
      </c>
      <c r="F6">
        <v>103.30474</v>
      </c>
      <c r="G6">
        <v>131.4984924462064</v>
      </c>
      <c r="H6">
        <v>89.383426666259766</v>
      </c>
      <c r="I6">
        <v>216.99267578125</v>
      </c>
      <c r="J6">
        <v>229.3194580078125</v>
      </c>
      <c r="K6">
        <v>242.973388671875</v>
      </c>
      <c r="L6">
        <v>7.2720348834991455</v>
      </c>
      <c r="M6">
        <v>1.2341313202255275</v>
      </c>
      <c r="N6">
        <v>4.4076118579483117</v>
      </c>
      <c r="O6">
        <v>29.943527562133937</v>
      </c>
      <c r="P6">
        <v>15.648598066129571</v>
      </c>
      <c r="Q6">
        <v>31.407665740789401</v>
      </c>
    </row>
    <row r="7" spans="1:17" x14ac:dyDescent="0.3">
      <c r="A7" s="1" t="s">
        <v>18</v>
      </c>
      <c r="B7">
        <v>81.04090517456855</v>
      </c>
      <c r="C7">
        <v>74.146767401717895</v>
      </c>
      <c r="D7">
        <v>69.800877474144798</v>
      </c>
      <c r="E7">
        <v>66.2987734769913</v>
      </c>
      <c r="F7">
        <v>59.493454</v>
      </c>
      <c r="G7">
        <v>80.186413062586539</v>
      </c>
      <c r="H7">
        <v>66.537353515625</v>
      </c>
      <c r="I7">
        <v>131.34521484375</v>
      </c>
      <c r="J7">
        <v>147.622314453125</v>
      </c>
      <c r="K7">
        <v>178.09264739990235</v>
      </c>
      <c r="L7">
        <v>7.3843300342559814</v>
      </c>
      <c r="M7">
        <v>1.3571461716102968</v>
      </c>
      <c r="N7">
        <v>5.2197929677319115</v>
      </c>
      <c r="O7">
        <v>43.265702052830768</v>
      </c>
      <c r="P7">
        <v>17.789637777261539</v>
      </c>
      <c r="Q7">
        <v>23.854212154250661</v>
      </c>
    </row>
    <row r="8" spans="1:17" x14ac:dyDescent="0.3">
      <c r="A8" s="1" t="s">
        <v>18</v>
      </c>
      <c r="B8">
        <v>91.490426886466494</v>
      </c>
      <c r="C8">
        <v>90.290847097777799</v>
      </c>
      <c r="D8">
        <v>89.241200998626752</v>
      </c>
      <c r="E8">
        <v>88.268525025950765</v>
      </c>
      <c r="F8">
        <v>90.909549999999996</v>
      </c>
      <c r="G8">
        <v>102.19580432618064</v>
      </c>
      <c r="H8">
        <v>94.626056671142578</v>
      </c>
      <c r="I8">
        <v>147.21316223144532</v>
      </c>
      <c r="J8">
        <v>158.67593078613282</v>
      </c>
      <c r="K8">
        <v>187.196533203125</v>
      </c>
      <c r="L8">
        <v>4.6159160137176514</v>
      </c>
      <c r="M8">
        <v>0.84834679888772857</v>
      </c>
      <c r="N8">
        <v>3.262872303414341</v>
      </c>
      <c r="O8">
        <v>10.715829527710715</v>
      </c>
      <c r="P8">
        <v>5.6082330834806084</v>
      </c>
      <c r="Q8">
        <v>14.136458618772718</v>
      </c>
    </row>
    <row r="9" spans="1:17" x14ac:dyDescent="0.3">
      <c r="A9" s="1" t="s">
        <v>19</v>
      </c>
      <c r="B9">
        <v>66.375061364752085</v>
      </c>
      <c r="C9">
        <v>61.350497931131223</v>
      </c>
      <c r="D9">
        <v>58.739936180657828</v>
      </c>
      <c r="E9">
        <v>56.963724665123785</v>
      </c>
      <c r="F9">
        <v>65.976820000000004</v>
      </c>
      <c r="G9">
        <v>99.758820490345613</v>
      </c>
      <c r="H9">
        <v>40.984222412109375</v>
      </c>
      <c r="I9">
        <v>181.88623046875</v>
      </c>
      <c r="J9">
        <v>208.55936431884763</v>
      </c>
      <c r="K9">
        <v>250.6357446289062</v>
      </c>
      <c r="L9">
        <v>8.6801080703735352</v>
      </c>
      <c r="M9">
        <v>1.5218647994904158</v>
      </c>
      <c r="N9">
        <v>5.072882664968053</v>
      </c>
      <c r="O9">
        <v>51.221754681253948</v>
      </c>
      <c r="P9">
        <v>13.217231222385861</v>
      </c>
      <c r="Q9">
        <v>29.194980095779631</v>
      </c>
    </row>
    <row r="10" spans="1:17" x14ac:dyDescent="0.3">
      <c r="A10" s="1" t="s">
        <v>20</v>
      </c>
      <c r="B10">
        <v>85.917457111600001</v>
      </c>
      <c r="C10">
        <v>81.732419362594825</v>
      </c>
      <c r="D10">
        <v>78.34579110614203</v>
      </c>
      <c r="E10">
        <v>76.083386680852598</v>
      </c>
      <c r="F10">
        <v>110.86418999999999</v>
      </c>
      <c r="G10">
        <v>142.63085411955927</v>
      </c>
      <c r="H10">
        <v>103.0726318359375</v>
      </c>
      <c r="I10">
        <v>236.99374389648438</v>
      </c>
      <c r="J10">
        <v>258.47959594726558</v>
      </c>
      <c r="K10">
        <v>281.47121215820312</v>
      </c>
      <c r="L10">
        <v>6.2749490737915039</v>
      </c>
      <c r="M10">
        <v>1.1787076288815024</v>
      </c>
      <c r="N10">
        <v>3.5718412996409161</v>
      </c>
      <c r="O10">
        <v>30.881733058030079</v>
      </c>
      <c r="P10">
        <v>13.546325182433488</v>
      </c>
      <c r="Q10">
        <v>29.995301959614235</v>
      </c>
    </row>
    <row r="11" spans="1:17" x14ac:dyDescent="0.3">
      <c r="A11" s="1" t="s">
        <v>21</v>
      </c>
      <c r="B11">
        <v>88.342689937746158</v>
      </c>
      <c r="C11">
        <v>86.343718237835091</v>
      </c>
      <c r="D11">
        <v>84.261767882098852</v>
      </c>
      <c r="E11">
        <v>82.435800724177355</v>
      </c>
      <c r="F11">
        <v>101.460945</v>
      </c>
      <c r="G11">
        <v>121.86355314833676</v>
      </c>
      <c r="H11">
        <v>112.66142272949219</v>
      </c>
      <c r="I11">
        <v>186.349609375</v>
      </c>
      <c r="J11">
        <v>199.83636474609375</v>
      </c>
      <c r="K11">
        <v>228.934326171875</v>
      </c>
      <c r="L11">
        <v>6.0318844318389893</v>
      </c>
      <c r="M11">
        <v>1.1974106752316631</v>
      </c>
      <c r="N11">
        <v>4.1290023283850452</v>
      </c>
      <c r="O11">
        <v>26.577567176978782</v>
      </c>
      <c r="P11">
        <v>13.351623046626859</v>
      </c>
      <c r="Q11">
        <v>26.040283687235796</v>
      </c>
    </row>
    <row r="12" spans="1:17" x14ac:dyDescent="0.3">
      <c r="A12" s="1" t="s">
        <v>21</v>
      </c>
      <c r="B12">
        <v>88.871149347470933</v>
      </c>
      <c r="C12">
        <v>86.80819761491567</v>
      </c>
      <c r="D12">
        <v>84.69649690739999</v>
      </c>
      <c r="E12">
        <v>82.756490328076225</v>
      </c>
      <c r="F12">
        <v>103.09255</v>
      </c>
      <c r="G12">
        <v>123.69787017542986</v>
      </c>
      <c r="H12">
        <v>113.90158081054688</v>
      </c>
      <c r="I12">
        <v>190.06714172363291</v>
      </c>
      <c r="J12">
        <v>200.36080093383788</v>
      </c>
      <c r="K12">
        <v>228.38085388183606</v>
      </c>
      <c r="L12">
        <v>6.2212810516357422</v>
      </c>
      <c r="M12">
        <v>1.2358641980765295</v>
      </c>
      <c r="N12">
        <v>4.2616006830225155</v>
      </c>
      <c r="O12">
        <v>26.541790624940404</v>
      </c>
      <c r="P12">
        <v>13.687695075360274</v>
      </c>
      <c r="Q12">
        <v>25.605410051896868</v>
      </c>
    </row>
    <row r="13" spans="1:17" x14ac:dyDescent="0.3">
      <c r="A13" s="1" t="s">
        <v>22</v>
      </c>
      <c r="B13">
        <v>87.879211676954725</v>
      </c>
      <c r="C13">
        <v>83.718153435070874</v>
      </c>
      <c r="D13">
        <v>80.383462648605402</v>
      </c>
      <c r="E13">
        <v>77.75882701760402</v>
      </c>
      <c r="F13">
        <v>75.299194</v>
      </c>
      <c r="G13">
        <v>96.337835327689405</v>
      </c>
      <c r="H13">
        <v>63.95770263671875</v>
      </c>
      <c r="I13">
        <v>163.15094604492191</v>
      </c>
      <c r="J13">
        <v>180.8564514160156</v>
      </c>
      <c r="K13">
        <v>204.93454711914057</v>
      </c>
      <c r="L13">
        <v>6.3375227451324463</v>
      </c>
      <c r="M13">
        <v>1.1319592237390772</v>
      </c>
      <c r="N13">
        <v>4.3536893220733743</v>
      </c>
      <c r="O13">
        <v>30.529370999085504</v>
      </c>
      <c r="P13">
        <v>12.618187728623687</v>
      </c>
      <c r="Q13">
        <v>18.165509854970093</v>
      </c>
    </row>
    <row r="14" spans="1:17" x14ac:dyDescent="0.3">
      <c r="A14" s="1" t="s">
        <v>23</v>
      </c>
      <c r="B14">
        <v>81.801973766719556</v>
      </c>
      <c r="C14">
        <v>76.424485258434075</v>
      </c>
      <c r="D14">
        <v>73.699820876478384</v>
      </c>
      <c r="E14">
        <v>71.562130233978394</v>
      </c>
      <c r="F14">
        <v>73.37003</v>
      </c>
      <c r="G14">
        <v>92.672163473248531</v>
      </c>
      <c r="H14">
        <v>88.399246215820313</v>
      </c>
      <c r="I14">
        <v>138.47491455078125</v>
      </c>
      <c r="J14">
        <v>153.75225830078125</v>
      </c>
      <c r="K14">
        <v>185.691650390625</v>
      </c>
      <c r="L14">
        <v>7.0405805110931396</v>
      </c>
      <c r="M14">
        <v>1.1997085001699117</v>
      </c>
      <c r="N14">
        <v>4.9987854173746316</v>
      </c>
      <c r="O14">
        <v>33.353508585387665</v>
      </c>
      <c r="P14">
        <v>15.205051446892739</v>
      </c>
      <c r="Q14">
        <v>28.210882329979285</v>
      </c>
    </row>
    <row r="15" spans="1:17" x14ac:dyDescent="0.3">
      <c r="A15" s="1" t="s">
        <v>24</v>
      </c>
      <c r="B15">
        <v>83.929851851851851</v>
      </c>
      <c r="C15">
        <v>83.929851851851851</v>
      </c>
      <c r="D15">
        <v>82.441074074074066</v>
      </c>
      <c r="E15">
        <v>81.214444444444439</v>
      </c>
      <c r="F15">
        <v>141.3504774074074</v>
      </c>
      <c r="G15">
        <v>6.968634570543772</v>
      </c>
      <c r="H15">
        <v>128</v>
      </c>
      <c r="I15">
        <v>255</v>
      </c>
      <c r="J15">
        <v>255</v>
      </c>
      <c r="K15">
        <v>255</v>
      </c>
      <c r="L15">
        <v>6.1548786163330078</v>
      </c>
      <c r="M15">
        <v>2.2795846727159286</v>
      </c>
      <c r="N15">
        <v>8.9046276277965966</v>
      </c>
      <c r="O15">
        <v>57.921222222222227</v>
      </c>
      <c r="P15">
        <v>42.411814814814811</v>
      </c>
      <c r="Q15">
        <v>3.5465061576044001</v>
      </c>
    </row>
    <row r="16" spans="1:17" x14ac:dyDescent="0.3">
      <c r="A16" s="1" t="s">
        <v>25</v>
      </c>
      <c r="B16">
        <v>93.097497547322249</v>
      </c>
      <c r="C16">
        <v>91.335501067636187</v>
      </c>
      <c r="D16">
        <v>90.246187528855032</v>
      </c>
      <c r="E16">
        <v>89.114222645429365</v>
      </c>
      <c r="F16">
        <v>204.12302</v>
      </c>
      <c r="G16">
        <v>245.44618968574355</v>
      </c>
      <c r="H16">
        <v>219.04251098632813</v>
      </c>
      <c r="I16">
        <v>405.75905761718764</v>
      </c>
      <c r="J16">
        <v>429.4478759765625</v>
      </c>
      <c r="K16">
        <v>484.749755859375</v>
      </c>
      <c r="L16">
        <v>6.0005903244018555</v>
      </c>
      <c r="M16">
        <v>1.0821701733469413</v>
      </c>
      <c r="N16">
        <v>1.4239081228249226</v>
      </c>
      <c r="O16">
        <v>19.149173303324098</v>
      </c>
      <c r="P16">
        <v>12.132729541782087</v>
      </c>
      <c r="Q16">
        <v>43.059127963494134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2411-7711-426F-B1EF-A43EF2F249A9}">
  <dimension ref="A1:Q16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74.400777248629709</v>
      </c>
      <c r="C2">
        <v>68.273556137119243</v>
      </c>
      <c r="D2">
        <v>62.943081560562497</v>
      </c>
      <c r="E2">
        <v>58.92442464507144</v>
      </c>
      <c r="F2">
        <v>59.204124</v>
      </c>
      <c r="G2">
        <v>88.296782372540335</v>
      </c>
      <c r="H2">
        <v>41.130638122558594</v>
      </c>
      <c r="I2">
        <v>156.597412109375</v>
      </c>
      <c r="J2">
        <v>173.26204223632806</v>
      </c>
      <c r="K2">
        <v>216.7340087890625</v>
      </c>
      <c r="L2">
        <v>14.340881109237671</v>
      </c>
      <c r="M2">
        <v>2.5168059499038393</v>
      </c>
      <c r="N2">
        <v>8.6786412065649632</v>
      </c>
      <c r="O2">
        <v>54.231449085721984</v>
      </c>
      <c r="P2">
        <v>17.46789426835295</v>
      </c>
      <c r="Q2">
        <v>24.387206478884579</v>
      </c>
    </row>
    <row r="3" spans="1:17" x14ac:dyDescent="0.3">
      <c r="A3" s="1" t="s">
        <v>15</v>
      </c>
      <c r="B3">
        <v>87.822412340397946</v>
      </c>
      <c r="C3">
        <v>87.822412340397946</v>
      </c>
      <c r="D3">
        <v>85.510078423747487</v>
      </c>
      <c r="E3">
        <v>84.194179791302091</v>
      </c>
      <c r="F3">
        <v>119.69484412470024</v>
      </c>
      <c r="G3">
        <v>8.5711735415396024</v>
      </c>
      <c r="H3">
        <v>119</v>
      </c>
      <c r="I3">
        <v>254</v>
      </c>
      <c r="J3">
        <v>255</v>
      </c>
      <c r="K3">
        <v>255</v>
      </c>
      <c r="L3">
        <v>4.089580774307251</v>
      </c>
      <c r="M3">
        <v>2.6505805783312275</v>
      </c>
      <c r="N3">
        <v>10.353830384106358</v>
      </c>
      <c r="O3">
        <v>43.676064553762394</v>
      </c>
      <c r="P3">
        <v>29.504634130533415</v>
      </c>
      <c r="Q3">
        <v>4.1401628246243467</v>
      </c>
    </row>
    <row r="4" spans="1:17" x14ac:dyDescent="0.3">
      <c r="A4" s="1" t="s">
        <v>16</v>
      </c>
      <c r="B4">
        <v>84.900888639881771</v>
      </c>
      <c r="C4">
        <v>79.767928511890773</v>
      </c>
      <c r="D4">
        <v>75.52002073136849</v>
      </c>
      <c r="E4">
        <v>72.129800807882191</v>
      </c>
      <c r="F4">
        <v>149.78616</v>
      </c>
      <c r="G4">
        <v>225.51481035067297</v>
      </c>
      <c r="H4">
        <v>64.1002197265625</v>
      </c>
      <c r="I4">
        <v>420.250244140625</v>
      </c>
      <c r="J4">
        <v>480.666748046875</v>
      </c>
      <c r="K4">
        <v>553.20263671875</v>
      </c>
      <c r="L4">
        <v>8.5326554775238037</v>
      </c>
      <c r="M4">
        <v>1.6282550152057649</v>
      </c>
      <c r="N4">
        <v>2.5441484612590077</v>
      </c>
      <c r="O4">
        <v>39.003463115567456</v>
      </c>
      <c r="P4">
        <v>16.35356524579953</v>
      </c>
      <c r="Q4">
        <v>64.932266391602255</v>
      </c>
    </row>
    <row r="5" spans="1:17" x14ac:dyDescent="0.3">
      <c r="A5" s="1" t="s">
        <v>17</v>
      </c>
      <c r="B5">
        <v>68.317530011377301</v>
      </c>
      <c r="C5">
        <v>56.634747757801875</v>
      </c>
      <c r="D5">
        <v>47.245907971445405</v>
      </c>
      <c r="E5">
        <v>40.942653220266266</v>
      </c>
      <c r="F5">
        <v>37.260086000000001</v>
      </c>
      <c r="G5">
        <v>72.937938489470284</v>
      </c>
      <c r="H5">
        <v>1.5951404571533203</v>
      </c>
      <c r="I5">
        <v>140.85009765625</v>
      </c>
      <c r="J5">
        <v>200.89440994262696</v>
      </c>
      <c r="K5">
        <v>233.10286743164068</v>
      </c>
      <c r="L5">
        <v>14.516653776168823</v>
      </c>
      <c r="M5">
        <v>2.4636098942115621</v>
      </c>
      <c r="N5">
        <v>8.798606765041292</v>
      </c>
      <c r="O5">
        <v>77.270828072347726</v>
      </c>
      <c r="P5">
        <v>25.532988755746356</v>
      </c>
      <c r="Q5">
        <v>33.709680053315175</v>
      </c>
    </row>
    <row r="6" spans="1:17" x14ac:dyDescent="0.3">
      <c r="A6" s="1" t="s">
        <v>17</v>
      </c>
      <c r="B6">
        <v>89.552123808980738</v>
      </c>
      <c r="C6">
        <v>82.519917073289946</v>
      </c>
      <c r="D6">
        <v>75.79488401393516</v>
      </c>
      <c r="E6">
        <v>71.536557401086682</v>
      </c>
      <c r="F6">
        <v>84.869600000000005</v>
      </c>
      <c r="G6">
        <v>117.06636656054334</v>
      </c>
      <c r="H6">
        <v>67.3408203125</v>
      </c>
      <c r="I6">
        <v>209.6834716796875</v>
      </c>
      <c r="J6">
        <v>225.8746337890625</v>
      </c>
      <c r="K6">
        <v>240.65267211914068</v>
      </c>
      <c r="L6">
        <v>9.4622862339019775</v>
      </c>
      <c r="M6">
        <v>1.6058371541499294</v>
      </c>
      <c r="N6">
        <v>5.7351326933926048</v>
      </c>
      <c r="O6">
        <v>42.411214927893951</v>
      </c>
      <c r="P6">
        <v>20.337935168365117</v>
      </c>
      <c r="Q6">
        <v>34.234576462780105</v>
      </c>
    </row>
    <row r="7" spans="1:17" x14ac:dyDescent="0.3">
      <c r="A7" s="1" t="s">
        <v>18</v>
      </c>
      <c r="B7">
        <v>77.464642996821212</v>
      </c>
      <c r="C7">
        <v>64.025857404570274</v>
      </c>
      <c r="D7">
        <v>56.232852643743733</v>
      </c>
      <c r="E7">
        <v>51.287687426301289</v>
      </c>
      <c r="F7">
        <v>42.872787000000002</v>
      </c>
      <c r="G7">
        <v>66.869918031204435</v>
      </c>
      <c r="H7">
        <v>5.1677017211914063</v>
      </c>
      <c r="I7">
        <v>118.47046737670904</v>
      </c>
      <c r="J7">
        <v>138.70278015136722</v>
      </c>
      <c r="K7">
        <v>172.09879028320313</v>
      </c>
      <c r="L7">
        <v>11.136984586715698</v>
      </c>
      <c r="M7">
        <v>2.0468364665484482</v>
      </c>
      <c r="N7">
        <v>7.8724479482632628</v>
      </c>
      <c r="O7">
        <v>60.267498757597771</v>
      </c>
      <c r="P7">
        <v>19.918832171307418</v>
      </c>
      <c r="Q7">
        <v>24.279259088262968</v>
      </c>
    </row>
    <row r="8" spans="1:17" x14ac:dyDescent="0.3">
      <c r="A8" s="1" t="s">
        <v>18</v>
      </c>
      <c r="B8">
        <v>88.756976566382505</v>
      </c>
      <c r="C8">
        <v>84.510754498378262</v>
      </c>
      <c r="D8">
        <v>80.1416522332364</v>
      </c>
      <c r="E8">
        <v>76.999734611120758</v>
      </c>
      <c r="F8">
        <v>74.987160000000003</v>
      </c>
      <c r="G8">
        <v>91.854892570088509</v>
      </c>
      <c r="H8">
        <v>80.2021484375</v>
      </c>
      <c r="I8">
        <v>143.48616790771487</v>
      </c>
      <c r="J8">
        <v>153.621826171875</v>
      </c>
      <c r="K8">
        <v>181.52516418457031</v>
      </c>
      <c r="L8">
        <v>6.3599445819854736</v>
      </c>
      <c r="M8">
        <v>1.1688771223732151</v>
      </c>
      <c r="N8">
        <v>4.4956812398969808</v>
      </c>
      <c r="O8">
        <v>26.798836699826801</v>
      </c>
      <c r="P8">
        <v>12.117152649330867</v>
      </c>
      <c r="Q8">
        <v>18.625119612136892</v>
      </c>
    </row>
    <row r="9" spans="1:17" x14ac:dyDescent="0.3">
      <c r="A9" s="1" t="s">
        <v>19</v>
      </c>
      <c r="B9">
        <v>63.211568132407606</v>
      </c>
      <c r="C9">
        <v>55.179746125254226</v>
      </c>
      <c r="D9">
        <v>50.168893330528086</v>
      </c>
      <c r="E9">
        <v>47.109614980012623</v>
      </c>
      <c r="F9">
        <v>47.921469999999999</v>
      </c>
      <c r="G9">
        <v>82.159459332522999</v>
      </c>
      <c r="H9">
        <v>2.0666275024414063</v>
      </c>
      <c r="I9">
        <v>160.9183242797852</v>
      </c>
      <c r="J9">
        <v>195.40150756835931</v>
      </c>
      <c r="K9">
        <v>236.79395385742168</v>
      </c>
      <c r="L9">
        <v>11.889896392822266</v>
      </c>
      <c r="M9">
        <v>2.0846301270815388</v>
      </c>
      <c r="N9">
        <v>6.9487670902717964</v>
      </c>
      <c r="O9">
        <v>68.300284031138219</v>
      </c>
      <c r="P9">
        <v>20.719089697734763</v>
      </c>
      <c r="Q9">
        <v>35.781306290894584</v>
      </c>
    </row>
    <row r="10" spans="1:17" x14ac:dyDescent="0.3">
      <c r="A10" s="1" t="s">
        <v>20</v>
      </c>
      <c r="B10">
        <v>84.096935447998945</v>
      </c>
      <c r="C10">
        <v>77.435671156874761</v>
      </c>
      <c r="D10">
        <v>70.696019824238704</v>
      </c>
      <c r="E10">
        <v>66.165725947031177</v>
      </c>
      <c r="F10">
        <v>88.829840000000004</v>
      </c>
      <c r="G10">
        <v>126.55823681091445</v>
      </c>
      <c r="H10">
        <v>70.526802062988281</v>
      </c>
      <c r="I10">
        <v>229.86562194824219</v>
      </c>
      <c r="J10">
        <v>247.99411849975584</v>
      </c>
      <c r="K10">
        <v>278.17352935791013</v>
      </c>
      <c r="L10">
        <v>8.1596534252166748</v>
      </c>
      <c r="M10">
        <v>1.5327368602085878</v>
      </c>
      <c r="N10">
        <v>4.6446571521472357</v>
      </c>
      <c r="O10">
        <v>48.42328025630853</v>
      </c>
      <c r="P10">
        <v>22.126860400812689</v>
      </c>
      <c r="Q10">
        <v>38.819313323577255</v>
      </c>
    </row>
    <row r="11" spans="1:17" x14ac:dyDescent="0.3">
      <c r="A11" s="1" t="s">
        <v>21</v>
      </c>
      <c r="B11">
        <v>73.887907349764959</v>
      </c>
      <c r="C11">
        <v>69.206799485452933</v>
      </c>
      <c r="D11">
        <v>65.000535986532839</v>
      </c>
      <c r="E11">
        <v>61.25782143310888</v>
      </c>
      <c r="F11">
        <v>68.950370000000007</v>
      </c>
      <c r="G11">
        <v>100.41090869988928</v>
      </c>
      <c r="H11">
        <v>46.9329833984375</v>
      </c>
      <c r="I11">
        <v>181.196044921875</v>
      </c>
      <c r="J11">
        <v>196.02392578125</v>
      </c>
      <c r="K11">
        <v>228.49462890625</v>
      </c>
      <c r="L11">
        <v>8.5707390308380127</v>
      </c>
      <c r="M11">
        <v>1.7014076655678305</v>
      </c>
      <c r="N11">
        <v>5.8669229847166573</v>
      </c>
      <c r="O11">
        <v>53.402779983483676</v>
      </c>
      <c r="P11">
        <v>20.176776299072543</v>
      </c>
      <c r="Q11">
        <v>29.282821629380681</v>
      </c>
    </row>
    <row r="12" spans="1:17" x14ac:dyDescent="0.3">
      <c r="A12" s="1" t="s">
        <v>21</v>
      </c>
      <c r="B12">
        <v>72.852780479432468</v>
      </c>
      <c r="C12">
        <v>66.691200075010642</v>
      </c>
      <c r="D12">
        <v>61.988433739535068</v>
      </c>
      <c r="E12">
        <v>58.160804870606633</v>
      </c>
      <c r="F12">
        <v>63.01061</v>
      </c>
      <c r="G12">
        <v>94.705902708397744</v>
      </c>
      <c r="H12">
        <v>27.39373779296875</v>
      </c>
      <c r="I12">
        <v>170.44792327880864</v>
      </c>
      <c r="J12">
        <v>193.48956909179691</v>
      </c>
      <c r="K12">
        <v>225.78762039184571</v>
      </c>
      <c r="L12">
        <v>10.37715220451355</v>
      </c>
      <c r="M12">
        <v>2.0614324897244849</v>
      </c>
      <c r="N12">
        <v>7.1083878956016706</v>
      </c>
      <c r="O12">
        <v>58.805427624260219</v>
      </c>
      <c r="P12">
        <v>22.561379210608283</v>
      </c>
      <c r="Q12">
        <v>36.285447041371661</v>
      </c>
    </row>
    <row r="13" spans="1:17" x14ac:dyDescent="0.3">
      <c r="A13" s="1" t="s">
        <v>22</v>
      </c>
      <c r="B13">
        <v>81.308549096936446</v>
      </c>
      <c r="C13">
        <v>73.530717735482398</v>
      </c>
      <c r="D13">
        <v>66.250428669410155</v>
      </c>
      <c r="E13">
        <v>61.225851623228166</v>
      </c>
      <c r="F13">
        <v>55.466976000000003</v>
      </c>
      <c r="G13">
        <v>82.565927138370768</v>
      </c>
      <c r="H13">
        <v>43.374237060546875</v>
      </c>
      <c r="I13">
        <v>154.69776000976566</v>
      </c>
      <c r="J13">
        <v>175.5935119628906</v>
      </c>
      <c r="K13">
        <v>197.41924194335922</v>
      </c>
      <c r="L13">
        <v>9.421422004699707</v>
      </c>
      <c r="M13">
        <v>1.6827814223071893</v>
      </c>
      <c r="N13">
        <v>6.4722362396430357</v>
      </c>
      <c r="O13">
        <v>50.981777977823505</v>
      </c>
      <c r="P13">
        <v>18.490083447645176</v>
      </c>
      <c r="Q13">
        <v>21.184067349606313</v>
      </c>
    </row>
    <row r="14" spans="1:17" x14ac:dyDescent="0.3">
      <c r="A14" s="1" t="s">
        <v>23</v>
      </c>
      <c r="B14">
        <v>83.009183147666491</v>
      </c>
      <c r="C14">
        <v>75.600350067887007</v>
      </c>
      <c r="D14">
        <v>71.178238127954714</v>
      </c>
      <c r="E14">
        <v>67.308696351551049</v>
      </c>
      <c r="F14">
        <v>60.501666999999998</v>
      </c>
      <c r="G14">
        <v>81.877811855341804</v>
      </c>
      <c r="H14">
        <v>67.827888488769531</v>
      </c>
      <c r="I14">
        <v>131.12932586669922</v>
      </c>
      <c r="J14">
        <v>141.81167984008789</v>
      </c>
      <c r="K14">
        <v>169.76993942260742</v>
      </c>
      <c r="L14">
        <v>8.7152538299560547</v>
      </c>
      <c r="M14">
        <v>1.4850713068989914</v>
      </c>
      <c r="N14">
        <v>6.1877971120791297</v>
      </c>
      <c r="O14">
        <v>54.419453714154855</v>
      </c>
      <c r="P14">
        <v>28.976211605677427</v>
      </c>
      <c r="Q14">
        <v>38.431678293881141</v>
      </c>
    </row>
    <row r="15" spans="1:17" x14ac:dyDescent="0.3">
      <c r="A15" s="1" t="s">
        <v>24</v>
      </c>
      <c r="B15">
        <v>84.151814814814813</v>
      </c>
      <c r="C15">
        <v>84.151814814814813</v>
      </c>
      <c r="D15">
        <v>82.587555555555554</v>
      </c>
      <c r="E15">
        <v>81.408777777777772</v>
      </c>
      <c r="F15">
        <v>158.49678925925926</v>
      </c>
      <c r="G15">
        <v>6.2837572211866055</v>
      </c>
      <c r="H15">
        <v>194</v>
      </c>
      <c r="I15">
        <v>255</v>
      </c>
      <c r="J15">
        <v>255</v>
      </c>
      <c r="K15">
        <v>255</v>
      </c>
      <c r="L15">
        <v>7.0054080486297607</v>
      </c>
      <c r="M15">
        <v>2.5945955735665778</v>
      </c>
      <c r="N15">
        <v>10.135138959244445</v>
      </c>
      <c r="O15">
        <v>76.189444444444447</v>
      </c>
      <c r="P15">
        <v>59.926333333333339</v>
      </c>
      <c r="Q15">
        <v>4.1616851554788878</v>
      </c>
    </row>
    <row r="16" spans="1:17" x14ac:dyDescent="0.3">
      <c r="A16" s="1" t="s">
        <v>25</v>
      </c>
      <c r="B16">
        <v>91.081324301708221</v>
      </c>
      <c r="C16">
        <v>87.733924140120038</v>
      </c>
      <c r="D16">
        <v>85.385052371883646</v>
      </c>
      <c r="E16">
        <v>83.09178064404432</v>
      </c>
      <c r="F16">
        <v>176.38959</v>
      </c>
      <c r="G16">
        <v>228.20744229483401</v>
      </c>
      <c r="H16">
        <v>152.283447265625</v>
      </c>
      <c r="I16">
        <v>402.305908203125</v>
      </c>
      <c r="J16">
        <v>427.75390625</v>
      </c>
      <c r="K16">
        <v>481.15239990234386</v>
      </c>
      <c r="L16">
        <v>5.9449710845947266</v>
      </c>
      <c r="M16">
        <v>1.0721395798337097</v>
      </c>
      <c r="N16">
        <v>1.4107099734654074</v>
      </c>
      <c r="O16">
        <v>33.339969990766392</v>
      </c>
      <c r="P16">
        <v>20.653350069252078</v>
      </c>
      <c r="Q16">
        <v>57.701633561147986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B709-91D5-4FDC-8DA6-21A9CB00EC2C}">
  <dimension ref="A1:Q16"/>
  <sheetViews>
    <sheetView workbookViewId="0"/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74.778292495956507</v>
      </c>
      <c r="C2">
        <v>68.815531213496271</v>
      </c>
      <c r="D2">
        <v>63.634739475694133</v>
      </c>
      <c r="E2">
        <v>59.651778995192743</v>
      </c>
      <c r="F2">
        <v>60.692818000000003</v>
      </c>
      <c r="G2">
        <v>89.767492093289263</v>
      </c>
      <c r="H2">
        <v>42.929534912109375</v>
      </c>
      <c r="I2">
        <v>157.339143371582</v>
      </c>
      <c r="J2">
        <v>174.38829498291014</v>
      </c>
      <c r="K2">
        <v>218.30182250976566</v>
      </c>
      <c r="L2">
        <v>9.724961519241333</v>
      </c>
      <c r="M2">
        <v>1.7067180759518581</v>
      </c>
      <c r="N2">
        <v>5.8852347446615791</v>
      </c>
      <c r="O2">
        <v>53.142742918276575</v>
      </c>
      <c r="P2">
        <v>17.077901063662505</v>
      </c>
      <c r="Q2">
        <v>23.583999175072996</v>
      </c>
    </row>
    <row r="3" spans="1:17" x14ac:dyDescent="0.3">
      <c r="A3" s="1" t="s">
        <v>15</v>
      </c>
      <c r="B3">
        <v>88.431913928316803</v>
      </c>
      <c r="C3">
        <v>88.431913928316803</v>
      </c>
      <c r="D3">
        <v>86.309222891956708</v>
      </c>
      <c r="E3">
        <v>85.057748395877894</v>
      </c>
      <c r="F3">
        <v>119.37993065007454</v>
      </c>
      <c r="G3">
        <v>8.6742399617334698</v>
      </c>
      <c r="H3">
        <v>118</v>
      </c>
      <c r="I3">
        <v>253</v>
      </c>
      <c r="J3">
        <v>255</v>
      </c>
      <c r="K3">
        <v>255</v>
      </c>
      <c r="L3">
        <v>3.7341823577880859</v>
      </c>
      <c r="M3">
        <v>2.4202361512658541</v>
      </c>
      <c r="N3">
        <v>9.4540474658822422</v>
      </c>
      <c r="O3">
        <v>40.060794607557199</v>
      </c>
      <c r="P3">
        <v>26.698749108821051</v>
      </c>
      <c r="Q3">
        <v>3.9070355049869456</v>
      </c>
    </row>
    <row r="4" spans="1:17" x14ac:dyDescent="0.3">
      <c r="A4" s="1" t="s">
        <v>16</v>
      </c>
      <c r="B4">
        <v>84.966113066868587</v>
      </c>
      <c r="C4">
        <v>80.016059940828583</v>
      </c>
      <c r="D4">
        <v>76.013497525364627</v>
      </c>
      <c r="E4">
        <v>72.965181071253014</v>
      </c>
      <c r="F4">
        <v>156.14637999999999</v>
      </c>
      <c r="G4">
        <v>231.11314362504353</v>
      </c>
      <c r="H4">
        <v>66.7012939453125</v>
      </c>
      <c r="I4">
        <v>424.1795654296875</v>
      </c>
      <c r="J4">
        <v>481.91952667236296</v>
      </c>
      <c r="K4">
        <v>553.15580200195313</v>
      </c>
      <c r="L4">
        <v>7.6455850601196289</v>
      </c>
      <c r="M4">
        <v>1.4589786557202908</v>
      </c>
      <c r="N4">
        <v>2.2796541495629548</v>
      </c>
      <c r="O4">
        <v>36.898553689359218</v>
      </c>
      <c r="P4">
        <v>14.813081829367707</v>
      </c>
      <c r="Q4">
        <v>60.556829826798854</v>
      </c>
    </row>
    <row r="5" spans="1:17" x14ac:dyDescent="0.3">
      <c r="A5" s="1" t="s">
        <v>17</v>
      </c>
      <c r="B5">
        <v>68.320041707736294</v>
      </c>
      <c r="C5">
        <v>56.794087738305677</v>
      </c>
      <c r="D5">
        <v>47.542899094974707</v>
      </c>
      <c r="E5">
        <v>41.205923123083984</v>
      </c>
      <c r="F5">
        <v>38.026896999999998</v>
      </c>
      <c r="G5">
        <v>73.967211908385465</v>
      </c>
      <c r="H5">
        <v>1.6282081604003906</v>
      </c>
      <c r="I5">
        <v>144.43600006103517</v>
      </c>
      <c r="J5">
        <v>201.85384521484389</v>
      </c>
      <c r="K5">
        <v>232.75093872070318</v>
      </c>
      <c r="L5">
        <v>13.335322141647339</v>
      </c>
      <c r="M5">
        <v>2.2631270316988532</v>
      </c>
      <c r="N5">
        <v>8.0825965417816192</v>
      </c>
      <c r="O5">
        <v>76.5698271952905</v>
      </c>
      <c r="P5">
        <v>25.149751409944145</v>
      </c>
      <c r="Q5">
        <v>33.062854440444191</v>
      </c>
    </row>
    <row r="6" spans="1:17" x14ac:dyDescent="0.3">
      <c r="A6" s="1" t="s">
        <v>17</v>
      </c>
      <c r="B6">
        <v>89.798049430184349</v>
      </c>
      <c r="C6">
        <v>83.003707128058508</v>
      </c>
      <c r="D6">
        <v>76.566382098257563</v>
      </c>
      <c r="E6">
        <v>72.30764818329682</v>
      </c>
      <c r="F6">
        <v>87.300929999999994</v>
      </c>
      <c r="G6">
        <v>119.10650433540563</v>
      </c>
      <c r="H6">
        <v>73.79302978515625</v>
      </c>
      <c r="I6">
        <v>210.8120101928711</v>
      </c>
      <c r="J6">
        <v>226.27385864257815</v>
      </c>
      <c r="K6">
        <v>241.2158203125</v>
      </c>
      <c r="L6">
        <v>9.1781573295593262</v>
      </c>
      <c r="M6">
        <v>1.5576178612768592</v>
      </c>
      <c r="N6">
        <v>5.5629209331316396</v>
      </c>
      <c r="O6">
        <v>39.224347434132461</v>
      </c>
      <c r="P6">
        <v>18.06853265341034</v>
      </c>
      <c r="Q6">
        <v>31.090474662605164</v>
      </c>
    </row>
    <row r="7" spans="1:17" x14ac:dyDescent="0.3">
      <c r="A7" s="1" t="s">
        <v>18</v>
      </c>
      <c r="B7">
        <v>76.768033946251762</v>
      </c>
      <c r="C7">
        <v>63.730952282932485</v>
      </c>
      <c r="D7">
        <v>56.219068595306219</v>
      </c>
      <c r="E7">
        <v>51.366017578888865</v>
      </c>
      <c r="F7">
        <v>43.379264999999997</v>
      </c>
      <c r="G7">
        <v>67.577566832955</v>
      </c>
      <c r="H7">
        <v>5.3042221069335938</v>
      </c>
      <c r="I7">
        <v>119.48484497070319</v>
      </c>
      <c r="J7">
        <v>140.29875564575195</v>
      </c>
      <c r="K7">
        <v>174.05673706054688</v>
      </c>
      <c r="L7">
        <v>10.362603187561035</v>
      </c>
      <c r="M7">
        <v>1.9045149903476806</v>
      </c>
      <c r="N7">
        <v>7.3250576551833868</v>
      </c>
      <c r="O7">
        <v>59.595903160259603</v>
      </c>
      <c r="P7">
        <v>19.292760691275543</v>
      </c>
      <c r="Q7">
        <v>23.543538769128091</v>
      </c>
    </row>
    <row r="8" spans="1:17" x14ac:dyDescent="0.3">
      <c r="A8" s="1" t="s">
        <v>18</v>
      </c>
      <c r="B8">
        <v>88.930582061770181</v>
      </c>
      <c r="C8">
        <v>85.434561424660444</v>
      </c>
      <c r="D8">
        <v>82.681078287513927</v>
      </c>
      <c r="E8">
        <v>80.625729635630634</v>
      </c>
      <c r="F8">
        <v>80.665719999999993</v>
      </c>
      <c r="G8">
        <v>95.698924652722724</v>
      </c>
      <c r="H8">
        <v>85.380859375</v>
      </c>
      <c r="I8">
        <v>144.667236328125</v>
      </c>
      <c r="J8">
        <v>154.799072265625</v>
      </c>
      <c r="K8">
        <v>185.10113403320315</v>
      </c>
      <c r="L8">
        <v>5.5603189468383789</v>
      </c>
      <c r="M8">
        <v>1.0219160758832779</v>
      </c>
      <c r="N8">
        <v>3.9304464457049155</v>
      </c>
      <c r="O8">
        <v>20.985239673358485</v>
      </c>
      <c r="P8">
        <v>8.9502767101777003</v>
      </c>
      <c r="Q8">
        <v>16.764557391159613</v>
      </c>
    </row>
    <row r="9" spans="1:17" x14ac:dyDescent="0.3">
      <c r="A9" s="1" t="s">
        <v>19</v>
      </c>
      <c r="B9">
        <v>63.612052037309773</v>
      </c>
      <c r="C9">
        <v>56.01241321270777</v>
      </c>
      <c r="D9">
        <v>51.251279893400657</v>
      </c>
      <c r="E9">
        <v>48.353653832667085</v>
      </c>
      <c r="F9">
        <v>50.738120000000002</v>
      </c>
      <c r="G9">
        <v>84.853861045770927</v>
      </c>
      <c r="H9">
        <v>2.626708984375</v>
      </c>
      <c r="I9">
        <v>163.60274200439454</v>
      </c>
      <c r="J9">
        <v>196.79312896728456</v>
      </c>
      <c r="K9">
        <v>235.39292922973632</v>
      </c>
      <c r="L9">
        <v>11.935815572738647</v>
      </c>
      <c r="M9">
        <v>2.0926810387717665</v>
      </c>
      <c r="N9">
        <v>6.9756034625725549</v>
      </c>
      <c r="O9">
        <v>65.112788414334815</v>
      </c>
      <c r="P9">
        <v>18.756241671926503</v>
      </c>
      <c r="Q9">
        <v>34.558325075605879</v>
      </c>
    </row>
    <row r="10" spans="1:17" x14ac:dyDescent="0.3">
      <c r="A10" s="1" t="s">
        <v>20</v>
      </c>
      <c r="B10">
        <v>84.084913471826496</v>
      </c>
      <c r="C10">
        <v>77.505624030728171</v>
      </c>
      <c r="D10">
        <v>70.884332810377373</v>
      </c>
      <c r="E10">
        <v>66.449613643740761</v>
      </c>
      <c r="F10">
        <v>90.201840000000004</v>
      </c>
      <c r="G10">
        <v>127.80782387534028</v>
      </c>
      <c r="H10">
        <v>73.640392303466797</v>
      </c>
      <c r="I10">
        <v>230.8571487426758</v>
      </c>
      <c r="J10">
        <v>249.07748794555661</v>
      </c>
      <c r="K10">
        <v>278.382080078125</v>
      </c>
      <c r="L10">
        <v>8.8949766159057617</v>
      </c>
      <c r="M10">
        <v>1.6708624520446678</v>
      </c>
      <c r="N10">
        <v>5.0632195516505085</v>
      </c>
      <c r="O10">
        <v>47.001005337757427</v>
      </c>
      <c r="P10">
        <v>20.987346118704991</v>
      </c>
      <c r="Q10">
        <v>36.961650047295642</v>
      </c>
    </row>
    <row r="11" spans="1:17" x14ac:dyDescent="0.3">
      <c r="A11" s="1" t="s">
        <v>21</v>
      </c>
      <c r="B11">
        <v>71.916886354973954</v>
      </c>
      <c r="C11">
        <v>66.592515245839152</v>
      </c>
      <c r="D11">
        <v>62.161673389658233</v>
      </c>
      <c r="E11">
        <v>58.365896169482909</v>
      </c>
      <c r="F11">
        <v>65.209100000000007</v>
      </c>
      <c r="G11">
        <v>97.272616465593742</v>
      </c>
      <c r="H11">
        <v>33.672504425048828</v>
      </c>
      <c r="I11">
        <v>176.403564453125</v>
      </c>
      <c r="J11">
        <v>195.6103622436523</v>
      </c>
      <c r="K11">
        <v>227.26433486938498</v>
      </c>
      <c r="L11">
        <v>8.9330558776855469</v>
      </c>
      <c r="M11">
        <v>1.773332462061195</v>
      </c>
      <c r="N11">
        <v>6.1149395243489488</v>
      </c>
      <c r="O11">
        <v>54.042728052344046</v>
      </c>
      <c r="P11">
        <v>18.003053138101894</v>
      </c>
      <c r="Q11">
        <v>24.46653236677988</v>
      </c>
    </row>
    <row r="12" spans="1:17" x14ac:dyDescent="0.3">
      <c r="A12" s="1" t="s">
        <v>21</v>
      </c>
      <c r="B12">
        <v>72.320792887973511</v>
      </c>
      <c r="C12">
        <v>66.488556108600164</v>
      </c>
      <c r="D12">
        <v>62.290919738606966</v>
      </c>
      <c r="E12">
        <v>58.740766697815161</v>
      </c>
      <c r="F12">
        <v>66.509900000000002</v>
      </c>
      <c r="G12">
        <v>98.688143205630325</v>
      </c>
      <c r="H12">
        <v>36.808586120605469</v>
      </c>
      <c r="I12">
        <v>178.1590515136719</v>
      </c>
      <c r="J12">
        <v>194.686149597168</v>
      </c>
      <c r="K12">
        <v>225.60790863037113</v>
      </c>
      <c r="L12">
        <v>7.5034270286560059</v>
      </c>
      <c r="M12">
        <v>1.4905638807553201</v>
      </c>
      <c r="N12">
        <v>5.1398754508804139</v>
      </c>
      <c r="O12">
        <v>53.616840208249904</v>
      </c>
      <c r="P12">
        <v>17.748659502514126</v>
      </c>
      <c r="Q12">
        <v>24.654858761446494</v>
      </c>
    </row>
    <row r="13" spans="1:17" x14ac:dyDescent="0.3">
      <c r="A13" s="1" t="s">
        <v>22</v>
      </c>
      <c r="B13">
        <v>81.324106224279831</v>
      </c>
      <c r="C13">
        <v>73.673768289894838</v>
      </c>
      <c r="D13">
        <v>66.384369998856883</v>
      </c>
      <c r="E13">
        <v>61.253000685871051</v>
      </c>
      <c r="F13">
        <v>55.245995000000001</v>
      </c>
      <c r="G13">
        <v>82.343097720376662</v>
      </c>
      <c r="H13">
        <v>43.410913467407227</v>
      </c>
      <c r="I13">
        <v>155.48414306640632</v>
      </c>
      <c r="J13">
        <v>175.6583282470703</v>
      </c>
      <c r="K13">
        <v>197.23569458007807</v>
      </c>
      <c r="L13">
        <v>9.2207331657409668</v>
      </c>
      <c r="M13">
        <v>1.6469359363820599</v>
      </c>
      <c r="N13">
        <v>6.3343689860848462</v>
      </c>
      <c r="O13">
        <v>50.779088791723822</v>
      </c>
      <c r="P13">
        <v>18.442215363511661</v>
      </c>
      <c r="Q13">
        <v>21.147573836031182</v>
      </c>
    </row>
    <row r="14" spans="1:17" x14ac:dyDescent="0.3">
      <c r="A14" s="1" t="s">
        <v>23</v>
      </c>
      <c r="B14">
        <v>82.359127665723335</v>
      </c>
      <c r="C14">
        <v>74.874126193475206</v>
      </c>
      <c r="D14">
        <v>70.529494718991458</v>
      </c>
      <c r="E14">
        <v>66.624629211583866</v>
      </c>
      <c r="F14">
        <v>60.089485000000003</v>
      </c>
      <c r="G14">
        <v>81.694786161281428</v>
      </c>
      <c r="H14">
        <v>66.207248687744141</v>
      </c>
      <c r="I14">
        <v>131.5126953125</v>
      </c>
      <c r="J14">
        <v>141.8271484375</v>
      </c>
      <c r="K14">
        <v>170.44548797607422</v>
      </c>
      <c r="L14">
        <v>8.9379003047943115</v>
      </c>
      <c r="M14">
        <v>1.5230100632239083</v>
      </c>
      <c r="N14">
        <v>6.3458752634329514</v>
      </c>
      <c r="O14">
        <v>53.539086824469848</v>
      </c>
      <c r="P14">
        <v>28.164157710490585</v>
      </c>
      <c r="Q14">
        <v>37.339735662896707</v>
      </c>
    </row>
    <row r="15" spans="1:17" x14ac:dyDescent="0.3">
      <c r="A15" s="1" t="s">
        <v>24</v>
      </c>
      <c r="B15">
        <v>84.137740740740739</v>
      </c>
      <c r="C15">
        <v>84.137740740740739</v>
      </c>
      <c r="D15">
        <v>82.622888888888895</v>
      </c>
      <c r="E15">
        <v>81.483851851851853</v>
      </c>
      <c r="F15">
        <v>157.8042362962963</v>
      </c>
      <c r="G15">
        <v>6.290280862833816</v>
      </c>
      <c r="H15">
        <v>192</v>
      </c>
      <c r="I15">
        <v>255</v>
      </c>
      <c r="J15">
        <v>255</v>
      </c>
      <c r="K15">
        <v>255</v>
      </c>
      <c r="L15">
        <v>6.7173831462860107</v>
      </c>
      <c r="M15">
        <v>2.4879196838096336</v>
      </c>
      <c r="N15">
        <v>9.7184362648813813</v>
      </c>
      <c r="O15">
        <v>73.694222222222223</v>
      </c>
      <c r="P15">
        <v>57.655888888888882</v>
      </c>
      <c r="Q15">
        <v>3.9239711555552534</v>
      </c>
    </row>
    <row r="16" spans="1:17" x14ac:dyDescent="0.3">
      <c r="A16" s="1" t="s">
        <v>25</v>
      </c>
      <c r="B16">
        <v>90.95443429709141</v>
      </c>
      <c r="C16">
        <v>87.651524988457979</v>
      </c>
      <c r="D16">
        <v>85.30227449792244</v>
      </c>
      <c r="E16">
        <v>82.942095163896582</v>
      </c>
      <c r="F16">
        <v>176.39166</v>
      </c>
      <c r="G16">
        <v>228.15629922270392</v>
      </c>
      <c r="H16">
        <v>153.081298828125</v>
      </c>
      <c r="I16">
        <v>402.66552734375</v>
      </c>
      <c r="J16">
        <v>428.2236450195312</v>
      </c>
      <c r="K16">
        <v>482.08198730468757</v>
      </c>
      <c r="L16">
        <v>6.5294287204742432</v>
      </c>
      <c r="M16">
        <v>1.1775429796561641</v>
      </c>
      <c r="N16">
        <v>1.5493986574423211</v>
      </c>
      <c r="O16">
        <v>32.780993911588183</v>
      </c>
      <c r="P16">
        <v>20.192481099953831</v>
      </c>
      <c r="Q16">
        <v>55.533520722426061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340-C0E4-433F-B4FE-3234CB87CE8B}">
  <dimension ref="B1:X39"/>
  <sheetViews>
    <sheetView tabSelected="1" topLeftCell="D1" zoomScale="70" zoomScaleNormal="70" workbookViewId="0">
      <selection activeCell="L20" sqref="L20"/>
    </sheetView>
  </sheetViews>
  <sheetFormatPr defaultRowHeight="14.4" x14ac:dyDescent="0.3"/>
  <sheetData>
    <row r="1" spans="2:24" x14ac:dyDescent="0.3">
      <c r="B1" t="s">
        <v>30</v>
      </c>
      <c r="M1" t="s">
        <v>30</v>
      </c>
      <c r="X1" t="s">
        <v>31</v>
      </c>
    </row>
    <row r="20" spans="2:24" x14ac:dyDescent="0.3">
      <c r="B20" t="s">
        <v>30</v>
      </c>
      <c r="M20" t="s">
        <v>30</v>
      </c>
      <c r="X20" t="s">
        <v>30</v>
      </c>
    </row>
    <row r="39" spans="24:24" x14ac:dyDescent="0.3">
      <c r="X39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055-B2FC-424A-AA23-691F2C2EAFE7}">
  <dimension ref="A1:Q18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0.88671875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67.043204971246297</v>
      </c>
      <c r="C2">
        <v>49.315309383143138</v>
      </c>
      <c r="D2">
        <v>32.655656814403812</v>
      </c>
      <c r="E2">
        <v>20.002464001707253</v>
      </c>
      <c r="F2">
        <v>7.6477865999999999</v>
      </c>
      <c r="G2">
        <v>24.121417318173904</v>
      </c>
      <c r="H2">
        <v>0.973785400390625</v>
      </c>
      <c r="I2">
        <v>11.076713562011705</v>
      </c>
      <c r="J2">
        <v>53.070854568481288</v>
      </c>
      <c r="K2">
        <v>116.47364540100199</v>
      </c>
      <c r="L2">
        <v>4.9674270153045654</v>
      </c>
      <c r="M2">
        <v>0.87177696911373248</v>
      </c>
      <c r="N2">
        <v>3.0061274797025259</v>
      </c>
      <c r="O2">
        <v>100</v>
      </c>
      <c r="P2">
        <v>32.655656814403812</v>
      </c>
      <c r="Q2">
        <v>24.121417318173904</v>
      </c>
    </row>
    <row r="3" spans="1:17" x14ac:dyDescent="0.3">
      <c r="A3" s="1" t="s">
        <v>15</v>
      </c>
      <c r="B3">
        <v>59.279020027221463</v>
      </c>
      <c r="C3">
        <v>59.279020027221463</v>
      </c>
      <c r="D3">
        <v>51.769265668546247</v>
      </c>
      <c r="E3">
        <v>49.40508134033314</v>
      </c>
      <c r="F3">
        <v>76.152078553373514</v>
      </c>
      <c r="G3">
        <v>5.9763672456320229</v>
      </c>
      <c r="H3">
        <v>3</v>
      </c>
      <c r="I3">
        <v>255</v>
      </c>
      <c r="J3">
        <v>255</v>
      </c>
      <c r="K3">
        <v>255</v>
      </c>
      <c r="L3">
        <v>1.8063702583312988</v>
      </c>
      <c r="M3">
        <v>1.1707630166124174</v>
      </c>
      <c r="N3">
        <v>4.5732930336422557</v>
      </c>
      <c r="O3">
        <v>100</v>
      </c>
      <c r="P3">
        <v>51.769265668546247</v>
      </c>
      <c r="Q3">
        <v>5.9763672456320229</v>
      </c>
    </row>
    <row r="4" spans="1:17" x14ac:dyDescent="0.3">
      <c r="A4" s="1" t="s">
        <v>16</v>
      </c>
      <c r="B4">
        <v>74.637391877822324</v>
      </c>
      <c r="C4">
        <v>67.170187284557116</v>
      </c>
      <c r="D4">
        <v>61.638820021800001</v>
      </c>
      <c r="E4">
        <v>57.477814535162416</v>
      </c>
      <c r="F4">
        <v>78.197754000000003</v>
      </c>
      <c r="G4">
        <v>128.06659491988924</v>
      </c>
      <c r="H4">
        <v>13.029491424560547</v>
      </c>
      <c r="I4">
        <v>239.38531799316397</v>
      </c>
      <c r="J4">
        <v>297.11698913574202</v>
      </c>
      <c r="K4">
        <v>340.41328430175793</v>
      </c>
      <c r="L4">
        <v>3.9383108615875244</v>
      </c>
      <c r="M4">
        <v>0.75153326285244171</v>
      </c>
      <c r="N4">
        <v>1.1742707232069403</v>
      </c>
      <c r="O4">
        <v>100</v>
      </c>
      <c r="P4">
        <v>61.638820021800001</v>
      </c>
      <c r="Q4">
        <v>128.06659491988924</v>
      </c>
    </row>
    <row r="5" spans="1:17" x14ac:dyDescent="0.3">
      <c r="A5" s="1" t="s">
        <v>17</v>
      </c>
      <c r="B5">
        <v>65.981431775538525</v>
      </c>
      <c r="C5">
        <v>45.619245160572071</v>
      </c>
      <c r="D5">
        <v>28.686253825245672</v>
      </c>
      <c r="E5">
        <v>19.619522126008412</v>
      </c>
      <c r="F5">
        <v>11.614286</v>
      </c>
      <c r="G5">
        <v>34.75759738779243</v>
      </c>
      <c r="H5">
        <v>0.8624267578125</v>
      </c>
      <c r="I5">
        <v>30.776424407958999</v>
      </c>
      <c r="J5">
        <v>91.861366653442417</v>
      </c>
      <c r="K5">
        <v>164.34710433960026</v>
      </c>
      <c r="L5">
        <v>4.0385816097259521</v>
      </c>
      <c r="M5">
        <v>0.68538450842130239</v>
      </c>
      <c r="N5">
        <v>2.4478018157903656</v>
      </c>
      <c r="O5">
        <v>100</v>
      </c>
      <c r="P5">
        <v>28.686253825245672</v>
      </c>
      <c r="Q5">
        <v>34.75759738779243</v>
      </c>
    </row>
    <row r="6" spans="1:17" x14ac:dyDescent="0.3">
      <c r="A6" s="1" t="s">
        <v>17</v>
      </c>
      <c r="B6">
        <v>65.981431775538525</v>
      </c>
      <c r="C6">
        <v>45.619245160572071</v>
      </c>
      <c r="D6">
        <v>28.686253825245672</v>
      </c>
      <c r="E6">
        <v>19.619522126008412</v>
      </c>
      <c r="F6">
        <v>11.614286</v>
      </c>
      <c r="G6">
        <v>34.75759738779243</v>
      </c>
      <c r="H6">
        <v>0.8624267578125</v>
      </c>
      <c r="I6">
        <v>30.776424407958999</v>
      </c>
      <c r="J6">
        <v>91.861366653442417</v>
      </c>
      <c r="K6">
        <v>164.34710433960026</v>
      </c>
      <c r="L6">
        <v>3.0837287902832031</v>
      </c>
      <c r="M6">
        <v>0.5233371874776328</v>
      </c>
      <c r="N6">
        <v>1.8690613838486885</v>
      </c>
      <c r="O6">
        <v>100</v>
      </c>
      <c r="P6">
        <v>28.686253825245672</v>
      </c>
      <c r="Q6">
        <v>34.75759738779243</v>
      </c>
    </row>
    <row r="7" spans="1:17" x14ac:dyDescent="0.3">
      <c r="A7" s="1" t="s">
        <v>18</v>
      </c>
      <c r="B7">
        <v>65.843348516615833</v>
      </c>
      <c r="C7">
        <v>49.66695901101842</v>
      </c>
      <c r="D7">
        <v>39.398853755289394</v>
      </c>
      <c r="E7">
        <v>32.522212534588775</v>
      </c>
      <c r="F7">
        <v>12.436657</v>
      </c>
      <c r="G7">
        <v>32.233608131328744</v>
      </c>
      <c r="H7">
        <v>0.9832305908203125</v>
      </c>
      <c r="I7">
        <v>30.843503570556649</v>
      </c>
      <c r="J7">
        <v>95.798683166503906</v>
      </c>
      <c r="K7">
        <v>140.58475418090819</v>
      </c>
      <c r="L7">
        <v>3.8804085254669189</v>
      </c>
      <c r="M7">
        <v>0.71316985429836599</v>
      </c>
      <c r="N7">
        <v>2.7429609780706388</v>
      </c>
      <c r="O7">
        <v>100</v>
      </c>
      <c r="P7">
        <v>39.398853755289394</v>
      </c>
      <c r="Q7">
        <v>32.233608131328744</v>
      </c>
    </row>
    <row r="8" spans="1:17" x14ac:dyDescent="0.3">
      <c r="A8" s="1" t="s">
        <v>18</v>
      </c>
      <c r="B8">
        <v>65.843348516615833</v>
      </c>
      <c r="C8">
        <v>49.66695901101842</v>
      </c>
      <c r="D8">
        <v>39.398853755289394</v>
      </c>
      <c r="E8">
        <v>32.522212534588775</v>
      </c>
      <c r="F8">
        <v>12.436657</v>
      </c>
      <c r="G8">
        <v>32.233608131328744</v>
      </c>
      <c r="H8">
        <v>0.9832305908203125</v>
      </c>
      <c r="I8">
        <v>30.843503570556649</v>
      </c>
      <c r="J8">
        <v>95.798683166503906</v>
      </c>
      <c r="K8">
        <v>140.58475418090819</v>
      </c>
      <c r="L8">
        <v>2.8583328723907471</v>
      </c>
      <c r="M8">
        <v>0.52532531684762618</v>
      </c>
      <c r="N8">
        <v>2.0204819878754852</v>
      </c>
      <c r="O8">
        <v>100</v>
      </c>
      <c r="P8">
        <v>39.398853755289394</v>
      </c>
      <c r="Q8">
        <v>32.233608131328744</v>
      </c>
    </row>
    <row r="9" spans="1:17" x14ac:dyDescent="0.3">
      <c r="A9" s="1" t="s">
        <v>19</v>
      </c>
      <c r="B9">
        <v>59.396135773897186</v>
      </c>
      <c r="C9">
        <v>46.722999509081987</v>
      </c>
      <c r="D9">
        <v>38.309015358720814</v>
      </c>
      <c r="E9">
        <v>33.857318185005965</v>
      </c>
      <c r="F9">
        <v>26.628568999999999</v>
      </c>
      <c r="G9">
        <v>54.774571309225003</v>
      </c>
      <c r="H9">
        <v>0.8183135986328125</v>
      </c>
      <c r="I9">
        <v>102.46326751708999</v>
      </c>
      <c r="J9">
        <v>142.82698287963865</v>
      </c>
      <c r="K9">
        <v>190.17247085571287</v>
      </c>
      <c r="L9">
        <v>4.0104324817657471</v>
      </c>
      <c r="M9">
        <v>0.70314055715087787</v>
      </c>
      <c r="N9">
        <v>2.3438018571695931</v>
      </c>
      <c r="O9">
        <v>100</v>
      </c>
      <c r="P9">
        <v>38.309015358720814</v>
      </c>
      <c r="Q9">
        <v>54.774571309225003</v>
      </c>
    </row>
    <row r="10" spans="1:17" x14ac:dyDescent="0.3">
      <c r="A10" s="1" t="s">
        <v>20</v>
      </c>
      <c r="B10">
        <v>76.306788809944578</v>
      </c>
      <c r="C10">
        <v>62.765535398708835</v>
      </c>
      <c r="D10">
        <v>50.250151026075663</v>
      </c>
      <c r="E10">
        <v>40.411008824130512</v>
      </c>
      <c r="F10">
        <v>21.182945</v>
      </c>
      <c r="G10">
        <v>50.972351957335654</v>
      </c>
      <c r="H10">
        <v>2.03173828125</v>
      </c>
      <c r="I10">
        <v>69.825630187988324</v>
      </c>
      <c r="J10">
        <v>112.13388900756823</v>
      </c>
      <c r="K10">
        <v>240.55688949584956</v>
      </c>
      <c r="L10">
        <v>3.9382731914520264</v>
      </c>
      <c r="M10">
        <v>0.73977853856575315</v>
      </c>
      <c r="N10">
        <v>2.2417531471689487</v>
      </c>
      <c r="O10">
        <v>100</v>
      </c>
      <c r="P10">
        <v>50.250151026075663</v>
      </c>
      <c r="Q10">
        <v>50.972351957335654</v>
      </c>
    </row>
    <row r="11" spans="1:17" x14ac:dyDescent="0.3">
      <c r="A11" s="1" t="s">
        <v>21</v>
      </c>
      <c r="B11">
        <v>69.357788876889842</v>
      </c>
      <c r="C11">
        <v>51.165810411637658</v>
      </c>
      <c r="D11">
        <v>36.572624190064793</v>
      </c>
      <c r="E11">
        <v>25.264797198577053</v>
      </c>
      <c r="F11">
        <v>9.6585289999999997</v>
      </c>
      <c r="G11">
        <v>27.683686073378578</v>
      </c>
      <c r="H11">
        <v>1.0476455688476563</v>
      </c>
      <c r="I11">
        <v>24.712497711181662</v>
      </c>
      <c r="J11">
        <v>59.778305053710938</v>
      </c>
      <c r="K11">
        <v>137.65021591186553</v>
      </c>
      <c r="L11">
        <v>3.6215171813964844</v>
      </c>
      <c r="M11">
        <v>0.71892016210545129</v>
      </c>
      <c r="N11">
        <v>2.4790350417429354</v>
      </c>
      <c r="O11">
        <v>100</v>
      </c>
      <c r="P11">
        <v>36.572624190064793</v>
      </c>
      <c r="Q11">
        <v>27.683686073378578</v>
      </c>
    </row>
    <row r="12" spans="1:17" x14ac:dyDescent="0.3">
      <c r="A12" s="1" t="s">
        <v>21</v>
      </c>
      <c r="B12">
        <v>69.357788876889842</v>
      </c>
      <c r="C12">
        <v>51.165810411637658</v>
      </c>
      <c r="D12">
        <v>36.572624190064793</v>
      </c>
      <c r="E12">
        <v>25.264797198577053</v>
      </c>
      <c r="F12">
        <v>9.6585289999999997</v>
      </c>
      <c r="G12">
        <v>27.683686073378578</v>
      </c>
      <c r="H12">
        <v>1.0476455688476563</v>
      </c>
      <c r="I12">
        <v>24.712497711181662</v>
      </c>
      <c r="J12">
        <v>59.778305053710938</v>
      </c>
      <c r="K12">
        <v>137.65021591186553</v>
      </c>
      <c r="L12">
        <v>2.6588935852050781</v>
      </c>
      <c r="M12">
        <v>0.52782635330744943</v>
      </c>
      <c r="N12">
        <v>1.8200908734739636</v>
      </c>
      <c r="O12">
        <v>100</v>
      </c>
      <c r="P12">
        <v>36.572624190064793</v>
      </c>
      <c r="Q12">
        <v>27.683686073378578</v>
      </c>
    </row>
    <row r="13" spans="1:17" x14ac:dyDescent="0.3">
      <c r="A13" s="1" t="s">
        <v>22</v>
      </c>
      <c r="B13">
        <v>68.690611425468688</v>
      </c>
      <c r="C13">
        <v>49.467146061957017</v>
      </c>
      <c r="D13">
        <v>31.632801783264746</v>
      </c>
      <c r="E13">
        <v>19.600247913808872</v>
      </c>
      <c r="F13">
        <v>6.7064056000000001</v>
      </c>
      <c r="G13">
        <v>21.63367936259738</v>
      </c>
      <c r="H13">
        <v>0.98150634765625</v>
      </c>
      <c r="I13">
        <v>10.27548370361329</v>
      </c>
      <c r="J13">
        <v>39.950901031494126</v>
      </c>
      <c r="K13">
        <v>113.99684593200639</v>
      </c>
      <c r="L13">
        <v>3.9929399490356445</v>
      </c>
      <c r="M13">
        <v>0.7131880053004338</v>
      </c>
      <c r="N13">
        <v>2.7430307896170532</v>
      </c>
      <c r="O13">
        <v>100</v>
      </c>
      <c r="P13">
        <v>31.632801783264746</v>
      </c>
      <c r="Q13">
        <v>21.63367936259738</v>
      </c>
    </row>
    <row r="14" spans="1:17" x14ac:dyDescent="0.3">
      <c r="A14" s="1" t="s">
        <v>23</v>
      </c>
      <c r="B14">
        <v>81.455961378024242</v>
      </c>
      <c r="C14">
        <v>70.768138642151015</v>
      </c>
      <c r="D14">
        <v>62.510428424203759</v>
      </c>
      <c r="E14">
        <v>54.157874073710552</v>
      </c>
      <c r="F14">
        <v>22.660961</v>
      </c>
      <c r="G14">
        <v>46.350561072318747</v>
      </c>
      <c r="H14">
        <v>5.2110404968261719</v>
      </c>
      <c r="I14">
        <v>93.683177947998047</v>
      </c>
      <c r="J14">
        <v>135.26105117797852</v>
      </c>
      <c r="K14">
        <v>159.20903015136719</v>
      </c>
      <c r="L14">
        <v>4.1741633415222168</v>
      </c>
      <c r="M14">
        <v>0.71127362779696757</v>
      </c>
      <c r="N14">
        <v>2.9636401158206982</v>
      </c>
      <c r="O14">
        <v>100</v>
      </c>
      <c r="P14">
        <v>62.510428424203759</v>
      </c>
      <c r="Q14">
        <v>46.350561072318747</v>
      </c>
    </row>
    <row r="15" spans="1:17" x14ac:dyDescent="0.3">
      <c r="A15" s="1" t="s">
        <v>24</v>
      </c>
      <c r="B15">
        <v>78.248481481481477</v>
      </c>
      <c r="C15">
        <v>78.248481481481477</v>
      </c>
      <c r="D15">
        <v>73.281148148148148</v>
      </c>
      <c r="E15">
        <v>69.832740740740746</v>
      </c>
      <c r="F15">
        <v>147.02502703703703</v>
      </c>
      <c r="G15">
        <v>4.7872072969220483</v>
      </c>
      <c r="H15">
        <v>248</v>
      </c>
      <c r="I15">
        <v>255</v>
      </c>
      <c r="J15">
        <v>255</v>
      </c>
      <c r="K15">
        <v>255</v>
      </c>
      <c r="L15">
        <v>2.3887250423431396</v>
      </c>
      <c r="M15">
        <v>0.88471297864560727</v>
      </c>
      <c r="N15">
        <v>3.4559100728344032</v>
      </c>
      <c r="O15">
        <v>100</v>
      </c>
      <c r="P15">
        <v>73.281148148148148</v>
      </c>
      <c r="Q15">
        <v>4.7872072969220483</v>
      </c>
    </row>
    <row r="16" spans="1:17" x14ac:dyDescent="0.3">
      <c r="A16" s="1" t="s">
        <v>25</v>
      </c>
      <c r="B16">
        <v>72.198230465143126</v>
      </c>
      <c r="C16">
        <v>58.195532519621416</v>
      </c>
      <c r="D16">
        <v>43.77910751385042</v>
      </c>
      <c r="E16">
        <v>31.554781278855032</v>
      </c>
      <c r="F16">
        <v>16.920963</v>
      </c>
      <c r="G16">
        <v>59.932723920112082</v>
      </c>
      <c r="H16">
        <v>1.475006103515625</v>
      </c>
      <c r="I16">
        <v>33.853761291503915</v>
      </c>
      <c r="J16">
        <v>74.365238189697251</v>
      </c>
      <c r="K16">
        <v>381.23952697753913</v>
      </c>
      <c r="L16">
        <v>4.0841608047485352</v>
      </c>
      <c r="M16">
        <v>0.73655370007151277</v>
      </c>
      <c r="N16">
        <v>0.96914960535725359</v>
      </c>
      <c r="O16">
        <v>100</v>
      </c>
      <c r="P16">
        <v>43.77910751385042</v>
      </c>
      <c r="Q16">
        <v>59.932723920112082</v>
      </c>
    </row>
    <row r="18" spans="1:17" x14ac:dyDescent="0.3">
      <c r="A18" s="2" t="s">
        <v>26</v>
      </c>
      <c r="B18">
        <f>AVERAGE(I3DRSGM_interp[bad050])</f>
        <v>69.308064303222508</v>
      </c>
      <c r="C18">
        <f>AVERAGE(I3DRSGM_interp[bad100])</f>
        <v>55.655758631625318</v>
      </c>
      <c r="D18">
        <f>AVERAGE(I3DRSGM_interp[bad200])</f>
        <v>43.676123886680898</v>
      </c>
      <c r="E18">
        <f>AVERAGE(I3DRSGM_interp[bad400])</f>
        <v>35.407492974120196</v>
      </c>
      <c r="F18">
        <f>AVERAGE(I3DRSGM_interp[avgerr])</f>
        <v>31.369428919360697</v>
      </c>
      <c r="G18">
        <f>AVERAGE(I3DRSGM_interp[rms])</f>
        <v>39.064350505813699</v>
      </c>
      <c r="H18">
        <f>AVERAGE(I3DRSGM_interp[A50])</f>
        <v>18.753832499186199</v>
      </c>
      <c r="I18">
        <f>AVERAGE(I3DRSGM_interp[A90])</f>
        <v>82.881880238850925</v>
      </c>
      <c r="J18">
        <f>AVERAGE(I3DRSGM_interp[A95])</f>
        <v>123.97350771586099</v>
      </c>
      <c r="K18">
        <f>AVERAGE(I3DRSGM_interp[A99])</f>
        <v>195.81505613199889</v>
      </c>
      <c r="L18">
        <f>AVERAGE(I3DRSGM_interp[time])</f>
        <v>3.5628177007039388</v>
      </c>
      <c r="M18">
        <f>AVERAGE(I3DRSGM_interp[time/MP])</f>
        <v>0.73177893590450482</v>
      </c>
      <c r="N18">
        <f>AVERAGE(I3DRSGM_interp[time/Gdisp])</f>
        <v>2.4566939270214494</v>
      </c>
      <c r="O18">
        <f>AVERAGE(I3DRSGM_interp[coverage])</f>
        <v>100</v>
      </c>
      <c r="P18">
        <f>AVERAGE(I3DRSGM_interp[bad200_maskerr])</f>
        <v>43.676123886680898</v>
      </c>
      <c r="Q18">
        <f>AVERAGE(I3DRSGM_interp[rms_maskerr])</f>
        <v>39.064350505813699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D79-7811-4ECE-8F0D-44B70431BCBA}">
  <dimension ref="A1:Q18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81.790729035627635</v>
      </c>
      <c r="C2">
        <v>71.113212805508127</v>
      </c>
      <c r="D2">
        <v>62.021134255099284</v>
      </c>
      <c r="E2">
        <v>57.32840439392578</v>
      </c>
      <c r="F2">
        <v>60.918002999999999</v>
      </c>
      <c r="G2">
        <v>89.95395686387981</v>
      </c>
      <c r="H2">
        <v>47.30120849609375</v>
      </c>
      <c r="I2">
        <v>160.17831726074215</v>
      </c>
      <c r="J2">
        <v>177.277099609375</v>
      </c>
      <c r="K2">
        <v>221.57526000976566</v>
      </c>
      <c r="L2">
        <v>4.8157889842987061</v>
      </c>
      <c r="M2">
        <v>0.84516469224174773</v>
      </c>
      <c r="N2">
        <v>2.9143610077301645</v>
      </c>
      <c r="O2">
        <v>46.135764388085185</v>
      </c>
      <c r="P2">
        <v>8.5033857208644079</v>
      </c>
      <c r="Q2">
        <v>10.507847714276496</v>
      </c>
    </row>
    <row r="3" spans="1:17" x14ac:dyDescent="0.3">
      <c r="A3" s="1" t="s">
        <v>15</v>
      </c>
      <c r="B3">
        <v>67.942834921252185</v>
      </c>
      <c r="C3">
        <v>67.942834921252185</v>
      </c>
      <c r="D3">
        <v>61.08237734137014</v>
      </c>
      <c r="E3">
        <v>59.770173050748589</v>
      </c>
      <c r="F3">
        <v>91.6858869661028</v>
      </c>
      <c r="G3">
        <v>6.8270130701484648</v>
      </c>
      <c r="H3">
        <v>68</v>
      </c>
      <c r="I3">
        <v>255</v>
      </c>
      <c r="J3">
        <v>255</v>
      </c>
      <c r="K3">
        <v>255</v>
      </c>
      <c r="L3">
        <v>2.0497589111328125</v>
      </c>
      <c r="M3">
        <v>1.32851053933036</v>
      </c>
      <c r="N3">
        <v>5.1894942942592186</v>
      </c>
      <c r="O3">
        <v>58.037526735368459</v>
      </c>
      <c r="P3">
        <v>19.368461987167024</v>
      </c>
      <c r="Q3">
        <v>2.1897583895019839</v>
      </c>
    </row>
    <row r="4" spans="1:17" x14ac:dyDescent="0.3">
      <c r="A4" s="1" t="s">
        <v>16</v>
      </c>
      <c r="B4">
        <v>78.855969657092785</v>
      </c>
      <c r="C4">
        <v>73.128719204452821</v>
      </c>
      <c r="D4">
        <v>69.780900883296752</v>
      </c>
      <c r="E4">
        <v>68.465649740628891</v>
      </c>
      <c r="F4">
        <v>170.65700000000001</v>
      </c>
      <c r="G4">
        <v>253.22754095871957</v>
      </c>
      <c r="H4">
        <v>66.7030029296875</v>
      </c>
      <c r="I4">
        <v>468.907958984375</v>
      </c>
      <c r="J4">
        <v>546.6309814453125</v>
      </c>
      <c r="K4">
        <v>559.5823974609375</v>
      </c>
      <c r="L4">
        <v>4.4569604396820068</v>
      </c>
      <c r="M4">
        <v>0.85050523926602228</v>
      </c>
      <c r="N4">
        <v>1.32891443635316</v>
      </c>
      <c r="O4">
        <v>35.335457357193235</v>
      </c>
      <c r="P4">
        <v>7.0744268341459984</v>
      </c>
      <c r="Q4">
        <v>42.858551874159261</v>
      </c>
    </row>
    <row r="5" spans="1:17" x14ac:dyDescent="0.3">
      <c r="A5" s="1" t="s">
        <v>17</v>
      </c>
      <c r="B5">
        <v>77.093668624432155</v>
      </c>
      <c r="C5">
        <v>62.918961135232443</v>
      </c>
      <c r="D5">
        <v>49.872378671489123</v>
      </c>
      <c r="E5">
        <v>43.9628832373458</v>
      </c>
      <c r="F5">
        <v>54.376503</v>
      </c>
      <c r="G5">
        <v>92.38818727758165</v>
      </c>
      <c r="H5">
        <v>1.9817962646484375</v>
      </c>
      <c r="I5">
        <v>193.648193359375</v>
      </c>
      <c r="J5">
        <v>213.10986328125</v>
      </c>
      <c r="K5">
        <v>235.44093902587892</v>
      </c>
      <c r="L5">
        <v>4.974846363067627</v>
      </c>
      <c r="M5">
        <v>0.8442772632874892</v>
      </c>
      <c r="N5">
        <v>3.0152759403124612</v>
      </c>
      <c r="O5">
        <v>58.951397317779822</v>
      </c>
      <c r="P5">
        <v>10.490303494380589</v>
      </c>
      <c r="Q5">
        <v>16.542145511541118</v>
      </c>
    </row>
    <row r="6" spans="1:17" x14ac:dyDescent="0.3">
      <c r="A6" s="1" t="s">
        <v>17</v>
      </c>
      <c r="B6">
        <v>77.093668624432155</v>
      </c>
      <c r="C6">
        <v>62.918961135232443</v>
      </c>
      <c r="D6">
        <v>49.872378671489123</v>
      </c>
      <c r="E6">
        <v>43.9628832373458</v>
      </c>
      <c r="F6">
        <v>54.376503</v>
      </c>
      <c r="G6">
        <v>92.38818727758165</v>
      </c>
      <c r="H6">
        <v>1.9817962646484375</v>
      </c>
      <c r="I6">
        <v>193.648193359375</v>
      </c>
      <c r="J6">
        <v>213.10986328125</v>
      </c>
      <c r="K6">
        <v>235.44093902587892</v>
      </c>
      <c r="L6">
        <v>4.0331923961639404</v>
      </c>
      <c r="M6">
        <v>0.68446990922660456</v>
      </c>
      <c r="N6">
        <v>2.4445353900950164</v>
      </c>
      <c r="O6">
        <v>58.951397317779822</v>
      </c>
      <c r="P6">
        <v>10.490303494380589</v>
      </c>
      <c r="Q6">
        <v>16.542145511541118</v>
      </c>
    </row>
    <row r="7" spans="1:17" x14ac:dyDescent="0.3">
      <c r="A7" s="1" t="s">
        <v>18</v>
      </c>
      <c r="B7">
        <v>72.38246433790988</v>
      </c>
      <c r="C7">
        <v>60.235152190597738</v>
      </c>
      <c r="D7">
        <v>52.973090596852977</v>
      </c>
      <c r="E7">
        <v>50.153352133550158</v>
      </c>
      <c r="F7">
        <v>48.389319999999998</v>
      </c>
      <c r="G7">
        <v>73.321214449034116</v>
      </c>
      <c r="H7">
        <v>4.268096923828125</v>
      </c>
      <c r="I7">
        <v>128.9550720214844</v>
      </c>
      <c r="J7">
        <v>146.32204360961913</v>
      </c>
      <c r="K7">
        <v>176.81272430419924</v>
      </c>
      <c r="L7">
        <v>4.600236177444458</v>
      </c>
      <c r="M7">
        <v>0.84546504391863553</v>
      </c>
      <c r="N7">
        <v>3.2517886304562906</v>
      </c>
      <c r="O7">
        <v>52.08977201551459</v>
      </c>
      <c r="P7">
        <v>9.0268792620277782</v>
      </c>
      <c r="Q7">
        <v>16.618330686170673</v>
      </c>
    </row>
    <row r="8" spans="1:17" x14ac:dyDescent="0.3">
      <c r="A8" s="1" t="s">
        <v>18</v>
      </c>
      <c r="B8">
        <v>72.38246433790988</v>
      </c>
      <c r="C8">
        <v>60.235152190597738</v>
      </c>
      <c r="D8">
        <v>52.973090596852977</v>
      </c>
      <c r="E8">
        <v>50.153352133550158</v>
      </c>
      <c r="F8">
        <v>48.389319999999998</v>
      </c>
      <c r="G8">
        <v>73.321214449034116</v>
      </c>
      <c r="H8">
        <v>4.268096923828125</v>
      </c>
      <c r="I8">
        <v>128.9550720214844</v>
      </c>
      <c r="J8">
        <v>146.32204360961913</v>
      </c>
      <c r="K8">
        <v>176.81272430419924</v>
      </c>
      <c r="L8">
        <v>3.6502411365509033</v>
      </c>
      <c r="M8">
        <v>0.67086800846430694</v>
      </c>
      <c r="N8">
        <v>2.5802615710165653</v>
      </c>
      <c r="O8">
        <v>52.08977201551459</v>
      </c>
      <c r="P8">
        <v>9.0268792620277782</v>
      </c>
      <c r="Q8">
        <v>16.618330686170673</v>
      </c>
    </row>
    <row r="9" spans="1:17" x14ac:dyDescent="0.3">
      <c r="A9" s="1" t="s">
        <v>19</v>
      </c>
      <c r="B9">
        <v>67.485517918507611</v>
      </c>
      <c r="C9">
        <v>56.866067045374848</v>
      </c>
      <c r="D9">
        <v>50.056964022722497</v>
      </c>
      <c r="E9">
        <v>47.404569044112485</v>
      </c>
      <c r="F9">
        <v>57.415011999999997</v>
      </c>
      <c r="G9">
        <v>92.210087275267782</v>
      </c>
      <c r="H9">
        <v>2.0175628662109375</v>
      </c>
      <c r="I9">
        <v>174.48974609375</v>
      </c>
      <c r="J9">
        <v>202.81720046997071</v>
      </c>
      <c r="K9">
        <v>250.632080078125</v>
      </c>
      <c r="L9">
        <v>4.8458960056304932</v>
      </c>
      <c r="M9">
        <v>0.84962059149142533</v>
      </c>
      <c r="N9">
        <v>2.8320686383047509</v>
      </c>
      <c r="O9">
        <v>53.829809243284942</v>
      </c>
      <c r="P9">
        <v>7.1435759870958693</v>
      </c>
      <c r="Q9">
        <v>21.692735375383304</v>
      </c>
    </row>
    <row r="10" spans="1:17" x14ac:dyDescent="0.3">
      <c r="A10" s="1" t="s">
        <v>20</v>
      </c>
      <c r="B10">
        <v>81.372173332852455</v>
      </c>
      <c r="C10">
        <v>73.274038692730315</v>
      </c>
      <c r="D10">
        <v>66.580916164749155</v>
      </c>
      <c r="E10">
        <v>63.072358771834914</v>
      </c>
      <c r="F10">
        <v>91.269149999999996</v>
      </c>
      <c r="G10">
        <v>128.39969790414227</v>
      </c>
      <c r="H10">
        <v>80.83807373046875</v>
      </c>
      <c r="I10">
        <v>230.84710998535158</v>
      </c>
      <c r="J10">
        <v>251.9185791015625</v>
      </c>
      <c r="K10">
        <v>280.0654296875</v>
      </c>
      <c r="L10">
        <v>4.5352013111114502</v>
      </c>
      <c r="M10">
        <v>0.8519075328033614</v>
      </c>
      <c r="N10">
        <v>2.5815379781920043</v>
      </c>
      <c r="O10">
        <v>38.78359015279932</v>
      </c>
      <c r="P10">
        <v>9.5848586215602118</v>
      </c>
      <c r="Q10">
        <v>23.078314096635584</v>
      </c>
    </row>
    <row r="11" spans="1:17" x14ac:dyDescent="0.3">
      <c r="A11" s="1" t="s">
        <v>21</v>
      </c>
      <c r="B11">
        <v>74.794141468682511</v>
      </c>
      <c r="C11">
        <v>61.792537479354593</v>
      </c>
      <c r="D11">
        <v>52.263153506543006</v>
      </c>
      <c r="E11">
        <v>48.167998030745771</v>
      </c>
      <c r="F11">
        <v>55.641869999999997</v>
      </c>
      <c r="G11">
        <v>88.561642660811401</v>
      </c>
      <c r="H11">
        <v>2.6902847290039063</v>
      </c>
      <c r="I11">
        <v>165.56215820312514</v>
      </c>
      <c r="J11">
        <v>191.035888671875</v>
      </c>
      <c r="K11">
        <v>221.78759765625</v>
      </c>
      <c r="L11">
        <v>4.3620517253875732</v>
      </c>
      <c r="M11">
        <v>0.86592628902529323</v>
      </c>
      <c r="N11">
        <v>2.9859527207768735</v>
      </c>
      <c r="O11">
        <v>54.949577563206709</v>
      </c>
      <c r="P11">
        <v>9.4580779125905217</v>
      </c>
      <c r="Q11">
        <v>12.687367706360774</v>
      </c>
    </row>
    <row r="12" spans="1:17" x14ac:dyDescent="0.3">
      <c r="A12" s="1" t="s">
        <v>21</v>
      </c>
      <c r="B12">
        <v>74.794141468682511</v>
      </c>
      <c r="C12">
        <v>61.792537479354593</v>
      </c>
      <c r="D12">
        <v>52.263153506543006</v>
      </c>
      <c r="E12">
        <v>48.167998030745771</v>
      </c>
      <c r="F12">
        <v>55.641869999999997</v>
      </c>
      <c r="G12">
        <v>88.561642660811401</v>
      </c>
      <c r="H12">
        <v>2.6902847290039063</v>
      </c>
      <c r="I12">
        <v>165.56215820312514</v>
      </c>
      <c r="J12">
        <v>191.035888671875</v>
      </c>
      <c r="K12">
        <v>221.78759765625</v>
      </c>
      <c r="L12">
        <v>3.4268419742584229</v>
      </c>
      <c r="M12">
        <v>0.68027449940017604</v>
      </c>
      <c r="N12">
        <v>2.3457741358626762</v>
      </c>
      <c r="O12">
        <v>54.949577563206709</v>
      </c>
      <c r="P12">
        <v>9.4580779125905217</v>
      </c>
      <c r="Q12">
        <v>12.687367706360774</v>
      </c>
    </row>
    <row r="13" spans="1:17" x14ac:dyDescent="0.3">
      <c r="A13" s="1" t="s">
        <v>22</v>
      </c>
      <c r="B13">
        <v>81.972432984682214</v>
      </c>
      <c r="C13">
        <v>71.173053840877927</v>
      </c>
      <c r="D13">
        <v>61.118166295153173</v>
      </c>
      <c r="E13">
        <v>56.173196730681298</v>
      </c>
      <c r="F13">
        <v>56.975772999999997</v>
      </c>
      <c r="G13">
        <v>84.314089704249611</v>
      </c>
      <c r="H13">
        <v>44.954345703125</v>
      </c>
      <c r="I13">
        <v>150.8531494140625</v>
      </c>
      <c r="J13">
        <v>175.33978271484375</v>
      </c>
      <c r="K13">
        <v>198.34001831054672</v>
      </c>
      <c r="L13">
        <v>4.7542552947998047</v>
      </c>
      <c r="M13">
        <v>0.84916825538691065</v>
      </c>
      <c r="N13">
        <v>3.2660317514881183</v>
      </c>
      <c r="O13">
        <v>46.291473765432102</v>
      </c>
      <c r="P13">
        <v>8.8071023376771826</v>
      </c>
      <c r="Q13">
        <v>10.269866299450726</v>
      </c>
    </row>
    <row r="14" spans="1:17" x14ac:dyDescent="0.3">
      <c r="A14" s="1" t="s">
        <v>23</v>
      </c>
      <c r="B14">
        <v>79.506357249186181</v>
      </c>
      <c r="C14">
        <v>72.208522135523168</v>
      </c>
      <c r="D14">
        <v>67.149696962261373</v>
      </c>
      <c r="E14">
        <v>64.136018686645627</v>
      </c>
      <c r="F14">
        <v>63.335872999999999</v>
      </c>
      <c r="G14">
        <v>85.585948553741872</v>
      </c>
      <c r="H14">
        <v>78.4591064453125</v>
      </c>
      <c r="I14">
        <v>134.56675720214844</v>
      </c>
      <c r="J14">
        <v>144.17413330078125</v>
      </c>
      <c r="K14">
        <v>181.355224609375</v>
      </c>
      <c r="L14">
        <v>5.0012381076812744</v>
      </c>
      <c r="M14">
        <v>0.85220641390369223</v>
      </c>
      <c r="N14">
        <v>3.5508600579320508</v>
      </c>
      <c r="O14">
        <v>39.553905410784488</v>
      </c>
      <c r="P14">
        <v>14.712001684906184</v>
      </c>
      <c r="Q14">
        <v>22.951545427269163</v>
      </c>
    </row>
    <row r="15" spans="1:17" x14ac:dyDescent="0.3">
      <c r="A15" s="1" t="s">
        <v>24</v>
      </c>
      <c r="B15">
        <v>82.23555555555555</v>
      </c>
      <c r="C15">
        <v>82.23555555555555</v>
      </c>
      <c r="D15">
        <v>78.012814814814817</v>
      </c>
      <c r="E15">
        <v>76.206296296296301</v>
      </c>
      <c r="F15">
        <v>139.31158111111111</v>
      </c>
      <c r="G15">
        <v>6.3667525008757337</v>
      </c>
      <c r="H15">
        <v>129</v>
      </c>
      <c r="I15">
        <v>255</v>
      </c>
      <c r="J15">
        <v>255</v>
      </c>
      <c r="K15">
        <v>255</v>
      </c>
      <c r="L15">
        <v>2.8048310279846191</v>
      </c>
      <c r="M15">
        <v>1.03882630666097</v>
      </c>
      <c r="N15">
        <v>4.057915260394414</v>
      </c>
      <c r="O15">
        <v>59.882925925925925</v>
      </c>
      <c r="P15">
        <v>39.483222222222217</v>
      </c>
      <c r="Q15">
        <v>2.4585817953536639</v>
      </c>
    </row>
    <row r="16" spans="1:17" x14ac:dyDescent="0.3">
      <c r="A16" s="1" t="s">
        <v>25</v>
      </c>
      <c r="B16">
        <v>80.494430978762693</v>
      </c>
      <c r="C16">
        <v>73.217155759464447</v>
      </c>
      <c r="D16">
        <v>67.40640148891967</v>
      </c>
      <c r="E16">
        <v>64.283511513157904</v>
      </c>
      <c r="F16">
        <v>151.25563</v>
      </c>
      <c r="G16">
        <v>212.74847605212122</v>
      </c>
      <c r="H16">
        <v>125.15884399414063</v>
      </c>
      <c r="I16">
        <v>395.654296875</v>
      </c>
      <c r="J16">
        <v>424.63234863281241</v>
      </c>
      <c r="K16">
        <v>473.82763671875</v>
      </c>
      <c r="L16">
        <v>4.5921478271484375</v>
      </c>
      <c r="M16">
        <v>0.82816608724831875</v>
      </c>
      <c r="N16">
        <v>1.0896922200635772</v>
      </c>
      <c r="O16">
        <v>36.266104714912281</v>
      </c>
      <c r="P16">
        <v>5.955768842336103</v>
      </c>
      <c r="Q16">
        <v>25.906303009972905</v>
      </c>
    </row>
    <row r="18" spans="1:17" x14ac:dyDescent="0.3">
      <c r="A18" s="2" t="s">
        <v>26</v>
      </c>
      <c r="B18">
        <f>AVERAGE(I3DRSGM_sub[bad050])</f>
        <v>76.679770033037883</v>
      </c>
      <c r="C18">
        <f>AVERAGE(I3DRSGM_sub[bad100])</f>
        <v>67.403497438073913</v>
      </c>
      <c r="D18">
        <f>AVERAGE(I3DRSGM_sub[bad200])</f>
        <v>59.5617745185438</v>
      </c>
      <c r="E18">
        <f>AVERAGE(I3DRSGM_sub[bad400])</f>
        <v>56.093909668754343</v>
      </c>
      <c r="F18">
        <f>AVERAGE(I3DRSGM_sub[avgerr])</f>
        <v>79.975953005147616</v>
      </c>
      <c r="G18">
        <f>AVERAGE(I3DRSGM_sub[rms])</f>
        <v>97.878376777200046</v>
      </c>
      <c r="H18">
        <f>AVERAGE(I3DRSGM_sub[A50])</f>
        <v>44.020833333333336</v>
      </c>
      <c r="I18">
        <f>AVERAGE(I3DRSGM_sub[A90])</f>
        <v>213.45521219889324</v>
      </c>
      <c r="J18">
        <f>AVERAGE(I3DRSGM_sub[A95])</f>
        <v>235.58171442667643</v>
      </c>
      <c r="K18">
        <f>AVERAGE(I3DRSGM_sub[A99])</f>
        <v>262.89737125651044</v>
      </c>
      <c r="L18">
        <f>AVERAGE(I3DRSGM_sub[time])</f>
        <v>4.193565845489502</v>
      </c>
      <c r="M18">
        <f>AVERAGE(I3DRSGM_sub[time/MP])</f>
        <v>0.85902377811035413</v>
      </c>
      <c r="N18">
        <f>AVERAGE(I3DRSGM_sub[time/Gdisp])</f>
        <v>2.8956309355491561</v>
      </c>
      <c r="O18">
        <f>AVERAGE(I3DRSGM_sub[coverage])</f>
        <v>49.739870099119223</v>
      </c>
      <c r="P18">
        <f>AVERAGE(I3DRSGM_sub[bad200_maskerr])</f>
        <v>11.905555038398202</v>
      </c>
      <c r="Q18">
        <f>AVERAGE(I3DRSGM_sub[rms_maskerr])</f>
        <v>16.907279452676548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4697-C34A-4DD0-9A22-ABDA00DE50FF}">
  <dimension ref="A1:Q16"/>
  <sheetViews>
    <sheetView topLeftCell="B1"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74.922920972234692</v>
      </c>
      <c r="C2">
        <v>69.593130840596643</v>
      </c>
      <c r="D2">
        <v>65.303433737307941</v>
      </c>
      <c r="E2">
        <v>62.232504885883735</v>
      </c>
      <c r="F2">
        <v>64.958209999999994</v>
      </c>
      <c r="G2">
        <v>93.227355662112402</v>
      </c>
      <c r="H2">
        <v>47.3402099609375</v>
      </c>
      <c r="I2">
        <v>160.541748046875</v>
      </c>
      <c r="J2">
        <v>176.4622802734375</v>
      </c>
      <c r="K2">
        <v>219.89911254882816</v>
      </c>
      <c r="L2">
        <v>6.7192463874816895</v>
      </c>
      <c r="M2">
        <v>1.1792189864812808</v>
      </c>
      <c r="N2">
        <v>4.0662723671768308</v>
      </c>
      <c r="O2">
        <v>49.070049953949137</v>
      </c>
      <c r="P2">
        <v>14.710774637209093</v>
      </c>
      <c r="Q2">
        <v>23.496874012917257</v>
      </c>
    </row>
    <row r="3" spans="1:17" x14ac:dyDescent="0.3">
      <c r="A3" s="1" t="s">
        <v>15</v>
      </c>
      <c r="B3">
        <v>89.045304297102859</v>
      </c>
      <c r="C3">
        <v>89.045304297102859</v>
      </c>
      <c r="D3">
        <v>87.150625445589469</v>
      </c>
      <c r="E3">
        <v>86.061053859615015</v>
      </c>
      <c r="F3">
        <v>117.43857670620261</v>
      </c>
      <c r="G3">
        <v>8.7862143742715819</v>
      </c>
      <c r="H3">
        <v>116</v>
      </c>
      <c r="I3">
        <v>248</v>
      </c>
      <c r="J3">
        <v>255</v>
      </c>
      <c r="K3">
        <v>255</v>
      </c>
      <c r="L3">
        <v>3.3113024234771729</v>
      </c>
      <c r="M3">
        <v>2.1461549183208071</v>
      </c>
      <c r="N3">
        <v>8.3834176496906512</v>
      </c>
      <c r="O3">
        <v>35.488171624862275</v>
      </c>
      <c r="P3">
        <v>23.033637954501263</v>
      </c>
      <c r="Q3">
        <v>3.623455394694775</v>
      </c>
    </row>
    <row r="4" spans="1:17" x14ac:dyDescent="0.3">
      <c r="A4" s="1" t="s">
        <v>16</v>
      </c>
      <c r="B4">
        <v>85.308627180381222</v>
      </c>
      <c r="C4">
        <v>80.995533138130753</v>
      </c>
      <c r="D4">
        <v>77.538352268390312</v>
      </c>
      <c r="E4">
        <v>74.855296421930674</v>
      </c>
      <c r="F4">
        <v>161.47051999999999</v>
      </c>
      <c r="G4">
        <v>235.73612266950096</v>
      </c>
      <c r="H4">
        <v>68.01983642578125</v>
      </c>
      <c r="I4">
        <v>428.66641845703123</v>
      </c>
      <c r="J4">
        <v>486.6993408203125</v>
      </c>
      <c r="K4">
        <v>554.65433715820313</v>
      </c>
      <c r="L4">
        <v>5.0826799869537354</v>
      </c>
      <c r="M4">
        <v>0.96990898100166534</v>
      </c>
      <c r="N4">
        <v>1.5154827828151023</v>
      </c>
      <c r="O4">
        <v>34.696284688403559</v>
      </c>
      <c r="P4">
        <v>14.18705709217368</v>
      </c>
      <c r="Q4">
        <v>61.304442083266892</v>
      </c>
    </row>
    <row r="5" spans="1:17" x14ac:dyDescent="0.3">
      <c r="A5" s="1" t="s">
        <v>17</v>
      </c>
      <c r="B5">
        <v>70.627798504929714</v>
      </c>
      <c r="C5">
        <v>60.090247965525947</v>
      </c>
      <c r="D5">
        <v>52.040074454826126</v>
      </c>
      <c r="E5">
        <v>46.43310266457042</v>
      </c>
      <c r="F5">
        <v>43.865634999999997</v>
      </c>
      <c r="G5">
        <v>80.071248180331565</v>
      </c>
      <c r="H5">
        <v>2.4826126098632813</v>
      </c>
      <c r="I5">
        <v>165.58836517333989</v>
      </c>
      <c r="J5">
        <v>207.0069458007813</v>
      </c>
      <c r="K5">
        <v>234.31095947265635</v>
      </c>
      <c r="L5">
        <v>8.5399112701416016</v>
      </c>
      <c r="M5">
        <v>1.4493016245485058</v>
      </c>
      <c r="N5">
        <v>5.1760772305303773</v>
      </c>
      <c r="O5">
        <v>72.987452379594714</v>
      </c>
      <c r="P5">
        <v>26.228491054287939</v>
      </c>
      <c r="Q5">
        <v>35.785887731649012</v>
      </c>
    </row>
    <row r="6" spans="1:17" x14ac:dyDescent="0.3">
      <c r="A6" s="1" t="s">
        <v>17</v>
      </c>
      <c r="B6">
        <v>88.806947623663717</v>
      </c>
      <c r="C6">
        <v>82.55684579813564</v>
      </c>
      <c r="D6">
        <v>76.955474411923632</v>
      </c>
      <c r="E6">
        <v>73.24462972164973</v>
      </c>
      <c r="F6">
        <v>87.205573999999999</v>
      </c>
      <c r="G6">
        <v>118.87326250701837</v>
      </c>
      <c r="H6">
        <v>72.724098205566406</v>
      </c>
      <c r="I6">
        <v>210.2233871459961</v>
      </c>
      <c r="J6">
        <v>226.14501953125</v>
      </c>
      <c r="K6">
        <v>241.126708984375</v>
      </c>
      <c r="L6">
        <v>6.1245687007904053</v>
      </c>
      <c r="M6">
        <v>1.0393957369029299</v>
      </c>
      <c r="N6">
        <v>3.7121276317961778</v>
      </c>
      <c r="O6">
        <v>41.001796881151961</v>
      </c>
      <c r="P6">
        <v>20.166766455684172</v>
      </c>
      <c r="Q6">
        <v>34.389350697654208</v>
      </c>
    </row>
    <row r="7" spans="1:17" x14ac:dyDescent="0.3">
      <c r="A7" s="1" t="s">
        <v>18</v>
      </c>
      <c r="B7">
        <v>77.637770645196397</v>
      </c>
      <c r="C7">
        <v>66.250749852235003</v>
      </c>
      <c r="D7">
        <v>59.499102382765741</v>
      </c>
      <c r="E7">
        <v>54.861854428686108</v>
      </c>
      <c r="F7">
        <v>46.487347</v>
      </c>
      <c r="G7">
        <v>69.7833141768145</v>
      </c>
      <c r="H7">
        <v>12.717058181762695</v>
      </c>
      <c r="I7">
        <v>121.2028747558594</v>
      </c>
      <c r="J7">
        <v>141.310302734375</v>
      </c>
      <c r="K7">
        <v>173.66928588867188</v>
      </c>
      <c r="L7">
        <v>5.8570494651794434</v>
      </c>
      <c r="M7">
        <v>1.0764513803859685</v>
      </c>
      <c r="N7">
        <v>4.1401976168691101</v>
      </c>
      <c r="O7">
        <v>56.406513275325153</v>
      </c>
      <c r="P7">
        <v>19.545835820588294</v>
      </c>
      <c r="Q7">
        <v>24.276076306919432</v>
      </c>
    </row>
    <row r="8" spans="1:17" x14ac:dyDescent="0.3">
      <c r="A8" s="1" t="s">
        <v>18</v>
      </c>
      <c r="B8">
        <v>88.650821014682407</v>
      </c>
      <c r="C8">
        <v>84.77401144480352</v>
      </c>
      <c r="D8">
        <v>81.167847071312423</v>
      </c>
      <c r="E8">
        <v>78.717080016584958</v>
      </c>
      <c r="F8">
        <v>78.006770000000003</v>
      </c>
      <c r="G8">
        <v>93.908563823407505</v>
      </c>
      <c r="H8">
        <v>82.985580444335938</v>
      </c>
      <c r="I8">
        <v>144.4662994384766</v>
      </c>
      <c r="J8">
        <v>154.316162109375</v>
      </c>
      <c r="K8">
        <v>182.36542633056641</v>
      </c>
      <c r="L8">
        <v>4.1542918682098389</v>
      </c>
      <c r="M8">
        <v>0.76350613779965393</v>
      </c>
      <c r="N8">
        <v>2.9365620684602076</v>
      </c>
      <c r="O8">
        <v>23.587778290748588</v>
      </c>
      <c r="P8">
        <v>10.134988105285135</v>
      </c>
      <c r="Q8">
        <v>17.923790560771632</v>
      </c>
    </row>
    <row r="9" spans="1:17" x14ac:dyDescent="0.3">
      <c r="A9" s="1" t="s">
        <v>19</v>
      </c>
      <c r="B9">
        <v>63.090381513430117</v>
      </c>
      <c r="C9">
        <v>55.75874886036889</v>
      </c>
      <c r="D9">
        <v>51.359264324286414</v>
      </c>
      <c r="E9">
        <v>48.602619398274769</v>
      </c>
      <c r="F9">
        <v>50.591160000000002</v>
      </c>
      <c r="G9">
        <v>84.896369502396865</v>
      </c>
      <c r="H9">
        <v>2.767730712890625</v>
      </c>
      <c r="I9">
        <v>163.25750732421875</v>
      </c>
      <c r="J9">
        <v>200.520011138916</v>
      </c>
      <c r="K9">
        <v>243.88696426391598</v>
      </c>
      <c r="L9">
        <v>6.7847239971160889</v>
      </c>
      <c r="M9">
        <v>1.1895511601648239</v>
      </c>
      <c r="N9">
        <v>3.9651705338827461</v>
      </c>
      <c r="O9">
        <v>64.996791500105203</v>
      </c>
      <c r="P9">
        <v>18.825741636860929</v>
      </c>
      <c r="Q9">
        <v>34.375379969490879</v>
      </c>
    </row>
    <row r="10" spans="1:17" x14ac:dyDescent="0.3">
      <c r="A10" s="1" t="s">
        <v>20</v>
      </c>
      <c r="B10">
        <v>84.126539564323593</v>
      </c>
      <c r="C10">
        <v>78.115908380519599</v>
      </c>
      <c r="D10">
        <v>72.450007363460401</v>
      </c>
      <c r="E10">
        <v>68.707397121938911</v>
      </c>
      <c r="F10">
        <v>95.014309999999995</v>
      </c>
      <c r="G10">
        <v>131.4711529671053</v>
      </c>
      <c r="H10">
        <v>83.006591796875</v>
      </c>
      <c r="I10">
        <v>232.5733352661133</v>
      </c>
      <c r="J10">
        <v>252.67989501953116</v>
      </c>
      <c r="K10">
        <v>280.37953735351562</v>
      </c>
      <c r="L10">
        <v>5.9781315326690674</v>
      </c>
      <c r="M10">
        <v>1.1229524193981097</v>
      </c>
      <c r="N10">
        <v>3.4028861193882114</v>
      </c>
      <c r="O10">
        <v>43.603839067815969</v>
      </c>
      <c r="P10">
        <v>19.44282272995035</v>
      </c>
      <c r="Q10">
        <v>36.358617914872497</v>
      </c>
    </row>
    <row r="11" spans="1:17" x14ac:dyDescent="0.3">
      <c r="A11" s="1" t="s">
        <v>21</v>
      </c>
      <c r="B11">
        <v>77.191450419260576</v>
      </c>
      <c r="C11">
        <v>72.840609515944607</v>
      </c>
      <c r="D11">
        <v>68.94430504383179</v>
      </c>
      <c r="E11">
        <v>65.64923850209631</v>
      </c>
      <c r="F11">
        <v>74.020719999999997</v>
      </c>
      <c r="G11">
        <v>103.38932507305819</v>
      </c>
      <c r="H11">
        <v>60.849390029907227</v>
      </c>
      <c r="I11">
        <v>178.78857421875</v>
      </c>
      <c r="J11">
        <v>196.75927734375</v>
      </c>
      <c r="K11">
        <v>229.09121337890633</v>
      </c>
      <c r="L11">
        <v>7.3153929710388184</v>
      </c>
      <c r="M11">
        <v>1.45220448700904</v>
      </c>
      <c r="N11">
        <v>5.0076016793415175</v>
      </c>
      <c r="O11">
        <v>47.845572354211662</v>
      </c>
      <c r="P11">
        <v>18.822914019819592</v>
      </c>
      <c r="Q11">
        <v>27.582008844789794</v>
      </c>
    </row>
    <row r="12" spans="1:17" x14ac:dyDescent="0.3">
      <c r="A12" s="1" t="s">
        <v>21</v>
      </c>
      <c r="B12">
        <v>75.939877853424107</v>
      </c>
      <c r="C12">
        <v>70.835955527585483</v>
      </c>
      <c r="D12">
        <v>66.677473285402797</v>
      </c>
      <c r="E12">
        <v>63.293650793650791</v>
      </c>
      <c r="F12">
        <v>70.470725999999999</v>
      </c>
      <c r="G12">
        <v>100.56297583790467</v>
      </c>
      <c r="H12">
        <v>53.3160400390625</v>
      </c>
      <c r="I12">
        <v>174.2332702636719</v>
      </c>
      <c r="J12">
        <v>195.55477218627937</v>
      </c>
      <c r="K12">
        <v>227.4127870178223</v>
      </c>
      <c r="L12">
        <v>5.3980922698974609</v>
      </c>
      <c r="M12">
        <v>1.07233685778042</v>
      </c>
      <c r="N12">
        <v>3.6977133026911031</v>
      </c>
      <c r="O12">
        <v>52.062455104855985</v>
      </c>
      <c r="P12">
        <v>20.691536192637514</v>
      </c>
      <c r="Q12">
        <v>33.911613919035908</v>
      </c>
    </row>
    <row r="13" spans="1:17" x14ac:dyDescent="0.3">
      <c r="A13" s="1" t="s">
        <v>22</v>
      </c>
      <c r="B13">
        <v>82.560156607224513</v>
      </c>
      <c r="C13">
        <v>75.919745941929591</v>
      </c>
      <c r="D13">
        <v>69.966349451303159</v>
      </c>
      <c r="E13">
        <v>65.807023748285317</v>
      </c>
      <c r="F13">
        <v>61.102085000000002</v>
      </c>
      <c r="G13">
        <v>86.750408072707359</v>
      </c>
      <c r="H13">
        <v>50.7674560546875</v>
      </c>
      <c r="I13">
        <v>156.7628173828125</v>
      </c>
      <c r="J13">
        <v>176.9637451171875</v>
      </c>
      <c r="K13">
        <v>199.32080078125</v>
      </c>
      <c r="L13">
        <v>5.7886912822723389</v>
      </c>
      <c r="M13">
        <v>1.0339311989655384</v>
      </c>
      <c r="N13">
        <v>3.976658457559763</v>
      </c>
      <c r="O13">
        <v>45.28860168038409</v>
      </c>
      <c r="P13">
        <v>16.622888803155007</v>
      </c>
      <c r="Q13">
        <v>20.461941257834322</v>
      </c>
    </row>
    <row r="14" spans="1:17" x14ac:dyDescent="0.3">
      <c r="A14" s="1" t="s">
        <v>23</v>
      </c>
      <c r="B14">
        <v>81.381667375526874</v>
      </c>
      <c r="C14">
        <v>74.392067172683795</v>
      </c>
      <c r="D14">
        <v>70.314894107190568</v>
      </c>
      <c r="E14">
        <v>66.879597367402241</v>
      </c>
      <c r="F14">
        <v>63.067397999999997</v>
      </c>
      <c r="G14">
        <v>84.169312368174005</v>
      </c>
      <c r="H14">
        <v>76.019355773925781</v>
      </c>
      <c r="I14">
        <v>132.64821624755859</v>
      </c>
      <c r="J14">
        <v>142.974853515625</v>
      </c>
      <c r="K14">
        <v>172.6514892578125</v>
      </c>
      <c r="L14">
        <v>5.8150975704193115</v>
      </c>
      <c r="M14">
        <v>0.99088732435591043</v>
      </c>
      <c r="N14">
        <v>4.1286971848162937</v>
      </c>
      <c r="O14">
        <v>48.052116901953731</v>
      </c>
      <c r="P14">
        <v>23.547092173638035</v>
      </c>
      <c r="Q14">
        <v>34.834387755671834</v>
      </c>
    </row>
    <row r="15" spans="1:17" x14ac:dyDescent="0.3">
      <c r="A15" s="1" t="s">
        <v>24</v>
      </c>
      <c r="B15">
        <v>83.901703703703703</v>
      </c>
      <c r="C15">
        <v>83.901703703703703</v>
      </c>
      <c r="D15">
        <v>82.389185185185184</v>
      </c>
      <c r="E15">
        <v>81.197185185185177</v>
      </c>
      <c r="F15">
        <v>153.90691481481483</v>
      </c>
      <c r="G15">
        <v>6.4420568948928913</v>
      </c>
      <c r="H15">
        <v>171</v>
      </c>
      <c r="I15">
        <v>255</v>
      </c>
      <c r="J15">
        <v>255</v>
      </c>
      <c r="K15">
        <v>255</v>
      </c>
      <c r="L15">
        <v>4.5602576732635498</v>
      </c>
      <c r="M15">
        <v>1.6889843234309443</v>
      </c>
      <c r="N15">
        <v>6.5975950134021257</v>
      </c>
      <c r="O15">
        <v>71.516999999999996</v>
      </c>
      <c r="P15">
        <v>55.316185185185184</v>
      </c>
      <c r="Q15">
        <v>3.9637772389477188</v>
      </c>
    </row>
    <row r="16" spans="1:17" x14ac:dyDescent="0.3">
      <c r="A16" s="1" t="s">
        <v>25</v>
      </c>
      <c r="B16">
        <v>91.629515812557699</v>
      </c>
      <c r="C16">
        <v>88.783886628578017</v>
      </c>
      <c r="D16">
        <v>86.856136022622337</v>
      </c>
      <c r="E16">
        <v>84.96028826177286</v>
      </c>
      <c r="F16">
        <v>185.42697000000001</v>
      </c>
      <c r="G16">
        <v>234.22248370939968</v>
      </c>
      <c r="H16">
        <v>169.24642181396484</v>
      </c>
      <c r="I16">
        <v>403.58829345703145</v>
      </c>
      <c r="J16">
        <v>428.488037109375</v>
      </c>
      <c r="K16">
        <v>483.79805175781257</v>
      </c>
      <c r="L16">
        <v>4.3903846740722656</v>
      </c>
      <c r="M16">
        <v>0.79177932285756181</v>
      </c>
      <c r="N16">
        <v>1.0418148984967919</v>
      </c>
      <c r="O16">
        <v>28.913193242151429</v>
      </c>
      <c r="P16">
        <v>17.937802977839333</v>
      </c>
      <c r="Q16">
        <v>53.050089648545836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0719-E72A-4AD1-8AC5-7DBC2D842EF2}">
  <dimension ref="A1:Q18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75.272584576332108</v>
      </c>
      <c r="C2">
        <v>69.86299518712373</v>
      </c>
      <c r="D2">
        <v>65.731984005750746</v>
      </c>
      <c r="E2">
        <v>63.028391477221668</v>
      </c>
      <c r="F2">
        <v>70.788055</v>
      </c>
      <c r="G2">
        <v>98.478944648399334</v>
      </c>
      <c r="H2">
        <v>55.064453125</v>
      </c>
      <c r="I2">
        <v>164.390380859375</v>
      </c>
      <c r="J2">
        <v>181.13154907226556</v>
      </c>
      <c r="K2">
        <v>221.90668090820316</v>
      </c>
      <c r="L2">
        <v>55.469142436981201</v>
      </c>
      <c r="M2">
        <v>9.7347622268154286</v>
      </c>
      <c r="N2">
        <v>33.568145609708374</v>
      </c>
      <c r="O2">
        <v>39.963598060248003</v>
      </c>
      <c r="P2">
        <v>6.07578244339114</v>
      </c>
      <c r="Q2">
        <v>8.727516279290084</v>
      </c>
    </row>
    <row r="3" spans="1:17" x14ac:dyDescent="0.3">
      <c r="A3" s="1" t="s">
        <v>15</v>
      </c>
      <c r="B3">
        <v>82.676712683906928</v>
      </c>
      <c r="C3">
        <v>82.676712683906928</v>
      </c>
      <c r="D3">
        <v>81.073044267288878</v>
      </c>
      <c r="E3">
        <v>80.800699980556104</v>
      </c>
      <c r="F3">
        <v>117.41575734007388</v>
      </c>
      <c r="G3">
        <v>8.1826061313407124</v>
      </c>
      <c r="H3">
        <v>116</v>
      </c>
      <c r="I3">
        <v>255</v>
      </c>
      <c r="J3">
        <v>255</v>
      </c>
      <c r="K3">
        <v>255</v>
      </c>
      <c r="L3">
        <v>13.408360004425049</v>
      </c>
      <c r="M3">
        <v>8.6903623076188019</v>
      </c>
      <c r="N3">
        <v>33.946727764135943</v>
      </c>
      <c r="O3">
        <v>35.581178300602758</v>
      </c>
      <c r="P3">
        <v>17.054118867068507</v>
      </c>
      <c r="Q3">
        <v>1.5406104176189845</v>
      </c>
    </row>
    <row r="4" spans="1:17" x14ac:dyDescent="0.3">
      <c r="A4" s="1" t="s">
        <v>16</v>
      </c>
      <c r="B4">
        <v>78.166457012179308</v>
      </c>
      <c r="C4">
        <v>73.982762279290299</v>
      </c>
      <c r="D4">
        <v>71.168131703727681</v>
      </c>
      <c r="E4">
        <v>69.242198257832271</v>
      </c>
      <c r="F4">
        <v>155.93419</v>
      </c>
      <c r="G4">
        <v>233.19216525754032</v>
      </c>
      <c r="H4">
        <v>64.1434326171875</v>
      </c>
      <c r="I4">
        <v>428.523193359375</v>
      </c>
      <c r="J4">
        <v>487.14949340820306</v>
      </c>
      <c r="K4">
        <v>555.35888671875</v>
      </c>
      <c r="L4">
        <v>46.269706010818481</v>
      </c>
      <c r="M4">
        <v>8.8294764815788671</v>
      </c>
      <c r="N4">
        <v>13.796057002466981</v>
      </c>
      <c r="O4">
        <v>31.556009043639683</v>
      </c>
      <c r="P4">
        <v>4.8532851128012391</v>
      </c>
      <c r="Q4">
        <v>26.78847923322461</v>
      </c>
    </row>
    <row r="5" spans="1:17" x14ac:dyDescent="0.3">
      <c r="A5" s="1" t="s">
        <v>17</v>
      </c>
      <c r="B5">
        <v>60.197962403299684</v>
      </c>
      <c r="C5">
        <v>50.260198166054359</v>
      </c>
      <c r="D5">
        <v>43.532042457172182</v>
      </c>
      <c r="E5">
        <v>39.79273753180351</v>
      </c>
      <c r="F5">
        <v>47.291679999999999</v>
      </c>
      <c r="G5">
        <v>86.379717332289587</v>
      </c>
      <c r="H5">
        <v>1.0219268798828125</v>
      </c>
      <c r="I5">
        <v>191.07366333007815</v>
      </c>
      <c r="J5">
        <v>213.8463134765625</v>
      </c>
      <c r="K5">
        <v>236.44902099609385</v>
      </c>
      <c r="L5">
        <v>87.568092346191406</v>
      </c>
      <c r="M5">
        <v>14.861112074978786</v>
      </c>
      <c r="N5">
        <v>53.075400267781376</v>
      </c>
      <c r="O5">
        <v>63.682075584410647</v>
      </c>
      <c r="P5">
        <v>8.9359028665922651</v>
      </c>
      <c r="Q5">
        <v>15.422595779287255</v>
      </c>
    </row>
    <row r="6" spans="1:17" x14ac:dyDescent="0.3">
      <c r="A6" s="1" t="s">
        <v>17</v>
      </c>
      <c r="B6">
        <v>60.162170730184073</v>
      </c>
      <c r="C6">
        <v>50.246163214102424</v>
      </c>
      <c r="D6">
        <v>43.561622773075705</v>
      </c>
      <c r="E6">
        <v>39.813340230315767</v>
      </c>
      <c r="F6">
        <v>47.317839999999997</v>
      </c>
      <c r="G6">
        <v>86.379058786693207</v>
      </c>
      <c r="H6">
        <v>1.020751953125</v>
      </c>
      <c r="I6">
        <v>190.8472900390625</v>
      </c>
      <c r="J6">
        <v>213.7536499023438</v>
      </c>
      <c r="K6">
        <v>236.29684661865238</v>
      </c>
      <c r="L6">
        <v>87.596889972686768</v>
      </c>
      <c r="M6">
        <v>14.865999297520407</v>
      </c>
      <c r="N6">
        <v>53.092854634001448</v>
      </c>
      <c r="O6">
        <v>63.664374913448299</v>
      </c>
      <c r="P6">
        <v>8.9481558718030172</v>
      </c>
      <c r="Q6">
        <v>15.495218339276022</v>
      </c>
    </row>
    <row r="7" spans="1:17" x14ac:dyDescent="0.3">
      <c r="A7" s="1" t="s">
        <v>18</v>
      </c>
      <c r="B7">
        <v>70.571902007545575</v>
      </c>
      <c r="C7">
        <v>59.582743988684584</v>
      </c>
      <c r="D7">
        <v>54.15748955352916</v>
      </c>
      <c r="E7">
        <v>51.604389723201606</v>
      </c>
      <c r="F7">
        <v>48.409880000000001</v>
      </c>
      <c r="G7">
        <v>72.208702243479635</v>
      </c>
      <c r="H7">
        <v>8.37103271484375</v>
      </c>
      <c r="I7">
        <v>126.1375732421875</v>
      </c>
      <c r="J7">
        <v>143.9376190185547</v>
      </c>
      <c r="K7">
        <v>174.74649536132813</v>
      </c>
      <c r="L7">
        <v>67.55913782119751</v>
      </c>
      <c r="M7">
        <v>12.416512374987413</v>
      </c>
      <c r="N7">
        <v>47.755816826874664</v>
      </c>
      <c r="O7">
        <v>49.550180552655796</v>
      </c>
      <c r="P7">
        <v>8.0194674872892691</v>
      </c>
      <c r="Q7">
        <v>15.389901731894938</v>
      </c>
    </row>
    <row r="8" spans="1:17" x14ac:dyDescent="0.3">
      <c r="A8" s="1" t="s">
        <v>18</v>
      </c>
      <c r="B8">
        <v>70.59608841787059</v>
      </c>
      <c r="C8">
        <v>59.603493576265855</v>
      </c>
      <c r="D8">
        <v>54.169931954585415</v>
      </c>
      <c r="E8">
        <v>51.636864941320383</v>
      </c>
      <c r="F8">
        <v>48.425986999999999</v>
      </c>
      <c r="G8">
        <v>72.201638902148545</v>
      </c>
      <c r="H8">
        <v>8.6499481201171875</v>
      </c>
      <c r="I8">
        <v>126.083740234375</v>
      </c>
      <c r="J8">
        <v>143.8531372070313</v>
      </c>
      <c r="K8">
        <v>174.58606842041016</v>
      </c>
      <c r="L8">
        <v>63.027881860733032</v>
      </c>
      <c r="M8">
        <v>11.583725019763207</v>
      </c>
      <c r="N8">
        <v>44.552788537550796</v>
      </c>
      <c r="O8">
        <v>49.596825772568351</v>
      </c>
      <c r="P8">
        <v>8.0404192409142894</v>
      </c>
      <c r="Q8">
        <v>15.490424859541509</v>
      </c>
    </row>
    <row r="9" spans="1:17" x14ac:dyDescent="0.3">
      <c r="A9" s="1" t="s">
        <v>19</v>
      </c>
      <c r="B9">
        <v>58.939985272459495</v>
      </c>
      <c r="C9">
        <v>51.291798162563992</v>
      </c>
      <c r="D9">
        <v>47.299004137737569</v>
      </c>
      <c r="E9">
        <v>45.59976155410618</v>
      </c>
      <c r="F9">
        <v>53.77543</v>
      </c>
      <c r="G9">
        <v>89.104907666819898</v>
      </c>
      <c r="H9">
        <v>1.185028076171875</v>
      </c>
      <c r="I9">
        <v>167.1409912109375</v>
      </c>
      <c r="J9">
        <v>203.23722915649415</v>
      </c>
      <c r="K9">
        <v>249.07446777343739</v>
      </c>
      <c r="L9">
        <v>76.885738849639893</v>
      </c>
      <c r="M9">
        <v>13.480212295679904</v>
      </c>
      <c r="N9">
        <v>44.93404098559968</v>
      </c>
      <c r="O9">
        <v>55.337067816817452</v>
      </c>
      <c r="P9">
        <v>5.9345851742758953</v>
      </c>
      <c r="Q9">
        <v>18.134577884226104</v>
      </c>
    </row>
    <row r="10" spans="1:17" x14ac:dyDescent="0.3">
      <c r="A10" s="1" t="s">
        <v>20</v>
      </c>
      <c r="B10">
        <v>83.276341652540836</v>
      </c>
      <c r="C10">
        <v>76.564528708479102</v>
      </c>
      <c r="D10">
        <v>71.136944584700828</v>
      </c>
      <c r="E10">
        <v>68.100982345727985</v>
      </c>
      <c r="F10">
        <v>100.93728</v>
      </c>
      <c r="G10">
        <v>136.09272746458569</v>
      </c>
      <c r="H10">
        <v>92.06884765625</v>
      </c>
      <c r="I10">
        <v>235.52481079101563</v>
      </c>
      <c r="J10">
        <v>256.36877746582024</v>
      </c>
      <c r="K10">
        <v>281.39345336914062</v>
      </c>
      <c r="L10">
        <v>44.344785213470459</v>
      </c>
      <c r="M10">
        <v>8.3298742376321027</v>
      </c>
      <c r="N10">
        <v>25.242043144339704</v>
      </c>
      <c r="O10">
        <v>33.015295710558902</v>
      </c>
      <c r="P10">
        <v>8.3465575071230198</v>
      </c>
      <c r="Q10">
        <v>20.822409896701437</v>
      </c>
    </row>
    <row r="11" spans="1:17" x14ac:dyDescent="0.3">
      <c r="A11" s="1" t="s">
        <v>21</v>
      </c>
      <c r="B11">
        <v>62.598542116630675</v>
      </c>
      <c r="C11">
        <v>59.935959535001906</v>
      </c>
      <c r="D11">
        <v>57.40207327531445</v>
      </c>
      <c r="E11">
        <v>55.529634099860246</v>
      </c>
      <c r="F11">
        <v>66.744209999999995</v>
      </c>
      <c r="G11">
        <v>98.322452611293215</v>
      </c>
      <c r="H11">
        <v>49.809326171875</v>
      </c>
      <c r="I11">
        <v>176.802490234375</v>
      </c>
      <c r="J11">
        <v>198.4795043945312</v>
      </c>
      <c r="K11">
        <v>229.00844970703133</v>
      </c>
      <c r="L11">
        <v>52.452739715576172</v>
      </c>
      <c r="M11">
        <v>10.412578554896172</v>
      </c>
      <c r="N11">
        <v>35.905443292745417</v>
      </c>
      <c r="O11">
        <v>47.544506733578963</v>
      </c>
      <c r="P11">
        <v>7.1613756193622162</v>
      </c>
      <c r="Q11">
        <v>17.222678842268014</v>
      </c>
    </row>
    <row r="12" spans="1:17" x14ac:dyDescent="0.3">
      <c r="A12" s="1" t="s">
        <v>21</v>
      </c>
      <c r="B12">
        <v>62.627306727226525</v>
      </c>
      <c r="C12">
        <v>59.936872697243047</v>
      </c>
      <c r="D12">
        <v>57.392584328547834</v>
      </c>
      <c r="E12">
        <v>55.516353544657605</v>
      </c>
      <c r="F12">
        <v>66.679670000000002</v>
      </c>
      <c r="G12">
        <v>98.124512339552552</v>
      </c>
      <c r="H12">
        <v>50.37744140625</v>
      </c>
      <c r="I12">
        <v>176.37415771484382</v>
      </c>
      <c r="J12">
        <v>198.07129745483394</v>
      </c>
      <c r="K12">
        <v>228.86265625000033</v>
      </c>
      <c r="L12">
        <v>52.226148843765259</v>
      </c>
      <c r="M12">
        <v>10.367597200912618</v>
      </c>
      <c r="N12">
        <v>35.75033517556075</v>
      </c>
      <c r="O12">
        <v>47.735059871680853</v>
      </c>
      <c r="P12">
        <v>7.3315414178630416</v>
      </c>
      <c r="Q12">
        <v>17.685546767152125</v>
      </c>
    </row>
    <row r="13" spans="1:17" x14ac:dyDescent="0.3">
      <c r="A13" s="1" t="s">
        <v>22</v>
      </c>
      <c r="B13">
        <v>87.816500914494739</v>
      </c>
      <c r="C13">
        <v>83.69105795610426</v>
      </c>
      <c r="D13">
        <v>79.764446159122087</v>
      </c>
      <c r="E13">
        <v>77.025748742569732</v>
      </c>
      <c r="F13">
        <v>77.353065000000001</v>
      </c>
      <c r="G13">
        <v>97.41697185937366</v>
      </c>
      <c r="H13">
        <v>66.416580200195313</v>
      </c>
      <c r="I13">
        <v>161.41522827148441</v>
      </c>
      <c r="J13">
        <v>179.5714111328125</v>
      </c>
      <c r="K13">
        <v>202.0056445312498</v>
      </c>
      <c r="L13">
        <v>37.311118364334106</v>
      </c>
      <c r="M13">
        <v>6.6642229588788338</v>
      </c>
      <c r="N13">
        <v>25.631626764918593</v>
      </c>
      <c r="O13">
        <v>24.294428012117056</v>
      </c>
      <c r="P13">
        <v>5.5835976794695927</v>
      </c>
      <c r="Q13">
        <v>8.0168299076117435</v>
      </c>
    </row>
    <row r="14" spans="1:17" x14ac:dyDescent="0.3">
      <c r="A14" s="1" t="s">
        <v>23</v>
      </c>
      <c r="B14">
        <v>72.717640531536105</v>
      </c>
      <c r="C14">
        <v>66.950006270686444</v>
      </c>
      <c r="D14">
        <v>64.381188894886932</v>
      </c>
      <c r="E14">
        <v>62.574021363956092</v>
      </c>
      <c r="F14">
        <v>64.581620000000001</v>
      </c>
      <c r="G14">
        <v>85.907668117614804</v>
      </c>
      <c r="H14">
        <v>81.4276123046875</v>
      </c>
      <c r="I14">
        <v>132.44482421875</v>
      </c>
      <c r="J14">
        <v>141.491455078125</v>
      </c>
      <c r="K14">
        <v>175.99298095703125</v>
      </c>
      <c r="L14">
        <v>54.570923089981079</v>
      </c>
      <c r="M14">
        <v>9.2988355420430917</v>
      </c>
      <c r="N14">
        <v>38.745148091846211</v>
      </c>
      <c r="O14">
        <v>39.168070755154233</v>
      </c>
      <c r="P14">
        <v>10.409339505869909</v>
      </c>
      <c r="Q14">
        <v>25.168643831645333</v>
      </c>
    </row>
    <row r="15" spans="1:17" x14ac:dyDescent="0.3">
      <c r="A15" s="1" t="s">
        <v>24</v>
      </c>
      <c r="B15">
        <v>87.685000000000002</v>
      </c>
      <c r="C15">
        <v>87.685000000000002</v>
      </c>
      <c r="D15">
        <v>87.297888888888892</v>
      </c>
      <c r="E15">
        <v>86.988074074074078</v>
      </c>
      <c r="F15">
        <v>167.4990688888889</v>
      </c>
      <c r="G15">
        <v>6.4085874100766222</v>
      </c>
      <c r="H15">
        <v>187</v>
      </c>
      <c r="I15">
        <v>255</v>
      </c>
      <c r="J15">
        <v>255</v>
      </c>
      <c r="K15">
        <v>255</v>
      </c>
      <c r="L15">
        <v>35.44990873336792</v>
      </c>
      <c r="M15">
        <v>13.129595827173302</v>
      </c>
      <c r="N15">
        <v>51.287483699895716</v>
      </c>
      <c r="O15">
        <v>58.732518518518518</v>
      </c>
      <c r="P15">
        <v>47.930777777777777</v>
      </c>
      <c r="Q15">
        <v>2.4531696805320014</v>
      </c>
    </row>
    <row r="16" spans="1:17" x14ac:dyDescent="0.3">
      <c r="A16" s="1" t="s">
        <v>25</v>
      </c>
      <c r="B16">
        <v>87.017922581948298</v>
      </c>
      <c r="C16">
        <v>84.525388821560483</v>
      </c>
      <c r="D16">
        <v>83.49436244806094</v>
      </c>
      <c r="E16">
        <v>82.661948868882732</v>
      </c>
      <c r="F16">
        <v>203.56963999999999</v>
      </c>
      <c r="G16">
        <v>247.13033472997603</v>
      </c>
      <c r="H16">
        <v>224.1591796875</v>
      </c>
      <c r="I16">
        <v>406.14138183593764</v>
      </c>
      <c r="J16">
        <v>429.60791015625</v>
      </c>
      <c r="K16">
        <v>486.03140625000015</v>
      </c>
      <c r="L16">
        <v>29.097747802734375</v>
      </c>
      <c r="M16">
        <v>5.2476028326145503</v>
      </c>
      <c r="N16">
        <v>6.9047405692296708</v>
      </c>
      <c r="O16">
        <v>16.683763273314867</v>
      </c>
      <c r="P16">
        <v>2.69848655355494</v>
      </c>
      <c r="Q16">
        <v>16.472424207667302</v>
      </c>
    </row>
    <row r="18" spans="1:17" x14ac:dyDescent="0.3">
      <c r="A18" s="2" t="s">
        <v>26</v>
      </c>
      <c r="B18">
        <f>AVERAGE(I3DRALSC[bad050])</f>
        <v>73.354874508543659</v>
      </c>
      <c r="C18">
        <f>AVERAGE(I3DRALSC[bad100])</f>
        <v>67.786378749804484</v>
      </c>
      <c r="D18">
        <f>AVERAGE(I3DRALSC[bad200])</f>
        <v>64.104182628825967</v>
      </c>
      <c r="E18">
        <f>AVERAGE(I3DRALSC[bad400])</f>
        <v>61.994343115739063</v>
      </c>
      <c r="F18">
        <f>AVERAGE(I3DRALSC[avgerr])</f>
        <v>89.114891548597512</v>
      </c>
      <c r="G18">
        <f>AVERAGE(I3DRALSC[rms])</f>
        <v>101.03539970007893</v>
      </c>
      <c r="H18">
        <f>AVERAGE(I3DRALSC[A50])</f>
        <v>67.114370727539068</v>
      </c>
      <c r="I18">
        <f>AVERAGE(I3DRALSC[A90])</f>
        <v>212.85998168945315</v>
      </c>
      <c r="J18">
        <f>AVERAGE(I3DRALSC[A95])</f>
        <v>233.36662312825518</v>
      </c>
      <c r="K18">
        <f>AVERAGE(I3DRALSC[A99])</f>
        <v>264.1142038574219</v>
      </c>
      <c r="L18">
        <f>AVERAGE(I3DRALSC[time])</f>
        <v>53.549221404393514</v>
      </c>
      <c r="M18">
        <f>AVERAGE(I3DRALSC[time/MP])</f>
        <v>10.527497948872899</v>
      </c>
      <c r="N18">
        <f>AVERAGE(I3DRALSC[time/Gdisp])</f>
        <v>36.27924349111035</v>
      </c>
      <c r="O18">
        <f>AVERAGE(I3DRALSC[coverage])</f>
        <v>43.740330194620952</v>
      </c>
      <c r="P18">
        <f>AVERAGE(I3DRALSC[bad200_maskerr])</f>
        <v>10.488226208343741</v>
      </c>
      <c r="Q18">
        <f>AVERAGE(I3DRALSC[coverage])</f>
        <v>43.740330194620952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F145-D97F-4FA4-9384-8ABF320C05DC}">
  <dimension ref="A1:Q18"/>
  <sheetViews>
    <sheetView topLeftCell="C1" workbookViewId="0">
      <selection activeCell="B18" sqref="B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74.786137287716784</v>
      </c>
      <c r="C2">
        <v>68.801859864992366</v>
      </c>
      <c r="D2">
        <v>63.589882008715968</v>
      </c>
      <c r="E2">
        <v>59.62506809349447</v>
      </c>
      <c r="F2">
        <v>60.817295000000001</v>
      </c>
      <c r="G2">
        <v>89.810548212960484</v>
      </c>
      <c r="H2">
        <v>43.242691040039063</v>
      </c>
      <c r="I2">
        <v>157.14704589843745</v>
      </c>
      <c r="J2">
        <v>174.04638671875</v>
      </c>
      <c r="K2">
        <v>218.09271606445316</v>
      </c>
      <c r="L2">
        <v>15.648365259170532</v>
      </c>
      <c r="M2">
        <v>2.7462677146929146</v>
      </c>
      <c r="N2">
        <v>9.4698886713548784</v>
      </c>
      <c r="O2">
        <v>52.915612504492771</v>
      </c>
      <c r="P2">
        <v>16.808826461272353</v>
      </c>
      <c r="Q2">
        <v>23.602911093959893</v>
      </c>
    </row>
    <row r="3" spans="1:17" x14ac:dyDescent="0.3">
      <c r="A3" s="1" t="s">
        <v>15</v>
      </c>
      <c r="B3">
        <v>88.908743275649755</v>
      </c>
      <c r="C3">
        <v>88.908743275649755</v>
      </c>
      <c r="D3">
        <v>86.83343055285502</v>
      </c>
      <c r="E3">
        <v>85.607492384470802</v>
      </c>
      <c r="F3">
        <v>120.65127033508328</v>
      </c>
      <c r="G3">
        <v>8.7113504433819404</v>
      </c>
      <c r="H3">
        <v>120</v>
      </c>
      <c r="I3">
        <v>253</v>
      </c>
      <c r="J3">
        <v>255</v>
      </c>
      <c r="K3">
        <v>255</v>
      </c>
      <c r="L3">
        <v>4.1686751842498779</v>
      </c>
      <c r="M3">
        <v>2.7018440496790967</v>
      </c>
      <c r="N3">
        <v>10.55407831905897</v>
      </c>
      <c r="O3">
        <v>39.707498865772244</v>
      </c>
      <c r="P3">
        <v>26.86421673472033</v>
      </c>
      <c r="Q3">
        <v>3.932455760593939</v>
      </c>
    </row>
    <row r="4" spans="1:17" x14ac:dyDescent="0.3">
      <c r="A4" s="1" t="s">
        <v>16</v>
      </c>
      <c r="B4">
        <v>84.941935375530875</v>
      </c>
      <c r="C4">
        <v>80.015716453500971</v>
      </c>
      <c r="D4">
        <v>76.039526231745555</v>
      </c>
      <c r="E4">
        <v>73.013192966600812</v>
      </c>
      <c r="F4">
        <v>156.60740000000001</v>
      </c>
      <c r="G4">
        <v>231.53807226080554</v>
      </c>
      <c r="H4">
        <v>66.82891845703125</v>
      </c>
      <c r="I4">
        <v>424.37027587890623</v>
      </c>
      <c r="J4">
        <v>481.81843872070306</v>
      </c>
      <c r="K4">
        <v>553.16788696289063</v>
      </c>
      <c r="L4">
        <v>11.370398283004761</v>
      </c>
      <c r="M4">
        <v>2.1697709555902867</v>
      </c>
      <c r="N4">
        <v>3.3902671181098238</v>
      </c>
      <c r="O4">
        <v>36.789172058145539</v>
      </c>
      <c r="P4">
        <v>14.728564864146945</v>
      </c>
      <c r="Q4">
        <v>60.582944901107481</v>
      </c>
    </row>
    <row r="5" spans="1:17" x14ac:dyDescent="0.3">
      <c r="A5" s="1" t="s">
        <v>17</v>
      </c>
      <c r="B5">
        <v>68.191436065787443</v>
      </c>
      <c r="C5">
        <v>56.757871792156443</v>
      </c>
      <c r="D5">
        <v>47.642416577739041</v>
      </c>
      <c r="E5">
        <v>41.33227163249402</v>
      </c>
      <c r="F5">
        <v>38.310499999999998</v>
      </c>
      <c r="G5">
        <v>74.404304232223353</v>
      </c>
      <c r="H5">
        <v>1.638641357421875</v>
      </c>
      <c r="I5">
        <v>145.79744567871097</v>
      </c>
      <c r="J5">
        <v>203.21222686767581</v>
      </c>
      <c r="K5">
        <v>233.03096710205099</v>
      </c>
      <c r="L5">
        <v>23.017080307006836</v>
      </c>
      <c r="M5">
        <v>3.9062105947097625</v>
      </c>
      <c r="N5">
        <v>13.950752123963436</v>
      </c>
      <c r="O5">
        <v>76.387983773083846</v>
      </c>
      <c r="P5">
        <v>25.080051835982154</v>
      </c>
      <c r="Q5">
        <v>33.006964671064118</v>
      </c>
    </row>
    <row r="6" spans="1:17" x14ac:dyDescent="0.3">
      <c r="A6" s="1" t="s">
        <v>17</v>
      </c>
      <c r="B6">
        <v>68.205793465244909</v>
      </c>
      <c r="C6">
        <v>56.659983517841198</v>
      </c>
      <c r="D6">
        <v>47.43883340529004</v>
      </c>
      <c r="E6">
        <v>41.114992926519982</v>
      </c>
      <c r="F6">
        <v>37.917507000000001</v>
      </c>
      <c r="G6">
        <v>73.839342732423134</v>
      </c>
      <c r="H6">
        <v>1.6156730651855469</v>
      </c>
      <c r="I6">
        <v>144.21728515625</v>
      </c>
      <c r="J6">
        <v>201.59719543457032</v>
      </c>
      <c r="K6">
        <v>232.63058212280276</v>
      </c>
      <c r="L6">
        <v>23.021965265274048</v>
      </c>
      <c r="M6">
        <v>3.9070396171350041</v>
      </c>
      <c r="N6">
        <v>13.953712918339299</v>
      </c>
      <c r="O6">
        <v>76.561087170798075</v>
      </c>
      <c r="P6">
        <v>25.052575914325359</v>
      </c>
      <c r="Q6">
        <v>32.888765535323763</v>
      </c>
    </row>
    <row r="7" spans="1:17" x14ac:dyDescent="0.3">
      <c r="A7" s="1" t="s">
        <v>18</v>
      </c>
      <c r="B7">
        <v>76.831716250033082</v>
      </c>
      <c r="C7">
        <v>63.88673040900764</v>
      </c>
      <c r="D7">
        <v>56.40768951412516</v>
      </c>
      <c r="E7">
        <v>51.630009674564128</v>
      </c>
      <c r="F7">
        <v>43.831786999999998</v>
      </c>
      <c r="G7">
        <v>67.992542531102259</v>
      </c>
      <c r="H7">
        <v>5.6488761901855469</v>
      </c>
      <c r="I7">
        <v>120.37687377929694</v>
      </c>
      <c r="J7">
        <v>140.36117248535157</v>
      </c>
      <c r="K7">
        <v>174.18005859375</v>
      </c>
      <c r="L7">
        <v>18.749774932861328</v>
      </c>
      <c r="M7">
        <v>3.4459707448938972</v>
      </c>
      <c r="N7">
        <v>13.253733634207299</v>
      </c>
      <c r="O7">
        <v>58.993668894658988</v>
      </c>
      <c r="P7">
        <v>18.928402344243928</v>
      </c>
      <c r="Q7">
        <v>23.299097867208964</v>
      </c>
    </row>
    <row r="8" spans="1:17" x14ac:dyDescent="0.3">
      <c r="A8" s="1" t="s">
        <v>18</v>
      </c>
      <c r="B8">
        <v>76.741807496758</v>
      </c>
      <c r="C8">
        <v>63.696381889451189</v>
      </c>
      <c r="D8">
        <v>56.252793567150007</v>
      </c>
      <c r="E8">
        <v>51.461458330270219</v>
      </c>
      <c r="F8">
        <v>43.716087000000002</v>
      </c>
      <c r="G8">
        <v>67.937155012923526</v>
      </c>
      <c r="H8">
        <v>5.4463348388671875</v>
      </c>
      <c r="I8">
        <v>120.3449676513672</v>
      </c>
      <c r="J8">
        <v>140.585205078125</v>
      </c>
      <c r="K8">
        <v>174.11876159667969</v>
      </c>
      <c r="L8">
        <v>17.676563262939453</v>
      </c>
      <c r="M8">
        <v>3.2487280563351217</v>
      </c>
      <c r="N8">
        <v>12.495107908981238</v>
      </c>
      <c r="O8">
        <v>59.156688240846655</v>
      </c>
      <c r="P8">
        <v>18.926968803206424</v>
      </c>
      <c r="Q8">
        <v>23.290866826699741</v>
      </c>
    </row>
    <row r="9" spans="1:17" x14ac:dyDescent="0.3">
      <c r="A9" s="1" t="s">
        <v>19</v>
      </c>
      <c r="B9">
        <v>63.6188547583982</v>
      </c>
      <c r="C9">
        <v>56.001069499964942</v>
      </c>
      <c r="D9">
        <v>51.24742268041237</v>
      </c>
      <c r="E9">
        <v>48.327792972859243</v>
      </c>
      <c r="F9">
        <v>50.775753000000002</v>
      </c>
      <c r="G9">
        <v>84.995743229808284</v>
      </c>
      <c r="H9">
        <v>2.6190109252929688</v>
      </c>
      <c r="I9">
        <v>163.67078857421882</v>
      </c>
      <c r="J9">
        <v>197.8886924743652</v>
      </c>
      <c r="K9">
        <v>236.9003302001953</v>
      </c>
      <c r="L9">
        <v>22.048055410385132</v>
      </c>
      <c r="M9">
        <v>3.8656384407015101</v>
      </c>
      <c r="N9">
        <v>12.885461469005033</v>
      </c>
      <c r="O9">
        <v>64.971000771442604</v>
      </c>
      <c r="P9">
        <v>18.633757626762044</v>
      </c>
      <c r="Q9">
        <v>34.260722688533953</v>
      </c>
    </row>
    <row r="10" spans="1:17" x14ac:dyDescent="0.3">
      <c r="A10" s="1" t="s">
        <v>20</v>
      </c>
      <c r="B10">
        <v>83.966590928216775</v>
      </c>
      <c r="C10">
        <v>77.357039918971878</v>
      </c>
      <c r="D10">
        <v>70.727521158678059</v>
      </c>
      <c r="E10">
        <v>66.321372969788769</v>
      </c>
      <c r="F10">
        <v>89.898409999999998</v>
      </c>
      <c r="G10">
        <v>127.58498240143705</v>
      </c>
      <c r="H10">
        <v>72.84375</v>
      </c>
      <c r="I10">
        <v>230.83608093261719</v>
      </c>
      <c r="J10">
        <v>249.259521484375</v>
      </c>
      <c r="K10">
        <v>278.09260070800781</v>
      </c>
      <c r="L10">
        <v>14.327204465866089</v>
      </c>
      <c r="M10">
        <v>2.691270479786942</v>
      </c>
      <c r="N10">
        <v>8.1553650902634605</v>
      </c>
      <c r="O10">
        <v>47.170703045166562</v>
      </c>
      <c r="P10">
        <v>21.010901678267874</v>
      </c>
      <c r="Q10">
        <v>36.912570241001575</v>
      </c>
    </row>
    <row r="11" spans="1:17" x14ac:dyDescent="0.3">
      <c r="A11" s="1" t="s">
        <v>21</v>
      </c>
      <c r="B11">
        <v>71.812091062126797</v>
      </c>
      <c r="C11">
        <v>66.30921658620251</v>
      </c>
      <c r="D11">
        <v>61.827793482403756</v>
      </c>
      <c r="E11">
        <v>57.988204326006866</v>
      </c>
      <c r="F11">
        <v>64.730410000000006</v>
      </c>
      <c r="G11">
        <v>96.7504188863671</v>
      </c>
      <c r="H11">
        <v>32.406412124633789</v>
      </c>
      <c r="I11">
        <v>175.34814453125</v>
      </c>
      <c r="J11">
        <v>195.242431640625</v>
      </c>
      <c r="K11">
        <v>227.083475341797</v>
      </c>
      <c r="L11">
        <v>14.496143579483032</v>
      </c>
      <c r="M11">
        <v>2.877680643240025</v>
      </c>
      <c r="N11">
        <v>9.923036700827673</v>
      </c>
      <c r="O11">
        <v>54.042767755050178</v>
      </c>
      <c r="P11">
        <v>17.678880542497776</v>
      </c>
      <c r="Q11">
        <v>24.215692851401908</v>
      </c>
    </row>
    <row r="12" spans="1:17" x14ac:dyDescent="0.3">
      <c r="A12" s="1" t="s">
        <v>21</v>
      </c>
      <c r="B12">
        <v>71.750571718968374</v>
      </c>
      <c r="C12">
        <v>66.327976114851978</v>
      </c>
      <c r="D12">
        <v>61.908568638038361</v>
      </c>
      <c r="E12">
        <v>58.092046753906743</v>
      </c>
      <c r="F12">
        <v>64.846130000000002</v>
      </c>
      <c r="G12">
        <v>96.97421834403977</v>
      </c>
      <c r="H12">
        <v>32.030967712402344</v>
      </c>
      <c r="I12">
        <v>176.22048339843764</v>
      </c>
      <c r="J12">
        <v>195.8947769165039</v>
      </c>
      <c r="K12">
        <v>227.00048828125</v>
      </c>
      <c r="L12">
        <v>14.030431747436523</v>
      </c>
      <c r="M12">
        <v>2.7852305431799729</v>
      </c>
      <c r="N12">
        <v>9.6042432523447356</v>
      </c>
      <c r="O12">
        <v>54.228794784652521</v>
      </c>
      <c r="P12">
        <v>17.928412050565367</v>
      </c>
      <c r="Q12">
        <v>24.502724009520222</v>
      </c>
    </row>
    <row r="13" spans="1:17" x14ac:dyDescent="0.3">
      <c r="A13" s="1" t="s">
        <v>22</v>
      </c>
      <c r="B13">
        <v>81.360364511888434</v>
      </c>
      <c r="C13">
        <v>73.749142661179704</v>
      </c>
      <c r="D13">
        <v>66.469085791037955</v>
      </c>
      <c r="E13">
        <v>61.387960105166897</v>
      </c>
      <c r="F13">
        <v>55.373330000000003</v>
      </c>
      <c r="G13">
        <v>82.375225246277779</v>
      </c>
      <c r="H13">
        <v>43.536865234375</v>
      </c>
      <c r="I13">
        <v>155.31591796875</v>
      </c>
      <c r="J13">
        <v>175.5045166015625</v>
      </c>
      <c r="K13">
        <v>196.0938720703125</v>
      </c>
      <c r="L13">
        <v>15.410343885421753</v>
      </c>
      <c r="M13">
        <v>2.7524762598275592</v>
      </c>
      <c r="N13">
        <v>10.58644715318292</v>
      </c>
      <c r="O13">
        <v>50.688978909465021</v>
      </c>
      <c r="P13">
        <v>18.426872570873343</v>
      </c>
      <c r="Q13">
        <v>21.461042017173597</v>
      </c>
    </row>
    <row r="14" spans="1:17" x14ac:dyDescent="0.3">
      <c r="A14" s="1" t="s">
        <v>23</v>
      </c>
      <c r="B14">
        <v>82.376372053458965</v>
      </c>
      <c r="C14">
        <v>74.89241001564946</v>
      </c>
      <c r="D14">
        <v>70.521230363209071</v>
      </c>
      <c r="E14">
        <v>66.640152568527697</v>
      </c>
      <c r="F14">
        <v>60.601092999999999</v>
      </c>
      <c r="G14">
        <v>82.131783633453992</v>
      </c>
      <c r="H14">
        <v>68.709709167480469</v>
      </c>
      <c r="I14">
        <v>131.60567474365234</v>
      </c>
      <c r="J14">
        <v>141.97573852539063</v>
      </c>
      <c r="K14">
        <v>171.58235931396484</v>
      </c>
      <c r="L14">
        <v>16.675695896148682</v>
      </c>
      <c r="M14">
        <v>2.8415233774170567</v>
      </c>
      <c r="N14">
        <v>11.839680739237735</v>
      </c>
      <c r="O14">
        <v>52.823717371982568</v>
      </c>
      <c r="P14">
        <v>27.402558985348406</v>
      </c>
      <c r="Q14">
        <v>37.092303639135338</v>
      </c>
    </row>
    <row r="15" spans="1:17" x14ac:dyDescent="0.3">
      <c r="A15" s="1" t="s">
        <v>24</v>
      </c>
      <c r="B15">
        <v>83.888333333333335</v>
      </c>
      <c r="C15">
        <v>83.888333333333335</v>
      </c>
      <c r="D15">
        <v>82.347296296296307</v>
      </c>
      <c r="E15">
        <v>81.225703703703701</v>
      </c>
      <c r="F15">
        <v>158.18442629629629</v>
      </c>
      <c r="G15">
        <v>6.2447699302281334</v>
      </c>
      <c r="H15">
        <v>193</v>
      </c>
      <c r="I15">
        <v>255</v>
      </c>
      <c r="J15">
        <v>255</v>
      </c>
      <c r="K15">
        <v>255</v>
      </c>
      <c r="L15">
        <v>11.278612852096558</v>
      </c>
      <c r="M15">
        <v>4.1772640192950208</v>
      </c>
      <c r="N15">
        <v>16.317437575371176</v>
      </c>
      <c r="O15">
        <v>74.396296296296299</v>
      </c>
      <c r="P15">
        <v>58.104555555555557</v>
      </c>
      <c r="Q15">
        <v>3.9093286342248552</v>
      </c>
    </row>
    <row r="16" spans="1:17" x14ac:dyDescent="0.3">
      <c r="A16" s="1" t="s">
        <v>25</v>
      </c>
      <c r="B16">
        <v>91.009475271237307</v>
      </c>
      <c r="C16">
        <v>87.714609302862428</v>
      </c>
      <c r="D16">
        <v>85.3918152700831</v>
      </c>
      <c r="E16">
        <v>83.073511801708221</v>
      </c>
      <c r="F16">
        <v>176.5575</v>
      </c>
      <c r="G16">
        <v>227.8334266794493</v>
      </c>
      <c r="H16">
        <v>153.71337890625</v>
      </c>
      <c r="I16">
        <v>401.3466796875</v>
      </c>
      <c r="J16">
        <v>427.93408203125</v>
      </c>
      <c r="K16">
        <v>482.00806884765643</v>
      </c>
      <c r="L16">
        <v>11.851810932159424</v>
      </c>
      <c r="M16">
        <v>2.1374024216873386</v>
      </c>
      <c r="N16">
        <v>2.8123716074833398</v>
      </c>
      <c r="O16">
        <v>32.572263821560483</v>
      </c>
      <c r="P16">
        <v>20.075437875115419</v>
      </c>
      <c r="Q16">
        <v>56.293377371920933</v>
      </c>
    </row>
    <row r="18" spans="1:17" x14ac:dyDescent="0.3">
      <c r="A18" s="2" t="s">
        <v>26</v>
      </c>
      <c r="B18">
        <f>AVERAGE(I3DRALSC_down2[bad050])</f>
        <v>77.892681523623267</v>
      </c>
      <c r="C18">
        <f>AVERAGE(I3DRALSC_down2[bad100])</f>
        <v>70.997805642374388</v>
      </c>
      <c r="D18">
        <f>AVERAGE(I3DRALSC_down2[bad200])</f>
        <v>65.643020369185308</v>
      </c>
      <c r="E18">
        <f>AVERAGE(I3DRALSC_down2[bad400])</f>
        <v>61.789415414005511</v>
      </c>
      <c r="F18">
        <f>AVERAGE(I3DRALSC_down2[avgerr])</f>
        <v>81.521259908758651</v>
      </c>
      <c r="G18">
        <f>AVERAGE(I3DRALSC_down2[rms])</f>
        <v>94.608258918458787</v>
      </c>
      <c r="H18">
        <f>AVERAGE(I3DRALSC_down2[A50])</f>
        <v>56.218748601277667</v>
      </c>
      <c r="I18">
        <f>AVERAGE(I3DRALSC_down2[A90])</f>
        <v>203.63984425862631</v>
      </c>
      <c r="J18">
        <f>AVERAGE(I3DRALSC_down2[A95])</f>
        <v>229.02135899861651</v>
      </c>
      <c r="K18">
        <f>AVERAGE(I3DRALSC_down2[A99])</f>
        <v>260.93214448038742</v>
      </c>
      <c r="L18">
        <f>AVERAGE(I3DRALSC_down2[time])</f>
        <v>15.584741417566935</v>
      </c>
      <c r="M18">
        <f>AVERAGE(I3DRALSC_down2[time/MP])</f>
        <v>3.0836211945447674</v>
      </c>
      <c r="N18">
        <f>AVERAGE(I3DRALSC_down2[time/Gdisp])</f>
        <v>10.612772285448733</v>
      </c>
      <c r="O18">
        <f>AVERAGE(I3DRALSC_down2[coverage])</f>
        <v>55.427082284227623</v>
      </c>
      <c r="P18">
        <f>AVERAGE(I3DRALSC_down2[bad200_maskerr])</f>
        <v>23.043398922858888</v>
      </c>
      <c r="Q18">
        <f>AVERAGE(I3DRALSC_down2[rms_maskerr])</f>
        <v>29.283451207258018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2863-AA5D-4449-B9CF-BD6FEB8F0368}">
  <dimension ref="A1:Q18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71.081974037424743</v>
      </c>
      <c r="C2">
        <v>66.16994100435798</v>
      </c>
      <c r="D2">
        <v>63.450290345044479</v>
      </c>
      <c r="E2">
        <v>62.356003319031359</v>
      </c>
      <c r="F2">
        <v>69.50018</v>
      </c>
      <c r="G2">
        <v>96.949139976523256</v>
      </c>
      <c r="H2">
        <v>54.2037353515625</v>
      </c>
      <c r="I2">
        <v>163.842041015625</v>
      </c>
      <c r="J2">
        <v>178.80000610351556</v>
      </c>
      <c r="K2">
        <v>222.32532470703131</v>
      </c>
      <c r="L2">
        <v>0.66499567031860352</v>
      </c>
      <c r="M2">
        <v>0.11670587371650845</v>
      </c>
      <c r="N2">
        <v>0.40243404729830501</v>
      </c>
      <c r="O2">
        <v>40.708432080600232</v>
      </c>
      <c r="P2">
        <v>4.4767436146554047</v>
      </c>
      <c r="Q2">
        <v>17.735082240853686</v>
      </c>
    </row>
    <row r="3" spans="1:17" x14ac:dyDescent="0.3">
      <c r="A3" s="1" t="s">
        <v>15</v>
      </c>
      <c r="B3">
        <v>71.549355110506184</v>
      </c>
      <c r="C3">
        <v>71.549355110506184</v>
      </c>
      <c r="D3">
        <v>68.836930455635496</v>
      </c>
      <c r="E3">
        <v>68.321342925659465</v>
      </c>
      <c r="F3">
        <v>92.045004860976078</v>
      </c>
      <c r="G3">
        <v>7.7151994328014233</v>
      </c>
      <c r="H3">
        <v>78</v>
      </c>
      <c r="I3">
        <v>177</v>
      </c>
      <c r="J3">
        <v>255</v>
      </c>
      <c r="K3">
        <v>255</v>
      </c>
      <c r="L3">
        <v>0.15132427215576172</v>
      </c>
      <c r="M3">
        <v>9.8077822383668245E-2</v>
      </c>
      <c r="N3">
        <v>0.38311649368620404</v>
      </c>
      <c r="O3">
        <v>42.792533540734979</v>
      </c>
      <c r="P3">
        <v>11.923909521031824</v>
      </c>
      <c r="Q3">
        <v>2.1127743708595261</v>
      </c>
    </row>
    <row r="4" spans="1:17" x14ac:dyDescent="0.3">
      <c r="A4" s="1" t="s">
        <v>16</v>
      </c>
      <c r="B4">
        <v>76.742377634547793</v>
      </c>
      <c r="C4">
        <v>73.73674902220607</v>
      </c>
      <c r="D4">
        <v>72.57116294122855</v>
      </c>
      <c r="E4">
        <v>72.05761122119668</v>
      </c>
      <c r="F4">
        <v>181.11732000000001</v>
      </c>
      <c r="G4">
        <v>260.98881980364598</v>
      </c>
      <c r="H4">
        <v>69.64410400390625</v>
      </c>
      <c r="I4">
        <v>473.98319091796873</v>
      </c>
      <c r="J4">
        <v>547.68839111328111</v>
      </c>
      <c r="K4">
        <v>559.91463195800782</v>
      </c>
      <c r="L4">
        <v>0.51852273941040039</v>
      </c>
      <c r="M4">
        <v>9.894777225767358E-2</v>
      </c>
      <c r="N4">
        <v>0.154605894152615</v>
      </c>
      <c r="O4">
        <v>29.57067137269749</v>
      </c>
      <c r="P4">
        <v>4.1354156807308184</v>
      </c>
      <c r="Q4">
        <v>40.601606846473764</v>
      </c>
    </row>
    <row r="5" spans="1:17" x14ac:dyDescent="0.3">
      <c r="A5" s="1" t="s">
        <v>17</v>
      </c>
      <c r="B5">
        <v>69.164311102784055</v>
      </c>
      <c r="C5">
        <v>58.67022309294363</v>
      </c>
      <c r="D5">
        <v>52.62506211357212</v>
      </c>
      <c r="E5">
        <v>51.009803761842306</v>
      </c>
      <c r="F5">
        <v>66.124669999999995</v>
      </c>
      <c r="G5">
        <v>103.88232807334219</v>
      </c>
      <c r="H5">
        <v>10.29412841796875</v>
      </c>
      <c r="I5">
        <v>204.68877563476565</v>
      </c>
      <c r="J5">
        <v>221.5169677734375</v>
      </c>
      <c r="K5">
        <v>235.25258880615243</v>
      </c>
      <c r="L5">
        <v>0.6268770694732666</v>
      </c>
      <c r="M5">
        <v>0.10638681438721169</v>
      </c>
      <c r="N5">
        <v>0.37995290852575603</v>
      </c>
      <c r="O5">
        <v>52.862994430822454</v>
      </c>
      <c r="P5">
        <v>6.9587396171903206</v>
      </c>
      <c r="Q5">
        <v>22.715763698589495</v>
      </c>
    </row>
    <row r="6" spans="1:17" x14ac:dyDescent="0.3">
      <c r="A6" s="1" t="s">
        <v>17</v>
      </c>
      <c r="B6">
        <v>67.242914300920233</v>
      </c>
      <c r="C6">
        <v>56.402585553808684</v>
      </c>
      <c r="D6">
        <v>51.271003212255991</v>
      </c>
      <c r="E6">
        <v>50.023759289882342</v>
      </c>
      <c r="F6">
        <v>63.699126999999997</v>
      </c>
      <c r="G6">
        <v>101.27854053765536</v>
      </c>
      <c r="H6">
        <v>4.08349609375</v>
      </c>
      <c r="I6">
        <v>201.3779174804688</v>
      </c>
      <c r="J6">
        <v>220.24128265380861</v>
      </c>
      <c r="K6">
        <v>235.07326324462892</v>
      </c>
      <c r="L6">
        <v>0.65815353393554688</v>
      </c>
      <c r="M6">
        <v>0.1116947185704556</v>
      </c>
      <c r="N6">
        <v>0.39890970918019858</v>
      </c>
      <c r="O6">
        <v>53.864075139093671</v>
      </c>
      <c r="P6">
        <v>6.6170810286822146</v>
      </c>
      <c r="Q6">
        <v>22.763403664362645</v>
      </c>
    </row>
    <row r="7" spans="1:17" x14ac:dyDescent="0.3">
      <c r="A7" s="1" t="s">
        <v>18</v>
      </c>
      <c r="B7">
        <v>64.461506850120713</v>
      </c>
      <c r="C7">
        <v>55.6047043670806</v>
      </c>
      <c r="D7">
        <v>53.514877215372266</v>
      </c>
      <c r="E7">
        <v>52.80200298764656</v>
      </c>
      <c r="F7">
        <v>53.69126</v>
      </c>
      <c r="G7">
        <v>78.886538379497935</v>
      </c>
      <c r="H7">
        <v>40.51434326171875</v>
      </c>
      <c r="I7">
        <v>134.274658203125</v>
      </c>
      <c r="J7">
        <v>154.35236663818361</v>
      </c>
      <c r="K7">
        <v>185.09358642578127</v>
      </c>
      <c r="L7">
        <v>0.59566807746887207</v>
      </c>
      <c r="M7">
        <v>0.10947623510015528</v>
      </c>
      <c r="N7">
        <v>0.42106244269290494</v>
      </c>
      <c r="O7">
        <v>48.653647663548654</v>
      </c>
      <c r="P7">
        <v>6.0579606371685575</v>
      </c>
      <c r="Q7">
        <v>17.568223773969457</v>
      </c>
    </row>
    <row r="8" spans="1:17" x14ac:dyDescent="0.3">
      <c r="A8" s="1" t="s">
        <v>18</v>
      </c>
      <c r="B8">
        <v>76.268647060726266</v>
      </c>
      <c r="C8">
        <v>70.887189142139633</v>
      </c>
      <c r="D8">
        <v>69.667264097957172</v>
      </c>
      <c r="E8">
        <v>69.274216551444283</v>
      </c>
      <c r="F8">
        <v>72.23827</v>
      </c>
      <c r="G8">
        <v>91.760382374080706</v>
      </c>
      <c r="H8">
        <v>79.629638671875</v>
      </c>
      <c r="I8">
        <v>145.26345520019532</v>
      </c>
      <c r="J8">
        <v>156.96695709228518</v>
      </c>
      <c r="K8">
        <v>186.10030822753907</v>
      </c>
      <c r="L8">
        <v>0.86709690093994141</v>
      </c>
      <c r="M8">
        <v>0.15936140910098992</v>
      </c>
      <c r="N8">
        <v>0.61292849654226889</v>
      </c>
      <c r="O8">
        <v>29.62305957355462</v>
      </c>
      <c r="P8">
        <v>4.0470333787165469</v>
      </c>
      <c r="Q8">
        <v>14.912310314011279</v>
      </c>
    </row>
    <row r="9" spans="1:17" x14ac:dyDescent="0.3">
      <c r="A9" s="1" t="s">
        <v>19</v>
      </c>
      <c r="B9">
        <v>55.353881758889123</v>
      </c>
      <c r="C9">
        <v>49.766813942071678</v>
      </c>
      <c r="D9">
        <v>47.960481099656356</v>
      </c>
      <c r="E9">
        <v>47.367119012553474</v>
      </c>
      <c r="F9">
        <v>58.445590000000003</v>
      </c>
      <c r="G9">
        <v>93.805493992223077</v>
      </c>
      <c r="H9">
        <v>0.953765869140625</v>
      </c>
      <c r="I9">
        <v>175.852294921875</v>
      </c>
      <c r="J9">
        <v>202.3661979675293</v>
      </c>
      <c r="K9">
        <v>252.23755371093739</v>
      </c>
      <c r="L9">
        <v>0.66788530349731445</v>
      </c>
      <c r="M9">
        <v>0.11709890306075364</v>
      </c>
      <c r="N9">
        <v>0.3903296768691788</v>
      </c>
      <c r="O9">
        <v>54.564625850340128</v>
      </c>
      <c r="P9">
        <v>5.5881197839960723</v>
      </c>
      <c r="Q9">
        <v>26.372298115828968</v>
      </c>
    </row>
    <row r="10" spans="1:17" x14ac:dyDescent="0.3">
      <c r="A10" s="1" t="s">
        <v>20</v>
      </c>
      <c r="B10">
        <v>74.897681712169856</v>
      </c>
      <c r="C10">
        <v>66.948788635625917</v>
      </c>
      <c r="D10">
        <v>63.714012965701308</v>
      </c>
      <c r="E10">
        <v>62.631058324617406</v>
      </c>
      <c r="F10">
        <v>95.107550000000003</v>
      </c>
      <c r="G10">
        <v>132.39162726075241</v>
      </c>
      <c r="H10">
        <v>86.19366455078125</v>
      </c>
      <c r="I10">
        <v>232.40517730712889</v>
      </c>
      <c r="J10">
        <v>252.94799346923827</v>
      </c>
      <c r="K10">
        <v>280.82401611328123</v>
      </c>
      <c r="L10">
        <v>0.55166172981262207</v>
      </c>
      <c r="M10">
        <v>0.10362600267275242</v>
      </c>
      <c r="N10">
        <v>0.31401818991743158</v>
      </c>
      <c r="O10">
        <v>39.253574283790769</v>
      </c>
      <c r="P10">
        <v>6.7939944218030552</v>
      </c>
      <c r="Q10">
        <v>26.65453952967604</v>
      </c>
    </row>
    <row r="11" spans="1:17" x14ac:dyDescent="0.3">
      <c r="A11" s="1" t="s">
        <v>21</v>
      </c>
      <c r="B11">
        <v>86.972370886799638</v>
      </c>
      <c r="C11">
        <v>81.752338489391434</v>
      </c>
      <c r="D11">
        <v>78.011212044212925</v>
      </c>
      <c r="E11">
        <v>76.159319019184352</v>
      </c>
      <c r="F11">
        <v>98.918539999999993</v>
      </c>
      <c r="G11">
        <v>121.1755489852429</v>
      </c>
      <c r="H11">
        <v>112.479248046875</v>
      </c>
      <c r="I11">
        <v>186.47638549804691</v>
      </c>
      <c r="J11">
        <v>195.92755432128905</v>
      </c>
      <c r="K11">
        <v>219.83792358398466</v>
      </c>
      <c r="L11">
        <v>0.55559182167053223</v>
      </c>
      <c r="M11">
        <v>0.11029249413800109</v>
      </c>
      <c r="N11">
        <v>0.38031894530345206</v>
      </c>
      <c r="O11">
        <v>34.489502604497524</v>
      </c>
      <c r="P11">
        <v>14.889070639054758</v>
      </c>
      <c r="Q11">
        <v>46.511491565593225</v>
      </c>
    </row>
    <row r="12" spans="1:17" x14ac:dyDescent="0.3">
      <c r="A12" s="1" t="s">
        <v>21</v>
      </c>
      <c r="B12">
        <v>76.157738492540247</v>
      </c>
      <c r="C12">
        <v>71.599252436256847</v>
      </c>
      <c r="D12">
        <v>68.513863461550685</v>
      </c>
      <c r="E12">
        <v>67.354833736992319</v>
      </c>
      <c r="F12">
        <v>87.923705999999996</v>
      </c>
      <c r="G12">
        <v>114.93898262366211</v>
      </c>
      <c r="H12">
        <v>99.163154602050781</v>
      </c>
      <c r="I12">
        <v>186.48907165527345</v>
      </c>
      <c r="J12">
        <v>196.62158737182619</v>
      </c>
      <c r="K12">
        <v>219.30592514038099</v>
      </c>
      <c r="L12">
        <v>0.55851554870605469</v>
      </c>
      <c r="M12">
        <v>0.11094971678435843</v>
      </c>
      <c r="N12">
        <v>0.38258523029089109</v>
      </c>
      <c r="O12">
        <v>37.141593721990198</v>
      </c>
      <c r="P12">
        <v>7.9306874598724821</v>
      </c>
      <c r="Q12">
        <v>25.567457543797865</v>
      </c>
    </row>
    <row r="13" spans="1:17" x14ac:dyDescent="0.3">
      <c r="A13" s="1" t="s">
        <v>22</v>
      </c>
      <c r="B13">
        <v>80.727952103337913</v>
      </c>
      <c r="C13">
        <v>74.304251686099676</v>
      </c>
      <c r="D13">
        <v>71.142100337219944</v>
      </c>
      <c r="E13">
        <v>69.903084990855064</v>
      </c>
      <c r="F13">
        <v>69.668785</v>
      </c>
      <c r="G13">
        <v>92.077169146998656</v>
      </c>
      <c r="H13">
        <v>62.51251220703125</v>
      </c>
      <c r="I13">
        <v>157.47645263671882</v>
      </c>
      <c r="J13">
        <v>178.318603515625</v>
      </c>
      <c r="K13">
        <v>201.2628466796873</v>
      </c>
      <c r="L13">
        <v>0.71284365653991699</v>
      </c>
      <c r="M13">
        <v>0.12732261240782125</v>
      </c>
      <c r="N13">
        <v>0.48970235541469714</v>
      </c>
      <c r="O13">
        <v>32.528202874942849</v>
      </c>
      <c r="P13">
        <v>5.0749635631001366</v>
      </c>
      <c r="Q13">
        <v>15.098845764912534</v>
      </c>
    </row>
    <row r="14" spans="1:17" x14ac:dyDescent="0.3">
      <c r="A14" s="1" t="s">
        <v>23</v>
      </c>
      <c r="B14">
        <v>73.2908289847486</v>
      </c>
      <c r="C14">
        <v>65.492497668940473</v>
      </c>
      <c r="D14">
        <v>62.979247435834516</v>
      </c>
      <c r="E14">
        <v>62.292624309542902</v>
      </c>
      <c r="F14">
        <v>65.965299999999999</v>
      </c>
      <c r="G14">
        <v>86.669882064251425</v>
      </c>
      <c r="H14">
        <v>84.58380126953125</v>
      </c>
      <c r="I14">
        <v>131.79150390625</v>
      </c>
      <c r="J14">
        <v>141.301025390625</v>
      </c>
      <c r="K14">
        <v>183.01223754882813</v>
      </c>
      <c r="L14">
        <v>0.65226268768310547</v>
      </c>
      <c r="M14">
        <v>0.11114496731116807</v>
      </c>
      <c r="N14">
        <v>0.46310403046320026</v>
      </c>
      <c r="O14">
        <v>32.9230464085325</v>
      </c>
      <c r="P14">
        <v>5.0366392119655599</v>
      </c>
      <c r="Q14">
        <v>19.909536620361109</v>
      </c>
    </row>
    <row r="15" spans="1:17" x14ac:dyDescent="0.3">
      <c r="A15" s="1" t="s">
        <v>24</v>
      </c>
      <c r="B15">
        <v>79.826222222222214</v>
      </c>
      <c r="C15">
        <v>79.826222222222214</v>
      </c>
      <c r="D15">
        <v>78.960555555555558</v>
      </c>
      <c r="E15">
        <v>78.779222222222216</v>
      </c>
      <c r="F15">
        <v>134.40103962962962</v>
      </c>
      <c r="G15">
        <v>6.9282267786423022</v>
      </c>
      <c r="H15">
        <v>126</v>
      </c>
      <c r="I15">
        <v>255</v>
      </c>
      <c r="J15">
        <v>255</v>
      </c>
      <c r="K15">
        <v>255</v>
      </c>
      <c r="L15">
        <v>0.3066401481628418</v>
      </c>
      <c r="M15">
        <v>0.11357042524549696</v>
      </c>
      <c r="N15">
        <v>0.44363447361522246</v>
      </c>
      <c r="O15">
        <v>47.82255555555556</v>
      </c>
      <c r="P15">
        <v>28.421962962962965</v>
      </c>
      <c r="Q15">
        <v>2.029562897659384</v>
      </c>
    </row>
    <row r="16" spans="1:17" x14ac:dyDescent="0.3">
      <c r="A16" s="1" t="s">
        <v>25</v>
      </c>
      <c r="B16">
        <v>79.983534597183748</v>
      </c>
      <c r="C16">
        <v>73.361503058633431</v>
      </c>
      <c r="D16">
        <v>70.278054305170826</v>
      </c>
      <c r="E16">
        <v>69.292961536241933</v>
      </c>
      <c r="F16">
        <v>164.67354</v>
      </c>
      <c r="G16">
        <v>223.20157124502956</v>
      </c>
      <c r="H16">
        <v>143.25935363769531</v>
      </c>
      <c r="I16">
        <v>403.726318359375</v>
      </c>
      <c r="J16">
        <v>429.0537231445312</v>
      </c>
      <c r="K16">
        <v>486.92750244140643</v>
      </c>
      <c r="L16">
        <v>0.65132498741149902</v>
      </c>
      <c r="M16">
        <v>0.11746252225651746</v>
      </c>
      <c r="N16">
        <v>0.15455595033752298</v>
      </c>
      <c r="O16">
        <v>31.70704567751616</v>
      </c>
      <c r="P16">
        <v>4.2680560364727604</v>
      </c>
      <c r="Q16">
        <v>29.325605703929522</v>
      </c>
    </row>
    <row r="18" spans="1:17" x14ac:dyDescent="0.3">
      <c r="A18" s="2" t="s">
        <v>26</v>
      </c>
      <c r="B18" s="3">
        <f>AVERAGE(OpenCVBM[bad050])</f>
        <v>73.581419790328084</v>
      </c>
      <c r="C18" s="3">
        <f>AVERAGE(OpenCVBM[bad100])</f>
        <v>67.738161028818965</v>
      </c>
      <c r="D18" s="3">
        <f>AVERAGE(OpenCVBM[bad200])</f>
        <v>64.899741172397881</v>
      </c>
      <c r="E18" s="3">
        <f>AVERAGE(OpenCVBM[bad400])</f>
        <v>63.974997547260841</v>
      </c>
      <c r="F18" s="3">
        <f>AVERAGE(OpenCVBM[avgerr])</f>
        <v>91.567992166040383</v>
      </c>
      <c r="G18" s="3">
        <f>AVERAGE(OpenCVBM[rms])</f>
        <v>107.50996337828994</v>
      </c>
      <c r="H18" s="3">
        <f>AVERAGE(OpenCVBM[A50])</f>
        <v>70.100996398925787</v>
      </c>
      <c r="I18" s="3">
        <f>AVERAGE(OpenCVBM[A90])</f>
        <v>215.30981618245445</v>
      </c>
      <c r="J18" s="3">
        <f>AVERAGE(OpenCVBM[A95])</f>
        <v>239.07351043701172</v>
      </c>
      <c r="K18" s="3">
        <f>AVERAGE(OpenCVBM[A99])</f>
        <v>265.14451390584316</v>
      </c>
      <c r="L18" s="3">
        <f>AVERAGE(OpenCVBM[time])</f>
        <v>0.58262427647908532</v>
      </c>
      <c r="M18" s="3">
        <f>AVERAGE(OpenCVBM[time/MP])</f>
        <v>0.11414121929290214</v>
      </c>
      <c r="N18" s="3">
        <f>AVERAGE(OpenCVBM[time/Gdisp])</f>
        <v>0.38475058961932324</v>
      </c>
      <c r="O18" s="3">
        <f>AVERAGE(OpenCVBM[coverage])</f>
        <v>40.567037385214526</v>
      </c>
      <c r="P18" s="3">
        <f>AVERAGE(OpenCVBM[bad200_maskerr])</f>
        <v>8.1480251704935664</v>
      </c>
      <c r="Q18" s="3">
        <f>AVERAGE(OpenCVBM[rms_maskerr])</f>
        <v>21.991900176725231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39D4-FC12-4C5F-8BE4-231F27CC86A0}">
  <dimension ref="A1:Q18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68.158393892083751</v>
      </c>
      <c r="C2">
        <v>58.140858062269743</v>
      </c>
      <c r="D2">
        <v>50.182781893027226</v>
      </c>
      <c r="E2">
        <v>42.50051947614341</v>
      </c>
      <c r="F2">
        <v>33.704369999999997</v>
      </c>
      <c r="G2">
        <v>62.890322204240015</v>
      </c>
      <c r="H2">
        <v>2.033935546875</v>
      </c>
      <c r="I2">
        <v>132.98881530761716</v>
      </c>
      <c r="J2">
        <v>155.90419158935535</v>
      </c>
      <c r="K2">
        <v>190.49076660156288</v>
      </c>
      <c r="L2">
        <v>0.94033575057983398</v>
      </c>
      <c r="M2">
        <v>0.16502769906112302</v>
      </c>
      <c r="N2">
        <v>0.56906103124525187</v>
      </c>
      <c r="O2">
        <v>75.184642179216468</v>
      </c>
      <c r="P2">
        <v>46.12174204218708</v>
      </c>
      <c r="Q2">
        <v>89.922145145119842</v>
      </c>
    </row>
    <row r="3" spans="1:17" x14ac:dyDescent="0.3">
      <c r="A3" s="1" t="s">
        <v>15</v>
      </c>
      <c r="B3">
        <v>68.724285436515657</v>
      </c>
      <c r="C3">
        <v>68.724285436515657</v>
      </c>
      <c r="D3">
        <v>65.451552271696158</v>
      </c>
      <c r="E3">
        <v>64.714304232289848</v>
      </c>
      <c r="F3">
        <v>88.077003694341826</v>
      </c>
      <c r="G3">
        <v>7.3771659608270168</v>
      </c>
      <c r="H3">
        <v>69</v>
      </c>
      <c r="I3">
        <v>215</v>
      </c>
      <c r="J3">
        <v>255</v>
      </c>
      <c r="K3">
        <v>255</v>
      </c>
      <c r="L3">
        <v>0.20017528533935547</v>
      </c>
      <c r="M3">
        <v>0.12973963661893542</v>
      </c>
      <c r="N3">
        <v>0.50679545554271654</v>
      </c>
      <c r="O3">
        <v>54.469246224641907</v>
      </c>
      <c r="P3">
        <v>23.570484153217965</v>
      </c>
      <c r="Q3">
        <v>4.0877829612007544</v>
      </c>
    </row>
    <row r="4" spans="1:17" x14ac:dyDescent="0.3">
      <c r="A4" s="1" t="s">
        <v>16</v>
      </c>
      <c r="B4">
        <v>74.194121481544812</v>
      </c>
      <c r="C4">
        <v>70.027391206113762</v>
      </c>
      <c r="D4">
        <v>68.090656992028045</v>
      </c>
      <c r="E4">
        <v>67.007794109116006</v>
      </c>
      <c r="F4">
        <v>162.14771999999999</v>
      </c>
      <c r="G4">
        <v>244.59517734667216</v>
      </c>
      <c r="H4">
        <v>68.48095703125</v>
      </c>
      <c r="I4">
        <v>462.73583984375</v>
      </c>
      <c r="J4">
        <v>529.85294189453111</v>
      </c>
      <c r="K4">
        <v>559.36417602539063</v>
      </c>
      <c r="L4">
        <v>0.6825709342956543</v>
      </c>
      <c r="M4">
        <v>0.1302524811798817</v>
      </c>
      <c r="N4">
        <v>0.20351950184356518</v>
      </c>
      <c r="O4">
        <v>48.596033713662855</v>
      </c>
      <c r="P4">
        <v>25.621521236676507</v>
      </c>
      <c r="Q4">
        <v>116.5089102681636</v>
      </c>
    </row>
    <row r="5" spans="1:17" x14ac:dyDescent="0.3">
      <c r="A5" s="1" t="s">
        <v>17</v>
      </c>
      <c r="B5">
        <v>66.95578328269211</v>
      </c>
      <c r="C5">
        <v>51.558847009180589</v>
      </c>
      <c r="D5">
        <v>40.827726140921101</v>
      </c>
      <c r="E5">
        <v>35.138920567942066</v>
      </c>
      <c r="F5">
        <v>33.122639999999997</v>
      </c>
      <c r="G5">
        <v>67.912915284944148</v>
      </c>
      <c r="H5">
        <v>1.084014892578125</v>
      </c>
      <c r="I5">
        <v>118.89065246582032</v>
      </c>
      <c r="J5">
        <v>185.84026565551761</v>
      </c>
      <c r="K5">
        <v>232.96395141601568</v>
      </c>
      <c r="L5">
        <v>0.93649744987487793</v>
      </c>
      <c r="M5">
        <v>0.15893224561180813</v>
      </c>
      <c r="N5">
        <v>0.5676151628993148</v>
      </c>
      <c r="O5">
        <v>78.922947265237852</v>
      </c>
      <c r="P5">
        <v>39.287004075736469</v>
      </c>
      <c r="Q5">
        <v>98.322343356558591</v>
      </c>
    </row>
    <row r="6" spans="1:17" x14ac:dyDescent="0.3">
      <c r="A6" s="1" t="s">
        <v>17</v>
      </c>
      <c r="B6">
        <v>66.95578328269211</v>
      </c>
      <c r="C6">
        <v>51.558847009180589</v>
      </c>
      <c r="D6">
        <v>40.827726140921101</v>
      </c>
      <c r="E6">
        <v>35.138920567942066</v>
      </c>
      <c r="F6">
        <v>33.122639999999997</v>
      </c>
      <c r="G6">
        <v>67.912915284944148</v>
      </c>
      <c r="H6">
        <v>1.084014892578125</v>
      </c>
      <c r="I6">
        <v>118.89065246582032</v>
      </c>
      <c r="J6">
        <v>185.84026565551761</v>
      </c>
      <c r="K6">
        <v>232.96395141601568</v>
      </c>
      <c r="L6">
        <v>0.85053920745849609</v>
      </c>
      <c r="M6">
        <v>0.14434433990218234</v>
      </c>
      <c r="N6">
        <v>0.51551549965065113</v>
      </c>
      <c r="O6">
        <v>78.922947265237852</v>
      </c>
      <c r="P6">
        <v>39.287004075736469</v>
      </c>
      <c r="Q6">
        <v>98.322343356558591</v>
      </c>
    </row>
    <row r="7" spans="1:17" x14ac:dyDescent="0.3">
      <c r="A7" s="1" t="s">
        <v>18</v>
      </c>
      <c r="B7">
        <v>63.64199922368239</v>
      </c>
      <c r="C7">
        <v>52.41904536458992</v>
      </c>
      <c r="D7">
        <v>46.734081078140484</v>
      </c>
      <c r="E7">
        <v>42.153255828998404</v>
      </c>
      <c r="F7">
        <v>36.297750000000001</v>
      </c>
      <c r="G7">
        <v>65.212247369886356</v>
      </c>
      <c r="H7">
        <v>1.3166465759277344</v>
      </c>
      <c r="I7">
        <v>127.66674728393555</v>
      </c>
      <c r="J7">
        <v>151.10420074462891</v>
      </c>
      <c r="K7">
        <v>184.99112426757813</v>
      </c>
      <c r="L7">
        <v>0.86710286140441895</v>
      </c>
      <c r="M7">
        <v>0.15936250455873749</v>
      </c>
      <c r="N7">
        <v>0.61293270984129811</v>
      </c>
      <c r="O7">
        <v>72.828148570722831</v>
      </c>
      <c r="P7">
        <v>33.784353524452534</v>
      </c>
      <c r="Q7">
        <v>57.739402690423418</v>
      </c>
    </row>
    <row r="8" spans="1:17" x14ac:dyDescent="0.3">
      <c r="A8" s="1" t="s">
        <v>18</v>
      </c>
      <c r="B8">
        <v>63.64199922368239</v>
      </c>
      <c r="C8">
        <v>52.41904536458992</v>
      </c>
      <c r="D8">
        <v>46.734081078140484</v>
      </c>
      <c r="E8">
        <v>42.153255828998404</v>
      </c>
      <c r="F8">
        <v>36.297750000000001</v>
      </c>
      <c r="G8">
        <v>65.212247369886356</v>
      </c>
      <c r="H8">
        <v>1.3166465759277344</v>
      </c>
      <c r="I8">
        <v>127.66674728393555</v>
      </c>
      <c r="J8">
        <v>151.10420074462891</v>
      </c>
      <c r="K8">
        <v>184.99112426757813</v>
      </c>
      <c r="L8">
        <v>0.95794868469238281</v>
      </c>
      <c r="M8">
        <v>0.17605881427269898</v>
      </c>
      <c r="N8">
        <v>0.67714928566422694</v>
      </c>
      <c r="O8">
        <v>72.828148570722831</v>
      </c>
      <c r="P8">
        <v>33.784353524452534</v>
      </c>
      <c r="Q8">
        <v>57.739402690423418</v>
      </c>
    </row>
    <row r="9" spans="1:17" x14ac:dyDescent="0.3">
      <c r="A9" s="1" t="s">
        <v>19</v>
      </c>
      <c r="B9">
        <v>57.438074198751664</v>
      </c>
      <c r="C9">
        <v>49.869082684620238</v>
      </c>
      <c r="D9">
        <v>44.876078266358086</v>
      </c>
      <c r="E9">
        <v>42.56280244056385</v>
      </c>
      <c r="F9">
        <v>46.957607000000003</v>
      </c>
      <c r="G9">
        <v>82.483423405668304</v>
      </c>
      <c r="H9">
        <v>0.98608779907226563</v>
      </c>
      <c r="I9">
        <v>169.99182739257816</v>
      </c>
      <c r="J9">
        <v>181.9986694335937</v>
      </c>
      <c r="K9">
        <v>219.58497726440427</v>
      </c>
      <c r="L9">
        <v>0.875885009765625</v>
      </c>
      <c r="M9">
        <v>0.15356704708703714</v>
      </c>
      <c r="N9">
        <v>0.51189015695679052</v>
      </c>
      <c r="O9">
        <v>73.545462514902866</v>
      </c>
      <c r="P9">
        <v>30.229767164597799</v>
      </c>
      <c r="Q9">
        <v>79.193496344594166</v>
      </c>
    </row>
    <row r="10" spans="1:17" x14ac:dyDescent="0.3">
      <c r="A10" s="1" t="s">
        <v>20</v>
      </c>
      <c r="B10">
        <v>73.455758376311891</v>
      </c>
      <c r="C10">
        <v>63.262531407412744</v>
      </c>
      <c r="D10">
        <v>55.358213564395719</v>
      </c>
      <c r="E10">
        <v>50.235405320926652</v>
      </c>
      <c r="F10">
        <v>66.500640000000004</v>
      </c>
      <c r="G10">
        <v>111.00159680016995</v>
      </c>
      <c r="H10">
        <v>4.1842384338378906</v>
      </c>
      <c r="I10">
        <v>224.365478515625</v>
      </c>
      <c r="J10">
        <v>238.70090942382808</v>
      </c>
      <c r="K10">
        <v>272.45766235351562</v>
      </c>
      <c r="L10">
        <v>0.79482769966125488</v>
      </c>
      <c r="M10">
        <v>0.14930311978946043</v>
      </c>
      <c r="N10">
        <v>0.45243369633169822</v>
      </c>
      <c r="O10">
        <v>69.734092671403332</v>
      </c>
      <c r="P10">
        <v>41.86463480241882</v>
      </c>
      <c r="Q10">
        <v>91.99075934400966</v>
      </c>
    </row>
    <row r="11" spans="1:17" x14ac:dyDescent="0.3">
      <c r="A11" s="1" t="s">
        <v>21</v>
      </c>
      <c r="B11">
        <v>83.264396201245077</v>
      </c>
      <c r="C11">
        <v>75.033092205564728</v>
      </c>
      <c r="D11">
        <v>67.180472621013848</v>
      </c>
      <c r="E11">
        <v>60.722172373268954</v>
      </c>
      <c r="F11">
        <v>65.641930000000002</v>
      </c>
      <c r="G11">
        <v>97.030012069397884</v>
      </c>
      <c r="H11">
        <v>26.052330017089844</v>
      </c>
      <c r="I11">
        <v>173.59845581054691</v>
      </c>
      <c r="J11">
        <v>189.3393409729004</v>
      </c>
      <c r="K11">
        <v>200.375732421875</v>
      </c>
      <c r="L11">
        <v>0.74307584762573242</v>
      </c>
      <c r="M11">
        <v>0.14751061007689073</v>
      </c>
      <c r="N11">
        <v>0.50865727612720946</v>
      </c>
      <c r="O11">
        <v>63.193824641087538</v>
      </c>
      <c r="P11">
        <v>45.085876953373145</v>
      </c>
      <c r="Q11">
        <v>82.815294764161777</v>
      </c>
    </row>
    <row r="12" spans="1:17" x14ac:dyDescent="0.3">
      <c r="A12" s="1" t="s">
        <v>21</v>
      </c>
      <c r="B12">
        <v>83.264396201245077</v>
      </c>
      <c r="C12">
        <v>75.033092205564728</v>
      </c>
      <c r="D12">
        <v>67.180472621013848</v>
      </c>
      <c r="E12">
        <v>60.722172373268954</v>
      </c>
      <c r="F12">
        <v>65.641930000000002</v>
      </c>
      <c r="G12">
        <v>97.030012069397884</v>
      </c>
      <c r="H12">
        <v>26.052330017089844</v>
      </c>
      <c r="I12">
        <v>173.59845581054691</v>
      </c>
      <c r="J12">
        <v>189.3393409729004</v>
      </c>
      <c r="K12">
        <v>200.375732421875</v>
      </c>
      <c r="L12">
        <v>0.72358608245849609</v>
      </c>
      <c r="M12">
        <v>0.14364162798137467</v>
      </c>
      <c r="N12">
        <v>0.49531595855646443</v>
      </c>
      <c r="O12">
        <v>63.193824641087538</v>
      </c>
      <c r="P12">
        <v>45.085876953373145</v>
      </c>
      <c r="Q12">
        <v>82.815294764161777</v>
      </c>
    </row>
    <row r="13" spans="1:17" x14ac:dyDescent="0.3">
      <c r="A13" s="1" t="s">
        <v>22</v>
      </c>
      <c r="B13">
        <v>73.544131515775035</v>
      </c>
      <c r="C13">
        <v>60.897169352994972</v>
      </c>
      <c r="D13">
        <v>51.352434127800642</v>
      </c>
      <c r="E13">
        <v>44.282175211476911</v>
      </c>
      <c r="F13">
        <v>29.583072999999999</v>
      </c>
      <c r="G13">
        <v>54.23440200950062</v>
      </c>
      <c r="H13">
        <v>2.2499504089355469</v>
      </c>
      <c r="I13">
        <v>94.139172363281318</v>
      </c>
      <c r="J13">
        <v>130.4152862548828</v>
      </c>
      <c r="K13">
        <v>181.57968872070307</v>
      </c>
      <c r="L13">
        <v>0.80265188217163086</v>
      </c>
      <c r="M13">
        <v>0.14336346203625666</v>
      </c>
      <c r="N13">
        <v>0.5513979309086795</v>
      </c>
      <c r="O13">
        <v>75.789501886145402</v>
      </c>
      <c r="P13">
        <v>56.118398491083674</v>
      </c>
      <c r="Q13">
        <v>88.975615514870142</v>
      </c>
    </row>
    <row r="14" spans="1:17" x14ac:dyDescent="0.3">
      <c r="A14" s="1" t="s">
        <v>23</v>
      </c>
      <c r="B14">
        <v>78.675559454286699</v>
      </c>
      <c r="C14">
        <v>69.390308654092578</v>
      </c>
      <c r="D14">
        <v>62.901204653394629</v>
      </c>
      <c r="E14">
        <v>58.44252506911387</v>
      </c>
      <c r="F14">
        <v>50.275097000000002</v>
      </c>
      <c r="G14">
        <v>73.399907266417912</v>
      </c>
      <c r="H14">
        <v>25.113555908203125</v>
      </c>
      <c r="I14">
        <v>127.91446304321289</v>
      </c>
      <c r="J14">
        <v>140.62677001953125</v>
      </c>
      <c r="K14">
        <v>164.14707183837891</v>
      </c>
      <c r="L14">
        <v>0.81146526336669922</v>
      </c>
      <c r="M14">
        <v>0.13827294106214169</v>
      </c>
      <c r="N14">
        <v>0.57613725442559038</v>
      </c>
      <c r="O14">
        <v>65.369793285458002</v>
      </c>
      <c r="P14">
        <v>42.051973085123208</v>
      </c>
      <c r="Q14">
        <v>82.48311261820507</v>
      </c>
    </row>
    <row r="15" spans="1:17" x14ac:dyDescent="0.3">
      <c r="A15" s="1" t="s">
        <v>24</v>
      </c>
      <c r="B15">
        <v>76.93218518518519</v>
      </c>
      <c r="C15">
        <v>76.93218518518519</v>
      </c>
      <c r="D15">
        <v>74.924777777777777</v>
      </c>
      <c r="E15">
        <v>74.035444444444437</v>
      </c>
      <c r="F15">
        <v>132.72985851851851</v>
      </c>
      <c r="G15">
        <v>6.5125081360580444</v>
      </c>
      <c r="H15">
        <v>125</v>
      </c>
      <c r="I15">
        <v>255</v>
      </c>
      <c r="J15">
        <v>255</v>
      </c>
      <c r="K15">
        <v>255</v>
      </c>
      <c r="L15">
        <v>0.47942066192626953</v>
      </c>
      <c r="M15">
        <v>0.17756320812084056</v>
      </c>
      <c r="N15">
        <v>0.69360628172203342</v>
      </c>
      <c r="O15">
        <v>68.025999999999996</v>
      </c>
      <c r="P15">
        <v>53.094222222222221</v>
      </c>
      <c r="Q15">
        <v>5.5944092793775093</v>
      </c>
    </row>
    <row r="16" spans="1:17" x14ac:dyDescent="0.3">
      <c r="A16" s="1" t="s">
        <v>25</v>
      </c>
      <c r="B16">
        <v>78.03930055401662</v>
      </c>
      <c r="C16">
        <v>70.01666378116343</v>
      </c>
      <c r="D16">
        <v>64.0441590200831</v>
      </c>
      <c r="E16">
        <v>59.045691943674974</v>
      </c>
      <c r="F16">
        <v>103.04628</v>
      </c>
      <c r="G16">
        <v>174.80667334765855</v>
      </c>
      <c r="H16">
        <v>23.092314720153809</v>
      </c>
      <c r="I16">
        <v>380.23935546875055</v>
      </c>
      <c r="J16">
        <v>427.26708984375</v>
      </c>
      <c r="K16">
        <v>486.777587890625</v>
      </c>
      <c r="L16">
        <v>0.79487228393554688</v>
      </c>
      <c r="M16">
        <v>0.14335040900845938</v>
      </c>
      <c r="N16">
        <v>0.18861895922165706</v>
      </c>
      <c r="O16">
        <v>61.90619950369345</v>
      </c>
      <c r="P16">
        <v>39.362141476223456</v>
      </c>
      <c r="Q16">
        <v>154.51559892936376</v>
      </c>
    </row>
    <row r="18" spans="1:17" x14ac:dyDescent="0.3">
      <c r="A18" s="2" t="s">
        <v>26</v>
      </c>
      <c r="B18" s="3">
        <f>AVERAGE(OpenCVBM_downfill[bad050])</f>
        <v>71.792411167314015</v>
      </c>
      <c r="C18" s="3">
        <f>AVERAGE(OpenCVBM_downfill[bad100])</f>
        <v>63.018829661935911</v>
      </c>
      <c r="D18" s="3">
        <f>AVERAGE(OpenCVBM_downfill[bad200])</f>
        <v>56.444427883114152</v>
      </c>
      <c r="E18" s="3">
        <f>AVERAGE(OpenCVBM_downfill[bad400])</f>
        <v>51.923690652544593</v>
      </c>
      <c r="F18" s="3">
        <f>AVERAGE(OpenCVBM_downfill[avgerr])</f>
        <v>65.54308594752402</v>
      </c>
      <c r="G18" s="3">
        <f>AVERAGE(OpenCVBM_downfill[rms])</f>
        <v>85.174101728377948</v>
      </c>
      <c r="H18" s="3">
        <f>AVERAGE(OpenCVBM_downfill[A50])</f>
        <v>25.136468187967935</v>
      </c>
      <c r="I18" s="3">
        <f>AVERAGE(OpenCVBM_downfill[A90])</f>
        <v>193.51244420369474</v>
      </c>
      <c r="J18" s="3">
        <f>AVERAGE(OpenCVBM_downfill[A95])</f>
        <v>224.48889821370443</v>
      </c>
      <c r="K18" s="3">
        <f>AVERAGE(OpenCVBM_downfill[A99])</f>
        <v>254.73756979370117</v>
      </c>
      <c r="L18" s="3">
        <f>AVERAGE(OpenCVBM_downfill[time])</f>
        <v>0.76406366030375161</v>
      </c>
      <c r="M18" s="3">
        <f>AVERAGE(OpenCVBM_downfill[time/MP])</f>
        <v>0.15068600975785523</v>
      </c>
      <c r="N18" s="3">
        <f>AVERAGE(OpenCVBM_downfill[time/Gdisp])</f>
        <v>0.50870974406247649</v>
      </c>
      <c r="O18" s="3">
        <f>AVERAGE(OpenCVBM_downfill[coverage])</f>
        <v>68.167387528881378</v>
      </c>
      <c r="P18" s="3">
        <f>AVERAGE(OpenCVBM_downfill[bad200_maskerr])</f>
        <v>39.623290252058339</v>
      </c>
      <c r="Q18" s="3">
        <f>AVERAGE(OpenCVBM_downfill[rms_maskerr])</f>
        <v>79.401727468479464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3C-AFEE-46C1-8D60-52E7BDE82CAF}">
  <dimension ref="A1:Q18"/>
  <sheetViews>
    <sheetView workbookViewId="0">
      <selection sqref="A1:Q16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74.284913008805816</v>
      </c>
      <c r="C2">
        <v>68.986186146554047</v>
      </c>
      <c r="D2">
        <v>65.993652563123376</v>
      </c>
      <c r="E2">
        <v>64.821444115598879</v>
      </c>
      <c r="F2">
        <v>72.302239999999998</v>
      </c>
      <c r="G2">
        <v>98.98458094887809</v>
      </c>
      <c r="H2">
        <v>56.592849731445313</v>
      </c>
      <c r="I2">
        <v>165.34865112304686</v>
      </c>
      <c r="J2">
        <v>179.31005859375</v>
      </c>
      <c r="K2">
        <v>221.80670532226566</v>
      </c>
      <c r="L2">
        <v>9.2704334259033203</v>
      </c>
      <c r="M2">
        <v>1.6269489877767476</v>
      </c>
      <c r="N2">
        <v>5.6101689233680947</v>
      </c>
      <c r="O2">
        <v>39.949154517476863</v>
      </c>
      <c r="P2">
        <v>6.2573709452781028</v>
      </c>
      <c r="Q2">
        <v>22.074450662934119</v>
      </c>
    </row>
    <row r="3" spans="1:17" x14ac:dyDescent="0.3">
      <c r="A3" s="1" t="s">
        <v>15</v>
      </c>
      <c r="B3">
        <v>81.35932335212911</v>
      </c>
      <c r="C3">
        <v>81.35932335212911</v>
      </c>
      <c r="D3">
        <v>79.529003823967841</v>
      </c>
      <c r="E3">
        <v>79.263529716767124</v>
      </c>
      <c r="F3">
        <v>101.79357508587725</v>
      </c>
      <c r="G3">
        <v>8.6008066204283438</v>
      </c>
      <c r="H3">
        <v>110</v>
      </c>
      <c r="I3">
        <v>177</v>
      </c>
      <c r="J3">
        <v>178</v>
      </c>
      <c r="K3">
        <v>255</v>
      </c>
      <c r="L3">
        <v>1.4989280700683594</v>
      </c>
      <c r="M3">
        <v>0.97150046669800982</v>
      </c>
      <c r="N3">
        <v>3.794923698039101</v>
      </c>
      <c r="O3">
        <v>27.419275390498409</v>
      </c>
      <c r="P3">
        <v>7.3028712165402814</v>
      </c>
      <c r="Q3">
        <v>1.7756152860843901</v>
      </c>
    </row>
    <row r="4" spans="1:17" x14ac:dyDescent="0.3">
      <c r="A4" s="1" t="s">
        <v>16</v>
      </c>
      <c r="B4">
        <v>74.003218857912273</v>
      </c>
      <c r="C4">
        <v>70.612178381365581</v>
      </c>
      <c r="D4">
        <v>69.086865655236423</v>
      </c>
      <c r="E4">
        <v>68.391036660020816</v>
      </c>
      <c r="F4">
        <v>175.75592</v>
      </c>
      <c r="G4">
        <v>257.57582318125276</v>
      </c>
      <c r="H4">
        <v>69.2938232421875</v>
      </c>
      <c r="I4">
        <v>472.27082519531245</v>
      </c>
      <c r="J4">
        <v>547.40164794921861</v>
      </c>
      <c r="K4">
        <v>559.87711547851563</v>
      </c>
      <c r="L4">
        <v>7.8832528591156006</v>
      </c>
      <c r="M4">
        <v>1.5043319207955625</v>
      </c>
      <c r="N4">
        <v>2.3505186262430668</v>
      </c>
      <c r="O4">
        <v>34.481128042916069</v>
      </c>
      <c r="P4">
        <v>5.5765930942254442</v>
      </c>
      <c r="Q4">
        <v>49.337814814836754</v>
      </c>
    </row>
    <row r="5" spans="1:17" x14ac:dyDescent="0.3">
      <c r="A5" s="1" t="s">
        <v>17</v>
      </c>
      <c r="B5">
        <v>77.079582759716189</v>
      </c>
      <c r="C5">
        <v>69.585783934375485</v>
      </c>
      <c r="D5">
        <v>64.692812746926904</v>
      </c>
      <c r="E5">
        <v>62.946895271765548</v>
      </c>
      <c r="F5">
        <v>80.849689999999995</v>
      </c>
      <c r="G5">
        <v>114.69298777742473</v>
      </c>
      <c r="H5">
        <v>61.69677734375</v>
      </c>
      <c r="I5">
        <v>208.540771484375</v>
      </c>
      <c r="J5">
        <v>222.770751953125</v>
      </c>
      <c r="K5">
        <v>237.59375</v>
      </c>
      <c r="L5">
        <v>9.7278938293457031</v>
      </c>
      <c r="M5">
        <v>1.6509132102577853</v>
      </c>
      <c r="N5">
        <v>5.8961186080635191</v>
      </c>
      <c r="O5">
        <v>52.248681019993107</v>
      </c>
      <c r="P5">
        <v>18.45446837570633</v>
      </c>
      <c r="Q5">
        <v>46.531431014590822</v>
      </c>
    </row>
    <row r="6" spans="1:17" x14ac:dyDescent="0.3">
      <c r="A6" s="1" t="s">
        <v>17</v>
      </c>
      <c r="B6">
        <v>77.079582759716189</v>
      </c>
      <c r="C6">
        <v>69.585783934375485</v>
      </c>
      <c r="D6">
        <v>64.692812746926904</v>
      </c>
      <c r="E6">
        <v>62.946895271765548</v>
      </c>
      <c r="F6">
        <v>80.849689999999995</v>
      </c>
      <c r="G6">
        <v>114.69298777742473</v>
      </c>
      <c r="H6">
        <v>61.69677734375</v>
      </c>
      <c r="I6">
        <v>208.540771484375</v>
      </c>
      <c r="J6">
        <v>222.770751953125</v>
      </c>
      <c r="K6">
        <v>237.59375</v>
      </c>
      <c r="L6">
        <v>9.7913639545440674</v>
      </c>
      <c r="M6">
        <v>1.6616846752824754</v>
      </c>
      <c r="N6">
        <v>5.9345881260088404</v>
      </c>
      <c r="O6">
        <v>52.248681019993107</v>
      </c>
      <c r="P6">
        <v>18.45446837570633</v>
      </c>
      <c r="Q6">
        <v>46.531431014590822</v>
      </c>
    </row>
    <row r="7" spans="1:17" x14ac:dyDescent="0.3">
      <c r="A7" s="1" t="s">
        <v>18</v>
      </c>
      <c r="B7">
        <v>62.146760785374646</v>
      </c>
      <c r="C7">
        <v>53.300930404890799</v>
      </c>
      <c r="D7">
        <v>50.85878297511961</v>
      </c>
      <c r="E7">
        <v>50.024259925250028</v>
      </c>
      <c r="F7">
        <v>50.884197</v>
      </c>
      <c r="G7">
        <v>77.918013301642901</v>
      </c>
      <c r="H7">
        <v>4.08538818359375</v>
      </c>
      <c r="I7">
        <v>135.5300262451172</v>
      </c>
      <c r="J7">
        <v>157.66641998291018</v>
      </c>
      <c r="K7">
        <v>188.87621856689455</v>
      </c>
      <c r="L7">
        <v>10.435848236083984</v>
      </c>
      <c r="M7">
        <v>1.917976500969659</v>
      </c>
      <c r="N7">
        <v>7.37683269603715</v>
      </c>
      <c r="O7">
        <v>56.079794569893579</v>
      </c>
      <c r="P7">
        <v>10.638069115791888</v>
      </c>
      <c r="Q7">
        <v>30.522741625674065</v>
      </c>
    </row>
    <row r="8" spans="1:17" x14ac:dyDescent="0.3">
      <c r="A8" s="1" t="s">
        <v>18</v>
      </c>
      <c r="B8">
        <v>62.146760785374646</v>
      </c>
      <c r="C8">
        <v>53.300930404890799</v>
      </c>
      <c r="D8">
        <v>50.85878297511961</v>
      </c>
      <c r="E8">
        <v>50.024259925250028</v>
      </c>
      <c r="F8">
        <v>50.884197</v>
      </c>
      <c r="G8">
        <v>77.918013301642901</v>
      </c>
      <c r="H8">
        <v>4.08538818359375</v>
      </c>
      <c r="I8">
        <v>135.5300262451172</v>
      </c>
      <c r="J8">
        <v>157.66641998291018</v>
      </c>
      <c r="K8">
        <v>188.87621856689455</v>
      </c>
      <c r="L8">
        <v>11.228809833526611</v>
      </c>
      <c r="M8">
        <v>2.063712781879492</v>
      </c>
      <c r="N8">
        <v>7.9373568533826617</v>
      </c>
      <c r="O8">
        <v>56.079794569893579</v>
      </c>
      <c r="P8">
        <v>10.638069115791888</v>
      </c>
      <c r="Q8">
        <v>30.522741625674065</v>
      </c>
    </row>
    <row r="9" spans="1:17" x14ac:dyDescent="0.3">
      <c r="A9" s="1" t="s">
        <v>19</v>
      </c>
      <c r="B9">
        <v>58.340679570797391</v>
      </c>
      <c r="C9">
        <v>53.675152535240898</v>
      </c>
      <c r="D9">
        <v>51.900781962269448</v>
      </c>
      <c r="E9">
        <v>51.304404235921176</v>
      </c>
      <c r="F9">
        <v>67.209270000000004</v>
      </c>
      <c r="G9">
        <v>103.93557386970546</v>
      </c>
      <c r="H9">
        <v>18.7452392578125</v>
      </c>
      <c r="I9">
        <v>181.80597839355474</v>
      </c>
      <c r="J9">
        <v>212.80618743896483</v>
      </c>
      <c r="K9">
        <v>258.19140625</v>
      </c>
      <c r="L9">
        <v>11.755067825317383</v>
      </c>
      <c r="M9">
        <v>2.0609909224555341</v>
      </c>
      <c r="N9">
        <v>6.869969741518446</v>
      </c>
      <c r="O9">
        <v>57.416999789606557</v>
      </c>
      <c r="P9">
        <v>12.159793814432989</v>
      </c>
      <c r="Q9">
        <v>47.301123033543028</v>
      </c>
    </row>
    <row r="10" spans="1:17" x14ac:dyDescent="0.3">
      <c r="A10" s="1" t="s">
        <v>20</v>
      </c>
      <c r="B10">
        <v>77.870547360575131</v>
      </c>
      <c r="C10">
        <v>70.412939854053207</v>
      </c>
      <c r="D10">
        <v>66.973151921712898</v>
      </c>
      <c r="E10">
        <v>65.930902940575379</v>
      </c>
      <c r="F10">
        <v>97.968670000000003</v>
      </c>
      <c r="G10">
        <v>133.95984560447582</v>
      </c>
      <c r="H10">
        <v>89.24395751953125</v>
      </c>
      <c r="I10">
        <v>232.06337585449219</v>
      </c>
      <c r="J10">
        <v>251.08205108642568</v>
      </c>
      <c r="K10">
        <v>281.6768798828125</v>
      </c>
      <c r="L10">
        <v>9.5218808650970459</v>
      </c>
      <c r="M10">
        <v>1.7886222637037466</v>
      </c>
      <c r="N10">
        <v>5.4200674657689287</v>
      </c>
      <c r="O10">
        <v>39.345185499092338</v>
      </c>
      <c r="P10">
        <v>9.9633442432767101</v>
      </c>
      <c r="Q10">
        <v>39.446565048691184</v>
      </c>
    </row>
    <row r="11" spans="1:17" x14ac:dyDescent="0.3">
      <c r="A11" s="1" t="s">
        <v>21</v>
      </c>
      <c r="B11">
        <v>85.904705564731287</v>
      </c>
      <c r="C11">
        <v>80.39756304789735</v>
      </c>
      <c r="D11">
        <v>76.393862755685433</v>
      </c>
      <c r="E11">
        <v>73.939084137974845</v>
      </c>
      <c r="F11">
        <v>92.623050000000006</v>
      </c>
      <c r="G11">
        <v>116.17848102434891</v>
      </c>
      <c r="H11">
        <v>103.73329162597656</v>
      </c>
      <c r="I11">
        <v>183.43036499023441</v>
      </c>
      <c r="J11">
        <v>194.442626953125</v>
      </c>
      <c r="K11">
        <v>218.479227294922</v>
      </c>
      <c r="L11">
        <v>9.2230110168457031</v>
      </c>
      <c r="M11">
        <v>1.8308924804753413</v>
      </c>
      <c r="N11">
        <v>6.3134223464666945</v>
      </c>
      <c r="O11">
        <v>44.42826118028205</v>
      </c>
      <c r="P11">
        <v>23.07545102274171</v>
      </c>
      <c r="Q11">
        <v>53.150729063673246</v>
      </c>
    </row>
    <row r="12" spans="1:17" x14ac:dyDescent="0.3">
      <c r="A12" s="1" t="s">
        <v>21</v>
      </c>
      <c r="B12">
        <v>85.904705564731287</v>
      </c>
      <c r="C12">
        <v>80.39756304789735</v>
      </c>
      <c r="D12">
        <v>76.393862755685433</v>
      </c>
      <c r="E12">
        <v>73.939084137974845</v>
      </c>
      <c r="F12">
        <v>92.623050000000006</v>
      </c>
      <c r="G12">
        <v>116.17848102434891</v>
      </c>
      <c r="H12">
        <v>103.73329162597656</v>
      </c>
      <c r="I12">
        <v>183.43036499023441</v>
      </c>
      <c r="J12">
        <v>194.442626953125</v>
      </c>
      <c r="K12">
        <v>218.479227294922</v>
      </c>
      <c r="L12">
        <v>8.0062963962554932</v>
      </c>
      <c r="M12">
        <v>1.5893581653092628</v>
      </c>
      <c r="N12">
        <v>5.4805453976181475</v>
      </c>
      <c r="O12">
        <v>44.42826118028205</v>
      </c>
      <c r="P12">
        <v>23.07545102274171</v>
      </c>
      <c r="Q12">
        <v>53.150729063673246</v>
      </c>
    </row>
    <row r="13" spans="1:17" x14ac:dyDescent="0.3">
      <c r="A13" s="1" t="s">
        <v>22</v>
      </c>
      <c r="B13">
        <v>72.244852394833103</v>
      </c>
      <c r="C13">
        <v>62.475637288523089</v>
      </c>
      <c r="D13">
        <v>58.40017003886603</v>
      </c>
      <c r="E13">
        <v>56.733574817101051</v>
      </c>
      <c r="F13">
        <v>52.810318000000002</v>
      </c>
      <c r="G13">
        <v>79.091262060830715</v>
      </c>
      <c r="H13">
        <v>45.139892578125</v>
      </c>
      <c r="I13">
        <v>147.7889404296875</v>
      </c>
      <c r="J13">
        <v>174.12775573730465</v>
      </c>
      <c r="K13">
        <v>198.02800659179672</v>
      </c>
      <c r="L13">
        <v>12.909910917282104</v>
      </c>
      <c r="M13">
        <v>2.3058682908382817</v>
      </c>
      <c r="N13">
        <v>8.8687241955318523</v>
      </c>
      <c r="O13">
        <v>49.507887517146777</v>
      </c>
      <c r="P13">
        <v>9.1817236796982176</v>
      </c>
      <c r="Q13">
        <v>22.468456621867688</v>
      </c>
    </row>
    <row r="14" spans="1:17" x14ac:dyDescent="0.3">
      <c r="A14" s="1" t="s">
        <v>23</v>
      </c>
      <c r="B14">
        <v>75.897696476964768</v>
      </c>
      <c r="C14">
        <v>67.521473693107154</v>
      </c>
      <c r="D14">
        <v>64.142885769903984</v>
      </c>
      <c r="E14">
        <v>63.056540462285916</v>
      </c>
      <c r="F14">
        <v>63.261456000000003</v>
      </c>
      <c r="G14">
        <v>83.901600197046307</v>
      </c>
      <c r="H14">
        <v>80.0875244140625</v>
      </c>
      <c r="I14">
        <v>129.151123046875</v>
      </c>
      <c r="J14">
        <v>141.17581176757813</v>
      </c>
      <c r="K14">
        <v>168.5625</v>
      </c>
      <c r="L14">
        <v>9.8587455749511719</v>
      </c>
      <c r="M14">
        <v>1.6799212577209823</v>
      </c>
      <c r="N14">
        <v>6.9996719071707592</v>
      </c>
      <c r="O14">
        <v>40.716214631965229</v>
      </c>
      <c r="P14">
        <v>12.453106170900744</v>
      </c>
      <c r="Q14">
        <v>30.026835328481589</v>
      </c>
    </row>
    <row r="15" spans="1:17" x14ac:dyDescent="0.3">
      <c r="A15" s="1" t="s">
        <v>24</v>
      </c>
      <c r="B15">
        <v>76.074185185185186</v>
      </c>
      <c r="C15">
        <v>76.074185185185186</v>
      </c>
      <c r="D15">
        <v>74.764222222222216</v>
      </c>
      <c r="E15">
        <v>74.524888888888881</v>
      </c>
      <c r="F15">
        <v>129.15830888888888</v>
      </c>
      <c r="G15">
        <v>6.5723644767172509</v>
      </c>
      <c r="H15">
        <v>123</v>
      </c>
      <c r="I15">
        <v>255</v>
      </c>
      <c r="J15">
        <v>255</v>
      </c>
      <c r="K15">
        <v>255</v>
      </c>
      <c r="L15">
        <v>3.9577546119689941</v>
      </c>
      <c r="M15">
        <v>1.4658350414699977</v>
      </c>
      <c r="N15">
        <v>5.7259181307421789</v>
      </c>
      <c r="O15">
        <v>55.232037037037038</v>
      </c>
      <c r="P15">
        <v>31.502333333333333</v>
      </c>
      <c r="Q15">
        <v>2.1745836553405056</v>
      </c>
    </row>
    <row r="16" spans="1:17" x14ac:dyDescent="0.3">
      <c r="A16" s="1" t="s">
        <v>25</v>
      </c>
      <c r="B16">
        <v>78.840857283010152</v>
      </c>
      <c r="C16">
        <v>71.895775623268705</v>
      </c>
      <c r="D16">
        <v>68.488537338411817</v>
      </c>
      <c r="E16">
        <v>67.003260618651893</v>
      </c>
      <c r="F16">
        <v>151.06049999999999</v>
      </c>
      <c r="G16">
        <v>212.23246025879266</v>
      </c>
      <c r="H16">
        <v>120.79476928710938</v>
      </c>
      <c r="I16">
        <v>397.11674804687527</v>
      </c>
      <c r="J16">
        <v>427.3359497070312</v>
      </c>
      <c r="K16">
        <v>486.16851318359386</v>
      </c>
      <c r="L16">
        <v>10.124349355697632</v>
      </c>
      <c r="M16">
        <v>1.8258651740855898</v>
      </c>
      <c r="N16">
        <v>2.4024541764284075</v>
      </c>
      <c r="O16">
        <v>38.152249971144968</v>
      </c>
      <c r="P16">
        <v>8.7958795013850413</v>
      </c>
      <c r="Q16">
        <v>43.033245630467931</v>
      </c>
    </row>
    <row r="18" spans="1:17" x14ac:dyDescent="0.3">
      <c r="A18" s="2" t="s">
        <v>26</v>
      </c>
      <c r="B18" s="3">
        <f>AVERAGE(OpenCVSGBM[bad050])</f>
        <v>74.611891447323799</v>
      </c>
      <c r="C18" s="3">
        <f>AVERAGE(OpenCVSGBM[bad100])</f>
        <v>68.638760455583622</v>
      </c>
      <c r="D18" s="3">
        <f>AVERAGE(OpenCVSGBM[bad200])</f>
        <v>65.54467921674518</v>
      </c>
      <c r="E18" s="3">
        <f>AVERAGE(OpenCVSGBM[bad400])</f>
        <v>64.323337408386138</v>
      </c>
      <c r="F18" s="3">
        <f>AVERAGE(OpenCVSGBM[avgerr])</f>
        <v>90.668942131651093</v>
      </c>
      <c r="G18" s="3">
        <f>AVERAGE(OpenCVSGBM[rms])</f>
        <v>106.82888542833069</v>
      </c>
      <c r="H18" s="3">
        <f>AVERAGE(OpenCVSGBM[A50])</f>
        <v>70.128598022460935</v>
      </c>
      <c r="I18" s="3">
        <f>AVERAGE(OpenCVSGBM[A90])</f>
        <v>214.16986450195316</v>
      </c>
      <c r="J18" s="3">
        <f>AVERAGE(OpenCVSGBM[A95])</f>
        <v>234.39993733723955</v>
      </c>
      <c r="K18" s="3">
        <f>AVERAGE(OpenCVSGBM[A99])</f>
        <v>264.94730122884118</v>
      </c>
      <c r="L18" s="3">
        <f>AVERAGE(OpenCVSGBM[time])</f>
        <v>9.0129031181335453</v>
      </c>
      <c r="M18" s="3">
        <f>AVERAGE(OpenCVSGBM[time/MP])</f>
        <v>1.7296281426478977</v>
      </c>
      <c r="N18" s="3">
        <f>AVERAGE(OpenCVSGBM[time/Gdisp])</f>
        <v>5.7987520594925233</v>
      </c>
      <c r="O18" s="3">
        <f>AVERAGE(OpenCVSGBM[coverage])</f>
        <v>45.848907062481452</v>
      </c>
      <c r="P18" s="3">
        <f>AVERAGE(OpenCVSGBM[bad200_maskerr])</f>
        <v>13.835266201836713</v>
      </c>
      <c r="Q18" s="3">
        <f>AVERAGE(OpenCVSGBM[rms_maskerr])</f>
        <v>34.536566232674893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6 5 6 6 d - 3 8 3 e - 4 3 e e - 8 3 2 7 - a f a 0 a b f d c a 7 4 "   x m l n s = " h t t p : / / s c h e m a s . m i c r o s o f t . c o m / D a t a M a s h u p " > A A A A A F 4 F A A B Q S w M E F A A C A A g A j 2 t 9 U j K H D q S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u j v Z 6 M O 4 N v p Q L 9 g B A F B L A w Q U A A I A C A C P a 3 1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2 t 9 U g j s W T R f A g A A U D I A A B M A H A B G b 3 J t d W x h c y 9 T Z W N 0 a W 9 u M S 5 t I K I Y A C i g F A A A A A A A A A A A A A A A A A A A A A A A A A A A A O 3 Y T 2 / a M B Q A 8 D s S 3 8 H K L i B l D O j Q 1 E 0 5 0 L D R S W X t F r R L m S I n M S G q / y D b y V a h f v e F J o x V c k 5 V I l l 6 X I D 3 g p 8 D + c U 8 K x L r T H A U V M + T T / 1 e v 6 d 2 W J I E f b 1 Y / A i W K + Q h S n S / h 8 p H I H I Z k z L i q 2 K 0 E H H O C N e D L x k l I 1 9 w X b 5 R A 8 f / u P F F Q j b H z 2 + y i 0 S q l L 2 N C I 9 3 D M u H D S k w D S V R O d V q F K v C G b r 3 C 0 I z l m k i P c d 1 X O Q L m j O u v M k H F 3 3 m s U g y n n q T 6 W z q o u + 5 0 C T Q j 5 R 4 5 5 e j b 4 K T X 0 O 3 m u Q b 5 0 4 K V u Y S d E 1 w Q q R y y h m v c V Q e W G f q + K A 6 H x f d 1 / E 5 p U G M K Z b K 0 z L / f 0 h / h 3 l a j r h + 3 J P z c G u J u d o K y a o Z H 5 N q Y K j v H g 4 O K k 9 M l w c g T f 7 o J x c d n A g n 4 9 n 4 F O Y 5 i 4 g 8 J S b j h s S 0 K f H e m M B F S q Q 0 J C R T h u j c O J / 5 p T k 6 M 0 Y v D V G d M d I Q f r e 6 a 8 o s k 0 z t D c l Y F E T i 1 D R i 9 Q 2 F D K u H x v N u y D 4 N + 7 2 M G 3 9 w A 4 s w K 6 9 3 u W 9 T R 1 i n 6 1 K A B b D Y i G V + E / i v Y 3 I a 5 V k H L C B g w m o T t 3 v C / Z 9 X r f 6 x C u M i Y o A D c N i J I 1 i 2 z k O l A A S A 2 A r k a h U m 4 j f f Z p S 2 v o z 8 q w R c g I t t X E 6 t w / N F P G 2 r D a l G B x / g w 0 Y f x 9 0 s l U e d b G W V d Y A J M L G N i d 9 y O w K t C K C w D s X y d u 1 f z 1 8 H I x U 6 3 m H Y 2 A U P 9 n s 4 9 Q f T 4 / Z S t t V h v M / T f d 5 a 0 / G i C o A B M P a C K W g X Y F 5 U A T A A x l 4 w 9 b 2 / g + U F q A A V q 6 n U d / 0 O F h a g A l S s p n L u K D p o W o A K U L G X y r m X 6 K B d A S p A x Q o q f w F Q S w E C L Q A U A A I A C A C P a 3 1 S M o c O p K Y A A A D 2 A A A A E g A A A A A A A A A A A A A A A A A A A A A A Q 2 9 u Z m l n L 1 B h Y 2 t h Z 2 U u e G 1 s U E s B A i 0 A F A A C A A g A j 2 t 9 U l N y O C y b A A A A 4 Q A A A B M A A A A A A A A A A A A A A A A A 8 g A A A F t D b 2 5 0 Z W 5 0 X 1 R 5 c G V z X S 5 4 b W x Q S w E C L Q A U A A I A C A C P a 3 1 S C O x Z N F 8 C A A B Q M g A A E w A A A A A A A A A A A A A A A A D a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F g E A A A A A A I 8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M 0 R S U 0 d N X 2 l u d G V y c D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E t M D M t M j l U M T I 6 M j g 6 M j Q u N D Q 5 M D U x N l o i I C 8 + P E V u d H J 5 I F R 5 c G U 9 I k Z p b G x D b 2 x 1 b W 5 U e X B l c y I g V m F s d W U 9 I n N C Z 1 V G Q l F V R k J R V U Z C U V V G Q l F V R k J R V T 0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k Y j A 0 Z G Q t Z j R l Z S 0 0 M m Q 0 L T k z M W Y t Z G N m N G V j M z M 5 Z j M z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T N E U l N H T V 9 p b n R l c n A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l N H T V 9 p b n R l c n A v Q X V 0 b 1 J l b W 9 2 Z W R D b 2 x 1 b W 5 z M S 5 7 I C w w f S Z x d W 9 0 O y w m c X V v d D t T Z W N 0 a W 9 u M S 9 J M 0 R S U 0 d N X 2 l u d G V y c C 9 B d X R v U m V t b 3 Z l Z E N v b H V t b n M x L n t i Y W Q w N T A s M X 0 m c X V v d D s s J n F 1 b 3 Q 7 U 2 V j d G l v b j E v S T N E U l N H T V 9 p b n R l c n A v Q X V 0 b 1 J l b W 9 2 Z W R D b 2 x 1 b W 5 z M S 5 7 Y m F k M T A w L D J 9 J n F 1 b 3 Q 7 L C Z x d W 9 0 O 1 N l Y 3 R p b 2 4 x L 0 k z R F J T R 0 1 f a W 5 0 Z X J w L 0 F 1 d G 9 S Z W 1 v d m V k Q 2 9 s d W 1 u c z E u e 2 J h Z D I w M C w z f S Z x d W 9 0 O y w m c X V v d D t T Z W N 0 a W 9 u M S 9 J M 0 R S U 0 d N X 2 l u d G V y c C 9 B d X R v U m V t b 3 Z l Z E N v b H V t b n M x L n t i Y W Q 0 M D A s N H 0 m c X V v d D s s J n F 1 b 3 Q 7 U 2 V j d G l v b j E v S T N E U l N H T V 9 p b n R l c n A v Q X V 0 b 1 J l b W 9 2 Z W R D b 2 x 1 b W 5 z M S 5 7 Y X Z n Z X J y L D V 9 J n F 1 b 3 Q 7 L C Z x d W 9 0 O 1 N l Y 3 R p b 2 4 x L 0 k z R F J T R 0 1 f a W 5 0 Z X J w L 0 F 1 d G 9 S Z W 1 v d m V k Q 2 9 s d W 1 u c z E u e 3 J t c y w 2 f S Z x d W 9 0 O y w m c X V v d D t T Z W N 0 a W 9 u M S 9 J M 0 R S U 0 d N X 2 l u d G V y c C 9 B d X R v U m V t b 3 Z l Z E N v b H V t b n M x L n t B N T A s N 3 0 m c X V v d D s s J n F 1 b 3 Q 7 U 2 V j d G l v b j E v S T N E U l N H T V 9 p b n R l c n A v Q X V 0 b 1 J l b W 9 2 Z W R D b 2 x 1 b W 5 z M S 5 7 Q T k w L D h 9 J n F 1 b 3 Q 7 L C Z x d W 9 0 O 1 N l Y 3 R p b 2 4 x L 0 k z R F J T R 0 1 f a W 5 0 Z X J w L 0 F 1 d G 9 S Z W 1 v d m V k Q 2 9 s d W 1 u c z E u e 0 E 5 N S w 5 f S Z x d W 9 0 O y w m c X V v d D t T Z W N 0 a W 9 u M S 9 J M 0 R S U 0 d N X 2 l u d G V y c C 9 B d X R v U m V t b 3 Z l Z E N v b H V t b n M x L n t B O T k s M T B 9 J n F 1 b 3 Q 7 L C Z x d W 9 0 O 1 N l Y 3 R p b 2 4 x L 0 k z R F J T R 0 1 f a W 5 0 Z X J w L 0 F 1 d G 9 S Z W 1 v d m V k Q 2 9 s d W 1 u c z E u e 3 R p b W U s M T F 9 J n F 1 b 3 Q 7 L C Z x d W 9 0 O 1 N l Y 3 R p b 2 4 x L 0 k z R F J T R 0 1 f a W 5 0 Z X J w L 0 F 1 d G 9 S Z W 1 v d m V k Q 2 9 s d W 1 u c z E u e 3 R p b W U v T V A s M T J 9 J n F 1 b 3 Q 7 L C Z x d W 9 0 O 1 N l Y 3 R p b 2 4 x L 0 k z R F J T R 0 1 f a W 5 0 Z X J w L 0 F 1 d G 9 S Z W 1 v d m V k Q 2 9 s d W 1 u c z E u e 3 R p b W U v R 2 R p c 3 A s M T N 9 J n F 1 b 3 Q 7 L C Z x d W 9 0 O 1 N l Y 3 R p b 2 4 x L 0 k z R F J T R 0 1 f a W 5 0 Z X J w L 0 F 1 d G 9 S Z W 1 v d m V k Q 2 9 s d W 1 u c z E u e 2 N v d m V y Y W d l L D E 0 f S Z x d W 9 0 O y w m c X V v d D t T Z W N 0 a W 9 u M S 9 J M 0 R S U 0 d N X 2 l u d G V y c C 9 B d X R v U m V t b 3 Z l Z E N v b H V t b n M x L n t i Y W Q y M D B f b W F z a 2 V y c i w x N X 0 m c X V v d D s s J n F 1 b 3 Q 7 U 2 V j d G l v b j E v S T N E U l N H T V 9 p b n R l c n A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U 0 d N X 2 l u d G V y c C 9 B d X R v U m V t b 3 Z l Z E N v b H V t b n M x L n s g L D B 9 J n F 1 b 3 Q 7 L C Z x d W 9 0 O 1 N l Y 3 R p b 2 4 x L 0 k z R F J T R 0 1 f a W 5 0 Z X J w L 0 F 1 d G 9 S Z W 1 v d m V k Q 2 9 s d W 1 u c z E u e 2 J h Z D A 1 M C w x f S Z x d W 9 0 O y w m c X V v d D t T Z W N 0 a W 9 u M S 9 J M 0 R S U 0 d N X 2 l u d G V y c C 9 B d X R v U m V t b 3 Z l Z E N v b H V t b n M x L n t i Y W Q x M D A s M n 0 m c X V v d D s s J n F 1 b 3 Q 7 U 2 V j d G l v b j E v S T N E U l N H T V 9 p b n R l c n A v Q X V 0 b 1 J l b W 9 2 Z W R D b 2 x 1 b W 5 z M S 5 7 Y m F k M j A w L D N 9 J n F 1 b 3 Q 7 L C Z x d W 9 0 O 1 N l Y 3 R p b 2 4 x L 0 k z R F J T R 0 1 f a W 5 0 Z X J w L 0 F 1 d G 9 S Z W 1 v d m V k Q 2 9 s d W 1 u c z E u e 2 J h Z D Q w M C w 0 f S Z x d W 9 0 O y w m c X V v d D t T Z W N 0 a W 9 u M S 9 J M 0 R S U 0 d N X 2 l u d G V y c C 9 B d X R v U m V t b 3 Z l Z E N v b H V t b n M x L n t h d m d l c n I s N X 0 m c X V v d D s s J n F 1 b 3 Q 7 U 2 V j d G l v b j E v S T N E U l N H T V 9 p b n R l c n A v Q X V 0 b 1 J l b W 9 2 Z W R D b 2 x 1 b W 5 z M S 5 7 c m 1 z L D Z 9 J n F 1 b 3 Q 7 L C Z x d W 9 0 O 1 N l Y 3 R p b 2 4 x L 0 k z R F J T R 0 1 f a W 5 0 Z X J w L 0 F 1 d G 9 S Z W 1 v d m V k Q 2 9 s d W 1 u c z E u e 0 E 1 M C w 3 f S Z x d W 9 0 O y w m c X V v d D t T Z W N 0 a W 9 u M S 9 J M 0 R S U 0 d N X 2 l u d G V y c C 9 B d X R v U m V t b 3 Z l Z E N v b H V t b n M x L n t B O T A s O H 0 m c X V v d D s s J n F 1 b 3 Q 7 U 2 V j d G l v b j E v S T N E U l N H T V 9 p b n R l c n A v Q X V 0 b 1 J l b W 9 2 Z W R D b 2 x 1 b W 5 z M S 5 7 Q T k 1 L D l 9 J n F 1 b 3 Q 7 L C Z x d W 9 0 O 1 N l Y 3 R p b 2 4 x L 0 k z R F J T R 0 1 f a W 5 0 Z X J w L 0 F 1 d G 9 S Z W 1 v d m V k Q 2 9 s d W 1 u c z E u e 0 E 5 O S w x M H 0 m c X V v d D s s J n F 1 b 3 Q 7 U 2 V j d G l v b j E v S T N E U l N H T V 9 p b n R l c n A v Q X V 0 b 1 J l b W 9 2 Z W R D b 2 x 1 b W 5 z M S 5 7 d G l t Z S w x M X 0 m c X V v d D s s J n F 1 b 3 Q 7 U 2 V j d G l v b j E v S T N E U l N H T V 9 p b n R l c n A v Q X V 0 b 1 J l b W 9 2 Z W R D b 2 x 1 b W 5 z M S 5 7 d G l t Z S 9 N U C w x M n 0 m c X V v d D s s J n F 1 b 3 Q 7 U 2 V j d G l v b j E v S T N E U l N H T V 9 p b n R l c n A v Q X V 0 b 1 J l b W 9 2 Z W R D b 2 x 1 b W 5 z M S 5 7 d G l t Z S 9 H Z G l z c C w x M 3 0 m c X V v d D s s J n F 1 b 3 Q 7 U 2 V j d G l v b j E v S T N E U l N H T V 9 p b n R l c n A v Q X V 0 b 1 J l b W 9 2 Z W R D b 2 x 1 b W 5 z M S 5 7 Y 2 9 2 Z X J h Z 2 U s M T R 9 J n F 1 b 3 Q 7 L C Z x d W 9 0 O 1 N l Y 3 R p b 2 4 x L 0 k z R F J T R 0 1 f a W 5 0 Z X J w L 0 F 1 d G 9 S Z W 1 v d m V k Q 2 9 s d W 1 u c z E u e 2 J h Z D I w M F 9 t Y X N r Z X J y L D E 1 f S Z x d W 9 0 O y w m c X V v d D t T Z W N 0 a W 9 u M S 9 J M 0 R S U 0 d N X 2 l u d G V y c C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T R 0 0 8 L 0 l 0 Z W 1 Q Y X R o P j w v S X R l b U x v Y 2 F 0 a W 9 u P j x T d G F i b G V F b n R y a W V z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Q n V m Z m V y T m V 4 d F J l Z n J l c 2 g i I F Z h b H V l P S J s M S I g L z 4 8 R W 5 0 c n k g V H l w Z T 0 i R m l s b E N v b H V t b l R 5 c G V z I i B W Y W x 1 Z T 0 i c 0 J n V U Z C U V V G Q l F V R k J R V U Z C U V V G Q l F V P S I g L z 4 8 R W 5 0 c n k g V H l w Z T 0 i R m l s b E V u Y W J s Z W Q i I F Z h b H V l P S J s M S I g L z 4 8 R W 5 0 c n k g V H l w Z T 0 i R m l s b E x h c 3 R V c G R h d G V k I i B W Y W x 1 Z T 0 i Z D I w M j E t M D M t M j l U M T I 6 M j g 6 M j I u M j A 5 N z Y 0 M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l Z j l k O D B j L T c 4 N D c t N G Y 1 N S 0 5 N T Z l L T Z j M T B l N z Q w N 2 N m N i I g L z 4 8 R W 5 0 c n k g V H l w Z T 0 i R m l s b E N v d W 5 0 I i B W Y W x 1 Z T 0 i b D E 1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T N E U l N H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T N E U k F M U 0 M 8 L 0 l 0 Z W 1 Q Y X R o P j w v S X R l b U x v Y 2 F 0 a W 9 u P j x T d G F i b G V F b n R y a W V z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T m F 2 a W d h d G l v b l N 0 Z X B O Y W 1 l I i B W Y W x 1 Z T 0 i c 0 5 h d m l n Y X R p b 2 4 i I C 8 + P E V u d H J 5 I F R 5 c G U 9 I k Z p b G x D b 2 x 1 b W 5 U e X B l c y I g V m F s d W U 9 I n N C Z 1 V G Q l F V R k J R V U Z C U V V G Q l F V R k J R V T 0 i I C 8 + P E V u d H J 5 I F R 5 c G U 9 I k Z p b G x F b m F i b G V k I i B W Y W x 1 Z T 0 i b D E i I C 8 + P E V u d H J 5 I F R 5 c G U 9 I k Z p b G x M Y X N 0 V X B k Y X R l Z C I g V m F s d W U 9 I m Q y M D I x L T A z L T I 5 V D E y O j I 4 O j I 1 L j U 3 M D E w O D d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M 3 M D U 3 O S 1 l Z j N j L T R m M z c t O T R m M i 1 i Y m Q 1 N z Q y Y z c z Z D Q i I C 8 + P E V u d H J 5 I F R 5 c G U 9 I k Z p b G x D b 3 V u d C I g V m F s d W U 9 I m w x N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S T N E U k F M U 0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Q U x T Q y 9 B d X R v U m V t b 3 Z l Z E N v b H V t b n M x L n s g L D B 9 J n F 1 b 3 Q 7 L C Z x d W 9 0 O 1 N l Y 3 R p b 2 4 x L 0 k z R F J B T F N D L 0 F 1 d G 9 S Z W 1 v d m V k Q 2 9 s d W 1 u c z E u e 2 J h Z D A 1 M C w x f S Z x d W 9 0 O y w m c X V v d D t T Z W N 0 a W 9 u M S 9 J M 0 R S Q U x T Q y 9 B d X R v U m V t b 3 Z l Z E N v b H V t b n M x L n t i Y W Q x M D A s M n 0 m c X V v d D s s J n F 1 b 3 Q 7 U 2 V j d G l v b j E v S T N E U k F M U 0 M v Q X V 0 b 1 J l b W 9 2 Z W R D b 2 x 1 b W 5 z M S 5 7 Y m F k M j A w L D N 9 J n F 1 b 3 Q 7 L C Z x d W 9 0 O 1 N l Y 3 R p b 2 4 x L 0 k z R F J B T F N D L 0 F 1 d G 9 S Z W 1 v d m V k Q 2 9 s d W 1 u c z E u e 2 J h Z D Q w M C w 0 f S Z x d W 9 0 O y w m c X V v d D t T Z W N 0 a W 9 u M S 9 J M 0 R S Q U x T Q y 9 B d X R v U m V t b 3 Z l Z E N v b H V t b n M x L n t h d m d l c n I s N X 0 m c X V v d D s s J n F 1 b 3 Q 7 U 2 V j d G l v b j E v S T N E U k F M U 0 M v Q X V 0 b 1 J l b W 9 2 Z W R D b 2 x 1 b W 5 z M S 5 7 c m 1 z L D Z 9 J n F 1 b 3 Q 7 L C Z x d W 9 0 O 1 N l Y 3 R p b 2 4 x L 0 k z R F J B T F N D L 0 F 1 d G 9 S Z W 1 v d m V k Q 2 9 s d W 1 u c z E u e 0 E 1 M C w 3 f S Z x d W 9 0 O y w m c X V v d D t T Z W N 0 a W 9 u M S 9 J M 0 R S Q U x T Q y 9 B d X R v U m V t b 3 Z l Z E N v b H V t b n M x L n t B O T A s O H 0 m c X V v d D s s J n F 1 b 3 Q 7 U 2 V j d G l v b j E v S T N E U k F M U 0 M v Q X V 0 b 1 J l b W 9 2 Z W R D b 2 x 1 b W 5 z M S 5 7 Q T k 1 L D l 9 J n F 1 b 3 Q 7 L C Z x d W 9 0 O 1 N l Y 3 R p b 2 4 x L 0 k z R F J B T F N D L 0 F 1 d G 9 S Z W 1 v d m V k Q 2 9 s d W 1 u c z E u e 0 E 5 O S w x M H 0 m c X V v d D s s J n F 1 b 3 Q 7 U 2 V j d G l v b j E v S T N E U k F M U 0 M v Q X V 0 b 1 J l b W 9 2 Z W R D b 2 x 1 b W 5 z M S 5 7 d G l t Z S w x M X 0 m c X V v d D s s J n F 1 b 3 Q 7 U 2 V j d G l v b j E v S T N E U k F M U 0 M v Q X V 0 b 1 J l b W 9 2 Z W R D b 2 x 1 b W 5 z M S 5 7 d G l t Z S 9 N U C w x M n 0 m c X V v d D s s J n F 1 b 3 Q 7 U 2 V j d G l v b j E v S T N E U k F M U 0 M v Q X V 0 b 1 J l b W 9 2 Z W R D b 2 x 1 b W 5 z M S 5 7 d G l t Z S 9 H Z G l z c C w x M 3 0 m c X V v d D s s J n F 1 b 3 Q 7 U 2 V j d G l v b j E v S T N E U k F M U 0 M v Q X V 0 b 1 J l b W 9 2 Z W R D b 2 x 1 b W 5 z M S 5 7 Y 2 9 2 Z X J h Z 2 U s M T R 9 J n F 1 b 3 Q 7 L C Z x d W 9 0 O 1 N l Y 3 R p b 2 4 x L 0 k z R F J B T F N D L 0 F 1 d G 9 S Z W 1 v d m V k Q 2 9 s d W 1 u c z E u e 2 J h Z D I w M F 9 t Y X N r Z X J y L D E 1 f S Z x d W 9 0 O y w m c X V v d D t T Z W N 0 a W 9 u M S 9 J M 0 R S Q U x T Q y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B T F N D L 0 F 1 d G 9 S Z W 1 v d m V k Q 2 9 s d W 1 u c z E u e y A s M H 0 m c X V v d D s s J n F 1 b 3 Q 7 U 2 V j d G l v b j E v S T N E U k F M U 0 M v Q X V 0 b 1 J l b W 9 2 Z W R D b 2 x 1 b W 5 z M S 5 7 Y m F k M D U w L D F 9 J n F 1 b 3 Q 7 L C Z x d W 9 0 O 1 N l Y 3 R p b 2 4 x L 0 k z R F J B T F N D L 0 F 1 d G 9 S Z W 1 v d m V k Q 2 9 s d W 1 u c z E u e 2 J h Z D E w M C w y f S Z x d W 9 0 O y w m c X V v d D t T Z W N 0 a W 9 u M S 9 J M 0 R S Q U x T Q y 9 B d X R v U m V t b 3 Z l Z E N v b H V t b n M x L n t i Y W Q y M D A s M 3 0 m c X V v d D s s J n F 1 b 3 Q 7 U 2 V j d G l v b j E v S T N E U k F M U 0 M v Q X V 0 b 1 J l b W 9 2 Z W R D b 2 x 1 b W 5 z M S 5 7 Y m F k N D A w L D R 9 J n F 1 b 3 Q 7 L C Z x d W 9 0 O 1 N l Y 3 R p b 2 4 x L 0 k z R F J B T F N D L 0 F 1 d G 9 S Z W 1 v d m V k Q 2 9 s d W 1 u c z E u e 2 F 2 Z 2 V y c i w 1 f S Z x d W 9 0 O y w m c X V v d D t T Z W N 0 a W 9 u M S 9 J M 0 R S Q U x T Q y 9 B d X R v U m V t b 3 Z l Z E N v b H V t b n M x L n t y b X M s N n 0 m c X V v d D s s J n F 1 b 3 Q 7 U 2 V j d G l v b j E v S T N E U k F M U 0 M v Q X V 0 b 1 J l b W 9 2 Z W R D b 2 x 1 b W 5 z M S 5 7 Q T U w L D d 9 J n F 1 b 3 Q 7 L C Z x d W 9 0 O 1 N l Y 3 R p b 2 4 x L 0 k z R F J B T F N D L 0 F 1 d G 9 S Z W 1 v d m V k Q 2 9 s d W 1 u c z E u e 0 E 5 M C w 4 f S Z x d W 9 0 O y w m c X V v d D t T Z W N 0 a W 9 u M S 9 J M 0 R S Q U x T Q y 9 B d X R v U m V t b 3 Z l Z E N v b H V t b n M x L n t B O T U s O X 0 m c X V v d D s s J n F 1 b 3 Q 7 U 2 V j d G l v b j E v S T N E U k F M U 0 M v Q X V 0 b 1 J l b W 9 2 Z W R D b 2 x 1 b W 5 z M S 5 7 Q T k 5 L D E w f S Z x d W 9 0 O y w m c X V v d D t T Z W N 0 a W 9 u M S 9 J M 0 R S Q U x T Q y 9 B d X R v U m V t b 3 Z l Z E N v b H V t b n M x L n t 0 a W 1 l L D E x f S Z x d W 9 0 O y w m c X V v d D t T Z W N 0 a W 9 u M S 9 J M 0 R S Q U x T Q y 9 B d X R v U m V t b 3 Z l Z E N v b H V t b n M x L n t 0 a W 1 l L 0 1 Q L D E y f S Z x d W 9 0 O y w m c X V v d D t T Z W N 0 a W 9 u M S 9 J M 0 R S Q U x T Q y 9 B d X R v U m V t b 3 Z l Z E N v b H V t b n M x L n t 0 a W 1 l L 0 d k a X N w L D E z f S Z x d W 9 0 O y w m c X V v d D t T Z W N 0 a W 9 u M S 9 J M 0 R S Q U x T Q y 9 B d X R v U m V t b 3 Z l Z E N v b H V t b n M x L n t j b 3 Z l c m F n Z S w x N H 0 m c X V v d D s s J n F 1 b 3 Q 7 U 2 V j d G l v b j E v S T N E U k F M U 0 M v Q X V 0 b 1 J l b W 9 2 Z W R D b 2 x 1 b W 5 z M S 5 7 Y m F k M j A w X 2 1 h c 2 t l c n I s M T V 9 J n F 1 b 3 Q 7 L C Z x d W 9 0 O 1 N l Y 3 R p b 2 4 x L 0 k z R F J B T F N D L 0 F 1 d G 9 S Z W 1 v d m V k Q 2 9 s d W 1 u c z E u e 3 J t c 1 9 t Y X N r Z X J y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c G V u Q 1 Z C T T w v S X R l b V B h d G g + P C 9 J d G V t T G 9 j Y X R p b 2 4 + P F N 0 Y W J s Z U V u d H J p Z X M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x L T A z L T I 5 V D E y O j I 4 O j I z L j M x M D I 2 N j d a I i A v P j x F b n R y e S B U e X B l P S J G a W x s Q 2 9 s d W 1 u V H l w Z X M i I F Z h b H V l P S J z Q m d V R k J R V U Z C U V V G Q l F V R k J R V U Z C U V U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s s J n F 1 b 3 Q 7 Y m F k M j A w X 2 1 h c 2 t l c n I m c X V v d D s s J n F 1 b 3 Q 7 c m 1 z X 2 1 h c 2 t l c n I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N D J k N m U 0 L T M z O D A t N G M 0 N S 0 5 Y j Y 5 L T Q 1 Y T V h Z j E y M m U 0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T 3 B l b k N W Q k 0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l b k N W Q k 0 v Q X V 0 b 1 J l b W 9 2 Z W R D b 2 x 1 b W 5 z M S 5 7 I C w w f S Z x d W 9 0 O y w m c X V v d D t T Z W N 0 a W 9 u M S 9 P c G V u Q 1 Z C T S 9 B d X R v U m V t b 3 Z l Z E N v b H V t b n M x L n t i Y W Q w N T A s M X 0 m c X V v d D s s J n F 1 b 3 Q 7 U 2 V j d G l v b j E v T 3 B l b k N W Q k 0 v Q X V 0 b 1 J l b W 9 2 Z W R D b 2 x 1 b W 5 z M S 5 7 Y m F k M T A w L D J 9 J n F 1 b 3 Q 7 L C Z x d W 9 0 O 1 N l Y 3 R p b 2 4 x L 0 9 w Z W 5 D V k J N L 0 F 1 d G 9 S Z W 1 v d m V k Q 2 9 s d W 1 u c z E u e 2 J h Z D I w M C w z f S Z x d W 9 0 O y w m c X V v d D t T Z W N 0 a W 9 u M S 9 P c G V u Q 1 Z C T S 9 B d X R v U m V t b 3 Z l Z E N v b H V t b n M x L n t i Y W Q 0 M D A s N H 0 m c X V v d D s s J n F 1 b 3 Q 7 U 2 V j d G l v b j E v T 3 B l b k N W Q k 0 v Q X V 0 b 1 J l b W 9 2 Z W R D b 2 x 1 b W 5 z M S 5 7 Y X Z n Z X J y L D V 9 J n F 1 b 3 Q 7 L C Z x d W 9 0 O 1 N l Y 3 R p b 2 4 x L 0 9 w Z W 5 D V k J N L 0 F 1 d G 9 S Z W 1 v d m V k Q 2 9 s d W 1 u c z E u e 3 J t c y w 2 f S Z x d W 9 0 O y w m c X V v d D t T Z W N 0 a W 9 u M S 9 P c G V u Q 1 Z C T S 9 B d X R v U m V t b 3 Z l Z E N v b H V t b n M x L n t B N T A s N 3 0 m c X V v d D s s J n F 1 b 3 Q 7 U 2 V j d G l v b j E v T 3 B l b k N W Q k 0 v Q X V 0 b 1 J l b W 9 2 Z W R D b 2 x 1 b W 5 z M S 5 7 Q T k w L D h 9 J n F 1 b 3 Q 7 L C Z x d W 9 0 O 1 N l Y 3 R p b 2 4 x L 0 9 w Z W 5 D V k J N L 0 F 1 d G 9 S Z W 1 v d m V k Q 2 9 s d W 1 u c z E u e 0 E 5 N S w 5 f S Z x d W 9 0 O y w m c X V v d D t T Z W N 0 a W 9 u M S 9 P c G V u Q 1 Z C T S 9 B d X R v U m V t b 3 Z l Z E N v b H V t b n M x L n t B O T k s M T B 9 J n F 1 b 3 Q 7 L C Z x d W 9 0 O 1 N l Y 3 R p b 2 4 x L 0 9 w Z W 5 D V k J N L 0 F 1 d G 9 S Z W 1 v d m V k Q 2 9 s d W 1 u c z E u e 3 R p b W U s M T F 9 J n F 1 b 3 Q 7 L C Z x d W 9 0 O 1 N l Y 3 R p b 2 4 x L 0 9 w Z W 5 D V k J N L 0 F 1 d G 9 S Z W 1 v d m V k Q 2 9 s d W 1 u c z E u e 3 R p b W U v T V A s M T J 9 J n F 1 b 3 Q 7 L C Z x d W 9 0 O 1 N l Y 3 R p b 2 4 x L 0 9 w Z W 5 D V k J N L 0 F 1 d G 9 S Z W 1 v d m V k Q 2 9 s d W 1 u c z E u e 3 R p b W U v R 2 R p c 3 A s M T N 9 J n F 1 b 3 Q 7 L C Z x d W 9 0 O 1 N l Y 3 R p b 2 4 x L 0 9 w Z W 5 D V k J N L 0 F 1 d G 9 S Z W 1 v d m V k Q 2 9 s d W 1 u c z E u e 2 N v d m V y Y W d l L D E 0 f S Z x d W 9 0 O y w m c X V v d D t T Z W N 0 a W 9 u M S 9 P c G V u Q 1 Z C T S 9 B d X R v U m V t b 3 Z l Z E N v b H V t b n M x L n t i Y W Q y M D B f b W F z a 2 V y c i w x N X 0 m c X V v d D s s J n F 1 b 3 Q 7 U 2 V j d G l v b j E v T 3 B l b k N W Q k 0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P c G V u Q 1 Z C T S 9 B d X R v U m V t b 3 Z l Z E N v b H V t b n M x L n s g L D B 9 J n F 1 b 3 Q 7 L C Z x d W 9 0 O 1 N l Y 3 R p b 2 4 x L 0 9 w Z W 5 D V k J N L 0 F 1 d G 9 S Z W 1 v d m V k Q 2 9 s d W 1 u c z E u e 2 J h Z D A 1 M C w x f S Z x d W 9 0 O y w m c X V v d D t T Z W N 0 a W 9 u M S 9 P c G V u Q 1 Z C T S 9 B d X R v U m V t b 3 Z l Z E N v b H V t b n M x L n t i Y W Q x M D A s M n 0 m c X V v d D s s J n F 1 b 3 Q 7 U 2 V j d G l v b j E v T 3 B l b k N W Q k 0 v Q X V 0 b 1 J l b W 9 2 Z W R D b 2 x 1 b W 5 z M S 5 7 Y m F k M j A w L D N 9 J n F 1 b 3 Q 7 L C Z x d W 9 0 O 1 N l Y 3 R p b 2 4 x L 0 9 w Z W 5 D V k J N L 0 F 1 d G 9 S Z W 1 v d m V k Q 2 9 s d W 1 u c z E u e 2 J h Z D Q w M C w 0 f S Z x d W 9 0 O y w m c X V v d D t T Z W N 0 a W 9 u M S 9 P c G V u Q 1 Z C T S 9 B d X R v U m V t b 3 Z l Z E N v b H V t b n M x L n t h d m d l c n I s N X 0 m c X V v d D s s J n F 1 b 3 Q 7 U 2 V j d G l v b j E v T 3 B l b k N W Q k 0 v Q X V 0 b 1 J l b W 9 2 Z W R D b 2 x 1 b W 5 z M S 5 7 c m 1 z L D Z 9 J n F 1 b 3 Q 7 L C Z x d W 9 0 O 1 N l Y 3 R p b 2 4 x L 0 9 w Z W 5 D V k J N L 0 F 1 d G 9 S Z W 1 v d m V k Q 2 9 s d W 1 u c z E u e 0 E 1 M C w 3 f S Z x d W 9 0 O y w m c X V v d D t T Z W N 0 a W 9 u M S 9 P c G V u Q 1 Z C T S 9 B d X R v U m V t b 3 Z l Z E N v b H V t b n M x L n t B O T A s O H 0 m c X V v d D s s J n F 1 b 3 Q 7 U 2 V j d G l v b j E v T 3 B l b k N W Q k 0 v Q X V 0 b 1 J l b W 9 2 Z W R D b 2 x 1 b W 5 z M S 5 7 Q T k 1 L D l 9 J n F 1 b 3 Q 7 L C Z x d W 9 0 O 1 N l Y 3 R p b 2 4 x L 0 9 w Z W 5 D V k J N L 0 F 1 d G 9 S Z W 1 v d m V k Q 2 9 s d W 1 u c z E u e 0 E 5 O S w x M H 0 m c X V v d D s s J n F 1 b 3 Q 7 U 2 V j d G l v b j E v T 3 B l b k N W Q k 0 v Q X V 0 b 1 J l b W 9 2 Z W R D b 2 x 1 b W 5 z M S 5 7 d G l t Z S w x M X 0 m c X V v d D s s J n F 1 b 3 Q 7 U 2 V j d G l v b j E v T 3 B l b k N W Q k 0 v Q X V 0 b 1 J l b W 9 2 Z W R D b 2 x 1 b W 5 z M S 5 7 d G l t Z S 9 N U C w x M n 0 m c X V v d D s s J n F 1 b 3 Q 7 U 2 V j d G l v b j E v T 3 B l b k N W Q k 0 v Q X V 0 b 1 J l b W 9 2 Z W R D b 2 x 1 b W 5 z M S 5 7 d G l t Z S 9 H Z G l z c C w x M 3 0 m c X V v d D s s J n F 1 b 3 Q 7 U 2 V j d G l v b j E v T 3 B l b k N W Q k 0 v Q X V 0 b 1 J l b W 9 2 Z W R D b 2 x 1 b W 5 z M S 5 7 Y 2 9 2 Z X J h Z 2 U s M T R 9 J n F 1 b 3 Q 7 L C Z x d W 9 0 O 1 N l Y 3 R p b 2 4 x L 0 9 w Z W 5 D V k J N L 0 F 1 d G 9 S Z W 1 v d m V k Q 2 9 s d W 1 u c z E u e 2 J h Z D I w M F 9 t Y X N r Z X J y L D E 1 f S Z x d W 9 0 O y w m c X V v d D t T Z W N 0 a W 9 u M S 9 P c G V u Q 1 Z C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Z W 5 D V l N H Q k 0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x L T A z L T I 5 V D E y O j I 4 O j I 2 L j g y M z k 4 O D F a I i A v P j x F b n R y e S B U e X B l P S J G a W x s Q 2 9 s d W 1 u V H l w Z X M i I F Z h b H V l P S J z Q m d V R k J R V U Z C U V V G Q l F V R k J R V U Z C U V U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s s J n F 1 b 3 Q 7 Y m F k M j A w X 2 1 h c 2 t l c n I m c X V v d D s s J n F 1 b 3 Q 7 c m 1 z X 2 1 h c 2 t l c n I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1 M D R l N j k 0 L T Y 0 O T A t N G Y z Y y 0 4 M m Y x L T c 2 Z T k 3 Y T A y Z j c 1 M y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w Z W 5 D V l N H Q k 0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l b k N W U 0 d C T S 9 B d X R v U m V t b 3 Z l Z E N v b H V t b n M x L n s g L D B 9 J n F 1 b 3 Q 7 L C Z x d W 9 0 O 1 N l Y 3 R p b 2 4 x L 0 9 w Z W 5 D V l N H Q k 0 v Q X V 0 b 1 J l b W 9 2 Z W R D b 2 x 1 b W 5 z M S 5 7 Y m F k M D U w L D F 9 J n F 1 b 3 Q 7 L C Z x d W 9 0 O 1 N l Y 3 R p b 2 4 x L 0 9 w Z W 5 D V l N H Q k 0 v Q X V 0 b 1 J l b W 9 2 Z W R D b 2 x 1 b W 5 z M S 5 7 Y m F k M T A w L D J 9 J n F 1 b 3 Q 7 L C Z x d W 9 0 O 1 N l Y 3 R p b 2 4 x L 0 9 w Z W 5 D V l N H Q k 0 v Q X V 0 b 1 J l b W 9 2 Z W R D b 2 x 1 b W 5 z M S 5 7 Y m F k M j A w L D N 9 J n F 1 b 3 Q 7 L C Z x d W 9 0 O 1 N l Y 3 R p b 2 4 x L 0 9 w Z W 5 D V l N H Q k 0 v Q X V 0 b 1 J l b W 9 2 Z W R D b 2 x 1 b W 5 z M S 5 7 Y m F k N D A w L D R 9 J n F 1 b 3 Q 7 L C Z x d W 9 0 O 1 N l Y 3 R p b 2 4 x L 0 9 w Z W 5 D V l N H Q k 0 v Q X V 0 b 1 J l b W 9 2 Z W R D b 2 x 1 b W 5 z M S 5 7 Y X Z n Z X J y L D V 9 J n F 1 b 3 Q 7 L C Z x d W 9 0 O 1 N l Y 3 R p b 2 4 x L 0 9 w Z W 5 D V l N H Q k 0 v Q X V 0 b 1 J l b W 9 2 Z W R D b 2 x 1 b W 5 z M S 5 7 c m 1 z L D Z 9 J n F 1 b 3 Q 7 L C Z x d W 9 0 O 1 N l Y 3 R p b 2 4 x L 0 9 w Z W 5 D V l N H Q k 0 v Q X V 0 b 1 J l b W 9 2 Z W R D b 2 x 1 b W 5 z M S 5 7 Q T U w L D d 9 J n F 1 b 3 Q 7 L C Z x d W 9 0 O 1 N l Y 3 R p b 2 4 x L 0 9 w Z W 5 D V l N H Q k 0 v Q X V 0 b 1 J l b W 9 2 Z W R D b 2 x 1 b W 5 z M S 5 7 Q T k w L D h 9 J n F 1 b 3 Q 7 L C Z x d W 9 0 O 1 N l Y 3 R p b 2 4 x L 0 9 w Z W 5 D V l N H Q k 0 v Q X V 0 b 1 J l b W 9 2 Z W R D b 2 x 1 b W 5 z M S 5 7 Q T k 1 L D l 9 J n F 1 b 3 Q 7 L C Z x d W 9 0 O 1 N l Y 3 R p b 2 4 x L 0 9 w Z W 5 D V l N H Q k 0 v Q X V 0 b 1 J l b W 9 2 Z W R D b 2 x 1 b W 5 z M S 5 7 Q T k 5 L D E w f S Z x d W 9 0 O y w m c X V v d D t T Z W N 0 a W 9 u M S 9 P c G V u Q 1 Z T R 0 J N L 0 F 1 d G 9 S Z W 1 v d m V k Q 2 9 s d W 1 u c z E u e 3 R p b W U s M T F 9 J n F 1 b 3 Q 7 L C Z x d W 9 0 O 1 N l Y 3 R p b 2 4 x L 0 9 w Z W 5 D V l N H Q k 0 v Q X V 0 b 1 J l b W 9 2 Z W R D b 2 x 1 b W 5 z M S 5 7 d G l t Z S 9 N U C w x M n 0 m c X V v d D s s J n F 1 b 3 Q 7 U 2 V j d G l v b j E v T 3 B l b k N W U 0 d C T S 9 B d X R v U m V t b 3 Z l Z E N v b H V t b n M x L n t 0 a W 1 l L 0 d k a X N w L D E z f S Z x d W 9 0 O y w m c X V v d D t T Z W N 0 a W 9 u M S 9 P c G V u Q 1 Z T R 0 J N L 0 F 1 d G 9 S Z W 1 v d m V k Q 2 9 s d W 1 u c z E u e 2 N v d m V y Y W d l L D E 0 f S Z x d W 9 0 O y w m c X V v d D t T Z W N 0 a W 9 u M S 9 P c G V u Q 1 Z T R 0 J N L 0 F 1 d G 9 S Z W 1 v d m V k Q 2 9 s d W 1 u c z E u e 2 J h Z D I w M F 9 t Y X N r Z X J y L D E 1 f S Z x d W 9 0 O y w m c X V v d D t T Z W N 0 a W 9 u M S 9 P c G V u Q 1 Z T R 0 J N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3 B l b k N W U 0 d C T S 9 B d X R v U m V t b 3 Z l Z E N v b H V t b n M x L n s g L D B 9 J n F 1 b 3 Q 7 L C Z x d W 9 0 O 1 N l Y 3 R p b 2 4 x L 0 9 w Z W 5 D V l N H Q k 0 v Q X V 0 b 1 J l b W 9 2 Z W R D b 2 x 1 b W 5 z M S 5 7 Y m F k M D U w L D F 9 J n F 1 b 3 Q 7 L C Z x d W 9 0 O 1 N l Y 3 R p b 2 4 x L 0 9 w Z W 5 D V l N H Q k 0 v Q X V 0 b 1 J l b W 9 2 Z W R D b 2 x 1 b W 5 z M S 5 7 Y m F k M T A w L D J 9 J n F 1 b 3 Q 7 L C Z x d W 9 0 O 1 N l Y 3 R p b 2 4 x L 0 9 w Z W 5 D V l N H Q k 0 v Q X V 0 b 1 J l b W 9 2 Z W R D b 2 x 1 b W 5 z M S 5 7 Y m F k M j A w L D N 9 J n F 1 b 3 Q 7 L C Z x d W 9 0 O 1 N l Y 3 R p b 2 4 x L 0 9 w Z W 5 D V l N H Q k 0 v Q X V 0 b 1 J l b W 9 2 Z W R D b 2 x 1 b W 5 z M S 5 7 Y m F k N D A w L D R 9 J n F 1 b 3 Q 7 L C Z x d W 9 0 O 1 N l Y 3 R p b 2 4 x L 0 9 w Z W 5 D V l N H Q k 0 v Q X V 0 b 1 J l b W 9 2 Z W R D b 2 x 1 b W 5 z M S 5 7 Y X Z n Z X J y L D V 9 J n F 1 b 3 Q 7 L C Z x d W 9 0 O 1 N l Y 3 R p b 2 4 x L 0 9 w Z W 5 D V l N H Q k 0 v Q X V 0 b 1 J l b W 9 2 Z W R D b 2 x 1 b W 5 z M S 5 7 c m 1 z L D Z 9 J n F 1 b 3 Q 7 L C Z x d W 9 0 O 1 N l Y 3 R p b 2 4 x L 0 9 w Z W 5 D V l N H Q k 0 v Q X V 0 b 1 J l b W 9 2 Z W R D b 2 x 1 b W 5 z M S 5 7 Q T U w L D d 9 J n F 1 b 3 Q 7 L C Z x d W 9 0 O 1 N l Y 3 R p b 2 4 x L 0 9 w Z W 5 D V l N H Q k 0 v Q X V 0 b 1 J l b W 9 2 Z W R D b 2 x 1 b W 5 z M S 5 7 Q T k w L D h 9 J n F 1 b 3 Q 7 L C Z x d W 9 0 O 1 N l Y 3 R p b 2 4 x L 0 9 w Z W 5 D V l N H Q k 0 v Q X V 0 b 1 J l b W 9 2 Z W R D b 2 x 1 b W 5 z M S 5 7 Q T k 1 L D l 9 J n F 1 b 3 Q 7 L C Z x d W 9 0 O 1 N l Y 3 R p b 2 4 x L 0 9 w Z W 5 D V l N H Q k 0 v Q X V 0 b 1 J l b W 9 2 Z W R D b 2 x 1 b W 5 z M S 5 7 Q T k 5 L D E w f S Z x d W 9 0 O y w m c X V v d D t T Z W N 0 a W 9 u M S 9 P c G V u Q 1 Z T R 0 J N L 0 F 1 d G 9 S Z W 1 v d m V k Q 2 9 s d W 1 u c z E u e 3 R p b W U s M T F 9 J n F 1 b 3 Q 7 L C Z x d W 9 0 O 1 N l Y 3 R p b 2 4 x L 0 9 w Z W 5 D V l N H Q k 0 v Q X V 0 b 1 J l b W 9 2 Z W R D b 2 x 1 b W 5 z M S 5 7 d G l t Z S 9 N U C w x M n 0 m c X V v d D s s J n F 1 b 3 Q 7 U 2 V j d G l v b j E v T 3 B l b k N W U 0 d C T S 9 B d X R v U m V t b 3 Z l Z E N v b H V t b n M x L n t 0 a W 1 l L 0 d k a X N w L D E z f S Z x d W 9 0 O y w m c X V v d D t T Z W N 0 a W 9 u M S 9 P c G V u Q 1 Z T R 0 J N L 0 F 1 d G 9 S Z W 1 v d m V k Q 2 9 s d W 1 u c z E u e 2 N v d m V y Y W d l L D E 0 f S Z x d W 9 0 O y w m c X V v d D t T Z W N 0 a W 9 u M S 9 P c G V u Q 1 Z T R 0 J N L 0 F 1 d G 9 S Z W 1 v d m V k Q 2 9 s d W 1 u c z E u e 2 J h Z D I w M F 9 t Y X N r Z X J y L D E 1 f S Z x d W 9 0 O y w m c X V v d D t T Z W N 0 a W 9 u M S 9 P c G V u Q 1 Z T R 0 J N L 0 F 1 d G 9 S Z W 1 v d m V k Q 2 9 s d W 1 u c z E u e 3 J t c 1 9 t Y X N r Z X J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T N E U l N H T V 9 p b n R l c n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p b n R l c n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p b n R l c n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Q k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Q k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Q k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Q 1 Z T R 0 J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l N H Q k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w Z W 5 D V k J N X 2 R v d 2 5 m a W x s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N v d W 5 0 I i B W Y W x 1 Z T 0 i b D E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S X N Q c m l 2 Y X R l I i B W Y W x 1 Z T 0 i b D A i I C 8 + P E V u d H J 5 I F R 5 c G U 9 I l F 1 Z X J 5 S U Q i I F Z h b H V l P S J z Z W Y z Y T g 2 Y j k t N W Q 1 M y 0 0 Z G E y L T g 2 N G U t Y T c 3 M G F h N T B j N z R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M Y X N 0 V X B k Y X R l Z C I g V m F s d W U 9 I m Q y M D I x L T A z L T I 5 V D E y O j I 4 O j I 2 L j g 5 N T M y O T J a I i A v P j x F b n R y e S B U e X B l P S J C d W Z m Z X J O Z X h 0 U m V m c m V z a C I g V m F s d W U 9 I m w x I i A v P j x F b n R y e S B U e X B l P S J G a W x s V G F y Z 2 V 0 I i B W Y W x 1 Z T 0 i c 0 9 w Z W 5 D V k J N X 2 R v d 2 5 m a W x s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D b 2 x 1 b W 5 U e X B l c y I g V m F s d W U 9 I n N C Z 1 V G Q l F V R k J R V U Z C U V V G Q l F V R k J R V T 0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s s J n F 1 b 3 Q 7 Y m F k M j A w X 2 1 h c 2 t l c n I m c X V v d D s s J n F 1 b 3 Q 7 c m 1 z X 2 1 h c 2 t l c n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V u Q 1 Z C T V 9 k b 3 d u Z m l s b C 9 B d X R v U m V t b 3 Z l Z E N v b H V t b n M x L n s g L D B 9 J n F 1 b 3 Q 7 L C Z x d W 9 0 O 1 N l Y 3 R p b 2 4 x L 0 9 w Z W 5 D V k J N X 2 R v d 2 5 m a W x s L 0 F 1 d G 9 S Z W 1 v d m V k Q 2 9 s d W 1 u c z E u e 2 J h Z D A 1 M C w x f S Z x d W 9 0 O y w m c X V v d D t T Z W N 0 a W 9 u M S 9 P c G V u Q 1 Z C T V 9 k b 3 d u Z m l s b C 9 B d X R v U m V t b 3 Z l Z E N v b H V t b n M x L n t i Y W Q x M D A s M n 0 m c X V v d D s s J n F 1 b 3 Q 7 U 2 V j d G l v b j E v T 3 B l b k N W Q k 1 f Z G 9 3 b m Z p b G w v Q X V 0 b 1 J l b W 9 2 Z W R D b 2 x 1 b W 5 z M S 5 7 Y m F k M j A w L D N 9 J n F 1 b 3 Q 7 L C Z x d W 9 0 O 1 N l Y 3 R p b 2 4 x L 0 9 w Z W 5 D V k J N X 2 R v d 2 5 m a W x s L 0 F 1 d G 9 S Z W 1 v d m V k Q 2 9 s d W 1 u c z E u e 2 J h Z D Q w M C w 0 f S Z x d W 9 0 O y w m c X V v d D t T Z W N 0 a W 9 u M S 9 P c G V u Q 1 Z C T V 9 k b 3 d u Z m l s b C 9 B d X R v U m V t b 3 Z l Z E N v b H V t b n M x L n t h d m d l c n I s N X 0 m c X V v d D s s J n F 1 b 3 Q 7 U 2 V j d G l v b j E v T 3 B l b k N W Q k 1 f Z G 9 3 b m Z p b G w v Q X V 0 b 1 J l b W 9 2 Z W R D b 2 x 1 b W 5 z M S 5 7 c m 1 z L D Z 9 J n F 1 b 3 Q 7 L C Z x d W 9 0 O 1 N l Y 3 R p b 2 4 x L 0 9 w Z W 5 D V k J N X 2 R v d 2 5 m a W x s L 0 F 1 d G 9 S Z W 1 v d m V k Q 2 9 s d W 1 u c z E u e 0 E 1 M C w 3 f S Z x d W 9 0 O y w m c X V v d D t T Z W N 0 a W 9 u M S 9 P c G V u Q 1 Z C T V 9 k b 3 d u Z m l s b C 9 B d X R v U m V t b 3 Z l Z E N v b H V t b n M x L n t B O T A s O H 0 m c X V v d D s s J n F 1 b 3 Q 7 U 2 V j d G l v b j E v T 3 B l b k N W Q k 1 f Z G 9 3 b m Z p b G w v Q X V 0 b 1 J l b W 9 2 Z W R D b 2 x 1 b W 5 z M S 5 7 Q T k 1 L D l 9 J n F 1 b 3 Q 7 L C Z x d W 9 0 O 1 N l Y 3 R p b 2 4 x L 0 9 w Z W 5 D V k J N X 2 R v d 2 5 m a W x s L 0 F 1 d G 9 S Z W 1 v d m V k Q 2 9 s d W 1 u c z E u e 0 E 5 O S w x M H 0 m c X V v d D s s J n F 1 b 3 Q 7 U 2 V j d G l v b j E v T 3 B l b k N W Q k 1 f Z G 9 3 b m Z p b G w v Q X V 0 b 1 J l b W 9 2 Z W R D b 2 x 1 b W 5 z M S 5 7 d G l t Z S w x M X 0 m c X V v d D s s J n F 1 b 3 Q 7 U 2 V j d G l v b j E v T 3 B l b k N W Q k 1 f Z G 9 3 b m Z p b G w v Q X V 0 b 1 J l b W 9 2 Z W R D b 2 x 1 b W 5 z M S 5 7 d G l t Z S 9 N U C w x M n 0 m c X V v d D s s J n F 1 b 3 Q 7 U 2 V j d G l v b j E v T 3 B l b k N W Q k 1 f Z G 9 3 b m Z p b G w v Q X V 0 b 1 J l b W 9 2 Z W R D b 2 x 1 b W 5 z M S 5 7 d G l t Z S 9 H Z G l z c C w x M 3 0 m c X V v d D s s J n F 1 b 3 Q 7 U 2 V j d G l v b j E v T 3 B l b k N W Q k 1 f Z G 9 3 b m Z p b G w v Q X V 0 b 1 J l b W 9 2 Z W R D b 2 x 1 b W 5 z M S 5 7 Y 2 9 2 Z X J h Z 2 U s M T R 9 J n F 1 b 3 Q 7 L C Z x d W 9 0 O 1 N l Y 3 R p b 2 4 x L 0 9 w Z W 5 D V k J N X 2 R v d 2 5 m a W x s L 0 F 1 d G 9 S Z W 1 v d m V k Q 2 9 s d W 1 u c z E u e 2 J h Z D I w M F 9 t Y X N r Z X J y L D E 1 f S Z x d W 9 0 O y w m c X V v d D t T Z W N 0 a W 9 u M S 9 P c G V u Q 1 Z C T V 9 k b 3 d u Z m l s b C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9 w Z W 5 D V k J N X 2 R v d 2 5 m a W x s L 0 F 1 d G 9 S Z W 1 v d m V k Q 2 9 s d W 1 u c z E u e y A s M H 0 m c X V v d D s s J n F 1 b 3 Q 7 U 2 V j d G l v b j E v T 3 B l b k N W Q k 1 f Z G 9 3 b m Z p b G w v Q X V 0 b 1 J l b W 9 2 Z W R D b 2 x 1 b W 5 z M S 5 7 Y m F k M D U w L D F 9 J n F 1 b 3 Q 7 L C Z x d W 9 0 O 1 N l Y 3 R p b 2 4 x L 0 9 w Z W 5 D V k J N X 2 R v d 2 5 m a W x s L 0 F 1 d G 9 S Z W 1 v d m V k Q 2 9 s d W 1 u c z E u e 2 J h Z D E w M C w y f S Z x d W 9 0 O y w m c X V v d D t T Z W N 0 a W 9 u M S 9 P c G V u Q 1 Z C T V 9 k b 3 d u Z m l s b C 9 B d X R v U m V t b 3 Z l Z E N v b H V t b n M x L n t i Y W Q y M D A s M 3 0 m c X V v d D s s J n F 1 b 3 Q 7 U 2 V j d G l v b j E v T 3 B l b k N W Q k 1 f Z G 9 3 b m Z p b G w v Q X V 0 b 1 J l b W 9 2 Z W R D b 2 x 1 b W 5 z M S 5 7 Y m F k N D A w L D R 9 J n F 1 b 3 Q 7 L C Z x d W 9 0 O 1 N l Y 3 R p b 2 4 x L 0 9 w Z W 5 D V k J N X 2 R v d 2 5 m a W x s L 0 F 1 d G 9 S Z W 1 v d m V k Q 2 9 s d W 1 u c z E u e 2 F 2 Z 2 V y c i w 1 f S Z x d W 9 0 O y w m c X V v d D t T Z W N 0 a W 9 u M S 9 P c G V u Q 1 Z C T V 9 k b 3 d u Z m l s b C 9 B d X R v U m V t b 3 Z l Z E N v b H V t b n M x L n t y b X M s N n 0 m c X V v d D s s J n F 1 b 3 Q 7 U 2 V j d G l v b j E v T 3 B l b k N W Q k 1 f Z G 9 3 b m Z p b G w v Q X V 0 b 1 J l b W 9 2 Z W R D b 2 x 1 b W 5 z M S 5 7 Q T U w L D d 9 J n F 1 b 3 Q 7 L C Z x d W 9 0 O 1 N l Y 3 R p b 2 4 x L 0 9 w Z W 5 D V k J N X 2 R v d 2 5 m a W x s L 0 F 1 d G 9 S Z W 1 v d m V k Q 2 9 s d W 1 u c z E u e 0 E 5 M C w 4 f S Z x d W 9 0 O y w m c X V v d D t T Z W N 0 a W 9 u M S 9 P c G V u Q 1 Z C T V 9 k b 3 d u Z m l s b C 9 B d X R v U m V t b 3 Z l Z E N v b H V t b n M x L n t B O T U s O X 0 m c X V v d D s s J n F 1 b 3 Q 7 U 2 V j d G l v b j E v T 3 B l b k N W Q k 1 f Z G 9 3 b m Z p b G w v Q X V 0 b 1 J l b W 9 2 Z W R D b 2 x 1 b W 5 z M S 5 7 Q T k 5 L D E w f S Z x d W 9 0 O y w m c X V v d D t T Z W N 0 a W 9 u M S 9 P c G V u Q 1 Z C T V 9 k b 3 d u Z m l s b C 9 B d X R v U m V t b 3 Z l Z E N v b H V t b n M x L n t 0 a W 1 l L D E x f S Z x d W 9 0 O y w m c X V v d D t T Z W N 0 a W 9 u M S 9 P c G V u Q 1 Z C T V 9 k b 3 d u Z m l s b C 9 B d X R v U m V t b 3 Z l Z E N v b H V t b n M x L n t 0 a W 1 l L 0 1 Q L D E y f S Z x d W 9 0 O y w m c X V v d D t T Z W N 0 a W 9 u M S 9 P c G V u Q 1 Z C T V 9 k b 3 d u Z m l s b C 9 B d X R v U m V t b 3 Z l Z E N v b H V t b n M x L n t 0 a W 1 l L 0 d k a X N w L D E z f S Z x d W 9 0 O y w m c X V v d D t T Z W N 0 a W 9 u M S 9 P c G V u Q 1 Z C T V 9 k b 3 d u Z m l s b C 9 B d X R v U m V t b 3 Z l Z E N v b H V t b n M x L n t j b 3 Z l c m F n Z S w x N H 0 m c X V v d D s s J n F 1 b 3 Q 7 U 2 V j d G l v b j E v T 3 B l b k N W Q k 1 f Z G 9 3 b m Z p b G w v Q X V 0 b 1 J l b W 9 2 Z W R D b 2 x 1 b W 5 z M S 5 7 Y m F k M j A w X 2 1 h c 2 t l c n I s M T V 9 J n F 1 b 3 Q 7 L C Z x d W 9 0 O 1 N l Y 3 R p b 2 4 x L 0 9 w Z W 5 D V k J N X 2 R v d 2 5 m a W x s L 0 F 1 d G 9 S Z W 1 v d m V k Q 2 9 s d W 1 u c z E u e 3 J t c 1 9 t Y X N r Z X J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l b k N W Q k 1 f Z G 9 3 b m Z p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Q k 1 f Z G 9 3 b m Z p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Q k 1 f Z G 9 3 b m Z p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X 3 N 1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k z R F J T R 0 1 f c 3 V i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V Q x M j o y O D o y N C 4 1 M z E w N z M 1 W i I g L z 4 8 R W 5 0 c n k g V H l w Z T 0 i R m l s b E N v b H V t b l R 5 c G V z I i B W Y W x 1 Z T 0 i c 0 J n V U Z C U V V G Q l F V R k J R V U Z C U V V G Q l F V P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T d G F 0 d X M i I F Z h b H V l P S J z Q 2 9 t c G x l d G U i I C 8 + P E V u d H J 5 I F R 5 c G U 9 I l F 1 Z X J 5 S U Q i I F Z h b H V l P S J z Z T M y O T I 4 O W U t N G J l M y 0 0 M T Y 2 L W E y Y j A t Y z A 0 Y m J h M 2 Y 1 M G M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U 0 d N X 3 N 1 Y i 9 B d X R v U m V t b 3 Z l Z E N v b H V t b n M x L n s g L D B 9 J n F 1 b 3 Q 7 L C Z x d W 9 0 O 1 N l Y 3 R p b 2 4 x L 0 k z R F J T R 0 1 f c 3 V i L 0 F 1 d G 9 S Z W 1 v d m V k Q 2 9 s d W 1 u c z E u e 2 J h Z D A 1 M C w x f S Z x d W 9 0 O y w m c X V v d D t T Z W N 0 a W 9 u M S 9 J M 0 R S U 0 d N X 3 N 1 Y i 9 B d X R v U m V t b 3 Z l Z E N v b H V t b n M x L n t i Y W Q x M D A s M n 0 m c X V v d D s s J n F 1 b 3 Q 7 U 2 V j d G l v b j E v S T N E U l N H T V 9 z d W I v Q X V 0 b 1 J l b W 9 2 Z W R D b 2 x 1 b W 5 z M S 5 7 Y m F k M j A w L D N 9 J n F 1 b 3 Q 7 L C Z x d W 9 0 O 1 N l Y 3 R p b 2 4 x L 0 k z R F J T R 0 1 f c 3 V i L 0 F 1 d G 9 S Z W 1 v d m V k Q 2 9 s d W 1 u c z E u e 2 J h Z D Q w M C w 0 f S Z x d W 9 0 O y w m c X V v d D t T Z W N 0 a W 9 u M S 9 J M 0 R S U 0 d N X 3 N 1 Y i 9 B d X R v U m V t b 3 Z l Z E N v b H V t b n M x L n t h d m d l c n I s N X 0 m c X V v d D s s J n F 1 b 3 Q 7 U 2 V j d G l v b j E v S T N E U l N H T V 9 z d W I v Q X V 0 b 1 J l b W 9 2 Z W R D b 2 x 1 b W 5 z M S 5 7 c m 1 z L D Z 9 J n F 1 b 3 Q 7 L C Z x d W 9 0 O 1 N l Y 3 R p b 2 4 x L 0 k z R F J T R 0 1 f c 3 V i L 0 F 1 d G 9 S Z W 1 v d m V k Q 2 9 s d W 1 u c z E u e 0 E 1 M C w 3 f S Z x d W 9 0 O y w m c X V v d D t T Z W N 0 a W 9 u M S 9 J M 0 R S U 0 d N X 3 N 1 Y i 9 B d X R v U m V t b 3 Z l Z E N v b H V t b n M x L n t B O T A s O H 0 m c X V v d D s s J n F 1 b 3 Q 7 U 2 V j d G l v b j E v S T N E U l N H T V 9 z d W I v Q X V 0 b 1 J l b W 9 2 Z W R D b 2 x 1 b W 5 z M S 5 7 Q T k 1 L D l 9 J n F 1 b 3 Q 7 L C Z x d W 9 0 O 1 N l Y 3 R p b 2 4 x L 0 k z R F J T R 0 1 f c 3 V i L 0 F 1 d G 9 S Z W 1 v d m V k Q 2 9 s d W 1 u c z E u e 0 E 5 O S w x M H 0 m c X V v d D s s J n F 1 b 3 Q 7 U 2 V j d G l v b j E v S T N E U l N H T V 9 z d W I v Q X V 0 b 1 J l b W 9 2 Z W R D b 2 x 1 b W 5 z M S 5 7 d G l t Z S w x M X 0 m c X V v d D s s J n F 1 b 3 Q 7 U 2 V j d G l v b j E v S T N E U l N H T V 9 z d W I v Q X V 0 b 1 J l b W 9 2 Z W R D b 2 x 1 b W 5 z M S 5 7 d G l t Z S 9 N U C w x M n 0 m c X V v d D s s J n F 1 b 3 Q 7 U 2 V j d G l v b j E v S T N E U l N H T V 9 z d W I v Q X V 0 b 1 J l b W 9 2 Z W R D b 2 x 1 b W 5 z M S 5 7 d G l t Z S 9 H Z G l z c C w x M 3 0 m c X V v d D s s J n F 1 b 3 Q 7 U 2 V j d G l v b j E v S T N E U l N H T V 9 z d W I v Q X V 0 b 1 J l b W 9 2 Z W R D b 2 x 1 b W 5 z M S 5 7 Y 2 9 2 Z X J h Z 2 U s M T R 9 J n F 1 b 3 Q 7 L C Z x d W 9 0 O 1 N l Y 3 R p b 2 4 x L 0 k z R F J T R 0 1 f c 3 V i L 0 F 1 d G 9 S Z W 1 v d m V k Q 2 9 s d W 1 u c z E u e 2 J h Z D I w M F 9 t Y X N r Z X J y L D E 1 f S Z x d W 9 0 O y w m c X V v d D t T Z W N 0 a W 9 u M S 9 J M 0 R S U 0 d N X 3 N 1 Y i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T R 0 1 f c 3 V i L 0 F 1 d G 9 S Z W 1 v d m V k Q 2 9 s d W 1 u c z E u e y A s M H 0 m c X V v d D s s J n F 1 b 3 Q 7 U 2 V j d G l v b j E v S T N E U l N H T V 9 z d W I v Q X V 0 b 1 J l b W 9 2 Z W R D b 2 x 1 b W 5 z M S 5 7 Y m F k M D U w L D F 9 J n F 1 b 3 Q 7 L C Z x d W 9 0 O 1 N l Y 3 R p b 2 4 x L 0 k z R F J T R 0 1 f c 3 V i L 0 F 1 d G 9 S Z W 1 v d m V k Q 2 9 s d W 1 u c z E u e 2 J h Z D E w M C w y f S Z x d W 9 0 O y w m c X V v d D t T Z W N 0 a W 9 u M S 9 J M 0 R S U 0 d N X 3 N 1 Y i 9 B d X R v U m V t b 3 Z l Z E N v b H V t b n M x L n t i Y W Q y M D A s M 3 0 m c X V v d D s s J n F 1 b 3 Q 7 U 2 V j d G l v b j E v S T N E U l N H T V 9 z d W I v Q X V 0 b 1 J l b W 9 2 Z W R D b 2 x 1 b W 5 z M S 5 7 Y m F k N D A w L D R 9 J n F 1 b 3 Q 7 L C Z x d W 9 0 O 1 N l Y 3 R p b 2 4 x L 0 k z R F J T R 0 1 f c 3 V i L 0 F 1 d G 9 S Z W 1 v d m V k Q 2 9 s d W 1 u c z E u e 2 F 2 Z 2 V y c i w 1 f S Z x d W 9 0 O y w m c X V v d D t T Z W N 0 a W 9 u M S 9 J M 0 R S U 0 d N X 3 N 1 Y i 9 B d X R v U m V t b 3 Z l Z E N v b H V t b n M x L n t y b X M s N n 0 m c X V v d D s s J n F 1 b 3 Q 7 U 2 V j d G l v b j E v S T N E U l N H T V 9 z d W I v Q X V 0 b 1 J l b W 9 2 Z W R D b 2 x 1 b W 5 z M S 5 7 Q T U w L D d 9 J n F 1 b 3 Q 7 L C Z x d W 9 0 O 1 N l Y 3 R p b 2 4 x L 0 k z R F J T R 0 1 f c 3 V i L 0 F 1 d G 9 S Z W 1 v d m V k Q 2 9 s d W 1 u c z E u e 0 E 5 M C w 4 f S Z x d W 9 0 O y w m c X V v d D t T Z W N 0 a W 9 u M S 9 J M 0 R S U 0 d N X 3 N 1 Y i 9 B d X R v U m V t b 3 Z l Z E N v b H V t b n M x L n t B O T U s O X 0 m c X V v d D s s J n F 1 b 3 Q 7 U 2 V j d G l v b j E v S T N E U l N H T V 9 z d W I v Q X V 0 b 1 J l b W 9 2 Z W R D b 2 x 1 b W 5 z M S 5 7 Q T k 5 L D E w f S Z x d W 9 0 O y w m c X V v d D t T Z W N 0 a W 9 u M S 9 J M 0 R S U 0 d N X 3 N 1 Y i 9 B d X R v U m V t b 3 Z l Z E N v b H V t b n M x L n t 0 a W 1 l L D E x f S Z x d W 9 0 O y w m c X V v d D t T Z W N 0 a W 9 u M S 9 J M 0 R S U 0 d N X 3 N 1 Y i 9 B d X R v U m V t b 3 Z l Z E N v b H V t b n M x L n t 0 a W 1 l L 0 1 Q L D E y f S Z x d W 9 0 O y w m c X V v d D t T Z W N 0 a W 9 u M S 9 J M 0 R S U 0 d N X 3 N 1 Y i 9 B d X R v U m V t b 3 Z l Z E N v b H V t b n M x L n t 0 a W 1 l L 0 d k a X N w L D E z f S Z x d W 9 0 O y w m c X V v d D t T Z W N 0 a W 9 u M S 9 J M 0 R S U 0 d N X 3 N 1 Y i 9 B d X R v U m V t b 3 Z l Z E N v b H V t b n M x L n t j b 3 Z l c m F n Z S w x N H 0 m c X V v d D s s J n F 1 b 3 Q 7 U 2 V j d G l v b j E v S T N E U l N H T V 9 z d W I v Q X V 0 b 1 J l b W 9 2 Z W R D b 2 x 1 b W 5 z M S 5 7 Y m F k M j A w X 2 1 h c 2 t l c n I s M T V 9 J n F 1 b 3 Q 7 L C Z x d W 9 0 O 1 N l Y 3 R p b 2 4 x L 0 k z R F J T R 0 1 f c 3 V i L 0 F 1 d G 9 S Z W 1 v d m V k Q 2 9 s d W 1 u c z E u e 3 J t c 1 9 t Y X N r Z X J y L D E 2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k z R F J T R 0 1 f c 3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N f Z G 9 3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Q U x T Q 1 9 k b 3 d u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j l U M T I 6 M j g 6 M j Y u O T I z N T k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R d W V y e U l E I i B W Y W x 1 Z T 0 i c 2 U 5 Z D g 4 M G E 3 L W Q 0 Z T k t N D Q z Y S 1 h N j g x L T Q 5 M j J m Z m U 1 N j E y M y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B T F N D X 2 R v d 2 4 y L 0 F 1 d G 9 S Z W 1 v d m V k Q 2 9 s d W 1 u c z E u e y A s M H 0 m c X V v d D s s J n F 1 b 3 Q 7 U 2 V j d G l v b j E v S T N E U k F M U 0 N f Z G 9 3 b j I v Q X V 0 b 1 J l b W 9 2 Z W R D b 2 x 1 b W 5 z M S 5 7 Y m F k M D U w L D F 9 J n F 1 b 3 Q 7 L C Z x d W 9 0 O 1 N l Y 3 R p b 2 4 x L 0 k z R F J B T F N D X 2 R v d 2 4 y L 0 F 1 d G 9 S Z W 1 v d m V k Q 2 9 s d W 1 u c z E u e 2 J h Z D E w M C w y f S Z x d W 9 0 O y w m c X V v d D t T Z W N 0 a W 9 u M S 9 J M 0 R S Q U x T Q 1 9 k b 3 d u M i 9 B d X R v U m V t b 3 Z l Z E N v b H V t b n M x L n t i Y W Q y M D A s M 3 0 m c X V v d D s s J n F 1 b 3 Q 7 U 2 V j d G l v b j E v S T N E U k F M U 0 N f Z G 9 3 b j I v Q X V 0 b 1 J l b W 9 2 Z W R D b 2 x 1 b W 5 z M S 5 7 Y m F k N D A w L D R 9 J n F 1 b 3 Q 7 L C Z x d W 9 0 O 1 N l Y 3 R p b 2 4 x L 0 k z R F J B T F N D X 2 R v d 2 4 y L 0 F 1 d G 9 S Z W 1 v d m V k Q 2 9 s d W 1 u c z E u e 2 F 2 Z 2 V y c i w 1 f S Z x d W 9 0 O y w m c X V v d D t T Z W N 0 a W 9 u M S 9 J M 0 R S Q U x T Q 1 9 k b 3 d u M i 9 B d X R v U m V t b 3 Z l Z E N v b H V t b n M x L n t y b X M s N n 0 m c X V v d D s s J n F 1 b 3 Q 7 U 2 V j d G l v b j E v S T N E U k F M U 0 N f Z G 9 3 b j I v Q X V 0 b 1 J l b W 9 2 Z W R D b 2 x 1 b W 5 z M S 5 7 Q T U w L D d 9 J n F 1 b 3 Q 7 L C Z x d W 9 0 O 1 N l Y 3 R p b 2 4 x L 0 k z R F J B T F N D X 2 R v d 2 4 y L 0 F 1 d G 9 S Z W 1 v d m V k Q 2 9 s d W 1 u c z E u e 0 E 5 M C w 4 f S Z x d W 9 0 O y w m c X V v d D t T Z W N 0 a W 9 u M S 9 J M 0 R S Q U x T Q 1 9 k b 3 d u M i 9 B d X R v U m V t b 3 Z l Z E N v b H V t b n M x L n t B O T U s O X 0 m c X V v d D s s J n F 1 b 3 Q 7 U 2 V j d G l v b j E v S T N E U k F M U 0 N f Z G 9 3 b j I v Q X V 0 b 1 J l b W 9 2 Z W R D b 2 x 1 b W 5 z M S 5 7 Q T k 5 L D E w f S Z x d W 9 0 O y w m c X V v d D t T Z W N 0 a W 9 u M S 9 J M 0 R S Q U x T Q 1 9 k b 3 d u M i 9 B d X R v U m V t b 3 Z l Z E N v b H V t b n M x L n t 0 a W 1 l L D E x f S Z x d W 9 0 O y w m c X V v d D t T Z W N 0 a W 9 u M S 9 J M 0 R S Q U x T Q 1 9 k b 3 d u M i 9 B d X R v U m V t b 3 Z l Z E N v b H V t b n M x L n t 0 a W 1 l L 0 1 Q L D E y f S Z x d W 9 0 O y w m c X V v d D t T Z W N 0 a W 9 u M S 9 J M 0 R S Q U x T Q 1 9 k b 3 d u M i 9 B d X R v U m V t b 3 Z l Z E N v b H V t b n M x L n t 0 a W 1 l L 0 d k a X N w L D E z f S Z x d W 9 0 O y w m c X V v d D t T Z W N 0 a W 9 u M S 9 J M 0 R S Q U x T Q 1 9 k b 3 d u M i 9 B d X R v U m V t b 3 Z l Z E N v b H V t b n M x L n t j b 3 Z l c m F n Z S w x N H 0 m c X V v d D s s J n F 1 b 3 Q 7 U 2 V j d G l v b j E v S T N E U k F M U 0 N f Z G 9 3 b j I v Q X V 0 b 1 J l b W 9 2 Z W R D b 2 x 1 b W 5 z M S 5 7 Y m F k M j A w X 2 1 h c 2 t l c n I s M T V 9 J n F 1 b 3 Q 7 L C Z x d W 9 0 O 1 N l Y 3 R p b 2 4 x L 0 k z R F J B T F N D X 2 R v d 2 4 y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T N E U k F M U 0 N f Z G 9 3 b j I v Q X V 0 b 1 J l b W 9 2 Z W R D b 2 x 1 b W 5 z M S 5 7 I C w w f S Z x d W 9 0 O y w m c X V v d D t T Z W N 0 a W 9 u M S 9 J M 0 R S Q U x T Q 1 9 k b 3 d u M i 9 B d X R v U m V t b 3 Z l Z E N v b H V t b n M x L n t i Y W Q w N T A s M X 0 m c X V v d D s s J n F 1 b 3 Q 7 U 2 V j d G l v b j E v S T N E U k F M U 0 N f Z G 9 3 b j I v Q X V 0 b 1 J l b W 9 2 Z W R D b 2 x 1 b W 5 z M S 5 7 Y m F k M T A w L D J 9 J n F 1 b 3 Q 7 L C Z x d W 9 0 O 1 N l Y 3 R p b 2 4 x L 0 k z R F J B T F N D X 2 R v d 2 4 y L 0 F 1 d G 9 S Z W 1 v d m V k Q 2 9 s d W 1 u c z E u e 2 J h Z D I w M C w z f S Z x d W 9 0 O y w m c X V v d D t T Z W N 0 a W 9 u M S 9 J M 0 R S Q U x T Q 1 9 k b 3 d u M i 9 B d X R v U m V t b 3 Z l Z E N v b H V t b n M x L n t i Y W Q 0 M D A s N H 0 m c X V v d D s s J n F 1 b 3 Q 7 U 2 V j d G l v b j E v S T N E U k F M U 0 N f Z G 9 3 b j I v Q X V 0 b 1 J l b W 9 2 Z W R D b 2 x 1 b W 5 z M S 5 7 Y X Z n Z X J y L D V 9 J n F 1 b 3 Q 7 L C Z x d W 9 0 O 1 N l Y 3 R p b 2 4 x L 0 k z R F J B T F N D X 2 R v d 2 4 y L 0 F 1 d G 9 S Z W 1 v d m V k Q 2 9 s d W 1 u c z E u e 3 J t c y w 2 f S Z x d W 9 0 O y w m c X V v d D t T Z W N 0 a W 9 u M S 9 J M 0 R S Q U x T Q 1 9 k b 3 d u M i 9 B d X R v U m V t b 3 Z l Z E N v b H V t b n M x L n t B N T A s N 3 0 m c X V v d D s s J n F 1 b 3 Q 7 U 2 V j d G l v b j E v S T N E U k F M U 0 N f Z G 9 3 b j I v Q X V 0 b 1 J l b W 9 2 Z W R D b 2 x 1 b W 5 z M S 5 7 Q T k w L D h 9 J n F 1 b 3 Q 7 L C Z x d W 9 0 O 1 N l Y 3 R p b 2 4 x L 0 k z R F J B T F N D X 2 R v d 2 4 y L 0 F 1 d G 9 S Z W 1 v d m V k Q 2 9 s d W 1 u c z E u e 0 E 5 N S w 5 f S Z x d W 9 0 O y w m c X V v d D t T Z W N 0 a W 9 u M S 9 J M 0 R S Q U x T Q 1 9 k b 3 d u M i 9 B d X R v U m V t b 3 Z l Z E N v b H V t b n M x L n t B O T k s M T B 9 J n F 1 b 3 Q 7 L C Z x d W 9 0 O 1 N l Y 3 R p b 2 4 x L 0 k z R F J B T F N D X 2 R v d 2 4 y L 0 F 1 d G 9 S Z W 1 v d m V k Q 2 9 s d W 1 u c z E u e 3 R p b W U s M T F 9 J n F 1 b 3 Q 7 L C Z x d W 9 0 O 1 N l Y 3 R p b 2 4 x L 0 k z R F J B T F N D X 2 R v d 2 4 y L 0 F 1 d G 9 S Z W 1 v d m V k Q 2 9 s d W 1 u c z E u e 3 R p b W U v T V A s M T J 9 J n F 1 b 3 Q 7 L C Z x d W 9 0 O 1 N l Y 3 R p b 2 4 x L 0 k z R F J B T F N D X 2 R v d 2 4 y L 0 F 1 d G 9 S Z W 1 v d m V k Q 2 9 s d W 1 u c z E u e 3 R p b W U v R 2 R p c 3 A s M T N 9 J n F 1 b 3 Q 7 L C Z x d W 9 0 O 1 N l Y 3 R p b 2 4 x L 0 k z R F J B T F N D X 2 R v d 2 4 y L 0 F 1 d G 9 S Z W 1 v d m V k Q 2 9 s d W 1 u c z E u e 2 N v d m V y Y W d l L D E 0 f S Z x d W 9 0 O y w m c X V v d D t T Z W N 0 a W 9 u M S 9 J M 0 R S Q U x T Q 1 9 k b 3 d u M i 9 B d X R v U m V t b 3 Z l Z E N v b H V t b n M x L n t i Y W Q y M D B f b W F z a 2 V y c i w x N X 0 m c X V v d D s s J n F 1 b 3 Q 7 U 2 V j d G l v b j E v S T N E U k F M U 0 N f Z G 9 3 b j I v Q X V 0 b 1 J l b W 9 2 Z W R D b 2 x 1 b W 5 z M S 5 7 c m 1 z X 2 1 h c 2 t l c n I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k z R F J B T F N D X 2 R v d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j l U M T I 6 M j g 6 M j g u M T I 0 M D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R d W V y e U l E I i B W Y W x 1 Z T 0 i c 2 E y O T Y y O T c 2 L W M 1 Y z E t N D F j O C 0 4 Z T g 0 L W Q z Z j A w Y z A 1 O D E 2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0 v Q X V 0 b 1 J l b W 9 2 Z W R D b 2 x 1 b W 5 z M S 5 7 I C w w f S Z x d W 9 0 O y w m c X V v d D t T Z W N 0 a W 9 u M S 9 D T S 9 B d X R v U m V t b 3 Z l Z E N v b H V t b n M x L n t i Y W Q w N T A s M X 0 m c X V v d D s s J n F 1 b 3 Q 7 U 2 V j d G l v b j E v Q 0 0 v Q X V 0 b 1 J l b W 9 2 Z W R D b 2 x 1 b W 5 z M S 5 7 Y m F k M T A w L D J 9 J n F 1 b 3 Q 7 L C Z x d W 9 0 O 1 N l Y 3 R p b 2 4 x L 0 N N L 0 F 1 d G 9 S Z W 1 v d m V k Q 2 9 s d W 1 u c z E u e 2 J h Z D I w M C w z f S Z x d W 9 0 O y w m c X V v d D t T Z W N 0 a W 9 u M S 9 D T S 9 B d X R v U m V t b 3 Z l Z E N v b H V t b n M x L n t i Y W Q 0 M D A s N H 0 m c X V v d D s s J n F 1 b 3 Q 7 U 2 V j d G l v b j E v Q 0 0 v Q X V 0 b 1 J l b W 9 2 Z W R D b 2 x 1 b W 5 z M S 5 7 Y X Z n Z X J y L D V 9 J n F 1 b 3 Q 7 L C Z x d W 9 0 O 1 N l Y 3 R p b 2 4 x L 0 N N L 0 F 1 d G 9 S Z W 1 v d m V k Q 2 9 s d W 1 u c z E u e 3 J t c y w 2 f S Z x d W 9 0 O y w m c X V v d D t T Z W N 0 a W 9 u M S 9 D T S 9 B d X R v U m V t b 3 Z l Z E N v b H V t b n M x L n t B N T A s N 3 0 m c X V v d D s s J n F 1 b 3 Q 7 U 2 V j d G l v b j E v Q 0 0 v Q X V 0 b 1 J l b W 9 2 Z W R D b 2 x 1 b W 5 z M S 5 7 Q T k w L D h 9 J n F 1 b 3 Q 7 L C Z x d W 9 0 O 1 N l Y 3 R p b 2 4 x L 0 N N L 0 F 1 d G 9 S Z W 1 v d m V k Q 2 9 s d W 1 u c z E u e 0 E 5 N S w 5 f S Z x d W 9 0 O y w m c X V v d D t T Z W N 0 a W 9 u M S 9 D T S 9 B d X R v U m V t b 3 Z l Z E N v b H V t b n M x L n t B O T k s M T B 9 J n F 1 b 3 Q 7 L C Z x d W 9 0 O 1 N l Y 3 R p b 2 4 x L 0 N N L 0 F 1 d G 9 S Z W 1 v d m V k Q 2 9 s d W 1 u c z E u e 3 R p b W U s M T F 9 J n F 1 b 3 Q 7 L C Z x d W 9 0 O 1 N l Y 3 R p b 2 4 x L 0 N N L 0 F 1 d G 9 S Z W 1 v d m V k Q 2 9 s d W 1 u c z E u e 3 R p b W U v T V A s M T J 9 J n F 1 b 3 Q 7 L C Z x d W 9 0 O 1 N l Y 3 R p b 2 4 x L 0 N N L 0 F 1 d G 9 S Z W 1 v d m V k Q 2 9 s d W 1 u c z E u e 3 R p b W U v R 2 R p c 3 A s M T N 9 J n F 1 b 3 Q 7 L C Z x d W 9 0 O 1 N l Y 3 R p b 2 4 x L 0 N N L 0 F 1 d G 9 S Z W 1 v d m V k Q 2 9 s d W 1 u c z E u e 2 N v d m V y Y W d l L D E 0 f S Z x d W 9 0 O y w m c X V v d D t T Z W N 0 a W 9 u M S 9 D T S 9 B d X R v U m V t b 3 Z l Z E N v b H V t b n M x L n t i Y W Q y M D B f b W F z a 2 V y c i w x N X 0 m c X V v d D s s J n F 1 b 3 Q 7 U 2 V j d G l v b j E v Q 0 0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T S 9 B d X R v U m V t b 3 Z l Z E N v b H V t b n M x L n s g L D B 9 J n F 1 b 3 Q 7 L C Z x d W 9 0 O 1 N l Y 3 R p b 2 4 x L 0 N N L 0 F 1 d G 9 S Z W 1 v d m V k Q 2 9 s d W 1 u c z E u e 2 J h Z D A 1 M C w x f S Z x d W 9 0 O y w m c X V v d D t T Z W N 0 a W 9 u M S 9 D T S 9 B d X R v U m V t b 3 Z l Z E N v b H V t b n M x L n t i Y W Q x M D A s M n 0 m c X V v d D s s J n F 1 b 3 Q 7 U 2 V j d G l v b j E v Q 0 0 v Q X V 0 b 1 J l b W 9 2 Z W R D b 2 x 1 b W 5 z M S 5 7 Y m F k M j A w L D N 9 J n F 1 b 3 Q 7 L C Z x d W 9 0 O 1 N l Y 3 R p b 2 4 x L 0 N N L 0 F 1 d G 9 S Z W 1 v d m V k Q 2 9 s d W 1 u c z E u e 2 J h Z D Q w M C w 0 f S Z x d W 9 0 O y w m c X V v d D t T Z W N 0 a W 9 u M S 9 D T S 9 B d X R v U m V t b 3 Z l Z E N v b H V t b n M x L n t h d m d l c n I s N X 0 m c X V v d D s s J n F 1 b 3 Q 7 U 2 V j d G l v b j E v Q 0 0 v Q X V 0 b 1 J l b W 9 2 Z W R D b 2 x 1 b W 5 z M S 5 7 c m 1 z L D Z 9 J n F 1 b 3 Q 7 L C Z x d W 9 0 O 1 N l Y 3 R p b 2 4 x L 0 N N L 0 F 1 d G 9 S Z W 1 v d m V k Q 2 9 s d W 1 u c z E u e 0 E 1 M C w 3 f S Z x d W 9 0 O y w m c X V v d D t T Z W N 0 a W 9 u M S 9 D T S 9 B d X R v U m V t b 3 Z l Z E N v b H V t b n M x L n t B O T A s O H 0 m c X V v d D s s J n F 1 b 3 Q 7 U 2 V j d G l v b j E v Q 0 0 v Q X V 0 b 1 J l b W 9 2 Z W R D b 2 x 1 b W 5 z M S 5 7 Q T k 1 L D l 9 J n F 1 b 3 Q 7 L C Z x d W 9 0 O 1 N l Y 3 R p b 2 4 x L 0 N N L 0 F 1 d G 9 S Z W 1 v d m V k Q 2 9 s d W 1 u c z E u e 0 E 5 O S w x M H 0 m c X V v d D s s J n F 1 b 3 Q 7 U 2 V j d G l v b j E v Q 0 0 v Q X V 0 b 1 J l b W 9 2 Z W R D b 2 x 1 b W 5 z M S 5 7 d G l t Z S w x M X 0 m c X V v d D s s J n F 1 b 3 Q 7 U 2 V j d G l v b j E v Q 0 0 v Q X V 0 b 1 J l b W 9 2 Z W R D b 2 x 1 b W 5 z M S 5 7 d G l t Z S 9 N U C w x M n 0 m c X V v d D s s J n F 1 b 3 Q 7 U 2 V j d G l v b j E v Q 0 0 v Q X V 0 b 1 J l b W 9 2 Z W R D b 2 x 1 b W 5 z M S 5 7 d G l t Z S 9 H Z G l z c C w x M 3 0 m c X V v d D s s J n F 1 b 3 Q 7 U 2 V j d G l v b j E v Q 0 0 v Q X V 0 b 1 J l b W 9 2 Z W R D b 2 x 1 b W 5 z M S 5 7 Y 2 9 2 Z X J h Z 2 U s M T R 9 J n F 1 b 3 Q 7 L C Z x d W 9 0 O 1 N l Y 3 R p b 2 4 x L 0 N N L 0 F 1 d G 9 S Z W 1 v d m V k Q 2 9 s d W 1 u c z E u e 2 J h Z D I w M F 9 t Y X N r Z X J y L D E 1 f S Z x d W 9 0 O y w m c X V v d D t T Z W N 0 a W 9 u M S 9 D T S 9 B d X R v U m V t b 3 Z l Z E N v b H V t b n M x L n t y b X N f b W F z a 2 V y c i w x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D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V E N I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T 1 R D S E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I x L T A z L T I 5 V D E y O j I 4 O j I 4 L j E 0 N D Q 2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U X V l c n l J R C I g V m F s d W U 9 I n M 2 Y m U 3 M T g 4 O C 0 w O T N k L T Q w Z T E t Y T d l Y i 0 z N z J m Z j R i Y z l m M D Y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T 1 R D S E E v Q X V 0 b 1 J l b W 9 2 Z W R D b 2 x 1 b W 5 z M S 5 7 I C w w f S Z x d W 9 0 O y w m c X V v d D t T Z W N 0 a W 9 u M S 9 H T 1 R D S E E v Q X V 0 b 1 J l b W 9 2 Z W R D b 2 x 1 b W 5 z M S 5 7 Y m F k M D U w L D F 9 J n F 1 b 3 Q 7 L C Z x d W 9 0 O 1 N l Y 3 R p b 2 4 x L 0 d P V E N I Q S 9 B d X R v U m V t b 3 Z l Z E N v b H V t b n M x L n t i Y W Q x M D A s M n 0 m c X V v d D s s J n F 1 b 3 Q 7 U 2 V j d G l v b j E v R 0 9 U Q 0 h B L 0 F 1 d G 9 S Z W 1 v d m V k Q 2 9 s d W 1 u c z E u e 2 J h Z D I w M C w z f S Z x d W 9 0 O y w m c X V v d D t T Z W N 0 a W 9 u M S 9 H T 1 R D S E E v Q X V 0 b 1 J l b W 9 2 Z W R D b 2 x 1 b W 5 z M S 5 7 Y m F k N D A w L D R 9 J n F 1 b 3 Q 7 L C Z x d W 9 0 O 1 N l Y 3 R p b 2 4 x L 0 d P V E N I Q S 9 B d X R v U m V t b 3 Z l Z E N v b H V t b n M x L n t h d m d l c n I s N X 0 m c X V v d D s s J n F 1 b 3 Q 7 U 2 V j d G l v b j E v R 0 9 U Q 0 h B L 0 F 1 d G 9 S Z W 1 v d m V k Q 2 9 s d W 1 u c z E u e 3 J t c y w 2 f S Z x d W 9 0 O y w m c X V v d D t T Z W N 0 a W 9 u M S 9 H T 1 R D S E E v Q X V 0 b 1 J l b W 9 2 Z W R D b 2 x 1 b W 5 z M S 5 7 Q T U w L D d 9 J n F 1 b 3 Q 7 L C Z x d W 9 0 O 1 N l Y 3 R p b 2 4 x L 0 d P V E N I Q S 9 B d X R v U m V t b 3 Z l Z E N v b H V t b n M x L n t B O T A s O H 0 m c X V v d D s s J n F 1 b 3 Q 7 U 2 V j d G l v b j E v R 0 9 U Q 0 h B L 0 F 1 d G 9 S Z W 1 v d m V k Q 2 9 s d W 1 u c z E u e 0 E 5 N S w 5 f S Z x d W 9 0 O y w m c X V v d D t T Z W N 0 a W 9 u M S 9 H T 1 R D S E E v Q X V 0 b 1 J l b W 9 2 Z W R D b 2 x 1 b W 5 z M S 5 7 Q T k 5 L D E w f S Z x d W 9 0 O y w m c X V v d D t T Z W N 0 a W 9 u M S 9 H T 1 R D S E E v Q X V 0 b 1 J l b W 9 2 Z W R D b 2 x 1 b W 5 z M S 5 7 d G l t Z S w x M X 0 m c X V v d D s s J n F 1 b 3 Q 7 U 2 V j d G l v b j E v R 0 9 U Q 0 h B L 0 F 1 d G 9 S Z W 1 v d m V k Q 2 9 s d W 1 u c z E u e 3 R p b W U v T V A s M T J 9 J n F 1 b 3 Q 7 L C Z x d W 9 0 O 1 N l Y 3 R p b 2 4 x L 0 d P V E N I Q S 9 B d X R v U m V t b 3 Z l Z E N v b H V t b n M x L n t 0 a W 1 l L 0 d k a X N w L D E z f S Z x d W 9 0 O y w m c X V v d D t T Z W N 0 a W 9 u M S 9 H T 1 R D S E E v Q X V 0 b 1 J l b W 9 2 Z W R D b 2 x 1 b W 5 z M S 5 7 Y 2 9 2 Z X J h Z 2 U s M T R 9 J n F 1 b 3 Q 7 L C Z x d W 9 0 O 1 N l Y 3 R p b 2 4 x L 0 d P V E N I Q S 9 B d X R v U m V t b 3 Z l Z E N v b H V t b n M x L n t i Y W Q y M D B f b W F z a 2 V y c i w x N X 0 m c X V v d D s s J n F 1 b 3 Q 7 U 2 V j d G l v b j E v R 0 9 U Q 0 h B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0 9 U Q 0 h B L 0 F 1 d G 9 S Z W 1 v d m V k Q 2 9 s d W 1 u c z E u e y A s M H 0 m c X V v d D s s J n F 1 b 3 Q 7 U 2 V j d G l v b j E v R 0 9 U Q 0 h B L 0 F 1 d G 9 S Z W 1 v d m V k Q 2 9 s d W 1 u c z E u e 2 J h Z D A 1 M C w x f S Z x d W 9 0 O y w m c X V v d D t T Z W N 0 a W 9 u M S 9 H T 1 R D S E E v Q X V 0 b 1 J l b W 9 2 Z W R D b 2 x 1 b W 5 z M S 5 7 Y m F k M T A w L D J 9 J n F 1 b 3 Q 7 L C Z x d W 9 0 O 1 N l Y 3 R p b 2 4 x L 0 d P V E N I Q S 9 B d X R v U m V t b 3 Z l Z E N v b H V t b n M x L n t i Y W Q y M D A s M 3 0 m c X V v d D s s J n F 1 b 3 Q 7 U 2 V j d G l v b j E v R 0 9 U Q 0 h B L 0 F 1 d G 9 S Z W 1 v d m V k Q 2 9 s d W 1 u c z E u e 2 J h Z D Q w M C w 0 f S Z x d W 9 0 O y w m c X V v d D t T Z W N 0 a W 9 u M S 9 H T 1 R D S E E v Q X V 0 b 1 J l b W 9 2 Z W R D b 2 x 1 b W 5 z M S 5 7 Y X Z n Z X J y L D V 9 J n F 1 b 3 Q 7 L C Z x d W 9 0 O 1 N l Y 3 R p b 2 4 x L 0 d P V E N I Q S 9 B d X R v U m V t b 3 Z l Z E N v b H V t b n M x L n t y b X M s N n 0 m c X V v d D s s J n F 1 b 3 Q 7 U 2 V j d G l v b j E v R 0 9 U Q 0 h B L 0 F 1 d G 9 S Z W 1 v d m V k Q 2 9 s d W 1 u c z E u e 0 E 1 M C w 3 f S Z x d W 9 0 O y w m c X V v d D t T Z W N 0 a W 9 u M S 9 H T 1 R D S E E v Q X V 0 b 1 J l b W 9 2 Z W R D b 2 x 1 b W 5 z M S 5 7 Q T k w L D h 9 J n F 1 b 3 Q 7 L C Z x d W 9 0 O 1 N l Y 3 R p b 2 4 x L 0 d P V E N I Q S 9 B d X R v U m V t b 3 Z l Z E N v b H V t b n M x L n t B O T U s O X 0 m c X V v d D s s J n F 1 b 3 Q 7 U 2 V j d G l v b j E v R 0 9 U Q 0 h B L 0 F 1 d G 9 S Z W 1 v d m V k Q 2 9 s d W 1 u c z E u e 0 E 5 O S w x M H 0 m c X V v d D s s J n F 1 b 3 Q 7 U 2 V j d G l v b j E v R 0 9 U Q 0 h B L 0 F 1 d G 9 S Z W 1 v d m V k Q 2 9 s d W 1 u c z E u e 3 R p b W U s M T F 9 J n F 1 b 3 Q 7 L C Z x d W 9 0 O 1 N l Y 3 R p b 2 4 x L 0 d P V E N I Q S 9 B d X R v U m V t b 3 Z l Z E N v b H V t b n M x L n t 0 a W 1 l L 0 1 Q L D E y f S Z x d W 9 0 O y w m c X V v d D t T Z W N 0 a W 9 u M S 9 H T 1 R D S E E v Q X V 0 b 1 J l b W 9 2 Z W R D b 2 x 1 b W 5 z M S 5 7 d G l t Z S 9 H Z G l z c C w x M 3 0 m c X V v d D s s J n F 1 b 3 Q 7 U 2 V j d G l v b j E v R 0 9 U Q 0 h B L 0 F 1 d G 9 S Z W 1 v d m V k Q 2 9 s d W 1 u c z E u e 2 N v d m V y Y W d l L D E 0 f S Z x d W 9 0 O y w m c X V v d D t T Z W N 0 a W 9 u M S 9 H T 1 R D S E E v Q X V 0 b 1 J l b W 9 2 Z W R D b 2 x 1 b W 5 z M S 5 7 Y m F k M j A w X 2 1 h c 2 t l c n I s M T V 9 J n F 1 b 3 Q 7 L C Z x d W 9 0 O 1 N l Y 3 R p b 2 4 x L 0 d P V E N I Q S 9 B d X R v U m V t b 3 Z l Z E N v b H V t b n M x L n t y b X N f b W F z a 2 V y c i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0 9 U Q 0 h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V E N I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1 R D S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z J f Y 3 Z z a W Z 0 X 2 N w d W d w d T w v S X R l b V B h d G g + P C 9 J d G V t T G 9 j Y X R p b 2 4 + P F N 0 Y W J s Z U V u d H J p Z X M + P E V u d H J 5 I F R 5 c G U 9 I k Z p b G x P Y m p l Y 3 R U e X B l I i B W Y W x 1 Z T 0 i c 1 R h Y m x l I i A v P j x F b n R y e S B U e X B l P S J O Y X Z p Z 2 F 0 a W 9 u U 3 R l c E 5 h b W U i I F Z h b H V l P S J z T m F 2 a W d h d G l v b i I g L z 4 8 R W 5 0 c n k g V H l w Z T 0 i R m l s b F R v R G F 0 Y U 1 v Z G V s R W 5 h Y m x l Z C I g V m F s d W U 9 I m w w I i A v P j x F b n R y e S B U e X B l P S J G a W x s R W 5 h Y m x l Z C I g V m F s d W U 9 I m w x I i A v P j x F b n R y e S B U e X B l P S J G a W x s T G F z d F V w Z G F 0 Z W Q i I F Z h b H V l P S J k M j A y M S 0 w M y 0 y O V Q x M j o y O D o y N C 4 0 O T U 5 M j I 4 W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U 9 I i A v P j x F b n R y e S B U e X B l P S J J c 1 B y a X Z h d G U i I F Z h b H V l P S J s M C I g L z 4 8 R W 5 0 c n k g V H l w Z T 0 i U X V l c n l J R C I g V m F s d W U 9 I n M 1 Z T N h O G M y Z i 1 k N 2 Z i L T Q x Y W U t Y W R j M y 0 0 Y j d h M j E y Z m N k M W M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s s J n F 1 b 3 Q 7 Y m F k M j A w X 2 1 h c 2 t l c n I m c X V v d D s s J n F 1 b 3 Q 7 c m 1 z X 2 1 h c 2 t l c n I m c X V v d D t d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l J l c 3 V s d F R 5 c G U i I F Z h b H V l P S J z V G F i b G U i I C 8 + P E V u d H J 5 I F R 5 c G U 9 I k Z p b G x U Y X J n Z X Q i I F Z h b H V l P S J z S T N E U k F M U 0 M y X 2 N 2 c 2 l m d F 9 j c H V n c H U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k F M U 0 M y X 2 N 2 c 2 l m d F 9 j c H V n c H U v Q X V 0 b 1 J l b W 9 2 Z W R D b 2 x 1 b W 5 z M S 5 7 I C w w f S Z x d W 9 0 O y w m c X V v d D t T Z W N 0 a W 9 u M S 9 J M 0 R S Q U x T Q z J f Y 3 Z z a W Z 0 X 2 N w d W d w d S 9 B d X R v U m V t b 3 Z l Z E N v b H V t b n M x L n t i Y W Q w N T A s M X 0 m c X V v d D s s J n F 1 b 3 Q 7 U 2 V j d G l v b j E v S T N E U k F M U 0 M y X 2 N 2 c 2 l m d F 9 j c H V n c H U v Q X V 0 b 1 J l b W 9 2 Z W R D b 2 x 1 b W 5 z M S 5 7 Y m F k M T A w L D J 9 J n F 1 b 3 Q 7 L C Z x d W 9 0 O 1 N l Y 3 R p b 2 4 x L 0 k z R F J B T F N D M l 9 j d n N p Z n R f Y 3 B 1 Z 3 B 1 L 0 F 1 d G 9 S Z W 1 v d m V k Q 2 9 s d W 1 u c z E u e 2 J h Z D I w M C w z f S Z x d W 9 0 O y w m c X V v d D t T Z W N 0 a W 9 u M S 9 J M 0 R S Q U x T Q z J f Y 3 Z z a W Z 0 X 2 N w d W d w d S 9 B d X R v U m V t b 3 Z l Z E N v b H V t b n M x L n t i Y W Q 0 M D A s N H 0 m c X V v d D s s J n F 1 b 3 Q 7 U 2 V j d G l v b j E v S T N E U k F M U 0 M y X 2 N 2 c 2 l m d F 9 j c H V n c H U v Q X V 0 b 1 J l b W 9 2 Z W R D b 2 x 1 b W 5 z M S 5 7 Y X Z n Z X J y L D V 9 J n F 1 b 3 Q 7 L C Z x d W 9 0 O 1 N l Y 3 R p b 2 4 x L 0 k z R F J B T F N D M l 9 j d n N p Z n R f Y 3 B 1 Z 3 B 1 L 0 F 1 d G 9 S Z W 1 v d m V k Q 2 9 s d W 1 u c z E u e 3 J t c y w 2 f S Z x d W 9 0 O y w m c X V v d D t T Z W N 0 a W 9 u M S 9 J M 0 R S Q U x T Q z J f Y 3 Z z a W Z 0 X 2 N w d W d w d S 9 B d X R v U m V t b 3 Z l Z E N v b H V t b n M x L n t B N T A s N 3 0 m c X V v d D s s J n F 1 b 3 Q 7 U 2 V j d G l v b j E v S T N E U k F M U 0 M y X 2 N 2 c 2 l m d F 9 j c H V n c H U v Q X V 0 b 1 J l b W 9 2 Z W R D b 2 x 1 b W 5 z M S 5 7 Q T k w L D h 9 J n F 1 b 3 Q 7 L C Z x d W 9 0 O 1 N l Y 3 R p b 2 4 x L 0 k z R F J B T F N D M l 9 j d n N p Z n R f Y 3 B 1 Z 3 B 1 L 0 F 1 d G 9 S Z W 1 v d m V k Q 2 9 s d W 1 u c z E u e 0 E 5 N S w 5 f S Z x d W 9 0 O y w m c X V v d D t T Z W N 0 a W 9 u M S 9 J M 0 R S Q U x T Q z J f Y 3 Z z a W Z 0 X 2 N w d W d w d S 9 B d X R v U m V t b 3 Z l Z E N v b H V t b n M x L n t B O T k s M T B 9 J n F 1 b 3 Q 7 L C Z x d W 9 0 O 1 N l Y 3 R p b 2 4 x L 0 k z R F J B T F N D M l 9 j d n N p Z n R f Y 3 B 1 Z 3 B 1 L 0 F 1 d G 9 S Z W 1 v d m V k Q 2 9 s d W 1 u c z E u e 3 R p b W U s M T F 9 J n F 1 b 3 Q 7 L C Z x d W 9 0 O 1 N l Y 3 R p b 2 4 x L 0 k z R F J B T F N D M l 9 j d n N p Z n R f Y 3 B 1 Z 3 B 1 L 0 F 1 d G 9 S Z W 1 v d m V k Q 2 9 s d W 1 u c z E u e 3 R p b W U v T V A s M T J 9 J n F 1 b 3 Q 7 L C Z x d W 9 0 O 1 N l Y 3 R p b 2 4 x L 0 k z R F J B T F N D M l 9 j d n N p Z n R f Y 3 B 1 Z 3 B 1 L 0 F 1 d G 9 S Z W 1 v d m V k Q 2 9 s d W 1 u c z E u e 3 R p b W U v R 2 R p c 3 A s M T N 9 J n F 1 b 3 Q 7 L C Z x d W 9 0 O 1 N l Y 3 R p b 2 4 x L 0 k z R F J B T F N D M l 9 j d n N p Z n R f Y 3 B 1 Z 3 B 1 L 0 F 1 d G 9 S Z W 1 v d m V k Q 2 9 s d W 1 u c z E u e 2 N v d m V y Y W d l L D E 0 f S Z x d W 9 0 O y w m c X V v d D t T Z W N 0 a W 9 u M S 9 J M 0 R S Q U x T Q z J f Y 3 Z z a W Z 0 X 2 N w d W d w d S 9 B d X R v U m V t b 3 Z l Z E N v b H V t b n M x L n t i Y W Q y M D B f b W F z a 2 V y c i w x N X 0 m c X V v d D s s J n F 1 b 3 Q 7 U 2 V j d G l v b j E v S T N E U k F M U 0 M y X 2 N 2 c 2 l m d F 9 j c H V n c H U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Q U x T Q z J f Y 3 Z z a W Z 0 X 2 N w d W d w d S 9 B d X R v U m V t b 3 Z l Z E N v b H V t b n M x L n s g L D B 9 J n F 1 b 3 Q 7 L C Z x d W 9 0 O 1 N l Y 3 R p b 2 4 x L 0 k z R F J B T F N D M l 9 j d n N p Z n R f Y 3 B 1 Z 3 B 1 L 0 F 1 d G 9 S Z W 1 v d m V k Q 2 9 s d W 1 u c z E u e 2 J h Z D A 1 M C w x f S Z x d W 9 0 O y w m c X V v d D t T Z W N 0 a W 9 u M S 9 J M 0 R S Q U x T Q z J f Y 3 Z z a W Z 0 X 2 N w d W d w d S 9 B d X R v U m V t b 3 Z l Z E N v b H V t b n M x L n t i Y W Q x M D A s M n 0 m c X V v d D s s J n F 1 b 3 Q 7 U 2 V j d G l v b j E v S T N E U k F M U 0 M y X 2 N 2 c 2 l m d F 9 j c H V n c H U v Q X V 0 b 1 J l b W 9 2 Z W R D b 2 x 1 b W 5 z M S 5 7 Y m F k M j A w L D N 9 J n F 1 b 3 Q 7 L C Z x d W 9 0 O 1 N l Y 3 R p b 2 4 x L 0 k z R F J B T F N D M l 9 j d n N p Z n R f Y 3 B 1 Z 3 B 1 L 0 F 1 d G 9 S Z W 1 v d m V k Q 2 9 s d W 1 u c z E u e 2 J h Z D Q w M C w 0 f S Z x d W 9 0 O y w m c X V v d D t T Z W N 0 a W 9 u M S 9 J M 0 R S Q U x T Q z J f Y 3 Z z a W Z 0 X 2 N w d W d w d S 9 B d X R v U m V t b 3 Z l Z E N v b H V t b n M x L n t h d m d l c n I s N X 0 m c X V v d D s s J n F 1 b 3 Q 7 U 2 V j d G l v b j E v S T N E U k F M U 0 M y X 2 N 2 c 2 l m d F 9 j c H V n c H U v Q X V 0 b 1 J l b W 9 2 Z W R D b 2 x 1 b W 5 z M S 5 7 c m 1 z L D Z 9 J n F 1 b 3 Q 7 L C Z x d W 9 0 O 1 N l Y 3 R p b 2 4 x L 0 k z R F J B T F N D M l 9 j d n N p Z n R f Y 3 B 1 Z 3 B 1 L 0 F 1 d G 9 S Z W 1 v d m V k Q 2 9 s d W 1 u c z E u e 0 E 1 M C w 3 f S Z x d W 9 0 O y w m c X V v d D t T Z W N 0 a W 9 u M S 9 J M 0 R S Q U x T Q z J f Y 3 Z z a W Z 0 X 2 N w d W d w d S 9 B d X R v U m V t b 3 Z l Z E N v b H V t b n M x L n t B O T A s O H 0 m c X V v d D s s J n F 1 b 3 Q 7 U 2 V j d G l v b j E v S T N E U k F M U 0 M y X 2 N 2 c 2 l m d F 9 j c H V n c H U v Q X V 0 b 1 J l b W 9 2 Z W R D b 2 x 1 b W 5 z M S 5 7 Q T k 1 L D l 9 J n F 1 b 3 Q 7 L C Z x d W 9 0 O 1 N l Y 3 R p b 2 4 x L 0 k z R F J B T F N D M l 9 j d n N p Z n R f Y 3 B 1 Z 3 B 1 L 0 F 1 d G 9 S Z W 1 v d m V k Q 2 9 s d W 1 u c z E u e 0 E 5 O S w x M H 0 m c X V v d D s s J n F 1 b 3 Q 7 U 2 V j d G l v b j E v S T N E U k F M U 0 M y X 2 N 2 c 2 l m d F 9 j c H V n c H U v Q X V 0 b 1 J l b W 9 2 Z W R D b 2 x 1 b W 5 z M S 5 7 d G l t Z S w x M X 0 m c X V v d D s s J n F 1 b 3 Q 7 U 2 V j d G l v b j E v S T N E U k F M U 0 M y X 2 N 2 c 2 l m d F 9 j c H V n c H U v Q X V 0 b 1 J l b W 9 2 Z W R D b 2 x 1 b W 5 z M S 5 7 d G l t Z S 9 N U C w x M n 0 m c X V v d D s s J n F 1 b 3 Q 7 U 2 V j d G l v b j E v S T N E U k F M U 0 M y X 2 N 2 c 2 l m d F 9 j c H V n c H U v Q X V 0 b 1 J l b W 9 2 Z W R D b 2 x 1 b W 5 z M S 5 7 d G l t Z S 9 H Z G l z c C w x M 3 0 m c X V v d D s s J n F 1 b 3 Q 7 U 2 V j d G l v b j E v S T N E U k F M U 0 M y X 2 N 2 c 2 l m d F 9 j c H V n c H U v Q X V 0 b 1 J l b W 9 2 Z W R D b 2 x 1 b W 5 z M S 5 7 Y 2 9 2 Z X J h Z 2 U s M T R 9 J n F 1 b 3 Q 7 L C Z x d W 9 0 O 1 N l Y 3 R p b 2 4 x L 0 k z R F J B T F N D M l 9 j d n N p Z n R f Y 3 B 1 Z 3 B 1 L 0 F 1 d G 9 S Z W 1 v d m V k Q 2 9 s d W 1 u c z E u e 2 J h Z D I w M F 9 t Y X N r Z X J y L D E 1 f S Z x d W 9 0 O y w m c X V v d D t T Z W N 0 a W 9 u M S 9 J M 0 R S Q U x T Q z J f Y 3 Z z a W Z 0 X 2 N w d W d w d S 9 B d X R v U m V t b 3 Z l Z E N v b H V t b n M x L n t y b X N f b W F z a 2 V y c i w x N n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J M 0 R S Q U x T Q z J f Y 3 Z z a W Z 0 X 2 N w d W d w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z J f Y 3 Z z a W Z 0 X 2 N w d W d w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z J f Y 3 Z z a W Z 0 X 2 N w d W d w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M l 9 2 b H N p Z n R f Y 3 B 1 Z 3 B 1 P C 9 J d G V t U G F 0 a D 4 8 L 0 l 0 Z W 1 M b 2 N h d G l v b j 4 8 U 3 R h Y m x l R W 5 0 c m l l c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y 0 y O V Q x M j o y O D o y O S 4 z M D g 2 N T g 2 W i I g L z 4 8 R W 5 0 c n k g V H l w Z T 0 i S X N Q c m l 2 Y X R l I i B W Y W x 1 Z T 0 i b D A i I C 8 + P E V u d H J 5 I F R 5 c G U 9 I l F 1 Z X J 5 S U Q i I F Z h b H V l P S J z M z Y 4 O W Y y N D Y t O T F k M y 0 0 O D E 2 L W E 0 N T c t M T M 4 O T I 2 Z D E w Y j h h I i A v P j x F b n R y e S B U e X B l P S J G a W x s Q 2 9 s d W 1 u V H l w Z X M i I F Z h b H V l P S J z Q m d V R k J R V U Z C U V V G Q l F V R k J R V U Z C U V U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F R h c m d l d C I g V m F s d W U 9 I n N J M 0 R S Q U x T Q z J f d m x z a W Z 0 X 2 N w d W d w d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k F M U 0 M y X 3 Z s c 2 l m d F 9 j c H V n c H U v Q X V 0 b 1 J l b W 9 2 Z W R D b 2 x 1 b W 5 z M S 5 7 I C w w f S Z x d W 9 0 O y w m c X V v d D t T Z W N 0 a W 9 u M S 9 J M 0 R S Q U x T Q z J f d m x z a W Z 0 X 2 N w d W d w d S 9 B d X R v U m V t b 3 Z l Z E N v b H V t b n M x L n t i Y W Q w N T A s M X 0 m c X V v d D s s J n F 1 b 3 Q 7 U 2 V j d G l v b j E v S T N E U k F M U 0 M y X 3 Z s c 2 l m d F 9 j c H V n c H U v Q X V 0 b 1 J l b W 9 2 Z W R D b 2 x 1 b W 5 z M S 5 7 Y m F k M T A w L D J 9 J n F 1 b 3 Q 7 L C Z x d W 9 0 O 1 N l Y 3 R p b 2 4 x L 0 k z R F J B T F N D M l 9 2 b H N p Z n R f Y 3 B 1 Z 3 B 1 L 0 F 1 d G 9 S Z W 1 v d m V k Q 2 9 s d W 1 u c z E u e 2 J h Z D I w M C w z f S Z x d W 9 0 O y w m c X V v d D t T Z W N 0 a W 9 u M S 9 J M 0 R S Q U x T Q z J f d m x z a W Z 0 X 2 N w d W d w d S 9 B d X R v U m V t b 3 Z l Z E N v b H V t b n M x L n t i Y W Q 0 M D A s N H 0 m c X V v d D s s J n F 1 b 3 Q 7 U 2 V j d G l v b j E v S T N E U k F M U 0 M y X 3 Z s c 2 l m d F 9 j c H V n c H U v Q X V 0 b 1 J l b W 9 2 Z W R D b 2 x 1 b W 5 z M S 5 7 Y X Z n Z X J y L D V 9 J n F 1 b 3 Q 7 L C Z x d W 9 0 O 1 N l Y 3 R p b 2 4 x L 0 k z R F J B T F N D M l 9 2 b H N p Z n R f Y 3 B 1 Z 3 B 1 L 0 F 1 d G 9 S Z W 1 v d m V k Q 2 9 s d W 1 u c z E u e 3 J t c y w 2 f S Z x d W 9 0 O y w m c X V v d D t T Z W N 0 a W 9 u M S 9 J M 0 R S Q U x T Q z J f d m x z a W Z 0 X 2 N w d W d w d S 9 B d X R v U m V t b 3 Z l Z E N v b H V t b n M x L n t B N T A s N 3 0 m c X V v d D s s J n F 1 b 3 Q 7 U 2 V j d G l v b j E v S T N E U k F M U 0 M y X 3 Z s c 2 l m d F 9 j c H V n c H U v Q X V 0 b 1 J l b W 9 2 Z W R D b 2 x 1 b W 5 z M S 5 7 Q T k w L D h 9 J n F 1 b 3 Q 7 L C Z x d W 9 0 O 1 N l Y 3 R p b 2 4 x L 0 k z R F J B T F N D M l 9 2 b H N p Z n R f Y 3 B 1 Z 3 B 1 L 0 F 1 d G 9 S Z W 1 v d m V k Q 2 9 s d W 1 u c z E u e 0 E 5 N S w 5 f S Z x d W 9 0 O y w m c X V v d D t T Z W N 0 a W 9 u M S 9 J M 0 R S Q U x T Q z J f d m x z a W Z 0 X 2 N w d W d w d S 9 B d X R v U m V t b 3 Z l Z E N v b H V t b n M x L n t B O T k s M T B 9 J n F 1 b 3 Q 7 L C Z x d W 9 0 O 1 N l Y 3 R p b 2 4 x L 0 k z R F J B T F N D M l 9 2 b H N p Z n R f Y 3 B 1 Z 3 B 1 L 0 F 1 d G 9 S Z W 1 v d m V k Q 2 9 s d W 1 u c z E u e 3 R p b W U s M T F 9 J n F 1 b 3 Q 7 L C Z x d W 9 0 O 1 N l Y 3 R p b 2 4 x L 0 k z R F J B T F N D M l 9 2 b H N p Z n R f Y 3 B 1 Z 3 B 1 L 0 F 1 d G 9 S Z W 1 v d m V k Q 2 9 s d W 1 u c z E u e 3 R p b W U v T V A s M T J 9 J n F 1 b 3 Q 7 L C Z x d W 9 0 O 1 N l Y 3 R p b 2 4 x L 0 k z R F J B T F N D M l 9 2 b H N p Z n R f Y 3 B 1 Z 3 B 1 L 0 F 1 d G 9 S Z W 1 v d m V k Q 2 9 s d W 1 u c z E u e 3 R p b W U v R 2 R p c 3 A s M T N 9 J n F 1 b 3 Q 7 L C Z x d W 9 0 O 1 N l Y 3 R p b 2 4 x L 0 k z R F J B T F N D M l 9 2 b H N p Z n R f Y 3 B 1 Z 3 B 1 L 0 F 1 d G 9 S Z W 1 v d m V k Q 2 9 s d W 1 u c z E u e 2 N v d m V y Y W d l L D E 0 f S Z x d W 9 0 O y w m c X V v d D t T Z W N 0 a W 9 u M S 9 J M 0 R S Q U x T Q z J f d m x z a W Z 0 X 2 N w d W d w d S 9 B d X R v U m V t b 3 Z l Z E N v b H V t b n M x L n t i Y W Q y M D B f b W F z a 2 V y c i w x N X 0 m c X V v d D s s J n F 1 b 3 Q 7 U 2 V j d G l v b j E v S T N E U k F M U 0 M y X 3 Z s c 2 l m d F 9 j c H V n c H U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Q U x T Q z J f d m x z a W Z 0 X 2 N w d W d w d S 9 B d X R v U m V t b 3 Z l Z E N v b H V t b n M x L n s g L D B 9 J n F 1 b 3 Q 7 L C Z x d W 9 0 O 1 N l Y 3 R p b 2 4 x L 0 k z R F J B T F N D M l 9 2 b H N p Z n R f Y 3 B 1 Z 3 B 1 L 0 F 1 d G 9 S Z W 1 v d m V k Q 2 9 s d W 1 u c z E u e 2 J h Z D A 1 M C w x f S Z x d W 9 0 O y w m c X V v d D t T Z W N 0 a W 9 u M S 9 J M 0 R S Q U x T Q z J f d m x z a W Z 0 X 2 N w d W d w d S 9 B d X R v U m V t b 3 Z l Z E N v b H V t b n M x L n t i Y W Q x M D A s M n 0 m c X V v d D s s J n F 1 b 3 Q 7 U 2 V j d G l v b j E v S T N E U k F M U 0 M y X 3 Z s c 2 l m d F 9 j c H V n c H U v Q X V 0 b 1 J l b W 9 2 Z W R D b 2 x 1 b W 5 z M S 5 7 Y m F k M j A w L D N 9 J n F 1 b 3 Q 7 L C Z x d W 9 0 O 1 N l Y 3 R p b 2 4 x L 0 k z R F J B T F N D M l 9 2 b H N p Z n R f Y 3 B 1 Z 3 B 1 L 0 F 1 d G 9 S Z W 1 v d m V k Q 2 9 s d W 1 u c z E u e 2 J h Z D Q w M C w 0 f S Z x d W 9 0 O y w m c X V v d D t T Z W N 0 a W 9 u M S 9 J M 0 R S Q U x T Q z J f d m x z a W Z 0 X 2 N w d W d w d S 9 B d X R v U m V t b 3 Z l Z E N v b H V t b n M x L n t h d m d l c n I s N X 0 m c X V v d D s s J n F 1 b 3 Q 7 U 2 V j d G l v b j E v S T N E U k F M U 0 M y X 3 Z s c 2 l m d F 9 j c H V n c H U v Q X V 0 b 1 J l b W 9 2 Z W R D b 2 x 1 b W 5 z M S 5 7 c m 1 z L D Z 9 J n F 1 b 3 Q 7 L C Z x d W 9 0 O 1 N l Y 3 R p b 2 4 x L 0 k z R F J B T F N D M l 9 2 b H N p Z n R f Y 3 B 1 Z 3 B 1 L 0 F 1 d G 9 S Z W 1 v d m V k Q 2 9 s d W 1 u c z E u e 0 E 1 M C w 3 f S Z x d W 9 0 O y w m c X V v d D t T Z W N 0 a W 9 u M S 9 J M 0 R S Q U x T Q z J f d m x z a W Z 0 X 2 N w d W d w d S 9 B d X R v U m V t b 3 Z l Z E N v b H V t b n M x L n t B O T A s O H 0 m c X V v d D s s J n F 1 b 3 Q 7 U 2 V j d G l v b j E v S T N E U k F M U 0 M y X 3 Z s c 2 l m d F 9 j c H V n c H U v Q X V 0 b 1 J l b W 9 2 Z W R D b 2 x 1 b W 5 z M S 5 7 Q T k 1 L D l 9 J n F 1 b 3 Q 7 L C Z x d W 9 0 O 1 N l Y 3 R p b 2 4 x L 0 k z R F J B T F N D M l 9 2 b H N p Z n R f Y 3 B 1 Z 3 B 1 L 0 F 1 d G 9 S Z W 1 v d m V k Q 2 9 s d W 1 u c z E u e 0 E 5 O S w x M H 0 m c X V v d D s s J n F 1 b 3 Q 7 U 2 V j d G l v b j E v S T N E U k F M U 0 M y X 3 Z s c 2 l m d F 9 j c H V n c H U v Q X V 0 b 1 J l b W 9 2 Z W R D b 2 x 1 b W 5 z M S 5 7 d G l t Z S w x M X 0 m c X V v d D s s J n F 1 b 3 Q 7 U 2 V j d G l v b j E v S T N E U k F M U 0 M y X 3 Z s c 2 l m d F 9 j c H V n c H U v Q X V 0 b 1 J l b W 9 2 Z W R D b 2 x 1 b W 5 z M S 5 7 d G l t Z S 9 N U C w x M n 0 m c X V v d D s s J n F 1 b 3 Q 7 U 2 V j d G l v b j E v S T N E U k F M U 0 M y X 3 Z s c 2 l m d F 9 j c H V n c H U v Q X V 0 b 1 J l b W 9 2 Z W R D b 2 x 1 b W 5 z M S 5 7 d G l t Z S 9 H Z G l z c C w x M 3 0 m c X V v d D s s J n F 1 b 3 Q 7 U 2 V j d G l v b j E v S T N E U k F M U 0 M y X 3 Z s c 2 l m d F 9 j c H V n c H U v Q X V 0 b 1 J l b W 9 2 Z W R D b 2 x 1 b W 5 z M S 5 7 Y 2 9 2 Z X J h Z 2 U s M T R 9 J n F 1 b 3 Q 7 L C Z x d W 9 0 O 1 N l Y 3 R p b 2 4 x L 0 k z R F J B T F N D M l 9 2 b H N p Z n R f Y 3 B 1 Z 3 B 1 L 0 F 1 d G 9 S Z W 1 v d m V k Q 2 9 s d W 1 u c z E u e 2 J h Z D I w M F 9 t Y X N r Z X J y L D E 1 f S Z x d W 9 0 O y w m c X V v d D t T Z W N 0 a W 9 u M S 9 J M 0 R S Q U x T Q z J f d m x z a W Z 0 X 2 N w d W d w d S 9 B d X R v U m V t b 3 Z l Z E N v b H V t b n M x L n t y b X N f b W F z a 2 V y c i w x N n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N v d W 5 0 I i B W Y W x 1 Z T 0 i b D E 1 I i A v P j w v U 3 R h Y m x l R W 5 0 c m l l c z 4 8 L 0 l 0 Z W 0 + P E l 0 Z W 0 + P E l 0 Z W 1 M b 2 N h d G l v b j 4 8 S X R l b V R 5 c G U + R m 9 y b X V s Y T w v S X R l b V R 5 c G U + P E l 0 Z W 1 Q Y X R o P l N l Y 3 R p b 2 4 x L 0 k z R F J B T F N D M l 9 2 b H N p Z n R f Y 3 B 1 Z 3 B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M l 9 2 b H N p Z n R f Y 3 B 1 Z 3 B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M l 9 2 b H N p Z n R f Y 3 B 1 Z 3 B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M y X 2 N 2 c 2 l m d F 9 n c H U 8 L 0 l 0 Z W 1 Q Y X R o P j w v S X R l b U x v Y 2 F 0 a W 9 u P j x T d G F i b G V F b n R y a W V z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l z U H J p d m F 0 Z S I g V m F s d W U 9 I m w w I i A v P j x F b n R y e S B U e X B l P S J R d W V y e U l E I i B W Y W x 1 Z T 0 i c 2 M w N W Q 1 N z d j L W U 0 M z Q t N D N j Y S 0 5 Z T U 5 L W M 4 N D E z Z W V m Y W U w M i I g L z 4 8 R W 5 0 c n k g V H l w Z T 0 i R m l s b E x h c 3 R V c G R h d G V k I i B W Y W x 1 Z T 0 i Z D I w M j E t M D M t M j l U M T I 6 M j g 6 M j k u N D E 2 M D Q 1 M V o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s s J n F 1 b 3 Q 7 Y m F k M j A w X 2 1 h c 2 t l c n I m c X V v d D s s J n F 1 b 3 Q 7 c m 1 z X 2 1 h c 2 t l c n I m c X V v d D t d I i A v P j x F b n R y e S B U e X B l P S J S Z X N 1 b H R U e X B l I i B W Y W x 1 Z T 0 i c 1 R h Y m x l I i A v P j x F b n R y e S B U e X B l P S J G a W x s V G F y Z 2 V 0 I i B W Y W x 1 Z T 0 i c 0 k z R F J B T F N D M l 9 j d n N p Z n R f Z 3 B 1 I i A v P j x F b n R y e S B U e X B l P S J G a W x s Q 2 9 s d W 1 u V H l w Z X M i I F Z h b H V l P S J z Q m d V R k J R V U Z C U V V G Q l F V R k J R V U Z C U V U 9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B T F N D M l 9 j d n N p Z n R f Z 3 B 1 L 0 F 1 d G 9 S Z W 1 v d m V k Q 2 9 s d W 1 u c z E u e y A s M H 0 m c X V v d D s s J n F 1 b 3 Q 7 U 2 V j d G l v b j E v S T N E U k F M U 0 M y X 2 N 2 c 2 l m d F 9 n c H U v Q X V 0 b 1 J l b W 9 2 Z W R D b 2 x 1 b W 5 z M S 5 7 Y m F k M D U w L D F 9 J n F 1 b 3 Q 7 L C Z x d W 9 0 O 1 N l Y 3 R p b 2 4 x L 0 k z R F J B T F N D M l 9 j d n N p Z n R f Z 3 B 1 L 0 F 1 d G 9 S Z W 1 v d m V k Q 2 9 s d W 1 u c z E u e 2 J h Z D E w M C w y f S Z x d W 9 0 O y w m c X V v d D t T Z W N 0 a W 9 u M S 9 J M 0 R S Q U x T Q z J f Y 3 Z z a W Z 0 X 2 d w d S 9 B d X R v U m V t b 3 Z l Z E N v b H V t b n M x L n t i Y W Q y M D A s M 3 0 m c X V v d D s s J n F 1 b 3 Q 7 U 2 V j d G l v b j E v S T N E U k F M U 0 M y X 2 N 2 c 2 l m d F 9 n c H U v Q X V 0 b 1 J l b W 9 2 Z W R D b 2 x 1 b W 5 z M S 5 7 Y m F k N D A w L D R 9 J n F 1 b 3 Q 7 L C Z x d W 9 0 O 1 N l Y 3 R p b 2 4 x L 0 k z R F J B T F N D M l 9 j d n N p Z n R f Z 3 B 1 L 0 F 1 d G 9 S Z W 1 v d m V k Q 2 9 s d W 1 u c z E u e 2 F 2 Z 2 V y c i w 1 f S Z x d W 9 0 O y w m c X V v d D t T Z W N 0 a W 9 u M S 9 J M 0 R S Q U x T Q z J f Y 3 Z z a W Z 0 X 2 d w d S 9 B d X R v U m V t b 3 Z l Z E N v b H V t b n M x L n t y b X M s N n 0 m c X V v d D s s J n F 1 b 3 Q 7 U 2 V j d G l v b j E v S T N E U k F M U 0 M y X 2 N 2 c 2 l m d F 9 n c H U v Q X V 0 b 1 J l b W 9 2 Z W R D b 2 x 1 b W 5 z M S 5 7 Q T U w L D d 9 J n F 1 b 3 Q 7 L C Z x d W 9 0 O 1 N l Y 3 R p b 2 4 x L 0 k z R F J B T F N D M l 9 j d n N p Z n R f Z 3 B 1 L 0 F 1 d G 9 S Z W 1 v d m V k Q 2 9 s d W 1 u c z E u e 0 E 5 M C w 4 f S Z x d W 9 0 O y w m c X V v d D t T Z W N 0 a W 9 u M S 9 J M 0 R S Q U x T Q z J f Y 3 Z z a W Z 0 X 2 d w d S 9 B d X R v U m V t b 3 Z l Z E N v b H V t b n M x L n t B O T U s O X 0 m c X V v d D s s J n F 1 b 3 Q 7 U 2 V j d G l v b j E v S T N E U k F M U 0 M y X 2 N 2 c 2 l m d F 9 n c H U v Q X V 0 b 1 J l b W 9 2 Z W R D b 2 x 1 b W 5 z M S 5 7 Q T k 5 L D E w f S Z x d W 9 0 O y w m c X V v d D t T Z W N 0 a W 9 u M S 9 J M 0 R S Q U x T Q z J f Y 3 Z z a W Z 0 X 2 d w d S 9 B d X R v U m V t b 3 Z l Z E N v b H V t b n M x L n t 0 a W 1 l L D E x f S Z x d W 9 0 O y w m c X V v d D t T Z W N 0 a W 9 u M S 9 J M 0 R S Q U x T Q z J f Y 3 Z z a W Z 0 X 2 d w d S 9 B d X R v U m V t b 3 Z l Z E N v b H V t b n M x L n t 0 a W 1 l L 0 1 Q L D E y f S Z x d W 9 0 O y w m c X V v d D t T Z W N 0 a W 9 u M S 9 J M 0 R S Q U x T Q z J f Y 3 Z z a W Z 0 X 2 d w d S 9 B d X R v U m V t b 3 Z l Z E N v b H V t b n M x L n t 0 a W 1 l L 0 d k a X N w L D E z f S Z x d W 9 0 O y w m c X V v d D t T Z W N 0 a W 9 u M S 9 J M 0 R S Q U x T Q z J f Y 3 Z z a W Z 0 X 2 d w d S 9 B d X R v U m V t b 3 Z l Z E N v b H V t b n M x L n t j b 3 Z l c m F n Z S w x N H 0 m c X V v d D s s J n F 1 b 3 Q 7 U 2 V j d G l v b j E v S T N E U k F M U 0 M y X 2 N 2 c 2 l m d F 9 n c H U v Q X V 0 b 1 J l b W 9 2 Z W R D b 2 x 1 b W 5 z M S 5 7 Y m F k M j A w X 2 1 h c 2 t l c n I s M T V 9 J n F 1 b 3 Q 7 L C Z x d W 9 0 O 1 N l Y 3 R p b 2 4 x L 0 k z R F J B T F N D M l 9 j d n N p Z n R f Z 3 B 1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T N E U k F M U 0 M y X 2 N 2 c 2 l m d F 9 n c H U v Q X V 0 b 1 J l b W 9 2 Z W R D b 2 x 1 b W 5 z M S 5 7 I C w w f S Z x d W 9 0 O y w m c X V v d D t T Z W N 0 a W 9 u M S 9 J M 0 R S Q U x T Q z J f Y 3 Z z a W Z 0 X 2 d w d S 9 B d X R v U m V t b 3 Z l Z E N v b H V t b n M x L n t i Y W Q w N T A s M X 0 m c X V v d D s s J n F 1 b 3 Q 7 U 2 V j d G l v b j E v S T N E U k F M U 0 M y X 2 N 2 c 2 l m d F 9 n c H U v Q X V 0 b 1 J l b W 9 2 Z W R D b 2 x 1 b W 5 z M S 5 7 Y m F k M T A w L D J 9 J n F 1 b 3 Q 7 L C Z x d W 9 0 O 1 N l Y 3 R p b 2 4 x L 0 k z R F J B T F N D M l 9 j d n N p Z n R f Z 3 B 1 L 0 F 1 d G 9 S Z W 1 v d m V k Q 2 9 s d W 1 u c z E u e 2 J h Z D I w M C w z f S Z x d W 9 0 O y w m c X V v d D t T Z W N 0 a W 9 u M S 9 J M 0 R S Q U x T Q z J f Y 3 Z z a W Z 0 X 2 d w d S 9 B d X R v U m V t b 3 Z l Z E N v b H V t b n M x L n t i Y W Q 0 M D A s N H 0 m c X V v d D s s J n F 1 b 3 Q 7 U 2 V j d G l v b j E v S T N E U k F M U 0 M y X 2 N 2 c 2 l m d F 9 n c H U v Q X V 0 b 1 J l b W 9 2 Z W R D b 2 x 1 b W 5 z M S 5 7 Y X Z n Z X J y L D V 9 J n F 1 b 3 Q 7 L C Z x d W 9 0 O 1 N l Y 3 R p b 2 4 x L 0 k z R F J B T F N D M l 9 j d n N p Z n R f Z 3 B 1 L 0 F 1 d G 9 S Z W 1 v d m V k Q 2 9 s d W 1 u c z E u e 3 J t c y w 2 f S Z x d W 9 0 O y w m c X V v d D t T Z W N 0 a W 9 u M S 9 J M 0 R S Q U x T Q z J f Y 3 Z z a W Z 0 X 2 d w d S 9 B d X R v U m V t b 3 Z l Z E N v b H V t b n M x L n t B N T A s N 3 0 m c X V v d D s s J n F 1 b 3 Q 7 U 2 V j d G l v b j E v S T N E U k F M U 0 M y X 2 N 2 c 2 l m d F 9 n c H U v Q X V 0 b 1 J l b W 9 2 Z W R D b 2 x 1 b W 5 z M S 5 7 Q T k w L D h 9 J n F 1 b 3 Q 7 L C Z x d W 9 0 O 1 N l Y 3 R p b 2 4 x L 0 k z R F J B T F N D M l 9 j d n N p Z n R f Z 3 B 1 L 0 F 1 d G 9 S Z W 1 v d m V k Q 2 9 s d W 1 u c z E u e 0 E 5 N S w 5 f S Z x d W 9 0 O y w m c X V v d D t T Z W N 0 a W 9 u M S 9 J M 0 R S Q U x T Q z J f Y 3 Z z a W Z 0 X 2 d w d S 9 B d X R v U m V t b 3 Z l Z E N v b H V t b n M x L n t B O T k s M T B 9 J n F 1 b 3 Q 7 L C Z x d W 9 0 O 1 N l Y 3 R p b 2 4 x L 0 k z R F J B T F N D M l 9 j d n N p Z n R f Z 3 B 1 L 0 F 1 d G 9 S Z W 1 v d m V k Q 2 9 s d W 1 u c z E u e 3 R p b W U s M T F 9 J n F 1 b 3 Q 7 L C Z x d W 9 0 O 1 N l Y 3 R p b 2 4 x L 0 k z R F J B T F N D M l 9 j d n N p Z n R f Z 3 B 1 L 0 F 1 d G 9 S Z W 1 v d m V k Q 2 9 s d W 1 u c z E u e 3 R p b W U v T V A s M T J 9 J n F 1 b 3 Q 7 L C Z x d W 9 0 O 1 N l Y 3 R p b 2 4 x L 0 k z R F J B T F N D M l 9 j d n N p Z n R f Z 3 B 1 L 0 F 1 d G 9 S Z W 1 v d m V k Q 2 9 s d W 1 u c z E u e 3 R p b W U v R 2 R p c 3 A s M T N 9 J n F 1 b 3 Q 7 L C Z x d W 9 0 O 1 N l Y 3 R p b 2 4 x L 0 k z R F J B T F N D M l 9 j d n N p Z n R f Z 3 B 1 L 0 F 1 d G 9 S Z W 1 v d m V k Q 2 9 s d W 1 u c z E u e 2 N v d m V y Y W d l L D E 0 f S Z x d W 9 0 O y w m c X V v d D t T Z W N 0 a W 9 u M S 9 J M 0 R S Q U x T Q z J f Y 3 Z z a W Z 0 X 2 d w d S 9 B d X R v U m V t b 3 Z l Z E N v b H V t b n M x L n t i Y W Q y M D B f b W F z a 2 V y c i w x N X 0 m c X V v d D s s J n F 1 b 3 Q 7 U 2 V j d G l v b j E v S T N E U k F M U 0 M y X 2 N 2 c 2 l m d F 9 n c H U v Q X V 0 b 1 J l b W 9 2 Z W R D b 2 x 1 b W 5 z M S 5 7 c m 1 z X 2 1 h c 2 t l c n I s M T Z 9 J n F 1 b 3 Q 7 X S w m c X V v d D t S Z W x h d G l v b n N o a X B J b m Z v J n F 1 b 3 Q 7 O l t d f S I g L z 4 8 R W 5 0 c n k g V H l w Z T 0 i Q W R k Z W R U b 0 R h d G F N b 2 R l b C I g V m F s d W U 9 I m w w I i A v P j x F b n R y e S B U e X B l P S J G a W x s Q 2 9 1 b n Q i I F Z h b H V l P S J s M T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T N E U k F M U 0 M y X 2 N 2 c 2 l m d F 9 n c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M y X 2 N 2 c 2 l m d F 9 n c H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M y X 2 N 2 c 2 l m d F 9 n c H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z J f d m x z a W Z 0 X 2 d w d T w v S X R l b V B h d G g + P C 9 J d G V t T G 9 j Y X R p b 2 4 + P F N 0 Y W J s Z U V u d H J p Z X M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M t M j l U M T I 6 M j g 6 M j k u M z c z M D c y N F o i I C 8 + P E V u d H J 5 I F R 5 c G U 9 I k l z U H J p d m F 0 Z S I g V m F s d W U 9 I m w w I i A v P j x F b n R y e S B U e X B l P S J R d W V y e U l E I i B W Y W x 1 Z T 0 i c z Q 5 N z F h M G F l L T R i Z G U t N G Y y Z C 0 5 Z G R m L T g 0 N z g y M z M 4 M 2 Q 5 N S I g L z 4 8 R W 5 0 c n k g V H l w Z T 0 i R m l s b E N v b H V t b l R 5 c G V z I i B W Y W x 1 Z T 0 i c 0 J n V U Z C U V V G Q l F V R k J R V U Z C U V V G Q l F V P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U Y X J n Z X Q i I F Z h b H V l P S J z S T N E U k F M U 0 M y X 3 Z s c 2 l m d F 9 n c H U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s s J n F 1 b 3 Q 7 Y 2 9 2 Z X J h Z 2 U m c X V v d D s s J n F 1 b 3 Q 7 Y m F k M j A w X 2 1 h c 2 t l c n I m c X V v d D s s J n F 1 b 3 Q 7 c m 1 z X 2 1 h c 2 t l c n I m c X V v d D t d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B T F N D M l 9 2 b H N p Z n R f Z 3 B 1 L 0 F 1 d G 9 S Z W 1 v d m V k Q 2 9 s d W 1 u c z E u e y A s M H 0 m c X V v d D s s J n F 1 b 3 Q 7 U 2 V j d G l v b j E v S T N E U k F M U 0 M y X 3 Z s c 2 l m d F 9 n c H U v Q X V 0 b 1 J l b W 9 2 Z W R D b 2 x 1 b W 5 z M S 5 7 Y m F k M D U w L D F 9 J n F 1 b 3 Q 7 L C Z x d W 9 0 O 1 N l Y 3 R p b 2 4 x L 0 k z R F J B T F N D M l 9 2 b H N p Z n R f Z 3 B 1 L 0 F 1 d G 9 S Z W 1 v d m V k Q 2 9 s d W 1 u c z E u e 2 J h Z D E w M C w y f S Z x d W 9 0 O y w m c X V v d D t T Z W N 0 a W 9 u M S 9 J M 0 R S Q U x T Q z J f d m x z a W Z 0 X 2 d w d S 9 B d X R v U m V t b 3 Z l Z E N v b H V t b n M x L n t i Y W Q y M D A s M 3 0 m c X V v d D s s J n F 1 b 3 Q 7 U 2 V j d G l v b j E v S T N E U k F M U 0 M y X 3 Z s c 2 l m d F 9 n c H U v Q X V 0 b 1 J l b W 9 2 Z W R D b 2 x 1 b W 5 z M S 5 7 Y m F k N D A w L D R 9 J n F 1 b 3 Q 7 L C Z x d W 9 0 O 1 N l Y 3 R p b 2 4 x L 0 k z R F J B T F N D M l 9 2 b H N p Z n R f Z 3 B 1 L 0 F 1 d G 9 S Z W 1 v d m V k Q 2 9 s d W 1 u c z E u e 2 F 2 Z 2 V y c i w 1 f S Z x d W 9 0 O y w m c X V v d D t T Z W N 0 a W 9 u M S 9 J M 0 R S Q U x T Q z J f d m x z a W Z 0 X 2 d w d S 9 B d X R v U m V t b 3 Z l Z E N v b H V t b n M x L n t y b X M s N n 0 m c X V v d D s s J n F 1 b 3 Q 7 U 2 V j d G l v b j E v S T N E U k F M U 0 M y X 3 Z s c 2 l m d F 9 n c H U v Q X V 0 b 1 J l b W 9 2 Z W R D b 2 x 1 b W 5 z M S 5 7 Q T U w L D d 9 J n F 1 b 3 Q 7 L C Z x d W 9 0 O 1 N l Y 3 R p b 2 4 x L 0 k z R F J B T F N D M l 9 2 b H N p Z n R f Z 3 B 1 L 0 F 1 d G 9 S Z W 1 v d m V k Q 2 9 s d W 1 u c z E u e 0 E 5 M C w 4 f S Z x d W 9 0 O y w m c X V v d D t T Z W N 0 a W 9 u M S 9 J M 0 R S Q U x T Q z J f d m x z a W Z 0 X 2 d w d S 9 B d X R v U m V t b 3 Z l Z E N v b H V t b n M x L n t B O T U s O X 0 m c X V v d D s s J n F 1 b 3 Q 7 U 2 V j d G l v b j E v S T N E U k F M U 0 M y X 3 Z s c 2 l m d F 9 n c H U v Q X V 0 b 1 J l b W 9 2 Z W R D b 2 x 1 b W 5 z M S 5 7 Q T k 5 L D E w f S Z x d W 9 0 O y w m c X V v d D t T Z W N 0 a W 9 u M S 9 J M 0 R S Q U x T Q z J f d m x z a W Z 0 X 2 d w d S 9 B d X R v U m V t b 3 Z l Z E N v b H V t b n M x L n t 0 a W 1 l L D E x f S Z x d W 9 0 O y w m c X V v d D t T Z W N 0 a W 9 u M S 9 J M 0 R S Q U x T Q z J f d m x z a W Z 0 X 2 d w d S 9 B d X R v U m V t b 3 Z l Z E N v b H V t b n M x L n t 0 a W 1 l L 0 1 Q L D E y f S Z x d W 9 0 O y w m c X V v d D t T Z W N 0 a W 9 u M S 9 J M 0 R S Q U x T Q z J f d m x z a W Z 0 X 2 d w d S 9 B d X R v U m V t b 3 Z l Z E N v b H V t b n M x L n t 0 a W 1 l L 0 d k a X N w L D E z f S Z x d W 9 0 O y w m c X V v d D t T Z W N 0 a W 9 u M S 9 J M 0 R S Q U x T Q z J f d m x z a W Z 0 X 2 d w d S 9 B d X R v U m V t b 3 Z l Z E N v b H V t b n M x L n t j b 3 Z l c m F n Z S w x N H 0 m c X V v d D s s J n F 1 b 3 Q 7 U 2 V j d G l v b j E v S T N E U k F M U 0 M y X 3 Z s c 2 l m d F 9 n c H U v Q X V 0 b 1 J l b W 9 2 Z W R D b 2 x 1 b W 5 z M S 5 7 Y m F k M j A w X 2 1 h c 2 t l c n I s M T V 9 J n F 1 b 3 Q 7 L C Z x d W 9 0 O 1 N l Y 3 R p b 2 4 x L 0 k z R F J B T F N D M l 9 2 b H N p Z n R f Z 3 B 1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T N E U k F M U 0 M y X 3 Z s c 2 l m d F 9 n c H U v Q X V 0 b 1 J l b W 9 2 Z W R D b 2 x 1 b W 5 z M S 5 7 I C w w f S Z x d W 9 0 O y w m c X V v d D t T Z W N 0 a W 9 u M S 9 J M 0 R S Q U x T Q z J f d m x z a W Z 0 X 2 d w d S 9 B d X R v U m V t b 3 Z l Z E N v b H V t b n M x L n t i Y W Q w N T A s M X 0 m c X V v d D s s J n F 1 b 3 Q 7 U 2 V j d G l v b j E v S T N E U k F M U 0 M y X 3 Z s c 2 l m d F 9 n c H U v Q X V 0 b 1 J l b W 9 2 Z W R D b 2 x 1 b W 5 z M S 5 7 Y m F k M T A w L D J 9 J n F 1 b 3 Q 7 L C Z x d W 9 0 O 1 N l Y 3 R p b 2 4 x L 0 k z R F J B T F N D M l 9 2 b H N p Z n R f Z 3 B 1 L 0 F 1 d G 9 S Z W 1 v d m V k Q 2 9 s d W 1 u c z E u e 2 J h Z D I w M C w z f S Z x d W 9 0 O y w m c X V v d D t T Z W N 0 a W 9 u M S 9 J M 0 R S Q U x T Q z J f d m x z a W Z 0 X 2 d w d S 9 B d X R v U m V t b 3 Z l Z E N v b H V t b n M x L n t i Y W Q 0 M D A s N H 0 m c X V v d D s s J n F 1 b 3 Q 7 U 2 V j d G l v b j E v S T N E U k F M U 0 M y X 3 Z s c 2 l m d F 9 n c H U v Q X V 0 b 1 J l b W 9 2 Z W R D b 2 x 1 b W 5 z M S 5 7 Y X Z n Z X J y L D V 9 J n F 1 b 3 Q 7 L C Z x d W 9 0 O 1 N l Y 3 R p b 2 4 x L 0 k z R F J B T F N D M l 9 2 b H N p Z n R f Z 3 B 1 L 0 F 1 d G 9 S Z W 1 v d m V k Q 2 9 s d W 1 u c z E u e 3 J t c y w 2 f S Z x d W 9 0 O y w m c X V v d D t T Z W N 0 a W 9 u M S 9 J M 0 R S Q U x T Q z J f d m x z a W Z 0 X 2 d w d S 9 B d X R v U m V t b 3 Z l Z E N v b H V t b n M x L n t B N T A s N 3 0 m c X V v d D s s J n F 1 b 3 Q 7 U 2 V j d G l v b j E v S T N E U k F M U 0 M y X 3 Z s c 2 l m d F 9 n c H U v Q X V 0 b 1 J l b W 9 2 Z W R D b 2 x 1 b W 5 z M S 5 7 Q T k w L D h 9 J n F 1 b 3 Q 7 L C Z x d W 9 0 O 1 N l Y 3 R p b 2 4 x L 0 k z R F J B T F N D M l 9 2 b H N p Z n R f Z 3 B 1 L 0 F 1 d G 9 S Z W 1 v d m V k Q 2 9 s d W 1 u c z E u e 0 E 5 N S w 5 f S Z x d W 9 0 O y w m c X V v d D t T Z W N 0 a W 9 u M S 9 J M 0 R S Q U x T Q z J f d m x z a W Z 0 X 2 d w d S 9 B d X R v U m V t b 3 Z l Z E N v b H V t b n M x L n t B O T k s M T B 9 J n F 1 b 3 Q 7 L C Z x d W 9 0 O 1 N l Y 3 R p b 2 4 x L 0 k z R F J B T F N D M l 9 2 b H N p Z n R f Z 3 B 1 L 0 F 1 d G 9 S Z W 1 v d m V k Q 2 9 s d W 1 u c z E u e 3 R p b W U s M T F 9 J n F 1 b 3 Q 7 L C Z x d W 9 0 O 1 N l Y 3 R p b 2 4 x L 0 k z R F J B T F N D M l 9 2 b H N p Z n R f Z 3 B 1 L 0 F 1 d G 9 S Z W 1 v d m V k Q 2 9 s d W 1 u c z E u e 3 R p b W U v T V A s M T J 9 J n F 1 b 3 Q 7 L C Z x d W 9 0 O 1 N l Y 3 R p b 2 4 x L 0 k z R F J B T F N D M l 9 2 b H N p Z n R f Z 3 B 1 L 0 F 1 d G 9 S Z W 1 v d m V k Q 2 9 s d W 1 u c z E u e 3 R p b W U v R 2 R p c 3 A s M T N 9 J n F 1 b 3 Q 7 L C Z x d W 9 0 O 1 N l Y 3 R p b 2 4 x L 0 k z R F J B T F N D M l 9 2 b H N p Z n R f Z 3 B 1 L 0 F 1 d G 9 S Z W 1 v d m V k Q 2 9 s d W 1 u c z E u e 2 N v d m V y Y W d l L D E 0 f S Z x d W 9 0 O y w m c X V v d D t T Z W N 0 a W 9 u M S 9 J M 0 R S Q U x T Q z J f d m x z a W Z 0 X 2 d w d S 9 B d X R v U m V t b 3 Z l Z E N v b H V t b n M x L n t i Y W Q y M D B f b W F z a 2 V y c i w x N X 0 m c X V v d D s s J n F 1 b 3 Q 7 U 2 V j d G l v b j E v S T N E U k F M U 0 M y X 3 Z s c 2 l m d F 9 n c H U v Q X V 0 b 1 J l b W 9 2 Z W R D b 2 x 1 b W 5 z M S 5 7 c m 1 z X 2 1 h c 2 t l c n I s M T Z 9 J n F 1 b 3 Q 7 X S w m c X V v d D t S Z W x h d G l v b n N o a X B J b m Z v J n F 1 b 3 Q 7 O l t d f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D b 3 V u d C I g V m F s d W U 9 I m w x N S I g L z 4 8 L 1 N 0 Y W J s Z U V u d H J p Z X M + P C 9 J d G V t P j x J d G V t P j x J d G V t T G 9 j Y X R p b 2 4 + P E l 0 Z W 1 U e X B l P k Z v c m 1 1 b G E 8 L 0 l 0 Z W 1 U e X B l P j x J d G V t U G F 0 a D 5 T Z W N 0 a W 9 u M S 9 J M 0 R S Q U x T Q z J f d m x z a W Z 0 X 2 d w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z J f d m x z a W Z 0 X 2 d w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z J f d m x z a W Z 0 X 2 d w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M l 9 j d n N p Z n R f Y 3 B 1 P C 9 J d G V t U G F 0 a D 4 8 L 0 l 0 Z W 1 M b 2 N h d G l v b j 4 8 U 3 R h Y m x l R W 5 0 c m l l c z 4 8 R W 5 0 c n k g V H l w Z T 0 i R m l s b E 9 i a m V j d F R 5 c G U i I F Z h b H V l P S J z V G F i b G U i I C 8 + P E V u d H J 5 I F R 5 c G U 9 I k 5 h d m l n Y X R p b 2 5 T d G V w T m F t Z S I g V m F s d W U 9 I n N O Y X Z p Z 2 F 0 a W 9 u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J c 1 B y a X Z h d G U i I F Z h b H V l P S J s M C I g L z 4 8 R W 5 0 c n k g V H l w Z T 0 i U X V l c n l J R C I g V m F s d W U 9 I n M 5 O D M 3 Y m Q 5 Y y 0 2 O T F j L T Q 4 Z m M t Y T Q z M S 1 m N W V l N G I 4 Y T d h Z j U i I C 8 + P E V u d H J 5 I F R 5 c G U 9 I k Z p b G x M Y X N 0 V X B k Y X R l Z C I g V m F s d W U 9 I m Q y M D I x L T A z L T I 5 V D E y O j I 4 O j M w L j Q 1 M z E 2 M T J a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U m V z d W x 0 V H l w Z S I g V m F s d W U 9 I n N U Y W J s Z S I g L z 4 8 R W 5 0 c n k g V H l w Z T 0 i R m l s b F R h c m d l d C I g V m F s d W U 9 I n N J M 0 R S Q U x T Q z J f Y 3 Z z a W Z 0 X 2 N w d S I g L z 4 8 R W 5 0 c n k g V H l w Z T 0 i R m l s b E N v b H V t b l R 5 c G V z I i B W Y W x 1 Z T 0 i c 0 J n V U Z C U V V G Q l F V R k J R V U Z C U V V G Q l F V P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Q U x T Q z J f Y 3 Z z a W Z 0 X 2 N w d S 9 B d X R v U m V t b 3 Z l Z E N v b H V t b n M x L n s g L D B 9 J n F 1 b 3 Q 7 L C Z x d W 9 0 O 1 N l Y 3 R p b 2 4 x L 0 k z R F J B T F N D M l 9 j d n N p Z n R f Y 3 B 1 L 0 F 1 d G 9 S Z W 1 v d m V k Q 2 9 s d W 1 u c z E u e 2 J h Z D A 1 M C w x f S Z x d W 9 0 O y w m c X V v d D t T Z W N 0 a W 9 u M S 9 J M 0 R S Q U x T Q z J f Y 3 Z z a W Z 0 X 2 N w d S 9 B d X R v U m V t b 3 Z l Z E N v b H V t b n M x L n t i Y W Q x M D A s M n 0 m c X V v d D s s J n F 1 b 3 Q 7 U 2 V j d G l v b j E v S T N E U k F M U 0 M y X 2 N 2 c 2 l m d F 9 j c H U v Q X V 0 b 1 J l b W 9 2 Z W R D b 2 x 1 b W 5 z M S 5 7 Y m F k M j A w L D N 9 J n F 1 b 3 Q 7 L C Z x d W 9 0 O 1 N l Y 3 R p b 2 4 x L 0 k z R F J B T F N D M l 9 j d n N p Z n R f Y 3 B 1 L 0 F 1 d G 9 S Z W 1 v d m V k Q 2 9 s d W 1 u c z E u e 2 J h Z D Q w M C w 0 f S Z x d W 9 0 O y w m c X V v d D t T Z W N 0 a W 9 u M S 9 J M 0 R S Q U x T Q z J f Y 3 Z z a W Z 0 X 2 N w d S 9 B d X R v U m V t b 3 Z l Z E N v b H V t b n M x L n t h d m d l c n I s N X 0 m c X V v d D s s J n F 1 b 3 Q 7 U 2 V j d G l v b j E v S T N E U k F M U 0 M y X 2 N 2 c 2 l m d F 9 j c H U v Q X V 0 b 1 J l b W 9 2 Z W R D b 2 x 1 b W 5 z M S 5 7 c m 1 z L D Z 9 J n F 1 b 3 Q 7 L C Z x d W 9 0 O 1 N l Y 3 R p b 2 4 x L 0 k z R F J B T F N D M l 9 j d n N p Z n R f Y 3 B 1 L 0 F 1 d G 9 S Z W 1 v d m V k Q 2 9 s d W 1 u c z E u e 0 E 1 M C w 3 f S Z x d W 9 0 O y w m c X V v d D t T Z W N 0 a W 9 u M S 9 J M 0 R S Q U x T Q z J f Y 3 Z z a W Z 0 X 2 N w d S 9 B d X R v U m V t b 3 Z l Z E N v b H V t b n M x L n t B O T A s O H 0 m c X V v d D s s J n F 1 b 3 Q 7 U 2 V j d G l v b j E v S T N E U k F M U 0 M y X 2 N 2 c 2 l m d F 9 j c H U v Q X V 0 b 1 J l b W 9 2 Z W R D b 2 x 1 b W 5 z M S 5 7 Q T k 1 L D l 9 J n F 1 b 3 Q 7 L C Z x d W 9 0 O 1 N l Y 3 R p b 2 4 x L 0 k z R F J B T F N D M l 9 j d n N p Z n R f Y 3 B 1 L 0 F 1 d G 9 S Z W 1 v d m V k Q 2 9 s d W 1 u c z E u e 0 E 5 O S w x M H 0 m c X V v d D s s J n F 1 b 3 Q 7 U 2 V j d G l v b j E v S T N E U k F M U 0 M y X 2 N 2 c 2 l m d F 9 j c H U v Q X V 0 b 1 J l b W 9 2 Z W R D b 2 x 1 b W 5 z M S 5 7 d G l t Z S w x M X 0 m c X V v d D s s J n F 1 b 3 Q 7 U 2 V j d G l v b j E v S T N E U k F M U 0 M y X 2 N 2 c 2 l m d F 9 j c H U v Q X V 0 b 1 J l b W 9 2 Z W R D b 2 x 1 b W 5 z M S 5 7 d G l t Z S 9 N U C w x M n 0 m c X V v d D s s J n F 1 b 3 Q 7 U 2 V j d G l v b j E v S T N E U k F M U 0 M y X 2 N 2 c 2 l m d F 9 j c H U v Q X V 0 b 1 J l b W 9 2 Z W R D b 2 x 1 b W 5 z M S 5 7 d G l t Z S 9 H Z G l z c C w x M 3 0 m c X V v d D s s J n F 1 b 3 Q 7 U 2 V j d G l v b j E v S T N E U k F M U 0 M y X 2 N 2 c 2 l m d F 9 j c H U v Q X V 0 b 1 J l b W 9 2 Z W R D b 2 x 1 b W 5 z M S 5 7 Y 2 9 2 Z X J h Z 2 U s M T R 9 J n F 1 b 3 Q 7 L C Z x d W 9 0 O 1 N l Y 3 R p b 2 4 x L 0 k z R F J B T F N D M l 9 j d n N p Z n R f Y 3 B 1 L 0 F 1 d G 9 S Z W 1 v d m V k Q 2 9 s d W 1 u c z E u e 2 J h Z D I w M F 9 t Y X N r Z X J y L D E 1 f S Z x d W 9 0 O y w m c X V v d D t T Z W N 0 a W 9 u M S 9 J M 0 R S Q U x T Q z J f Y 3 Z z a W Z 0 X 2 N w d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B T F N D M l 9 j d n N p Z n R f Y 3 B 1 L 0 F 1 d G 9 S Z W 1 v d m V k Q 2 9 s d W 1 u c z E u e y A s M H 0 m c X V v d D s s J n F 1 b 3 Q 7 U 2 V j d G l v b j E v S T N E U k F M U 0 M y X 2 N 2 c 2 l m d F 9 j c H U v Q X V 0 b 1 J l b W 9 2 Z W R D b 2 x 1 b W 5 z M S 5 7 Y m F k M D U w L D F 9 J n F 1 b 3 Q 7 L C Z x d W 9 0 O 1 N l Y 3 R p b 2 4 x L 0 k z R F J B T F N D M l 9 j d n N p Z n R f Y 3 B 1 L 0 F 1 d G 9 S Z W 1 v d m V k Q 2 9 s d W 1 u c z E u e 2 J h Z D E w M C w y f S Z x d W 9 0 O y w m c X V v d D t T Z W N 0 a W 9 u M S 9 J M 0 R S Q U x T Q z J f Y 3 Z z a W Z 0 X 2 N w d S 9 B d X R v U m V t b 3 Z l Z E N v b H V t b n M x L n t i Y W Q y M D A s M 3 0 m c X V v d D s s J n F 1 b 3 Q 7 U 2 V j d G l v b j E v S T N E U k F M U 0 M y X 2 N 2 c 2 l m d F 9 j c H U v Q X V 0 b 1 J l b W 9 2 Z W R D b 2 x 1 b W 5 z M S 5 7 Y m F k N D A w L D R 9 J n F 1 b 3 Q 7 L C Z x d W 9 0 O 1 N l Y 3 R p b 2 4 x L 0 k z R F J B T F N D M l 9 j d n N p Z n R f Y 3 B 1 L 0 F 1 d G 9 S Z W 1 v d m V k Q 2 9 s d W 1 u c z E u e 2 F 2 Z 2 V y c i w 1 f S Z x d W 9 0 O y w m c X V v d D t T Z W N 0 a W 9 u M S 9 J M 0 R S Q U x T Q z J f Y 3 Z z a W Z 0 X 2 N w d S 9 B d X R v U m V t b 3 Z l Z E N v b H V t b n M x L n t y b X M s N n 0 m c X V v d D s s J n F 1 b 3 Q 7 U 2 V j d G l v b j E v S T N E U k F M U 0 M y X 2 N 2 c 2 l m d F 9 j c H U v Q X V 0 b 1 J l b W 9 2 Z W R D b 2 x 1 b W 5 z M S 5 7 Q T U w L D d 9 J n F 1 b 3 Q 7 L C Z x d W 9 0 O 1 N l Y 3 R p b 2 4 x L 0 k z R F J B T F N D M l 9 j d n N p Z n R f Y 3 B 1 L 0 F 1 d G 9 S Z W 1 v d m V k Q 2 9 s d W 1 u c z E u e 0 E 5 M C w 4 f S Z x d W 9 0 O y w m c X V v d D t T Z W N 0 a W 9 u M S 9 J M 0 R S Q U x T Q z J f Y 3 Z z a W Z 0 X 2 N w d S 9 B d X R v U m V t b 3 Z l Z E N v b H V t b n M x L n t B O T U s O X 0 m c X V v d D s s J n F 1 b 3 Q 7 U 2 V j d G l v b j E v S T N E U k F M U 0 M y X 2 N 2 c 2 l m d F 9 j c H U v Q X V 0 b 1 J l b W 9 2 Z W R D b 2 x 1 b W 5 z M S 5 7 Q T k 5 L D E w f S Z x d W 9 0 O y w m c X V v d D t T Z W N 0 a W 9 u M S 9 J M 0 R S Q U x T Q z J f Y 3 Z z a W Z 0 X 2 N w d S 9 B d X R v U m V t b 3 Z l Z E N v b H V t b n M x L n t 0 a W 1 l L D E x f S Z x d W 9 0 O y w m c X V v d D t T Z W N 0 a W 9 u M S 9 J M 0 R S Q U x T Q z J f Y 3 Z z a W Z 0 X 2 N w d S 9 B d X R v U m V t b 3 Z l Z E N v b H V t b n M x L n t 0 a W 1 l L 0 1 Q L D E y f S Z x d W 9 0 O y w m c X V v d D t T Z W N 0 a W 9 u M S 9 J M 0 R S Q U x T Q z J f Y 3 Z z a W Z 0 X 2 N w d S 9 B d X R v U m V t b 3 Z l Z E N v b H V t b n M x L n t 0 a W 1 l L 0 d k a X N w L D E z f S Z x d W 9 0 O y w m c X V v d D t T Z W N 0 a W 9 u M S 9 J M 0 R S Q U x T Q z J f Y 3 Z z a W Z 0 X 2 N w d S 9 B d X R v U m V t b 3 Z l Z E N v b H V t b n M x L n t j b 3 Z l c m F n Z S w x N H 0 m c X V v d D s s J n F 1 b 3 Q 7 U 2 V j d G l v b j E v S T N E U k F M U 0 M y X 2 N 2 c 2 l m d F 9 j c H U v Q X V 0 b 1 J l b W 9 2 Z W R D b 2 x 1 b W 5 z M S 5 7 Y m F k M j A w X 2 1 h c 2 t l c n I s M T V 9 J n F 1 b 3 Q 7 L C Z x d W 9 0 O 1 N l Y 3 R p b 2 4 x L 0 k z R F J B T F N D M l 9 j d n N p Z n R f Y 3 B 1 L 0 F 1 d G 9 S Z W 1 v d m V k Q 2 9 s d W 1 u c z E u e 3 J t c 1 9 t Y X N r Z X J y L D E 2 f S Z x d W 9 0 O 1 0 s J n F 1 b 3 Q 7 U m V s Y X R p b 2 5 z a G l w S W 5 m b y Z x d W 9 0 O z p b X X 0 i I C 8 + P E V u d H J 5 I F R 5 c G U 9 I k F k Z G V k V G 9 E Y X R h T W 9 k Z W w i I F Z h b H V l P S J s M C I g L z 4 8 R W 5 0 c n k g V H l w Z T 0 i R m l s b E N v d W 5 0 I i B W Y W x 1 Z T 0 i b D E 1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k z R F J B T F N D M l 9 j d n N p Z n R f Y 3 B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M l 9 j d n N p Z n R f Y 3 B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M l 9 j d n N p Z n R f Y 3 B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M y X 3 Z s c 2 l m d F 9 j c H U 8 L 0 l 0 Z W 1 Q Y X R o P j w v S X R l b U x v Y 2 F 0 a W 9 u P j x T d G F i b G V F b n R y a W V z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v R G F 0 Y U 1 v Z G V s R W 5 h Y m x l Z C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z L T I 5 V D E y O j I 4 O j M w L j Q 3 N D Y w N z V a I i A v P j x F b n R y e S B U e X B l P S J J c 1 B y a X Z h d G U i I F Z h b H V l P S J s M C I g L z 4 8 R W 5 0 c n k g V H l w Z T 0 i U X V l c n l J R C I g V m F s d W U 9 I n M 4 N T Q y M D c x Y i 1 i O G M w L T Q 5 N 2 Y t Y m Y 4 Y i 0 3 O T E 4 M T A 5 N j U 1 Z W Q i I C 8 + P E V u d H J 5 I F R 5 c G U 9 I k Z p b G x D b 2 x 1 b W 5 U e X B l c y I g V m F s d W U 9 I n N C Z 1 V G Q l F V R k J R V U Z C U V V G Q l F V R k J R V T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V G F y Z 2 V 0 I i B W Y W x 1 Z T 0 i c 0 k z R F J B T F N D M l 9 2 b H N p Z n R f Y 3 B 1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Q U x T Q z J f d m x z a W Z 0 X 2 N w d S 9 B d X R v U m V t b 3 Z l Z E N v b H V t b n M x L n s g L D B 9 J n F 1 b 3 Q 7 L C Z x d W 9 0 O 1 N l Y 3 R p b 2 4 x L 0 k z R F J B T F N D M l 9 2 b H N p Z n R f Y 3 B 1 L 0 F 1 d G 9 S Z W 1 v d m V k Q 2 9 s d W 1 u c z E u e 2 J h Z D A 1 M C w x f S Z x d W 9 0 O y w m c X V v d D t T Z W N 0 a W 9 u M S 9 J M 0 R S Q U x T Q z J f d m x z a W Z 0 X 2 N w d S 9 B d X R v U m V t b 3 Z l Z E N v b H V t b n M x L n t i Y W Q x M D A s M n 0 m c X V v d D s s J n F 1 b 3 Q 7 U 2 V j d G l v b j E v S T N E U k F M U 0 M y X 3 Z s c 2 l m d F 9 j c H U v Q X V 0 b 1 J l b W 9 2 Z W R D b 2 x 1 b W 5 z M S 5 7 Y m F k M j A w L D N 9 J n F 1 b 3 Q 7 L C Z x d W 9 0 O 1 N l Y 3 R p b 2 4 x L 0 k z R F J B T F N D M l 9 2 b H N p Z n R f Y 3 B 1 L 0 F 1 d G 9 S Z W 1 v d m V k Q 2 9 s d W 1 u c z E u e 2 J h Z D Q w M C w 0 f S Z x d W 9 0 O y w m c X V v d D t T Z W N 0 a W 9 u M S 9 J M 0 R S Q U x T Q z J f d m x z a W Z 0 X 2 N w d S 9 B d X R v U m V t b 3 Z l Z E N v b H V t b n M x L n t h d m d l c n I s N X 0 m c X V v d D s s J n F 1 b 3 Q 7 U 2 V j d G l v b j E v S T N E U k F M U 0 M y X 3 Z s c 2 l m d F 9 j c H U v Q X V 0 b 1 J l b W 9 2 Z W R D b 2 x 1 b W 5 z M S 5 7 c m 1 z L D Z 9 J n F 1 b 3 Q 7 L C Z x d W 9 0 O 1 N l Y 3 R p b 2 4 x L 0 k z R F J B T F N D M l 9 2 b H N p Z n R f Y 3 B 1 L 0 F 1 d G 9 S Z W 1 v d m V k Q 2 9 s d W 1 u c z E u e 0 E 1 M C w 3 f S Z x d W 9 0 O y w m c X V v d D t T Z W N 0 a W 9 u M S 9 J M 0 R S Q U x T Q z J f d m x z a W Z 0 X 2 N w d S 9 B d X R v U m V t b 3 Z l Z E N v b H V t b n M x L n t B O T A s O H 0 m c X V v d D s s J n F 1 b 3 Q 7 U 2 V j d G l v b j E v S T N E U k F M U 0 M y X 3 Z s c 2 l m d F 9 j c H U v Q X V 0 b 1 J l b W 9 2 Z W R D b 2 x 1 b W 5 z M S 5 7 Q T k 1 L D l 9 J n F 1 b 3 Q 7 L C Z x d W 9 0 O 1 N l Y 3 R p b 2 4 x L 0 k z R F J B T F N D M l 9 2 b H N p Z n R f Y 3 B 1 L 0 F 1 d G 9 S Z W 1 v d m V k Q 2 9 s d W 1 u c z E u e 0 E 5 O S w x M H 0 m c X V v d D s s J n F 1 b 3 Q 7 U 2 V j d G l v b j E v S T N E U k F M U 0 M y X 3 Z s c 2 l m d F 9 j c H U v Q X V 0 b 1 J l b W 9 2 Z W R D b 2 x 1 b W 5 z M S 5 7 d G l t Z S w x M X 0 m c X V v d D s s J n F 1 b 3 Q 7 U 2 V j d G l v b j E v S T N E U k F M U 0 M y X 3 Z s c 2 l m d F 9 j c H U v Q X V 0 b 1 J l b W 9 2 Z W R D b 2 x 1 b W 5 z M S 5 7 d G l t Z S 9 N U C w x M n 0 m c X V v d D s s J n F 1 b 3 Q 7 U 2 V j d G l v b j E v S T N E U k F M U 0 M y X 3 Z s c 2 l m d F 9 j c H U v Q X V 0 b 1 J l b W 9 2 Z W R D b 2 x 1 b W 5 z M S 5 7 d G l t Z S 9 H Z G l z c C w x M 3 0 m c X V v d D s s J n F 1 b 3 Q 7 U 2 V j d G l v b j E v S T N E U k F M U 0 M y X 3 Z s c 2 l m d F 9 j c H U v Q X V 0 b 1 J l b W 9 2 Z W R D b 2 x 1 b W 5 z M S 5 7 Y 2 9 2 Z X J h Z 2 U s M T R 9 J n F 1 b 3 Q 7 L C Z x d W 9 0 O 1 N l Y 3 R p b 2 4 x L 0 k z R F J B T F N D M l 9 2 b H N p Z n R f Y 3 B 1 L 0 F 1 d G 9 S Z W 1 v d m V k Q 2 9 s d W 1 u c z E u e 2 J h Z D I w M F 9 t Y X N r Z X J y L D E 1 f S Z x d W 9 0 O y w m c X V v d D t T Z W N 0 a W 9 u M S 9 J M 0 R S Q U x T Q z J f d m x z a W Z 0 X 2 N w d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B T F N D M l 9 2 b H N p Z n R f Y 3 B 1 L 0 F 1 d G 9 S Z W 1 v d m V k Q 2 9 s d W 1 u c z E u e y A s M H 0 m c X V v d D s s J n F 1 b 3 Q 7 U 2 V j d G l v b j E v S T N E U k F M U 0 M y X 3 Z s c 2 l m d F 9 j c H U v Q X V 0 b 1 J l b W 9 2 Z W R D b 2 x 1 b W 5 z M S 5 7 Y m F k M D U w L D F 9 J n F 1 b 3 Q 7 L C Z x d W 9 0 O 1 N l Y 3 R p b 2 4 x L 0 k z R F J B T F N D M l 9 2 b H N p Z n R f Y 3 B 1 L 0 F 1 d G 9 S Z W 1 v d m V k Q 2 9 s d W 1 u c z E u e 2 J h Z D E w M C w y f S Z x d W 9 0 O y w m c X V v d D t T Z W N 0 a W 9 u M S 9 J M 0 R S Q U x T Q z J f d m x z a W Z 0 X 2 N w d S 9 B d X R v U m V t b 3 Z l Z E N v b H V t b n M x L n t i Y W Q y M D A s M 3 0 m c X V v d D s s J n F 1 b 3 Q 7 U 2 V j d G l v b j E v S T N E U k F M U 0 M y X 3 Z s c 2 l m d F 9 j c H U v Q X V 0 b 1 J l b W 9 2 Z W R D b 2 x 1 b W 5 z M S 5 7 Y m F k N D A w L D R 9 J n F 1 b 3 Q 7 L C Z x d W 9 0 O 1 N l Y 3 R p b 2 4 x L 0 k z R F J B T F N D M l 9 2 b H N p Z n R f Y 3 B 1 L 0 F 1 d G 9 S Z W 1 v d m V k Q 2 9 s d W 1 u c z E u e 2 F 2 Z 2 V y c i w 1 f S Z x d W 9 0 O y w m c X V v d D t T Z W N 0 a W 9 u M S 9 J M 0 R S Q U x T Q z J f d m x z a W Z 0 X 2 N w d S 9 B d X R v U m V t b 3 Z l Z E N v b H V t b n M x L n t y b X M s N n 0 m c X V v d D s s J n F 1 b 3 Q 7 U 2 V j d G l v b j E v S T N E U k F M U 0 M y X 3 Z s c 2 l m d F 9 j c H U v Q X V 0 b 1 J l b W 9 2 Z W R D b 2 x 1 b W 5 z M S 5 7 Q T U w L D d 9 J n F 1 b 3 Q 7 L C Z x d W 9 0 O 1 N l Y 3 R p b 2 4 x L 0 k z R F J B T F N D M l 9 2 b H N p Z n R f Y 3 B 1 L 0 F 1 d G 9 S Z W 1 v d m V k Q 2 9 s d W 1 u c z E u e 0 E 5 M C w 4 f S Z x d W 9 0 O y w m c X V v d D t T Z W N 0 a W 9 u M S 9 J M 0 R S Q U x T Q z J f d m x z a W Z 0 X 2 N w d S 9 B d X R v U m V t b 3 Z l Z E N v b H V t b n M x L n t B O T U s O X 0 m c X V v d D s s J n F 1 b 3 Q 7 U 2 V j d G l v b j E v S T N E U k F M U 0 M y X 3 Z s c 2 l m d F 9 j c H U v Q X V 0 b 1 J l b W 9 2 Z W R D b 2 x 1 b W 5 z M S 5 7 Q T k 5 L D E w f S Z x d W 9 0 O y w m c X V v d D t T Z W N 0 a W 9 u M S 9 J M 0 R S Q U x T Q z J f d m x z a W Z 0 X 2 N w d S 9 B d X R v U m V t b 3 Z l Z E N v b H V t b n M x L n t 0 a W 1 l L D E x f S Z x d W 9 0 O y w m c X V v d D t T Z W N 0 a W 9 u M S 9 J M 0 R S Q U x T Q z J f d m x z a W Z 0 X 2 N w d S 9 B d X R v U m V t b 3 Z l Z E N v b H V t b n M x L n t 0 a W 1 l L 0 1 Q L D E y f S Z x d W 9 0 O y w m c X V v d D t T Z W N 0 a W 9 u M S 9 J M 0 R S Q U x T Q z J f d m x z a W Z 0 X 2 N w d S 9 B d X R v U m V t b 3 Z l Z E N v b H V t b n M x L n t 0 a W 1 l L 0 d k a X N w L D E z f S Z x d W 9 0 O y w m c X V v d D t T Z W N 0 a W 9 u M S 9 J M 0 R S Q U x T Q z J f d m x z a W Z 0 X 2 N w d S 9 B d X R v U m V t b 3 Z l Z E N v b H V t b n M x L n t j b 3 Z l c m F n Z S w x N H 0 m c X V v d D s s J n F 1 b 3 Q 7 U 2 V j d G l v b j E v S T N E U k F M U 0 M y X 3 Z s c 2 l m d F 9 j c H U v Q X V 0 b 1 J l b W 9 2 Z W R D b 2 x 1 b W 5 z M S 5 7 Y m F k M j A w X 2 1 h c 2 t l c n I s M T V 9 J n F 1 b 3 Q 7 L C Z x d W 9 0 O 1 N l Y 3 R p b 2 4 x L 0 k z R F J B T F N D M l 9 2 b H N p Z n R f Y 3 B 1 L 0 F 1 d G 9 S Z W 1 v d m V k Q 2 9 s d W 1 u c z E u e 3 J t c 1 9 t Y X N r Z X J y L D E 2 f S Z x d W 9 0 O 1 0 s J n F 1 b 3 Q 7 U m V s Y X R p b 2 5 z a G l w S W 5 m b y Z x d W 9 0 O z p b X X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Q 2 9 1 b n Q i I F Z h b H V l P S J s M T U i I C 8 + P C 9 T d G F i b G V F b n R y a W V z P j w v S X R l b T 4 8 S X R l b T 4 8 S X R l b U x v Y 2 F 0 a W 9 u P j x J d G V t V H l w Z T 5 G b 3 J t d W x h P C 9 J d G V t V H l w Z T 4 8 S X R l b V B h d G g + U 2 V j d G l v b j E v S T N E U k F M U 0 M y X 3 Z s c 2 l m d F 9 j c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M y X 3 Z s c 2 l m d F 9 j c H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M y X 3 Z s c 2 l m d F 9 j c H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r U h j B I F I 0 u l t G k i 3 Z L F K g A A A A A C A A A A A A A Q Z g A A A A E A A C A A A A C v 6 B 4 4 s x z g l 5 Z 7 8 z 5 K m / w g g D W G w f H 5 C O W A 9 W q W 6 n s T v g A A A A A O g A A A A A I A A C A A A A A b U j 5 o E 2 0 C n L K R n l 4 B b e N r q n j u j O I / o v R b k n N y J F B o Z F A A A A B F b Y J 3 5 U x / w Y c i 8 d m + 6 d I N p N + R r B n i 1 + U f G 4 7 t 6 3 i 9 p H I 7 s u A U D n P 9 p a l N H f 2 I f 6 b D J P E b p s s g C 9 n n X s 1 x i o s R O H Z x P e 9 h U 1 G H O s I U 0 t t 7 W k A A A A C n M T U 9 H u O q k o C J X m y J C Q X m 6 H V z V L z E B J 8 u 4 I 6 c J Z A T g r W l 0 v a h C s y y E q U I x f X S I 1 / U J N x e r A M t 9 Q v / 2 0 G d 5 G 5 c < / D a t a M a s h u p > 
</file>

<file path=customXml/itemProps1.xml><?xml version="1.0" encoding="utf-8"?>
<ds:datastoreItem xmlns:ds="http://schemas.openxmlformats.org/officeDocument/2006/customXml" ds:itemID="{35D2CD05-DF17-455A-A1FC-EB1DE3B0A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I3DRSGM</vt:lpstr>
      <vt:lpstr>I3DRSGM_interp</vt:lpstr>
      <vt:lpstr>I3DRSGM_sub</vt:lpstr>
      <vt:lpstr>I3DRALSC2_cvsift_cpugpu</vt:lpstr>
      <vt:lpstr>I3DRALSC</vt:lpstr>
      <vt:lpstr>I3DRALSC_down2</vt:lpstr>
      <vt:lpstr>OpenCVBM</vt:lpstr>
      <vt:lpstr>OpenCVBM_downfill</vt:lpstr>
      <vt:lpstr>OpenCVSGBM</vt:lpstr>
      <vt:lpstr>CM</vt:lpstr>
      <vt:lpstr>GOTCHA</vt:lpstr>
      <vt:lpstr>I3DRALSC2_vlsift_cpugpu</vt:lpstr>
      <vt:lpstr>I3DRALSC2_cvsift_gpu</vt:lpstr>
      <vt:lpstr>I3DRALSC2_vlsift_gpu</vt:lpstr>
      <vt:lpstr>I3DRALSC2_cvsift_cpu</vt:lpstr>
      <vt:lpstr>I3DRALSC2_vlsift_cpu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Knight</dc:creator>
  <cp:lastModifiedBy>Ben Knight</cp:lastModifiedBy>
  <dcterms:created xsi:type="dcterms:W3CDTF">2021-03-05T12:13:12Z</dcterms:created>
  <dcterms:modified xsi:type="dcterms:W3CDTF">2021-03-29T12:31:21Z</dcterms:modified>
</cp:coreProperties>
</file>