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8DA51F0F-746D-419D-92B1-5C02619B49E8}" xr6:coauthVersionLast="47" xr6:coauthVersionMax="47" xr10:uidLastSave="{00000000-0000-0000-0000-000000000000}"/>
  <bookViews>
    <workbookView xWindow="-120" yWindow="-120" windowWidth="29040" windowHeight="15840" tabRatio="782" activeTab="1" xr2:uid="{00000000-000D-0000-FFFF-FFFF00000000}"/>
  </bookViews>
  <sheets>
    <sheet name="NMR_Boltzmann_Averaged" sheetId="9" r:id="rId1"/>
    <sheet name="Scaled_NMR_Data" sheetId="7" r:id="rId2"/>
    <sheet name="NMR Comparison_all-conf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8" l="1"/>
  <c r="I6" i="8"/>
  <c r="E10" i="7"/>
  <c r="E9" i="7"/>
  <c r="E8" i="7"/>
  <c r="E6" i="7"/>
  <c r="E5" i="7"/>
  <c r="M5" i="7"/>
  <c r="F10" i="7"/>
  <c r="F9" i="7"/>
  <c r="F7" i="7"/>
  <c r="F6" i="7"/>
  <c r="M11" i="7"/>
  <c r="M12" i="7"/>
  <c r="M13" i="7"/>
  <c r="M14" i="7"/>
  <c r="M15" i="7"/>
  <c r="M16" i="7"/>
  <c r="M17" i="7"/>
  <c r="M18" i="7"/>
  <c r="M19" i="7"/>
  <c r="M10" i="7"/>
  <c r="M6" i="7"/>
  <c r="M7" i="7"/>
  <c r="M8" i="7"/>
  <c r="M9" i="7"/>
  <c r="J10" i="8"/>
  <c r="N10" i="8" s="1"/>
  <c r="O10" i="8" s="1"/>
  <c r="I11" i="8"/>
  <c r="L11" i="8" s="1"/>
  <c r="M11" i="8" s="1"/>
  <c r="I10" i="8"/>
  <c r="I9" i="8"/>
  <c r="L9" i="8" s="1"/>
  <c r="M9" i="8" s="1"/>
  <c r="I7" i="8"/>
  <c r="L7" i="8" s="1"/>
  <c r="J11" i="8"/>
  <c r="N11" i="8" s="1"/>
  <c r="O11" i="8" s="1"/>
  <c r="L10" i="8"/>
  <c r="M10" i="8" s="1"/>
  <c r="J8" i="8"/>
  <c r="N8" i="8" s="1"/>
  <c r="O8" i="8" s="1"/>
  <c r="N7" i="8"/>
  <c r="O7" i="8" s="1"/>
  <c r="L6" i="8"/>
  <c r="O20" i="8" l="1"/>
  <c r="O21" i="8" s="1"/>
  <c r="O24" i="8" s="1"/>
  <c r="F20" i="8" s="1"/>
  <c r="N20" i="8"/>
  <c r="N21" i="8" s="1"/>
  <c r="N23" i="8" s="1"/>
  <c r="F19" i="8" s="1"/>
  <c r="M6" i="8"/>
  <c r="M20" i="8" s="1"/>
  <c r="M21" i="8" s="1"/>
  <c r="M24" i="8" s="1"/>
  <c r="E20" i="8" s="1"/>
  <c r="L20" i="8"/>
  <c r="L21" i="8" s="1"/>
  <c r="L23" i="8" s="1"/>
  <c r="E19" i="8" s="1"/>
  <c r="M23" i="7" l="1"/>
  <c r="M24" i="7"/>
  <c r="M22" i="7"/>
  <c r="M21" i="7"/>
</calcChain>
</file>

<file path=xl/sharedStrings.xml><?xml version="1.0" encoding="utf-8"?>
<sst xmlns="http://schemas.openxmlformats.org/spreadsheetml/2006/main" count="155" uniqueCount="91">
  <si>
    <t>C</t>
  </si>
  <si>
    <t>CH</t>
  </si>
  <si>
    <t>Carbon No.</t>
  </si>
  <si>
    <t>Carbon Type</t>
  </si>
  <si>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C-NMR</t>
    </r>
  </si>
  <si>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H-NMR</t>
    </r>
  </si>
  <si>
    <r>
      <t>CH</t>
    </r>
    <r>
      <rPr>
        <vertAlign val="subscript"/>
        <sz val="12"/>
        <color theme="1"/>
        <rFont val="Times New Roman"/>
        <family val="1"/>
      </rPr>
      <t>2</t>
    </r>
  </si>
  <si>
    <t>MAE</t>
  </si>
  <si>
    <t>RMSE</t>
  </si>
  <si>
    <r>
      <t>CH</t>
    </r>
    <r>
      <rPr>
        <vertAlign val="subscript"/>
        <sz val="12"/>
        <color theme="1"/>
        <rFont val="Times New Roman"/>
        <family val="1"/>
      </rPr>
      <t>3</t>
    </r>
  </si>
  <si>
    <t>-</t>
  </si>
  <si>
    <t>*</t>
  </si>
  <si>
    <t>Experimental Data</t>
  </si>
  <si>
    <t>H</t>
  </si>
  <si>
    <t>O</t>
  </si>
  <si>
    <t>Boltzmann Averaged Shielding Tensors</t>
  </si>
  <si>
    <t>Atom Symbols</t>
  </si>
  <si>
    <t>Atom Numbers</t>
  </si>
  <si>
    <t>Scaled Chemical Shifts*</t>
  </si>
  <si>
    <t>Conformer</t>
  </si>
  <si>
    <t>SCF_Energy_kJ/mol</t>
  </si>
  <si>
    <t>Atom_1</t>
  </si>
  <si>
    <t>Atom_2</t>
  </si>
  <si>
    <t>Atom_3</t>
  </si>
  <si>
    <t>Atom_4</t>
  </si>
  <si>
    <t>Atom_5</t>
  </si>
  <si>
    <t>Atom_6</t>
  </si>
  <si>
    <t>Atom_7</t>
  </si>
  <si>
    <t>Atom_8</t>
  </si>
  <si>
    <t>Atom_9</t>
  </si>
  <si>
    <t>Atom_10</t>
  </si>
  <si>
    <t>Atom_11</t>
  </si>
  <si>
    <t>Atom_12</t>
  </si>
  <si>
    <t>Atom_13</t>
  </si>
  <si>
    <t>Atom_14</t>
  </si>
  <si>
    <t>Atom_15</t>
  </si>
  <si>
    <t>Atom_16</t>
  </si>
  <si>
    <t>Atom_17</t>
  </si>
  <si>
    <t>Atom_18</t>
  </si>
  <si>
    <t>Atom_19</t>
  </si>
  <si>
    <t>Atom_20</t>
  </si>
  <si>
    <t>Atom_Numbers</t>
  </si>
  <si>
    <t>Atom_Symbols</t>
  </si>
  <si>
    <t>This sheet is for processing Boltzmann averaged NMR data from conformers and matching the atom numbers to experimental atom numbers.</t>
  </si>
  <si>
    <r>
      <rPr>
        <b/>
        <vertAlign val="superscript"/>
        <sz val="12"/>
        <color theme="1"/>
        <rFont val="Times New Roman"/>
        <family val="1"/>
      </rPr>
      <t>13</t>
    </r>
    <r>
      <rPr>
        <b/>
        <sz val="12"/>
        <color theme="1"/>
        <rFont val="Times New Roman"/>
        <family val="1"/>
      </rPr>
      <t>C-NMR</t>
    </r>
  </si>
  <si>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H-NMR</t>
    </r>
  </si>
  <si>
    <t>Sum (Δδ)</t>
  </si>
  <si>
    <t>Average</t>
  </si>
  <si>
    <r>
      <rPr>
        <b/>
        <vertAlign val="superscript"/>
        <sz val="12"/>
        <color theme="1"/>
        <rFont val="Times New Roman"/>
        <family val="1"/>
      </rPr>
      <t>13</t>
    </r>
    <r>
      <rPr>
        <b/>
        <sz val="12"/>
        <color theme="1"/>
        <rFont val="Times New Roman"/>
        <family val="1"/>
      </rPr>
      <t>C ( Δδ)</t>
    </r>
  </si>
  <si>
    <r>
      <t xml:space="preserve">Square of </t>
    </r>
    <r>
      <rPr>
        <b/>
        <vertAlign val="superscript"/>
        <sz val="12"/>
        <color theme="1"/>
        <rFont val="Times New Roman"/>
        <family val="1"/>
      </rPr>
      <t>13</t>
    </r>
    <r>
      <rPr>
        <b/>
        <sz val="12"/>
        <color theme="1"/>
        <rFont val="Times New Roman"/>
        <family val="1"/>
      </rPr>
      <t>C ( Δδ)</t>
    </r>
  </si>
  <si>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H  (Δδ)</t>
    </r>
  </si>
  <si>
    <r>
      <t xml:space="preserve">Square of </t>
    </r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H ( Δδ)</t>
    </r>
  </si>
  <si>
    <t>Experimental Carbon No.</t>
  </si>
  <si>
    <r>
      <t>13C-NMR (δ</t>
    </r>
    <r>
      <rPr>
        <b/>
        <vertAlign val="subscript"/>
        <sz val="12"/>
        <color theme="1"/>
        <rFont val="Times New Roman"/>
        <family val="1"/>
      </rPr>
      <t>Exp</t>
    </r>
    <r>
      <rPr>
        <b/>
        <sz val="12"/>
        <color theme="1"/>
        <rFont val="Times New Roman"/>
        <family val="1"/>
      </rPr>
      <t xml:space="preserve"> - δ</t>
    </r>
    <r>
      <rPr>
        <b/>
        <vertAlign val="subscript"/>
        <sz val="12"/>
        <color theme="1"/>
        <rFont val="Times New Roman"/>
        <family val="1"/>
      </rPr>
      <t>Calc</t>
    </r>
    <r>
      <rPr>
        <b/>
        <sz val="12"/>
        <color theme="1"/>
        <rFont val="Times New Roman"/>
        <family val="1"/>
      </rPr>
      <t>)</t>
    </r>
  </si>
  <si>
    <r>
      <t>1H-NMR (δ</t>
    </r>
    <r>
      <rPr>
        <b/>
        <vertAlign val="subscript"/>
        <sz val="12"/>
        <color theme="1"/>
        <rFont val="Times New Roman"/>
        <family val="1"/>
      </rPr>
      <t>Exp</t>
    </r>
    <r>
      <rPr>
        <b/>
        <sz val="12"/>
        <color theme="1"/>
        <rFont val="Times New Roman"/>
        <family val="1"/>
      </rPr>
      <t xml:space="preserve"> - δ</t>
    </r>
    <r>
      <rPr>
        <b/>
        <vertAlign val="subscript"/>
        <sz val="12"/>
        <color theme="1"/>
        <rFont val="Times New Roman"/>
        <family val="1"/>
      </rPr>
      <t>Calc</t>
    </r>
    <r>
      <rPr>
        <b/>
        <sz val="12"/>
        <color theme="1"/>
        <rFont val="Times New Roman"/>
        <family val="1"/>
      </rPr>
      <t>)</t>
    </r>
  </si>
  <si>
    <t>Comp-01 NMR Data (CHESHIRE Scaling*)</t>
  </si>
  <si>
    <t>Computed Molecule</t>
  </si>
  <si>
    <r>
      <rPr>
        <b/>
        <sz val="11"/>
        <color theme="1"/>
        <rFont val="Calibri"/>
        <family val="2"/>
        <scheme val="minor"/>
      </rPr>
      <t>conformers (SR) considered: (&gt;90%)</t>
    </r>
    <r>
      <rPr>
        <sz val="11"/>
        <color theme="1"/>
        <rFont val="Calibri"/>
        <family val="2"/>
        <scheme val="minor"/>
      </rPr>
      <t xml:space="preserve"> conf 01, 02, 04, 05, 06, 12, 14, 17, 58.</t>
    </r>
  </si>
  <si>
    <t>Comp-01 (δ)</t>
  </si>
  <si>
    <t>Absolute Values for MAE</t>
  </si>
  <si>
    <r>
      <t>NMR Data of comp-01 calculated at (opt) B3LYP/6-31+G(d,p) and NMR in mPW1PW91/6-311+G(2d,p)/SCRF</t>
    </r>
    <r>
      <rPr>
        <b/>
        <vertAlign val="subscript"/>
        <sz val="20"/>
        <color theme="1"/>
        <rFont val="Calibri"/>
        <family val="2"/>
        <scheme val="minor"/>
      </rPr>
      <t>Chloroform</t>
    </r>
  </si>
  <si>
    <t>CH2</t>
  </si>
  <si>
    <t>CH3</t>
  </si>
  <si>
    <t>N</t>
  </si>
  <si>
    <t xml:space="preserve"> (Δδ) </t>
  </si>
  <si>
    <t>Gibbs_Energy_kJ/mol</t>
  </si>
  <si>
    <t>Used_Energy_kJ/mol</t>
  </si>
  <si>
    <t>Relative_Energy_kJ/mol</t>
  </si>
  <si>
    <t>Boltzmann_Factor</t>
  </si>
  <si>
    <t>Boltzmann_%</t>
  </si>
  <si>
    <t>conformer05</t>
  </si>
  <si>
    <t>conformer02</t>
  </si>
  <si>
    <t>conformer06</t>
  </si>
  <si>
    <t>conformer03</t>
  </si>
  <si>
    <t>conformer01</t>
  </si>
  <si>
    <t>conformer07</t>
  </si>
  <si>
    <t>conformer09</t>
  </si>
  <si>
    <t>conformer10</t>
  </si>
  <si>
    <t>conformer08</t>
  </si>
  <si>
    <t>conformer11</t>
  </si>
  <si>
    <t>conformer17</t>
  </si>
  <si>
    <t>conformer16</t>
  </si>
  <si>
    <t>conformer23</t>
  </si>
  <si>
    <t>conformer22</t>
  </si>
  <si>
    <t>conformer25</t>
  </si>
  <si>
    <t>conformer24</t>
  </si>
  <si>
    <t>conformer27</t>
  </si>
  <si>
    <t>conformer32</t>
  </si>
  <si>
    <t>conformer33</t>
  </si>
  <si>
    <t>conformer31</t>
  </si>
  <si>
    <t>Boltzmann_Averaged_Shielding_Tensors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</si>
</sst>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20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2" fontId="23" fillId="0" borderId="14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 vertical="center"/>
    </xf>
    <xf numFmtId="0" fontId="20" fillId="35" borderId="18" xfId="0" applyFont="1" applyFill="1" applyBorder="1" applyAlignment="1">
      <alignment horizontal="center" vertical="center"/>
    </xf>
    <xf numFmtId="0" fontId="20" fillId="35" borderId="19" xfId="0" applyFont="1" applyFill="1" applyBorder="1" applyAlignment="1">
      <alignment horizontal="center" vertical="center"/>
    </xf>
    <xf numFmtId="164" fontId="23" fillId="35" borderId="16" xfId="0" applyNumberFormat="1" applyFont="1" applyFill="1" applyBorder="1" applyAlignment="1">
      <alignment horizontal="center" vertical="center"/>
    </xf>
    <xf numFmtId="2" fontId="23" fillId="35" borderId="17" xfId="0" applyNumberFormat="1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164" fontId="23" fillId="0" borderId="10" xfId="0" applyNumberFormat="1" applyFont="1" applyFill="1" applyBorder="1" applyAlignment="1">
      <alignment horizontal="center" vertical="center"/>
    </xf>
    <xf numFmtId="2" fontId="23" fillId="0" borderId="14" xfId="0" applyNumberFormat="1" applyFont="1" applyFill="1" applyBorder="1" applyAlignment="1">
      <alignment horizontal="center" vertical="center"/>
    </xf>
    <xf numFmtId="164" fontId="23" fillId="0" borderId="16" xfId="0" applyNumberFormat="1" applyFont="1" applyBorder="1" applyAlignment="1">
      <alignment horizontal="center" vertical="center"/>
    </xf>
    <xf numFmtId="2" fontId="23" fillId="0" borderId="17" xfId="0" applyNumberFormat="1" applyFont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2" xfId="0" applyNumberFormat="1" applyFont="1" applyBorder="1" applyAlignment="1">
      <alignment horizontal="center" vertical="center"/>
    </xf>
    <xf numFmtId="164" fontId="28" fillId="0" borderId="1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 wrapText="1"/>
    </xf>
    <xf numFmtId="0" fontId="19" fillId="35" borderId="1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1</xdr:row>
      <xdr:rowOff>19050</xdr:rowOff>
    </xdr:from>
    <xdr:to>
      <xdr:col>33</xdr:col>
      <xdr:colOff>582542</xdr:colOff>
      <xdr:row>4</xdr:row>
      <xdr:rowOff>28739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55050" y="209550"/>
          <a:ext cx="10545692" cy="117173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4</xdr:row>
      <xdr:rowOff>66675</xdr:rowOff>
    </xdr:from>
    <xdr:to>
      <xdr:col>33</xdr:col>
      <xdr:colOff>141574</xdr:colOff>
      <xdr:row>35</xdr:row>
      <xdr:rowOff>104000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74100" y="1609725"/>
          <a:ext cx="10085674" cy="62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1257300</xdr:colOff>
          <xdr:row>25</xdr:row>
          <xdr:rowOff>0</xdr:rowOff>
        </xdr:from>
        <xdr:to>
          <xdr:col>15</xdr:col>
          <xdr:colOff>371475</xdr:colOff>
          <xdr:row>32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19</xdr:row>
          <xdr:rowOff>114300</xdr:rowOff>
        </xdr:from>
        <xdr:to>
          <xdr:col>9</xdr:col>
          <xdr:colOff>666750</xdr:colOff>
          <xdr:row>27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7C71-5CEE-42C6-BD81-34223CEE3C31}">
  <dimension ref="A1:AA25"/>
  <sheetViews>
    <sheetView topLeftCell="E1" workbookViewId="0">
      <selection activeCell="H23" sqref="H23:P25"/>
    </sheetView>
  </sheetViews>
  <sheetFormatPr defaultRowHeight="15" x14ac:dyDescent="0.25"/>
  <cols>
    <col min="1" max="1" width="13" customWidth="1"/>
    <col min="2" max="2" width="18.42578125" bestFit="1" customWidth="1"/>
    <col min="3" max="3" width="20.28515625" bestFit="1" customWidth="1"/>
    <col min="4" max="4" width="19.7109375" bestFit="1" customWidth="1"/>
    <col min="5" max="5" width="22.7109375" bestFit="1" customWidth="1"/>
    <col min="6" max="6" width="17" bestFit="1" customWidth="1"/>
    <col min="7" max="7" width="13.140625" bestFit="1" customWidth="1"/>
    <col min="8" max="8" width="11" bestFit="1" customWidth="1"/>
    <col min="9" max="9" width="9" bestFit="1" customWidth="1"/>
    <col min="10" max="11" width="11" bestFit="1" customWidth="1"/>
    <col min="12" max="12" width="9" bestFit="1" customWidth="1"/>
    <col min="13" max="13" width="10.7109375" bestFit="1" customWidth="1"/>
    <col min="14" max="14" width="11" bestFit="1" customWidth="1"/>
    <col min="15" max="15" width="8.7109375" bestFit="1" customWidth="1"/>
    <col min="16" max="16" width="11" bestFit="1" customWidth="1"/>
    <col min="17" max="18" width="10" bestFit="1" customWidth="1"/>
    <col min="19" max="19" width="11" bestFit="1" customWidth="1"/>
    <col min="20" max="22" width="10" bestFit="1" customWidth="1"/>
    <col min="23" max="23" width="8.85546875" bestFit="1" customWidth="1"/>
    <col min="24" max="27" width="10" bestFit="1" customWidth="1"/>
  </cols>
  <sheetData>
    <row r="1" spans="1:27" x14ac:dyDescent="0.25">
      <c r="A1" t="s">
        <v>19</v>
      </c>
      <c r="B1" t="s">
        <v>20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</row>
    <row r="2" spans="1:27" x14ac:dyDescent="0.25">
      <c r="A2" t="s">
        <v>70</v>
      </c>
      <c r="B2">
        <v>-1396283.240913</v>
      </c>
      <c r="D2">
        <v>-1396283.240913</v>
      </c>
      <c r="E2" s="9">
        <v>0</v>
      </c>
      <c r="F2">
        <v>1</v>
      </c>
      <c r="G2">
        <v>24.420999999999999</v>
      </c>
      <c r="H2">
        <v>131.21719999999999</v>
      </c>
      <c r="I2">
        <v>5.2984999999999998</v>
      </c>
      <c r="J2">
        <v>140.2834</v>
      </c>
      <c r="K2">
        <v>143.21700000000001</v>
      </c>
      <c r="L2">
        <v>6.9298000000000002</v>
      </c>
      <c r="M2">
        <v>-75.333699999999993</v>
      </c>
      <c r="N2">
        <v>217.2662</v>
      </c>
      <c r="O2">
        <v>-37.902299999999997</v>
      </c>
      <c r="P2">
        <v>124.15349999999999</v>
      </c>
      <c r="Q2">
        <v>30.6234</v>
      </c>
      <c r="R2">
        <v>30.888100000000001</v>
      </c>
      <c r="S2">
        <v>165.2663</v>
      </c>
      <c r="T2">
        <v>28.094799999999999</v>
      </c>
      <c r="U2">
        <v>23.7104</v>
      </c>
      <c r="V2">
        <v>27.643000000000001</v>
      </c>
      <c r="W2">
        <v>27.430399999999999</v>
      </c>
      <c r="X2">
        <v>25.308499999999999</v>
      </c>
      <c r="Y2">
        <v>30.2651</v>
      </c>
      <c r="Z2">
        <v>30.581800000000001</v>
      </c>
      <c r="AA2">
        <v>30.764900000000001</v>
      </c>
    </row>
    <row r="3" spans="1:27" x14ac:dyDescent="0.25">
      <c r="A3" t="s">
        <v>71</v>
      </c>
      <c r="B3">
        <v>-1396282.7028640001</v>
      </c>
      <c r="D3">
        <v>-1396282.7028640001</v>
      </c>
      <c r="E3" s="9">
        <v>0.538049</v>
      </c>
      <c r="F3">
        <v>0.80489299999999997</v>
      </c>
      <c r="G3">
        <v>19.656300000000002</v>
      </c>
      <c r="H3">
        <v>130.70490000000001</v>
      </c>
      <c r="I3">
        <v>3.0632000000000001</v>
      </c>
      <c r="J3">
        <v>141.0419</v>
      </c>
      <c r="K3">
        <v>145.72649999999999</v>
      </c>
      <c r="L3">
        <v>5.8987999999999996</v>
      </c>
      <c r="M3">
        <v>-77.278300000000002</v>
      </c>
      <c r="N3">
        <v>215.90979999999999</v>
      </c>
      <c r="O3">
        <v>-35.951900000000002</v>
      </c>
      <c r="P3">
        <v>127.1215</v>
      </c>
      <c r="Q3">
        <v>30.449000000000002</v>
      </c>
      <c r="R3">
        <v>30.836200000000002</v>
      </c>
      <c r="S3">
        <v>165.41659999999999</v>
      </c>
      <c r="T3">
        <v>28.042400000000001</v>
      </c>
      <c r="U3">
        <v>23.9526</v>
      </c>
      <c r="V3">
        <v>28.141999999999999</v>
      </c>
      <c r="W3">
        <v>26.772400000000001</v>
      </c>
      <c r="X3">
        <v>25.491199999999999</v>
      </c>
      <c r="Y3">
        <v>30.297599999999999</v>
      </c>
      <c r="Z3">
        <v>30.558399999999999</v>
      </c>
      <c r="AA3">
        <v>30.741700000000002</v>
      </c>
    </row>
    <row r="4" spans="1:27" x14ac:dyDescent="0.25">
      <c r="A4" t="s">
        <v>72</v>
      </c>
      <c r="B4">
        <v>-1396282.054518</v>
      </c>
      <c r="D4">
        <v>-1396282.054518</v>
      </c>
      <c r="E4" s="9">
        <v>1.1863950000000001</v>
      </c>
      <c r="F4">
        <v>0.61965899999999996</v>
      </c>
      <c r="G4">
        <v>15.1327</v>
      </c>
      <c r="H4">
        <v>131.49260000000001</v>
      </c>
      <c r="I4">
        <v>6.3636999999999997</v>
      </c>
      <c r="J4">
        <v>138.0566</v>
      </c>
      <c r="K4">
        <v>142.93369999999999</v>
      </c>
      <c r="L4">
        <v>6.9310999999999998</v>
      </c>
      <c r="M4">
        <v>-75.245199999999997</v>
      </c>
      <c r="N4">
        <v>216.07570000000001</v>
      </c>
      <c r="O4">
        <v>-38.125100000000003</v>
      </c>
      <c r="P4">
        <v>124.1421</v>
      </c>
      <c r="Q4">
        <v>30.3339</v>
      </c>
      <c r="R4">
        <v>31.305700000000002</v>
      </c>
      <c r="S4">
        <v>164.36099999999999</v>
      </c>
      <c r="T4">
        <v>28.393999999999998</v>
      </c>
      <c r="U4">
        <v>23.382999999999999</v>
      </c>
      <c r="V4">
        <v>27.467300000000002</v>
      </c>
      <c r="W4">
        <v>27.619900000000001</v>
      </c>
      <c r="X4">
        <v>25.320900000000002</v>
      </c>
      <c r="Y4">
        <v>30.610199999999999</v>
      </c>
      <c r="Z4">
        <v>30.979800000000001</v>
      </c>
      <c r="AA4">
        <v>29.6355</v>
      </c>
    </row>
    <row r="5" spans="1:27" x14ac:dyDescent="0.25">
      <c r="A5" t="s">
        <v>73</v>
      </c>
      <c r="B5">
        <v>-1396281.7103550001</v>
      </c>
      <c r="D5">
        <v>-1396281.7103550001</v>
      </c>
      <c r="E5" s="9">
        <v>1.530559</v>
      </c>
      <c r="F5">
        <v>0.53933399999999998</v>
      </c>
      <c r="G5">
        <v>13.171099999999999</v>
      </c>
      <c r="H5">
        <v>130.9845</v>
      </c>
      <c r="I5">
        <v>2.8620000000000001</v>
      </c>
      <c r="J5">
        <v>140.84399999999999</v>
      </c>
      <c r="K5">
        <v>145.482</v>
      </c>
      <c r="L5">
        <v>6.4103000000000003</v>
      </c>
      <c r="M5">
        <v>-78.071200000000005</v>
      </c>
      <c r="N5">
        <v>217.46449999999999</v>
      </c>
      <c r="O5">
        <v>-35.329000000000001</v>
      </c>
      <c r="P5">
        <v>127.2901</v>
      </c>
      <c r="Q5">
        <v>30.644400000000001</v>
      </c>
      <c r="R5">
        <v>30.874500000000001</v>
      </c>
      <c r="S5">
        <v>165.18600000000001</v>
      </c>
      <c r="T5">
        <v>28.064599999999999</v>
      </c>
      <c r="U5">
        <v>23.975899999999999</v>
      </c>
      <c r="V5">
        <v>26.904299999999999</v>
      </c>
      <c r="W5">
        <v>28.1236</v>
      </c>
      <c r="X5">
        <v>25.525300000000001</v>
      </c>
      <c r="Y5">
        <v>30.617100000000001</v>
      </c>
      <c r="Z5">
        <v>30.527899999999999</v>
      </c>
      <c r="AA5">
        <v>30.304099999999998</v>
      </c>
    </row>
    <row r="6" spans="1:27" x14ac:dyDescent="0.25">
      <c r="A6" t="s">
        <v>74</v>
      </c>
      <c r="B6">
        <v>-1396281.234687</v>
      </c>
      <c r="D6">
        <v>-1396281.234687</v>
      </c>
      <c r="E6" s="9">
        <v>2.0062259999999998</v>
      </c>
      <c r="F6">
        <v>0.44516800000000001</v>
      </c>
      <c r="G6">
        <v>10.871499999999999</v>
      </c>
      <c r="H6">
        <v>131.45259999999999</v>
      </c>
      <c r="I6">
        <v>3.9990000000000001</v>
      </c>
      <c r="J6">
        <v>138.60339999999999</v>
      </c>
      <c r="K6">
        <v>145.16159999999999</v>
      </c>
      <c r="L6">
        <v>5.9505999999999997</v>
      </c>
      <c r="M6">
        <v>-76.900300000000001</v>
      </c>
      <c r="N6">
        <v>213.72470000000001</v>
      </c>
      <c r="O6">
        <v>-38.537199999999999</v>
      </c>
      <c r="P6">
        <v>127.38930000000001</v>
      </c>
      <c r="Q6">
        <v>31.0871</v>
      </c>
      <c r="R6">
        <v>30.334</v>
      </c>
      <c r="S6">
        <v>164.7039</v>
      </c>
      <c r="T6">
        <v>28.303599999999999</v>
      </c>
      <c r="U6">
        <v>23.512799999999999</v>
      </c>
      <c r="V6">
        <v>26.8538</v>
      </c>
      <c r="W6">
        <v>28.1296</v>
      </c>
      <c r="X6">
        <v>25.502500000000001</v>
      </c>
      <c r="Y6">
        <v>30.6617</v>
      </c>
      <c r="Z6">
        <v>30.897300000000001</v>
      </c>
      <c r="AA6">
        <v>29.691099999999999</v>
      </c>
    </row>
    <row r="7" spans="1:27" x14ac:dyDescent="0.25">
      <c r="A7" t="s">
        <v>75</v>
      </c>
      <c r="B7">
        <v>-1396278.9755919999</v>
      </c>
      <c r="D7">
        <v>-1396278.9755919999</v>
      </c>
      <c r="E7" s="9">
        <v>4.2653220000000003</v>
      </c>
      <c r="F7">
        <v>0.178957</v>
      </c>
      <c r="G7">
        <v>4.3703000000000003</v>
      </c>
      <c r="H7">
        <v>130.94130000000001</v>
      </c>
      <c r="I7">
        <v>4.5393999999999997</v>
      </c>
      <c r="J7">
        <v>138.66409999999999</v>
      </c>
      <c r="K7">
        <v>144.70769999999999</v>
      </c>
      <c r="L7">
        <v>6.3257000000000003</v>
      </c>
      <c r="M7">
        <v>-67.744500000000002</v>
      </c>
      <c r="N7">
        <v>216.6369</v>
      </c>
      <c r="O7">
        <v>-31.582799999999999</v>
      </c>
      <c r="P7">
        <v>114.4008</v>
      </c>
      <c r="Q7">
        <v>30.529399999999999</v>
      </c>
      <c r="R7">
        <v>30.841799999999999</v>
      </c>
      <c r="S7">
        <v>165.45419999999999</v>
      </c>
      <c r="T7">
        <v>28.033899999999999</v>
      </c>
      <c r="U7">
        <v>23.8156</v>
      </c>
      <c r="V7">
        <v>28.1784</v>
      </c>
      <c r="W7">
        <v>26.802099999999999</v>
      </c>
      <c r="X7">
        <v>25.508400000000002</v>
      </c>
      <c r="Y7">
        <v>30.273900000000001</v>
      </c>
      <c r="Z7">
        <v>30.5594</v>
      </c>
      <c r="AA7">
        <v>30.753799999999998</v>
      </c>
    </row>
    <row r="8" spans="1:27" x14ac:dyDescent="0.25">
      <c r="A8" t="s">
        <v>76</v>
      </c>
      <c r="B8">
        <v>-1396278.4488220001</v>
      </c>
      <c r="D8">
        <v>-1396278.4488220001</v>
      </c>
      <c r="E8" s="9">
        <v>4.7920910000000001</v>
      </c>
      <c r="F8">
        <v>0.14469799999999999</v>
      </c>
      <c r="G8">
        <v>3.5337000000000001</v>
      </c>
      <c r="H8">
        <v>131.09280000000001</v>
      </c>
      <c r="I8">
        <v>4.5644</v>
      </c>
      <c r="J8">
        <v>138.52350000000001</v>
      </c>
      <c r="K8">
        <v>144.43090000000001</v>
      </c>
      <c r="L8">
        <v>6.4358000000000004</v>
      </c>
      <c r="M8">
        <v>-67.285600000000002</v>
      </c>
      <c r="N8">
        <v>217.35339999999999</v>
      </c>
      <c r="O8">
        <v>-31.250800000000002</v>
      </c>
      <c r="P8">
        <v>114.29049999999999</v>
      </c>
      <c r="Q8">
        <v>30.6449</v>
      </c>
      <c r="R8">
        <v>30.871500000000001</v>
      </c>
      <c r="S8">
        <v>165.5968</v>
      </c>
      <c r="T8">
        <v>28.055900000000001</v>
      </c>
      <c r="U8">
        <v>23.855799999999999</v>
      </c>
      <c r="V8">
        <v>26.882999999999999</v>
      </c>
      <c r="W8">
        <v>28.152899999999999</v>
      </c>
      <c r="X8">
        <v>25.519600000000001</v>
      </c>
      <c r="Y8">
        <v>30.598600000000001</v>
      </c>
      <c r="Z8">
        <v>30.610499999999998</v>
      </c>
      <c r="AA8">
        <v>30.258500000000002</v>
      </c>
    </row>
    <row r="9" spans="1:27" x14ac:dyDescent="0.25">
      <c r="A9" t="s">
        <v>77</v>
      </c>
      <c r="B9">
        <v>-1396277.934904</v>
      </c>
      <c r="D9">
        <v>-1396277.934904</v>
      </c>
      <c r="E9" s="9">
        <v>5.3060090000000004</v>
      </c>
      <c r="F9">
        <v>0.117605</v>
      </c>
      <c r="G9">
        <v>2.8719999999999999</v>
      </c>
      <c r="H9">
        <v>131.0635</v>
      </c>
      <c r="I9">
        <v>5.3086000000000002</v>
      </c>
      <c r="J9">
        <v>136.37270000000001</v>
      </c>
      <c r="K9">
        <v>144.05940000000001</v>
      </c>
      <c r="L9">
        <v>6.38</v>
      </c>
      <c r="M9">
        <v>-66.7089</v>
      </c>
      <c r="N9">
        <v>216.01480000000001</v>
      </c>
      <c r="O9">
        <v>-31.2788</v>
      </c>
      <c r="P9">
        <v>114.6925</v>
      </c>
      <c r="Q9">
        <v>30.302099999999999</v>
      </c>
      <c r="R9">
        <v>31.325199999999999</v>
      </c>
      <c r="S9">
        <v>164.6688</v>
      </c>
      <c r="T9">
        <v>28.348600000000001</v>
      </c>
      <c r="U9">
        <v>23.4496</v>
      </c>
      <c r="V9">
        <v>28.1524</v>
      </c>
      <c r="W9">
        <v>26.940300000000001</v>
      </c>
      <c r="X9">
        <v>25.523399999999999</v>
      </c>
      <c r="Y9">
        <v>29.6068</v>
      </c>
      <c r="Z9">
        <v>30.576699999999999</v>
      </c>
      <c r="AA9">
        <v>30.960699999999999</v>
      </c>
    </row>
    <row r="10" spans="1:27" x14ac:dyDescent="0.25">
      <c r="A10" t="s">
        <v>78</v>
      </c>
      <c r="B10">
        <v>-1396277.7259559999</v>
      </c>
      <c r="D10">
        <v>-1396277.7259559999</v>
      </c>
      <c r="E10" s="9">
        <v>5.5149569999999999</v>
      </c>
      <c r="F10">
        <v>0.108099</v>
      </c>
      <c r="G10">
        <v>2.6398999999999999</v>
      </c>
      <c r="H10">
        <v>131.47669999999999</v>
      </c>
      <c r="I10">
        <v>5.6973000000000003</v>
      </c>
      <c r="J10">
        <v>136.20240000000001</v>
      </c>
      <c r="K10">
        <v>144.32149999999999</v>
      </c>
      <c r="L10">
        <v>6.2803000000000004</v>
      </c>
      <c r="M10">
        <v>-67.435599999999994</v>
      </c>
      <c r="N10">
        <v>214.72210000000001</v>
      </c>
      <c r="O10">
        <v>-31.553599999999999</v>
      </c>
      <c r="P10">
        <v>114.42529999999999</v>
      </c>
      <c r="Q10">
        <v>30.301100000000002</v>
      </c>
      <c r="R10">
        <v>31.211099999999998</v>
      </c>
      <c r="S10">
        <v>164.715</v>
      </c>
      <c r="T10">
        <v>28.3368</v>
      </c>
      <c r="U10">
        <v>23.374400000000001</v>
      </c>
      <c r="V10">
        <v>26.834399999999999</v>
      </c>
      <c r="W10">
        <v>28.169799999999999</v>
      </c>
      <c r="X10">
        <v>25.526</v>
      </c>
      <c r="Y10">
        <v>30.619</v>
      </c>
      <c r="Z10">
        <v>30.893799999999999</v>
      </c>
      <c r="AA10">
        <v>29.631900000000002</v>
      </c>
    </row>
    <row r="11" spans="1:27" x14ac:dyDescent="0.25">
      <c r="A11" t="s">
        <v>79</v>
      </c>
      <c r="B11">
        <v>-1396276.8707969999</v>
      </c>
      <c r="D11">
        <v>-1396276.8707969999</v>
      </c>
      <c r="E11" s="9">
        <v>6.3701169999999996</v>
      </c>
      <c r="F11">
        <v>7.6560000000000003E-2</v>
      </c>
      <c r="G11">
        <v>1.8696999999999999</v>
      </c>
      <c r="H11">
        <v>131.68860000000001</v>
      </c>
      <c r="I11">
        <v>2.8956</v>
      </c>
      <c r="J11">
        <v>140.26499999999999</v>
      </c>
      <c r="K11">
        <v>143.11449999999999</v>
      </c>
      <c r="L11">
        <v>6.8380000000000001</v>
      </c>
      <c r="M11">
        <v>-72.655699999999996</v>
      </c>
      <c r="N11">
        <v>220.68010000000001</v>
      </c>
      <c r="O11">
        <v>-35.930700000000002</v>
      </c>
      <c r="P11">
        <v>124.7881</v>
      </c>
      <c r="Q11">
        <v>30.3141</v>
      </c>
      <c r="R11">
        <v>31.043399999999998</v>
      </c>
      <c r="S11">
        <v>164.38310000000001</v>
      </c>
      <c r="T11">
        <v>28.469799999999999</v>
      </c>
      <c r="U11">
        <v>25.806899999999999</v>
      </c>
      <c r="V11">
        <v>27.5228</v>
      </c>
      <c r="W11">
        <v>27.545100000000001</v>
      </c>
      <c r="X11">
        <v>25.2197</v>
      </c>
      <c r="Y11">
        <v>30.624600000000001</v>
      </c>
      <c r="Z11">
        <v>30.45</v>
      </c>
      <c r="AA11">
        <v>30.757000000000001</v>
      </c>
    </row>
    <row r="12" spans="1:27" x14ac:dyDescent="0.25">
      <c r="A12" t="s">
        <v>80</v>
      </c>
      <c r="B12">
        <v>-1396273.637233</v>
      </c>
      <c r="D12">
        <v>-1396273.637233</v>
      </c>
      <c r="E12" s="9">
        <v>9.6036800000000007</v>
      </c>
      <c r="F12">
        <v>2.0773E-2</v>
      </c>
      <c r="G12">
        <v>0.50729999999999997</v>
      </c>
      <c r="H12">
        <v>131.08150000000001</v>
      </c>
      <c r="I12">
        <v>5.8788</v>
      </c>
      <c r="J12">
        <v>137.80889999999999</v>
      </c>
      <c r="K12">
        <v>143.1491</v>
      </c>
      <c r="L12">
        <v>6.9842000000000004</v>
      </c>
      <c r="M12">
        <v>-72.832400000000007</v>
      </c>
      <c r="N12">
        <v>218.50640000000001</v>
      </c>
      <c r="O12">
        <v>-33.303199999999997</v>
      </c>
      <c r="P12">
        <v>124.71899999999999</v>
      </c>
      <c r="Q12">
        <v>31.367100000000001</v>
      </c>
      <c r="R12">
        <v>30.191400000000002</v>
      </c>
      <c r="S12">
        <v>160.29759999999999</v>
      </c>
      <c r="T12">
        <v>28.2698</v>
      </c>
      <c r="U12">
        <v>25.699000000000002</v>
      </c>
      <c r="V12">
        <v>27.483899999999998</v>
      </c>
      <c r="W12">
        <v>27.5471</v>
      </c>
      <c r="X12">
        <v>25.2196</v>
      </c>
      <c r="Y12">
        <v>30.6143</v>
      </c>
      <c r="Z12">
        <v>30.55</v>
      </c>
      <c r="AA12">
        <v>30.505099999999999</v>
      </c>
    </row>
    <row r="13" spans="1:27" x14ac:dyDescent="0.25">
      <c r="A13" t="s">
        <v>81</v>
      </c>
      <c r="B13">
        <v>-1396273.615305</v>
      </c>
      <c r="D13">
        <v>-1396273.615305</v>
      </c>
      <c r="E13" s="9">
        <v>9.6256079999999997</v>
      </c>
      <c r="F13">
        <v>2.0590000000000001E-2</v>
      </c>
      <c r="G13">
        <v>0.50280000000000002</v>
      </c>
      <c r="H13">
        <v>129.5522</v>
      </c>
      <c r="I13">
        <v>3.6297999999999999</v>
      </c>
      <c r="J13">
        <v>141.10560000000001</v>
      </c>
      <c r="K13">
        <v>143.08680000000001</v>
      </c>
      <c r="L13">
        <v>6.4595000000000002</v>
      </c>
      <c r="M13">
        <v>-72.620599999999996</v>
      </c>
      <c r="N13">
        <v>222.6052</v>
      </c>
      <c r="O13">
        <v>-44.390300000000003</v>
      </c>
      <c r="P13">
        <v>124.4111</v>
      </c>
      <c r="Q13">
        <v>30.6463</v>
      </c>
      <c r="R13">
        <v>30.994700000000002</v>
      </c>
      <c r="S13">
        <v>165.4408</v>
      </c>
      <c r="T13">
        <v>28.3048</v>
      </c>
      <c r="U13">
        <v>24.9282</v>
      </c>
      <c r="V13">
        <v>27.603999999999999</v>
      </c>
      <c r="W13">
        <v>27.514500000000002</v>
      </c>
      <c r="X13">
        <v>25.2059</v>
      </c>
      <c r="Y13">
        <v>30.959900000000001</v>
      </c>
      <c r="Z13">
        <v>30.1143</v>
      </c>
      <c r="AA13">
        <v>30.3887</v>
      </c>
    </row>
    <row r="14" spans="1:27" x14ac:dyDescent="0.25">
      <c r="A14" t="s">
        <v>82</v>
      </c>
      <c r="B14">
        <v>-1396270.857449</v>
      </c>
      <c r="D14">
        <v>-1396270.857449</v>
      </c>
      <c r="E14" s="9">
        <v>12.383464999999999</v>
      </c>
      <c r="F14">
        <v>6.7689999999999998E-3</v>
      </c>
      <c r="G14">
        <v>0.1653</v>
      </c>
      <c r="H14">
        <v>133.19130000000001</v>
      </c>
      <c r="I14">
        <v>7.2268999999999997</v>
      </c>
      <c r="J14">
        <v>139.92009999999999</v>
      </c>
      <c r="K14">
        <v>142.80770000000001</v>
      </c>
      <c r="L14">
        <v>6.7971000000000004</v>
      </c>
      <c r="M14">
        <v>-72.775700000000001</v>
      </c>
      <c r="N14">
        <v>221.35759999999999</v>
      </c>
      <c r="O14">
        <v>-41.377000000000002</v>
      </c>
      <c r="P14">
        <v>124.64960000000001</v>
      </c>
      <c r="Q14">
        <v>29.547899999999998</v>
      </c>
      <c r="R14">
        <v>31.075600000000001</v>
      </c>
      <c r="S14">
        <v>167.51769999999999</v>
      </c>
      <c r="T14">
        <v>27.853300000000001</v>
      </c>
      <c r="U14">
        <v>25.3855</v>
      </c>
      <c r="V14">
        <v>27.565100000000001</v>
      </c>
      <c r="W14">
        <v>27.4878</v>
      </c>
      <c r="X14">
        <v>25.221</v>
      </c>
      <c r="Y14">
        <v>30.5199</v>
      </c>
      <c r="Z14">
        <v>30.601500000000001</v>
      </c>
      <c r="AA14">
        <v>30.404599999999999</v>
      </c>
    </row>
    <row r="15" spans="1:27" x14ac:dyDescent="0.25">
      <c r="A15" t="s">
        <v>83</v>
      </c>
      <c r="B15">
        <v>-1396269.898816</v>
      </c>
      <c r="D15">
        <v>-1396269.898816</v>
      </c>
      <c r="E15" s="9">
        <v>13.342098</v>
      </c>
      <c r="F15">
        <v>4.5979999999999997E-3</v>
      </c>
      <c r="G15">
        <v>0.1123</v>
      </c>
      <c r="H15">
        <v>130.86429999999999</v>
      </c>
      <c r="I15">
        <v>0.62150000000000005</v>
      </c>
      <c r="J15">
        <v>137.4237</v>
      </c>
      <c r="K15">
        <v>143.51939999999999</v>
      </c>
      <c r="L15">
        <v>7.1159999999999997</v>
      </c>
      <c r="M15">
        <v>-68.166700000000006</v>
      </c>
      <c r="N15">
        <v>219.77760000000001</v>
      </c>
      <c r="O15">
        <v>-35.926099999999998</v>
      </c>
      <c r="P15">
        <v>115.64830000000001</v>
      </c>
      <c r="Q15">
        <v>30.364999999999998</v>
      </c>
      <c r="R15">
        <v>30.938099999999999</v>
      </c>
      <c r="S15">
        <v>164.44370000000001</v>
      </c>
      <c r="T15">
        <v>28.523199999999999</v>
      </c>
      <c r="U15">
        <v>26.295500000000001</v>
      </c>
      <c r="V15">
        <v>26.999600000000001</v>
      </c>
      <c r="W15">
        <v>28.1813</v>
      </c>
      <c r="X15">
        <v>25.488099999999999</v>
      </c>
      <c r="Y15">
        <v>30.606000000000002</v>
      </c>
      <c r="Z15">
        <v>30.438800000000001</v>
      </c>
      <c r="AA15">
        <v>30.7089</v>
      </c>
    </row>
    <row r="16" spans="1:27" x14ac:dyDescent="0.25">
      <c r="A16" t="s">
        <v>84</v>
      </c>
      <c r="B16">
        <v>-1396269.5300400001</v>
      </c>
      <c r="D16">
        <v>-1396269.5300400001</v>
      </c>
      <c r="E16" s="9">
        <v>13.710872999999999</v>
      </c>
      <c r="F16">
        <v>3.9620000000000002E-3</v>
      </c>
      <c r="G16">
        <v>9.6799999999999997E-2</v>
      </c>
      <c r="H16">
        <v>131.4667</v>
      </c>
      <c r="I16">
        <v>0.82420000000000004</v>
      </c>
      <c r="J16">
        <v>137.8048</v>
      </c>
      <c r="K16">
        <v>143.69049999999999</v>
      </c>
      <c r="L16">
        <v>7.0221</v>
      </c>
      <c r="M16">
        <v>-68.976799999999997</v>
      </c>
      <c r="N16">
        <v>220.87620000000001</v>
      </c>
      <c r="O16">
        <v>-34.803899999999999</v>
      </c>
      <c r="P16">
        <v>114.48699999999999</v>
      </c>
      <c r="Q16">
        <v>30.324000000000002</v>
      </c>
      <c r="R16">
        <v>31.017600000000002</v>
      </c>
      <c r="S16">
        <v>165.1919</v>
      </c>
      <c r="T16">
        <v>28.473400000000002</v>
      </c>
      <c r="U16">
        <v>26.354299999999999</v>
      </c>
      <c r="V16">
        <v>28.166599999999999</v>
      </c>
      <c r="W16">
        <v>26.877800000000001</v>
      </c>
      <c r="X16">
        <v>25.479399999999998</v>
      </c>
      <c r="Y16">
        <v>30.437799999999999</v>
      </c>
      <c r="Z16">
        <v>30.802299999999999</v>
      </c>
      <c r="AA16">
        <v>30.437999999999999</v>
      </c>
    </row>
    <row r="17" spans="1:27" x14ac:dyDescent="0.25">
      <c r="A17" t="s">
        <v>85</v>
      </c>
      <c r="B17">
        <v>-1396266.414725</v>
      </c>
      <c r="D17">
        <v>-1396266.414725</v>
      </c>
      <c r="E17" s="9">
        <v>16.826188999999999</v>
      </c>
      <c r="F17">
        <v>1.1280000000000001E-3</v>
      </c>
      <c r="G17">
        <v>2.75E-2</v>
      </c>
      <c r="H17">
        <v>130.98820000000001</v>
      </c>
      <c r="I17">
        <v>4.5260999999999996</v>
      </c>
      <c r="J17">
        <v>135.5752</v>
      </c>
      <c r="K17">
        <v>143.92789999999999</v>
      </c>
      <c r="L17">
        <v>7.0677000000000003</v>
      </c>
      <c r="M17">
        <v>-68.993300000000005</v>
      </c>
      <c r="N17">
        <v>219.5549</v>
      </c>
      <c r="O17">
        <v>-29.589700000000001</v>
      </c>
      <c r="P17">
        <v>114.4188</v>
      </c>
      <c r="Q17">
        <v>31.370999999999999</v>
      </c>
      <c r="R17">
        <v>30.053899999999999</v>
      </c>
      <c r="S17">
        <v>160.82079999999999</v>
      </c>
      <c r="T17">
        <v>28.259899999999998</v>
      </c>
      <c r="U17">
        <v>26.228300000000001</v>
      </c>
      <c r="V17">
        <v>28.1647</v>
      </c>
      <c r="W17">
        <v>26.845400000000001</v>
      </c>
      <c r="X17">
        <v>25.475200000000001</v>
      </c>
      <c r="Y17">
        <v>30.614899999999999</v>
      </c>
      <c r="Z17">
        <v>30.322199999999999</v>
      </c>
      <c r="AA17">
        <v>30.5762</v>
      </c>
    </row>
    <row r="18" spans="1:27" x14ac:dyDescent="0.25">
      <c r="A18" t="s">
        <v>86</v>
      </c>
      <c r="B18">
        <v>-1396266.0807950001</v>
      </c>
      <c r="D18">
        <v>-1396266.0807950001</v>
      </c>
      <c r="E18" s="9">
        <v>17.160118000000001</v>
      </c>
      <c r="F18">
        <v>9.859999999999999E-4</v>
      </c>
      <c r="G18">
        <v>2.41E-2</v>
      </c>
      <c r="H18">
        <v>130.40360000000001</v>
      </c>
      <c r="I18">
        <v>3.1816</v>
      </c>
      <c r="J18">
        <v>135.3218</v>
      </c>
      <c r="K18">
        <v>143.21950000000001</v>
      </c>
      <c r="L18">
        <v>7.3926999999999996</v>
      </c>
      <c r="M18">
        <v>-68.313599999999994</v>
      </c>
      <c r="N18">
        <v>219.0558</v>
      </c>
      <c r="O18">
        <v>-36.960299999999997</v>
      </c>
      <c r="P18">
        <v>116.37909999999999</v>
      </c>
      <c r="Q18">
        <v>31.375399999999999</v>
      </c>
      <c r="R18">
        <v>30.16</v>
      </c>
      <c r="S18">
        <v>159.9478</v>
      </c>
      <c r="T18">
        <v>28.273</v>
      </c>
      <c r="U18">
        <v>26.189699999999998</v>
      </c>
      <c r="V18">
        <v>27.116599999999998</v>
      </c>
      <c r="W18">
        <v>28.176100000000002</v>
      </c>
      <c r="X18">
        <v>25.465900000000001</v>
      </c>
      <c r="Y18">
        <v>30.485099999999999</v>
      </c>
      <c r="Z18">
        <v>30.578299999999999</v>
      </c>
      <c r="AA18">
        <v>30.539400000000001</v>
      </c>
    </row>
    <row r="19" spans="1:27" x14ac:dyDescent="0.25">
      <c r="A19" t="s">
        <v>87</v>
      </c>
      <c r="B19">
        <v>-1396263.7732800001</v>
      </c>
      <c r="D19">
        <v>-1396263.7732800001</v>
      </c>
      <c r="E19" s="9">
        <v>19.467634</v>
      </c>
      <c r="F19">
        <v>3.8900000000000002E-4</v>
      </c>
      <c r="G19">
        <v>9.4999999999999998E-3</v>
      </c>
      <c r="H19">
        <v>132.9205</v>
      </c>
      <c r="I19">
        <v>8.2708999999999993</v>
      </c>
      <c r="J19">
        <v>137.3734</v>
      </c>
      <c r="K19">
        <v>142.98939999999999</v>
      </c>
      <c r="L19">
        <v>6.5724</v>
      </c>
      <c r="M19">
        <v>-72.151600000000002</v>
      </c>
      <c r="N19">
        <v>215.25530000000001</v>
      </c>
      <c r="O19">
        <v>-51.717399999999998</v>
      </c>
      <c r="P19">
        <v>124.57899999999999</v>
      </c>
      <c r="Q19">
        <v>30.825099999999999</v>
      </c>
      <c r="R19">
        <v>31.017700000000001</v>
      </c>
      <c r="S19">
        <v>168.61259999999999</v>
      </c>
      <c r="T19">
        <v>27.868600000000001</v>
      </c>
      <c r="U19">
        <v>25.8078</v>
      </c>
      <c r="V19">
        <v>27.5746</v>
      </c>
      <c r="W19">
        <v>27.485900000000001</v>
      </c>
      <c r="X19">
        <v>25.216999999999999</v>
      </c>
      <c r="Y19">
        <v>30.948</v>
      </c>
      <c r="Z19">
        <v>30.300799999999999</v>
      </c>
      <c r="AA19">
        <v>30.7182</v>
      </c>
    </row>
    <row r="20" spans="1:27" x14ac:dyDescent="0.25">
      <c r="A20" t="s">
        <v>88</v>
      </c>
      <c r="B20">
        <v>-1396263.63473</v>
      </c>
      <c r="D20">
        <v>-1396263.63473</v>
      </c>
      <c r="E20" s="9">
        <v>19.606183999999999</v>
      </c>
      <c r="F20">
        <v>3.6699999999999998E-4</v>
      </c>
      <c r="G20">
        <v>8.9999999999999993E-3</v>
      </c>
      <c r="H20">
        <v>132.93090000000001</v>
      </c>
      <c r="I20">
        <v>5.7199</v>
      </c>
      <c r="J20">
        <v>138.56100000000001</v>
      </c>
      <c r="K20">
        <v>143.48230000000001</v>
      </c>
      <c r="L20">
        <v>7.1154000000000002</v>
      </c>
      <c r="M20">
        <v>-68.59</v>
      </c>
      <c r="N20">
        <v>222.26339999999999</v>
      </c>
      <c r="O20">
        <v>-38.1982</v>
      </c>
      <c r="P20">
        <v>115.49760000000001</v>
      </c>
      <c r="Q20">
        <v>29.432099999999998</v>
      </c>
      <c r="R20">
        <v>31.065999999999999</v>
      </c>
      <c r="S20">
        <v>167.10640000000001</v>
      </c>
      <c r="T20">
        <v>27.798100000000002</v>
      </c>
      <c r="U20">
        <v>25.8386</v>
      </c>
      <c r="V20">
        <v>26.947199999999999</v>
      </c>
      <c r="W20">
        <v>28.138100000000001</v>
      </c>
      <c r="X20">
        <v>25.510899999999999</v>
      </c>
      <c r="Y20">
        <v>30.488299999999999</v>
      </c>
      <c r="Z20">
        <v>30.5824</v>
      </c>
      <c r="AA20">
        <v>30.478100000000001</v>
      </c>
    </row>
    <row r="21" spans="1:27" x14ac:dyDescent="0.25">
      <c r="A21" t="s">
        <v>89</v>
      </c>
      <c r="B21">
        <v>-1396263.1644969999</v>
      </c>
      <c r="D21">
        <v>-1396263.1644969999</v>
      </c>
      <c r="E21" s="9">
        <v>20.076415999999998</v>
      </c>
      <c r="F21">
        <v>3.0400000000000002E-4</v>
      </c>
      <c r="G21">
        <v>7.4000000000000003E-3</v>
      </c>
      <c r="H21">
        <v>133.1585</v>
      </c>
      <c r="I21">
        <v>4.4958</v>
      </c>
      <c r="J21">
        <v>138.70050000000001</v>
      </c>
      <c r="K21">
        <v>142.7381</v>
      </c>
      <c r="L21">
        <v>7.3051000000000004</v>
      </c>
      <c r="M21">
        <v>-68.935299999999998</v>
      </c>
      <c r="N21">
        <v>222.2509</v>
      </c>
      <c r="O21">
        <v>-46.537799999999997</v>
      </c>
      <c r="P21">
        <v>116.5204</v>
      </c>
      <c r="Q21">
        <v>29.497499999999999</v>
      </c>
      <c r="R21">
        <v>31.061800000000002</v>
      </c>
      <c r="S21">
        <v>167.29519999999999</v>
      </c>
      <c r="T21">
        <v>27.7879</v>
      </c>
      <c r="U21">
        <v>25.8018</v>
      </c>
      <c r="V21">
        <v>28.147200000000002</v>
      </c>
      <c r="W21">
        <v>27.173200000000001</v>
      </c>
      <c r="X21">
        <v>25.503599999999999</v>
      </c>
      <c r="Y21">
        <v>30.478400000000001</v>
      </c>
      <c r="Z21">
        <v>30.504300000000001</v>
      </c>
      <c r="AA21">
        <v>30.435700000000001</v>
      </c>
    </row>
    <row r="23" spans="1:27" x14ac:dyDescent="0.25">
      <c r="A23" t="s">
        <v>41</v>
      </c>
      <c r="H23" s="8">
        <v>1</v>
      </c>
      <c r="I23" s="8">
        <v>2</v>
      </c>
      <c r="J23" s="8">
        <v>3</v>
      </c>
      <c r="K23" s="8">
        <v>4</v>
      </c>
      <c r="L23" s="8">
        <v>5</v>
      </c>
      <c r="M23" s="8">
        <v>6</v>
      </c>
      <c r="N23" s="8">
        <v>7</v>
      </c>
      <c r="O23" s="8">
        <v>8</v>
      </c>
      <c r="P23" s="8">
        <v>9</v>
      </c>
      <c r="Q23" s="8">
        <v>10</v>
      </c>
      <c r="R23" s="8">
        <v>11</v>
      </c>
      <c r="S23" s="8">
        <v>12</v>
      </c>
      <c r="T23" s="8">
        <v>13</v>
      </c>
      <c r="U23" s="8">
        <v>14</v>
      </c>
      <c r="V23" s="8">
        <v>15</v>
      </c>
      <c r="W23" s="8">
        <v>16</v>
      </c>
      <c r="X23" s="8">
        <v>17</v>
      </c>
      <c r="Y23" s="8">
        <v>18</v>
      </c>
      <c r="Z23" s="8">
        <v>19</v>
      </c>
      <c r="AA23" s="8">
        <v>20</v>
      </c>
    </row>
    <row r="24" spans="1:27" x14ac:dyDescent="0.25">
      <c r="A24" t="s">
        <v>42</v>
      </c>
      <c r="H24" s="8" t="s">
        <v>0</v>
      </c>
      <c r="I24" s="8" t="s">
        <v>0</v>
      </c>
      <c r="J24" s="8" t="s">
        <v>63</v>
      </c>
      <c r="K24" s="8" t="s">
        <v>0</v>
      </c>
      <c r="L24" s="8" t="s">
        <v>0</v>
      </c>
      <c r="M24" s="8" t="s">
        <v>14</v>
      </c>
      <c r="N24" s="8" t="s">
        <v>63</v>
      </c>
      <c r="O24" s="8" t="s">
        <v>14</v>
      </c>
      <c r="P24" s="8" t="s">
        <v>14</v>
      </c>
      <c r="Q24" s="8" t="s">
        <v>13</v>
      </c>
      <c r="R24" s="8" t="s">
        <v>13</v>
      </c>
      <c r="S24" s="8" t="s">
        <v>0</v>
      </c>
      <c r="T24" s="8" t="s">
        <v>13</v>
      </c>
      <c r="U24" s="8" t="s">
        <v>13</v>
      </c>
      <c r="V24" s="8" t="s">
        <v>13</v>
      </c>
      <c r="W24" s="8" t="s">
        <v>13</v>
      </c>
      <c r="X24" s="8" t="s">
        <v>13</v>
      </c>
      <c r="Y24" s="8" t="s">
        <v>13</v>
      </c>
      <c r="Z24" s="8" t="s">
        <v>13</v>
      </c>
      <c r="AA24" s="8" t="s">
        <v>13</v>
      </c>
    </row>
    <row r="25" spans="1:27" x14ac:dyDescent="0.25">
      <c r="A25" t="s">
        <v>90</v>
      </c>
      <c r="H25" s="8">
        <v>131.14216300000001</v>
      </c>
      <c r="I25" s="8">
        <v>4.4526029999999999</v>
      </c>
      <c r="J25" s="8">
        <v>139.61569499999999</v>
      </c>
      <c r="K25" s="8">
        <v>144.33589699999999</v>
      </c>
      <c r="L25" s="8">
        <v>6.4721039999999999</v>
      </c>
      <c r="M25" s="8">
        <v>-75.061494999999994</v>
      </c>
      <c r="N25" s="8">
        <v>216.44474299999999</v>
      </c>
      <c r="O25" s="8">
        <v>-36.386099999999999</v>
      </c>
      <c r="P25" s="8">
        <v>124.18888099999999</v>
      </c>
      <c r="Q25" s="8">
        <v>30.573366</v>
      </c>
      <c r="R25" s="8">
        <v>30.897566000000001</v>
      </c>
      <c r="S25" s="8">
        <v>165.03531899999999</v>
      </c>
      <c r="T25" s="8">
        <v>28.167560999999999</v>
      </c>
      <c r="U25" s="8">
        <v>23.780801</v>
      </c>
      <c r="V25" s="8">
        <v>27.517621999999999</v>
      </c>
      <c r="W25" s="8">
        <v>27.504200000000001</v>
      </c>
      <c r="X25" s="8">
        <v>25.421745999999999</v>
      </c>
      <c r="Y25" s="8">
        <v>30.429002000000001</v>
      </c>
      <c r="Z25" s="8">
        <v>30.667757999999999</v>
      </c>
      <c r="AA25" s="8">
        <v>30.364841999999999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7F95-7710-4D2C-BE08-B3A00CC80281}">
  <dimension ref="A1:Q24"/>
  <sheetViews>
    <sheetView tabSelected="1" workbookViewId="0">
      <selection activeCell="O20" sqref="O20"/>
    </sheetView>
  </sheetViews>
  <sheetFormatPr defaultColWidth="8.85546875" defaultRowHeight="15" x14ac:dyDescent="0.25"/>
  <cols>
    <col min="3" max="3" width="10.28515625" bestFit="1" customWidth="1"/>
    <col min="4" max="4" width="9.42578125" bestFit="1" customWidth="1"/>
    <col min="5" max="5" width="10.28515625" bestFit="1" customWidth="1"/>
    <col min="6" max="6" width="9.42578125" bestFit="1" customWidth="1"/>
    <col min="7" max="7" width="7.28515625" customWidth="1"/>
    <col min="8" max="8" width="5.7109375" customWidth="1"/>
    <col min="9" max="9" width="13" customWidth="1"/>
    <col min="10" max="10" width="9.140625" customWidth="1"/>
    <col min="11" max="11" width="8.140625" customWidth="1"/>
    <col min="12" max="12" width="19.42578125" bestFit="1" customWidth="1"/>
    <col min="13" max="13" width="10.85546875" customWidth="1"/>
    <col min="14" max="14" width="6.7109375" customWidth="1"/>
  </cols>
  <sheetData>
    <row r="1" spans="1:17" x14ac:dyDescent="0.25">
      <c r="A1" t="s">
        <v>43</v>
      </c>
      <c r="Q1" t="s">
        <v>11</v>
      </c>
    </row>
    <row r="2" spans="1:17" x14ac:dyDescent="0.25">
      <c r="I2" s="47" t="s">
        <v>55</v>
      </c>
      <c r="J2" s="47"/>
      <c r="K2" s="47"/>
      <c r="L2" s="47"/>
      <c r="M2" s="47"/>
    </row>
    <row r="3" spans="1:17" ht="45" x14ac:dyDescent="0.25">
      <c r="A3" s="48" t="s">
        <v>12</v>
      </c>
      <c r="B3" s="48"/>
      <c r="C3" s="48"/>
      <c r="D3" s="49"/>
      <c r="E3" s="50" t="s">
        <v>56</v>
      </c>
      <c r="F3" s="51"/>
      <c r="I3" s="11" t="s">
        <v>52</v>
      </c>
      <c r="J3" s="11" t="s">
        <v>17</v>
      </c>
      <c r="K3" s="11" t="s">
        <v>16</v>
      </c>
      <c r="L3" s="11" t="s">
        <v>15</v>
      </c>
      <c r="M3" s="11" t="s">
        <v>18</v>
      </c>
    </row>
    <row r="4" spans="1:17" ht="31.5" x14ac:dyDescent="0.25">
      <c r="A4" s="3" t="s">
        <v>3</v>
      </c>
      <c r="B4" s="3" t="s">
        <v>2</v>
      </c>
      <c r="C4" s="4" t="s">
        <v>4</v>
      </c>
      <c r="D4" s="12" t="s">
        <v>5</v>
      </c>
      <c r="E4" s="30" t="s">
        <v>4</v>
      </c>
      <c r="F4" s="31" t="s">
        <v>5</v>
      </c>
    </row>
    <row r="5" spans="1:17" ht="15.75" x14ac:dyDescent="0.25">
      <c r="A5" s="37" t="s">
        <v>0</v>
      </c>
      <c r="B5" s="38">
        <v>1</v>
      </c>
      <c r="C5" s="39">
        <v>174.6</v>
      </c>
      <c r="D5" s="40" t="s">
        <v>10</v>
      </c>
      <c r="E5" s="32">
        <f>M8</f>
        <v>172.63396928982723</v>
      </c>
      <c r="F5" s="33" t="s">
        <v>10</v>
      </c>
      <c r="I5" s="5">
        <v>4</v>
      </c>
      <c r="J5" s="5">
        <v>1</v>
      </c>
      <c r="K5" s="5" t="s">
        <v>0</v>
      </c>
      <c r="L5" s="5">
        <v>131.14216300000001</v>
      </c>
      <c r="M5" s="7">
        <f>(186.3567-L5)/1.042</f>
        <v>52.988999040307078</v>
      </c>
    </row>
    <row r="6" spans="1:17" ht="18.75" x14ac:dyDescent="0.25">
      <c r="A6" s="37" t="s">
        <v>6</v>
      </c>
      <c r="B6" s="38">
        <v>2</v>
      </c>
      <c r="C6" s="39">
        <v>42.9</v>
      </c>
      <c r="D6" s="40">
        <v>4.1399999999999997</v>
      </c>
      <c r="E6" s="32">
        <f>M7</f>
        <v>40.327066218809982</v>
      </c>
      <c r="F6" s="33">
        <f>M14</f>
        <v>4.0635115215971647</v>
      </c>
      <c r="I6" s="5">
        <v>3</v>
      </c>
      <c r="J6" s="5">
        <v>2</v>
      </c>
      <c r="K6" s="5" t="s">
        <v>0</v>
      </c>
      <c r="L6" s="5">
        <v>4.4526029999999999</v>
      </c>
      <c r="M6" s="7">
        <f t="shared" ref="M6:M9" si="0">(186.3567-L6)/1.042</f>
        <v>174.57207005758156</v>
      </c>
    </row>
    <row r="7" spans="1:17" ht="15.75" x14ac:dyDescent="0.25">
      <c r="A7" s="37"/>
      <c r="B7" s="38"/>
      <c r="C7" s="39"/>
      <c r="D7" s="40">
        <v>4.1399999999999997</v>
      </c>
      <c r="E7" s="32"/>
      <c r="F7" s="33">
        <f>M15</f>
        <v>4.0760332120533622</v>
      </c>
      <c r="I7" s="5">
        <v>2</v>
      </c>
      <c r="J7" s="5">
        <v>4</v>
      </c>
      <c r="K7" s="5" t="s">
        <v>0</v>
      </c>
      <c r="L7" s="5">
        <v>144.33589699999999</v>
      </c>
      <c r="M7" s="7">
        <f t="shared" si="0"/>
        <v>40.327066218809982</v>
      </c>
    </row>
    <row r="8" spans="1:17" ht="15.75" x14ac:dyDescent="0.25">
      <c r="A8" s="37" t="s">
        <v>0</v>
      </c>
      <c r="B8" s="38">
        <v>3</v>
      </c>
      <c r="C8" s="39">
        <v>172</v>
      </c>
      <c r="D8" s="40" t="s">
        <v>10</v>
      </c>
      <c r="E8" s="32">
        <f>M6</f>
        <v>174.57207005758156</v>
      </c>
      <c r="F8" s="33" t="s">
        <v>10</v>
      </c>
      <c r="I8" s="5">
        <v>1</v>
      </c>
      <c r="J8" s="5">
        <v>5</v>
      </c>
      <c r="K8" s="5" t="s">
        <v>0</v>
      </c>
      <c r="L8" s="5">
        <v>6.4721039999999999</v>
      </c>
      <c r="M8" s="7">
        <f t="shared" si="0"/>
        <v>172.63396928982723</v>
      </c>
    </row>
    <row r="9" spans="1:17" ht="15.75" x14ac:dyDescent="0.25">
      <c r="A9" s="37" t="s">
        <v>1</v>
      </c>
      <c r="B9" s="38">
        <v>4</v>
      </c>
      <c r="C9" s="39">
        <v>49.6</v>
      </c>
      <c r="D9" s="40">
        <v>3.67</v>
      </c>
      <c r="E9" s="32">
        <f>M5</f>
        <v>52.988999040307078</v>
      </c>
      <c r="F9" s="33">
        <f>M12</f>
        <v>3.4571685791585045</v>
      </c>
      <c r="I9" s="5">
        <v>5</v>
      </c>
      <c r="J9" s="5">
        <v>12</v>
      </c>
      <c r="K9" s="5" t="s">
        <v>0</v>
      </c>
      <c r="L9" s="5">
        <v>165.03531899999999</v>
      </c>
      <c r="M9" s="7">
        <f t="shared" si="0"/>
        <v>20.461977927063341</v>
      </c>
    </row>
    <row r="10" spans="1:17" ht="18.75" x14ac:dyDescent="0.25">
      <c r="A10" s="37" t="s">
        <v>9</v>
      </c>
      <c r="B10" s="38">
        <v>5</v>
      </c>
      <c r="C10" s="39">
        <v>33.4</v>
      </c>
      <c r="D10" s="40">
        <v>1.27</v>
      </c>
      <c r="E10" s="32">
        <f>M9</f>
        <v>20.461977927063341</v>
      </c>
      <c r="F10" s="33">
        <f>AVERAGE(M17:M19)</f>
        <v>1.2931237366669783</v>
      </c>
      <c r="I10" s="5"/>
      <c r="J10" s="5">
        <v>10</v>
      </c>
      <c r="K10" s="5" t="s">
        <v>13</v>
      </c>
      <c r="L10" s="5">
        <v>30.573366</v>
      </c>
      <c r="M10" s="7">
        <f>(31.8733-L10)/1.0719</f>
        <v>1.2127381285567687</v>
      </c>
    </row>
    <row r="11" spans="1:17" ht="15.75" x14ac:dyDescent="0.25">
      <c r="A11" s="1"/>
      <c r="B11" s="2"/>
      <c r="C11" s="6"/>
      <c r="D11" s="13"/>
      <c r="E11" s="32"/>
      <c r="F11" s="33"/>
      <c r="I11" s="5"/>
      <c r="J11" s="5">
        <v>11</v>
      </c>
      <c r="K11" s="5" t="s">
        <v>13</v>
      </c>
      <c r="L11" s="5">
        <v>30.897566000000001</v>
      </c>
      <c r="M11" s="7">
        <f t="shared" ref="M11:M19" si="1">(31.8733-L11)/1.0719</f>
        <v>0.91028454146841975</v>
      </c>
    </row>
    <row r="12" spans="1:17" ht="15.75" x14ac:dyDescent="0.25">
      <c r="A12" s="1"/>
      <c r="B12" s="2"/>
      <c r="C12" s="6"/>
      <c r="D12" s="13"/>
      <c r="E12" s="32"/>
      <c r="F12" s="33"/>
      <c r="I12" s="5">
        <v>4</v>
      </c>
      <c r="J12" s="5">
        <v>13</v>
      </c>
      <c r="K12" s="5" t="s">
        <v>13</v>
      </c>
      <c r="L12" s="5">
        <v>28.167560999999999</v>
      </c>
      <c r="M12" s="7">
        <f t="shared" si="1"/>
        <v>3.4571685791585045</v>
      </c>
    </row>
    <row r="13" spans="1:17" ht="15.75" x14ac:dyDescent="0.25">
      <c r="A13" s="1"/>
      <c r="B13" s="2"/>
      <c r="C13" s="6"/>
      <c r="D13" s="13"/>
      <c r="E13" s="32"/>
      <c r="F13" s="33"/>
      <c r="I13" s="5"/>
      <c r="J13" s="5">
        <v>14</v>
      </c>
      <c r="K13" s="5" t="s">
        <v>13</v>
      </c>
      <c r="L13" s="5">
        <v>23.780801</v>
      </c>
      <c r="M13" s="7">
        <f t="shared" si="1"/>
        <v>7.5496772086948409</v>
      </c>
    </row>
    <row r="14" spans="1:17" ht="15.75" x14ac:dyDescent="0.25">
      <c r="A14" s="1"/>
      <c r="B14" s="2"/>
      <c r="C14" s="6"/>
      <c r="D14" s="13"/>
      <c r="E14" s="32"/>
      <c r="F14" s="33"/>
      <c r="I14" s="5">
        <v>2</v>
      </c>
      <c r="J14" s="5">
        <v>15</v>
      </c>
      <c r="K14" s="5" t="s">
        <v>13</v>
      </c>
      <c r="L14" s="5">
        <v>27.517621999999999</v>
      </c>
      <c r="M14" s="7">
        <f t="shared" si="1"/>
        <v>4.0635115215971647</v>
      </c>
    </row>
    <row r="15" spans="1:17" ht="15.75" x14ac:dyDescent="0.25">
      <c r="A15" s="1"/>
      <c r="B15" s="2"/>
      <c r="C15" s="6"/>
      <c r="D15" s="13"/>
      <c r="E15" s="32"/>
      <c r="F15" s="33"/>
      <c r="I15" s="5">
        <v>2</v>
      </c>
      <c r="J15" s="5">
        <v>16</v>
      </c>
      <c r="K15" s="5" t="s">
        <v>13</v>
      </c>
      <c r="L15" s="5">
        <v>27.504200000000001</v>
      </c>
      <c r="M15" s="7">
        <f t="shared" si="1"/>
        <v>4.0760332120533622</v>
      </c>
    </row>
    <row r="16" spans="1:17" ht="15.75" x14ac:dyDescent="0.25">
      <c r="A16" s="1"/>
      <c r="B16" s="2"/>
      <c r="C16" s="6"/>
      <c r="D16" s="13"/>
      <c r="E16" s="32"/>
      <c r="F16" s="33"/>
      <c r="I16" s="5"/>
      <c r="J16" s="5">
        <v>17</v>
      </c>
      <c r="K16" s="5" t="s">
        <v>13</v>
      </c>
      <c r="L16" s="5">
        <v>25.421745999999999</v>
      </c>
      <c r="M16" s="7">
        <f t="shared" si="1"/>
        <v>6.0188021270640926</v>
      </c>
    </row>
    <row r="17" spans="1:13" ht="15.75" x14ac:dyDescent="0.25">
      <c r="A17" s="1"/>
      <c r="B17" s="2"/>
      <c r="C17" s="6"/>
      <c r="D17" s="13"/>
      <c r="E17" s="32"/>
      <c r="F17" s="33"/>
      <c r="I17" s="5">
        <v>5</v>
      </c>
      <c r="J17" s="5">
        <v>18</v>
      </c>
      <c r="K17" s="5" t="s">
        <v>13</v>
      </c>
      <c r="L17" s="5">
        <v>30.429002000000001</v>
      </c>
      <c r="M17" s="7">
        <f t="shared" si="1"/>
        <v>1.3474186024815746</v>
      </c>
    </row>
    <row r="18" spans="1:13" ht="15.75" x14ac:dyDescent="0.25">
      <c r="A18" s="1"/>
      <c r="B18" s="2"/>
      <c r="C18" s="6"/>
      <c r="D18" s="13"/>
      <c r="E18" s="32"/>
      <c r="F18" s="33"/>
      <c r="I18" s="5">
        <v>5</v>
      </c>
      <c r="J18" s="5">
        <v>19</v>
      </c>
      <c r="K18" s="5" t="s">
        <v>13</v>
      </c>
      <c r="L18" s="5">
        <v>30.667757999999999</v>
      </c>
      <c r="M18" s="7">
        <f t="shared" si="1"/>
        <v>1.1246776751562657</v>
      </c>
    </row>
    <row r="19" spans="1:13" ht="15.75" x14ac:dyDescent="0.25">
      <c r="A19" s="1"/>
      <c r="B19" s="2"/>
      <c r="C19" s="6"/>
      <c r="D19" s="13"/>
      <c r="E19" s="32"/>
      <c r="F19" s="33"/>
      <c r="I19" s="5">
        <v>5</v>
      </c>
      <c r="J19" s="5">
        <v>20</v>
      </c>
      <c r="K19" s="5" t="s">
        <v>13</v>
      </c>
      <c r="L19" s="5">
        <v>30.364841999999999</v>
      </c>
      <c r="M19" s="7">
        <f t="shared" si="1"/>
        <v>1.4072749323630944</v>
      </c>
    </row>
    <row r="20" spans="1:13" ht="15.75" x14ac:dyDescent="0.25">
      <c r="A20" s="1"/>
      <c r="B20" s="2"/>
      <c r="C20" s="6"/>
      <c r="D20" s="13"/>
      <c r="E20" s="32"/>
      <c r="F20" s="33"/>
      <c r="I20" s="5"/>
      <c r="J20" s="5">
        <v>3</v>
      </c>
      <c r="K20" s="5" t="s">
        <v>63</v>
      </c>
      <c r="L20" s="5">
        <v>139.61569499999999</v>
      </c>
      <c r="M20" s="7"/>
    </row>
    <row r="21" spans="1:13" ht="15.75" x14ac:dyDescent="0.25">
      <c r="A21" s="1"/>
      <c r="B21" s="2"/>
      <c r="C21" s="6"/>
      <c r="D21" s="13"/>
      <c r="E21" s="32"/>
      <c r="F21" s="33"/>
      <c r="I21" s="5"/>
      <c r="J21" s="5">
        <v>7</v>
      </c>
      <c r="K21" s="5" t="s">
        <v>63</v>
      </c>
      <c r="L21" s="5">
        <v>216.44474299999999</v>
      </c>
      <c r="M21" s="7">
        <f>(186.3567-L21)/1.042</f>
        <v>-28.875281190019191</v>
      </c>
    </row>
    <row r="22" spans="1:13" ht="15.75" x14ac:dyDescent="0.25">
      <c r="A22" s="1"/>
      <c r="B22" s="2"/>
      <c r="C22" s="6"/>
      <c r="D22" s="13"/>
      <c r="E22" s="32"/>
      <c r="F22" s="33"/>
      <c r="I22" s="5"/>
      <c r="J22" s="5">
        <v>6</v>
      </c>
      <c r="K22" s="5" t="s">
        <v>14</v>
      </c>
      <c r="L22" s="5">
        <v>-75.061494999999994</v>
      </c>
      <c r="M22" s="7">
        <f>(186.3567-L22)/1.042</f>
        <v>250.88118522072932</v>
      </c>
    </row>
    <row r="23" spans="1:13" ht="15.75" x14ac:dyDescent="0.25">
      <c r="A23" s="1"/>
      <c r="B23" s="2"/>
      <c r="C23" s="6"/>
      <c r="D23" s="13"/>
      <c r="E23" s="32"/>
      <c r="F23" s="33"/>
      <c r="I23" s="5"/>
      <c r="J23" s="5">
        <v>8</v>
      </c>
      <c r="K23" s="5" t="s">
        <v>14</v>
      </c>
      <c r="L23" s="5">
        <v>-36.386099999999999</v>
      </c>
      <c r="M23" s="7">
        <f>(31.8733-L23)/1.0719</f>
        <v>63.6807538016606</v>
      </c>
    </row>
    <row r="24" spans="1:13" x14ac:dyDescent="0.25">
      <c r="I24" s="5"/>
      <c r="J24" s="5">
        <v>9</v>
      </c>
      <c r="K24" s="5" t="s">
        <v>14</v>
      </c>
      <c r="L24" s="5">
        <v>124.18888099999999</v>
      </c>
      <c r="M24" s="7">
        <f>(31.8733-L24)/1.0719</f>
        <v>-86.123314674876383</v>
      </c>
    </row>
  </sheetData>
  <sortState xmlns:xlrd2="http://schemas.microsoft.com/office/spreadsheetml/2017/richdata2" ref="I4:M23">
    <sortCondition ref="K4:K23"/>
  </sortState>
  <mergeCells count="3">
    <mergeCell ref="I2:M2"/>
    <mergeCell ref="A3:D3"/>
    <mergeCell ref="E3:F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hemDraw.Document.6.0" shapeId="1025" r:id="rId3">
          <objectPr defaultSize="0" r:id="rId4">
            <anchor moveWithCells="1">
              <from>
                <xdr:col>11</xdr:col>
                <xdr:colOff>1257300</xdr:colOff>
                <xdr:row>25</xdr:row>
                <xdr:rowOff>0</xdr:rowOff>
              </from>
              <to>
                <xdr:col>15</xdr:col>
                <xdr:colOff>371475</xdr:colOff>
                <xdr:row>32</xdr:row>
                <xdr:rowOff>95250</xdr:rowOff>
              </to>
            </anchor>
          </objectPr>
        </oleObject>
      </mc:Choice>
      <mc:Fallback>
        <oleObject progId="ChemDraw.Document.6.0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2A4F-1C16-42C1-BECA-9C465B0D240C}">
  <dimension ref="A1:Q24"/>
  <sheetViews>
    <sheetView zoomScale="90" zoomScaleNormal="90" workbookViewId="0">
      <selection activeCell="F19" sqref="F19"/>
    </sheetView>
  </sheetViews>
  <sheetFormatPr defaultColWidth="8.85546875" defaultRowHeight="15" x14ac:dyDescent="0.25"/>
  <cols>
    <col min="3" max="3" width="10.28515625" bestFit="1" customWidth="1"/>
    <col min="4" max="4" width="9.42578125" bestFit="1" customWidth="1"/>
    <col min="5" max="5" width="10.28515625" bestFit="1" customWidth="1"/>
    <col min="6" max="6" width="9.42578125" bestFit="1" customWidth="1"/>
    <col min="7" max="8" width="10" customWidth="1"/>
    <col min="9" max="9" width="23.85546875" bestFit="1" customWidth="1"/>
    <col min="10" max="10" width="22.85546875" bestFit="1" customWidth="1"/>
    <col min="13" max="13" width="10.140625" customWidth="1"/>
    <col min="15" max="15" width="10.140625" customWidth="1"/>
    <col min="16" max="16" width="5.42578125" customWidth="1"/>
  </cols>
  <sheetData>
    <row r="1" spans="1:17" ht="30.75" x14ac:dyDescent="0.55000000000000004">
      <c r="A1" s="52" t="s">
        <v>60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ht="20.25" customHeight="1" x14ac:dyDescent="0.4">
      <c r="A2" s="28" t="s">
        <v>57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5.75" thickBot="1" x14ac:dyDescent="0.3">
      <c r="G3" s="8"/>
      <c r="H3" s="8"/>
      <c r="I3" s="8"/>
    </row>
    <row r="4" spans="1:17" ht="17.25" x14ac:dyDescent="0.3">
      <c r="A4" s="53" t="s">
        <v>12</v>
      </c>
      <c r="B4" s="53"/>
      <c r="C4" s="53"/>
      <c r="D4" s="54"/>
      <c r="E4" s="55" t="s">
        <v>58</v>
      </c>
      <c r="F4" s="56"/>
      <c r="G4" s="29"/>
      <c r="H4" s="29"/>
      <c r="I4" s="34" t="s">
        <v>53</v>
      </c>
      <c r="J4" s="35" t="s">
        <v>54</v>
      </c>
      <c r="L4" s="57" t="s">
        <v>59</v>
      </c>
      <c r="M4" s="57"/>
      <c r="N4" s="57"/>
      <c r="O4" s="57"/>
    </row>
    <row r="5" spans="1:17" ht="34.5" x14ac:dyDescent="0.25">
      <c r="A5" s="15" t="s">
        <v>3</v>
      </c>
      <c r="B5" s="15" t="s">
        <v>2</v>
      </c>
      <c r="C5" s="16" t="s">
        <v>44</v>
      </c>
      <c r="D5" s="17" t="s">
        <v>45</v>
      </c>
      <c r="E5" s="21" t="s">
        <v>44</v>
      </c>
      <c r="F5" s="22" t="s">
        <v>45</v>
      </c>
      <c r="G5" s="27"/>
      <c r="H5" s="27"/>
      <c r="I5" s="25" t="s">
        <v>64</v>
      </c>
      <c r="J5" s="18" t="s">
        <v>64</v>
      </c>
      <c r="L5" s="36" t="s">
        <v>48</v>
      </c>
      <c r="M5" s="20" t="s">
        <v>49</v>
      </c>
      <c r="N5" s="36" t="s">
        <v>50</v>
      </c>
      <c r="O5" s="20" t="s">
        <v>51</v>
      </c>
    </row>
    <row r="6" spans="1:17" ht="15.75" x14ac:dyDescent="0.25">
      <c r="A6" s="1" t="s">
        <v>0</v>
      </c>
      <c r="B6" s="2">
        <v>1</v>
      </c>
      <c r="C6" s="6">
        <v>174.6</v>
      </c>
      <c r="D6" s="13" t="s">
        <v>10</v>
      </c>
      <c r="E6" s="41">
        <v>172.63396928982723</v>
      </c>
      <c r="F6" s="42" t="s">
        <v>10</v>
      </c>
      <c r="G6" s="43"/>
      <c r="H6" s="43"/>
      <c r="I6" s="44">
        <f>$C6-E6</f>
        <v>1.9660307101727597</v>
      </c>
      <c r="J6" s="44" t="s">
        <v>10</v>
      </c>
      <c r="L6" s="7">
        <f>ABS(I6)</f>
        <v>1.9660307101727597</v>
      </c>
      <c r="M6" s="7">
        <f>POWER(L6, 2)</f>
        <v>3.8652767533424055</v>
      </c>
      <c r="N6" s="7"/>
      <c r="O6" s="7"/>
    </row>
    <row r="7" spans="1:17" ht="15.75" x14ac:dyDescent="0.25">
      <c r="A7" s="1" t="s">
        <v>61</v>
      </c>
      <c r="B7" s="2">
        <v>2</v>
      </c>
      <c r="C7" s="6">
        <v>42.9</v>
      </c>
      <c r="D7" s="13">
        <v>4.1399999999999997</v>
      </c>
      <c r="E7" s="41">
        <v>40.327066218809982</v>
      </c>
      <c r="F7" s="42">
        <v>4.0635115215971647</v>
      </c>
      <c r="G7" s="43"/>
      <c r="H7" s="43"/>
      <c r="I7" s="44">
        <f>$C7-E7</f>
        <v>2.5729337811900166</v>
      </c>
      <c r="J7" s="44">
        <f>$D7-F7</f>
        <v>7.6488478402835014E-2</v>
      </c>
      <c r="L7" s="7">
        <f>ABS(I7)</f>
        <v>2.5729337811900166</v>
      </c>
      <c r="M7" s="7"/>
      <c r="N7" s="7">
        <f>ABS(J7)</f>
        <v>7.6488478402835014E-2</v>
      </c>
      <c r="O7" s="7">
        <f t="shared" ref="O7:O11" si="0">POWER(N7, 2)</f>
        <v>5.8504873283809584E-3</v>
      </c>
    </row>
    <row r="8" spans="1:17" ht="15.75" x14ac:dyDescent="0.25">
      <c r="A8" s="1"/>
      <c r="B8" s="2"/>
      <c r="C8" s="6"/>
      <c r="D8" s="13">
        <v>4.1399999999999997</v>
      </c>
      <c r="E8" s="41"/>
      <c r="F8" s="42">
        <v>4.0760332120533622</v>
      </c>
      <c r="G8" s="43"/>
      <c r="H8" s="43"/>
      <c r="I8" s="44"/>
      <c r="J8" s="44">
        <f>$D8-F8</f>
        <v>6.396678794663746E-2</v>
      </c>
      <c r="L8" s="7"/>
      <c r="M8" s="7"/>
      <c r="N8" s="7">
        <f>ABS(J8)</f>
        <v>6.396678794663746E-2</v>
      </c>
      <c r="O8" s="7">
        <f t="shared" si="0"/>
        <v>4.0917499602100837E-3</v>
      </c>
    </row>
    <row r="9" spans="1:17" ht="15.75" x14ac:dyDescent="0.25">
      <c r="A9" s="1" t="s">
        <v>0</v>
      </c>
      <c r="B9" s="2">
        <v>3</v>
      </c>
      <c r="C9" s="6">
        <v>172</v>
      </c>
      <c r="D9" s="13" t="s">
        <v>10</v>
      </c>
      <c r="E9" s="41">
        <v>174.57207005758156</v>
      </c>
      <c r="F9" s="42" t="s">
        <v>10</v>
      </c>
      <c r="G9" s="43"/>
      <c r="H9" s="43"/>
      <c r="I9" s="44">
        <f>$C9-E9</f>
        <v>-2.5720700575815556</v>
      </c>
      <c r="J9" s="44" t="s">
        <v>10</v>
      </c>
      <c r="L9" s="7">
        <f>ABS(I9)</f>
        <v>2.5720700575815556</v>
      </c>
      <c r="M9" s="7">
        <f>POWER(L9, 2)</f>
        <v>6.6155443811075871</v>
      </c>
      <c r="N9" s="7"/>
      <c r="O9" s="7"/>
    </row>
    <row r="10" spans="1:17" ht="15.75" x14ac:dyDescent="0.25">
      <c r="A10" s="1" t="s">
        <v>1</v>
      </c>
      <c r="B10" s="2">
        <v>4</v>
      </c>
      <c r="C10" s="6">
        <v>49.6</v>
      </c>
      <c r="D10" s="13">
        <v>3.67</v>
      </c>
      <c r="E10" s="41">
        <v>52.988999040307078</v>
      </c>
      <c r="F10" s="42">
        <v>3.4571685791585045</v>
      </c>
      <c r="G10" s="43"/>
      <c r="H10" s="43"/>
      <c r="I10" s="44">
        <f>$C10-E10</f>
        <v>-3.3889990403070769</v>
      </c>
      <c r="J10" s="44">
        <f>$D10-F10</f>
        <v>0.21283142084149542</v>
      </c>
      <c r="L10" s="7">
        <f>ABS(I10)</f>
        <v>3.3889990403070769</v>
      </c>
      <c r="M10" s="7">
        <f>POWER(L10, 2)</f>
        <v>11.485314495202289</v>
      </c>
      <c r="N10" s="7">
        <f>ABS(J10)</f>
        <v>0.21283142084149542</v>
      </c>
      <c r="O10" s="7">
        <f t="shared" si="0"/>
        <v>4.529721369740973E-2</v>
      </c>
    </row>
    <row r="11" spans="1:17" ht="15.75" x14ac:dyDescent="0.25">
      <c r="A11" s="1" t="s">
        <v>62</v>
      </c>
      <c r="B11" s="2">
        <v>5</v>
      </c>
      <c r="C11" s="6">
        <v>33.4</v>
      </c>
      <c r="D11" s="13">
        <v>1.27</v>
      </c>
      <c r="E11" s="41">
        <v>20.461977927063341</v>
      </c>
      <c r="F11" s="42">
        <v>1.2931237366669783</v>
      </c>
      <c r="G11" s="43"/>
      <c r="H11" s="43"/>
      <c r="I11" s="44">
        <f>$C11-E11</f>
        <v>12.938022072936658</v>
      </c>
      <c r="J11" s="44">
        <f>$D11-F11</f>
        <v>-2.3123736666978312E-2</v>
      </c>
      <c r="L11" s="7">
        <f>ABS(I11)</f>
        <v>12.938022072936658</v>
      </c>
      <c r="M11" s="7">
        <f>POWER(L11, 2)</f>
        <v>167.39241515979617</v>
      </c>
      <c r="N11" s="7">
        <f>ABS(J11)</f>
        <v>2.3123736666978312E-2</v>
      </c>
      <c r="O11" s="7">
        <f t="shared" si="0"/>
        <v>5.3470719744375724E-4</v>
      </c>
    </row>
    <row r="12" spans="1:17" ht="15.75" x14ac:dyDescent="0.25">
      <c r="A12" s="1"/>
      <c r="B12" s="2"/>
      <c r="C12" s="6"/>
      <c r="D12" s="13"/>
      <c r="E12" s="41"/>
      <c r="F12" s="42"/>
      <c r="G12" s="43"/>
      <c r="H12" s="43"/>
      <c r="I12" s="45"/>
      <c r="J12" s="44"/>
      <c r="L12" s="7"/>
      <c r="M12" s="7"/>
      <c r="N12" s="7"/>
      <c r="O12" s="7"/>
    </row>
    <row r="13" spans="1:17" ht="15.75" x14ac:dyDescent="0.25">
      <c r="A13" s="1"/>
      <c r="B13" s="2"/>
      <c r="C13" s="6"/>
      <c r="D13" s="13"/>
      <c r="E13" s="41"/>
      <c r="F13" s="42"/>
      <c r="G13" s="43"/>
      <c r="H13" s="43"/>
      <c r="I13" s="45"/>
      <c r="J13" s="44"/>
      <c r="L13" s="7"/>
      <c r="M13" s="7"/>
      <c r="N13" s="7"/>
      <c r="O13" s="7"/>
    </row>
    <row r="14" spans="1:17" ht="15.75" x14ac:dyDescent="0.25">
      <c r="A14" s="1"/>
      <c r="B14" s="2"/>
      <c r="C14" s="6"/>
      <c r="D14" s="13"/>
      <c r="E14" s="41"/>
      <c r="F14" s="42"/>
      <c r="G14" s="43"/>
      <c r="H14" s="43"/>
      <c r="I14" s="45"/>
      <c r="J14" s="44"/>
      <c r="L14" s="7"/>
      <c r="M14" s="7"/>
      <c r="N14" s="7"/>
      <c r="O14" s="7"/>
    </row>
    <row r="15" spans="1:17" ht="15.75" x14ac:dyDescent="0.25">
      <c r="A15" s="1"/>
      <c r="B15" s="2"/>
      <c r="C15" s="6"/>
      <c r="D15" s="13"/>
      <c r="E15" s="41"/>
      <c r="F15" s="42"/>
      <c r="G15" s="43"/>
      <c r="H15" s="43"/>
      <c r="I15" s="45"/>
      <c r="J15" s="44"/>
      <c r="L15" s="7"/>
      <c r="M15" s="7"/>
      <c r="N15" s="7"/>
      <c r="O15" s="7"/>
    </row>
    <row r="16" spans="1:17" ht="15.75" x14ac:dyDescent="0.25">
      <c r="A16" s="1"/>
      <c r="B16" s="2"/>
      <c r="C16" s="6"/>
      <c r="D16" s="13"/>
      <c r="E16" s="41"/>
      <c r="F16" s="42"/>
      <c r="G16" s="43"/>
      <c r="H16" s="43"/>
      <c r="I16" s="45"/>
      <c r="J16" s="44"/>
      <c r="L16" s="7"/>
      <c r="M16" s="7"/>
      <c r="N16" s="7"/>
      <c r="O16" s="7"/>
    </row>
    <row r="17" spans="1:17" ht="15.75" x14ac:dyDescent="0.25">
      <c r="A17" s="1"/>
      <c r="B17" s="2"/>
      <c r="C17" s="6"/>
      <c r="D17" s="13"/>
      <c r="E17" s="41"/>
      <c r="F17" s="42"/>
      <c r="G17" s="43"/>
      <c r="H17" s="43"/>
      <c r="I17" s="44"/>
      <c r="J17" s="44"/>
      <c r="L17" s="7"/>
      <c r="M17" s="7"/>
      <c r="N17" s="7"/>
      <c r="O17" s="7"/>
    </row>
    <row r="18" spans="1:17" ht="16.5" thickBot="1" x14ac:dyDescent="0.3">
      <c r="A18" s="1"/>
      <c r="B18" s="2"/>
      <c r="C18" s="6"/>
      <c r="D18" s="13"/>
      <c r="E18" s="41"/>
      <c r="F18" s="42"/>
      <c r="G18" s="43"/>
      <c r="H18" s="43"/>
      <c r="I18" s="46"/>
      <c r="J18" s="46"/>
      <c r="L18" s="7"/>
      <c r="M18" s="7"/>
      <c r="N18" s="7"/>
      <c r="O18" s="7"/>
    </row>
    <row r="19" spans="1:17" ht="15.75" x14ac:dyDescent="0.25">
      <c r="D19" s="24" t="s">
        <v>7</v>
      </c>
      <c r="E19" s="23">
        <f>L23</f>
        <v>4.6876111324376133</v>
      </c>
      <c r="F19" s="23">
        <f>N23</f>
        <v>9.4102605964486552E-2</v>
      </c>
    </row>
    <row r="20" spans="1:17" ht="16.5" thickBot="1" x14ac:dyDescent="0.3">
      <c r="D20" s="14" t="s">
        <v>8</v>
      </c>
      <c r="E20" s="23">
        <f>M24</f>
        <v>6.8803806360812709</v>
      </c>
      <c r="F20" s="23">
        <f>O24</f>
        <v>0.11808276565977413</v>
      </c>
      <c r="K20" t="s">
        <v>46</v>
      </c>
      <c r="L20" s="9">
        <f>SUM(L6:L18)</f>
        <v>23.438055662188066</v>
      </c>
      <c r="M20" s="9">
        <f>SUM(M6:M18)</f>
        <v>189.35855078944846</v>
      </c>
      <c r="N20" s="9">
        <f>SUM(N6:N18)</f>
        <v>0.37641042385794621</v>
      </c>
      <c r="O20" s="9">
        <f>SUM(O6:O18)</f>
        <v>5.5774158183444535E-2</v>
      </c>
      <c r="Q20" t="s">
        <v>46</v>
      </c>
    </row>
    <row r="21" spans="1:17" x14ac:dyDescent="0.25">
      <c r="K21" t="s">
        <v>47</v>
      </c>
      <c r="L21" s="9">
        <f>L20/COUNT(L6:L18)</f>
        <v>4.6876111324376133</v>
      </c>
      <c r="M21" s="9">
        <f>M20/COUNT(M6:M18)</f>
        <v>47.339637697362114</v>
      </c>
      <c r="N21" s="9">
        <f>N20/COUNT(N6:N18)</f>
        <v>9.4102605964486552E-2</v>
      </c>
      <c r="O21" s="9">
        <f>O20/COUNT(O6:O18)</f>
        <v>1.3943539545861134E-2</v>
      </c>
      <c r="Q21" t="s">
        <v>47</v>
      </c>
    </row>
    <row r="23" spans="1:17" x14ac:dyDescent="0.25">
      <c r="K23" s="10" t="s">
        <v>7</v>
      </c>
      <c r="L23" s="19">
        <f>L21</f>
        <v>4.6876111324376133</v>
      </c>
      <c r="M23" s="10"/>
      <c r="N23" s="19">
        <f>N21</f>
        <v>9.4102605964486552E-2</v>
      </c>
      <c r="O23" s="10"/>
      <c r="Q23" s="10" t="s">
        <v>7</v>
      </c>
    </row>
    <row r="24" spans="1:17" x14ac:dyDescent="0.25">
      <c r="K24" s="10" t="s">
        <v>8</v>
      </c>
      <c r="L24" s="10"/>
      <c r="M24" s="19">
        <f>SQRT(M21)</f>
        <v>6.8803806360812709</v>
      </c>
      <c r="N24" s="19"/>
      <c r="O24" s="19">
        <f t="shared" ref="O24" si="1">SQRT(O21)</f>
        <v>0.11808276565977413</v>
      </c>
      <c r="Q24" s="10" t="s">
        <v>8</v>
      </c>
    </row>
  </sheetData>
  <mergeCells count="4">
    <mergeCell ref="A1:Q1"/>
    <mergeCell ref="A4:D4"/>
    <mergeCell ref="E4:F4"/>
    <mergeCell ref="L4:O4"/>
  </mergeCells>
  <conditionalFormatting sqref="G6:H18">
    <cfRule type="colorScale" priority="2">
      <colorScale>
        <cfvo type="num" val="#REF!"/>
        <cfvo type="num" val="0"/>
        <cfvo type="num" val="#REF!"/>
        <color rgb="FF5A8AC6"/>
        <color rgb="FFFCFCFF"/>
        <color rgb="FFF8696B"/>
      </colorScale>
    </cfRule>
  </conditionalFormatting>
  <conditionalFormatting sqref="I6:I18">
    <cfRule type="colorScale" priority="3">
      <colorScale>
        <cfvo type="num" val="$I$3"/>
        <cfvo type="percentile" val="50"/>
        <cfvo type="num" val="#REF!"/>
        <color rgb="FFF8696B"/>
        <color rgb="FFFCFCFF"/>
        <color rgb="FF5A8AC6"/>
      </colorScale>
    </cfRule>
  </conditionalFormatting>
  <conditionalFormatting sqref="L6:L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hemDraw.Document.6.0" shapeId="4097" r:id="rId3">
          <objectPr defaultSize="0" r:id="rId4">
            <anchor moveWithCells="1">
              <from>
                <xdr:col>8</xdr:col>
                <xdr:colOff>76200</xdr:colOff>
                <xdr:row>19</xdr:row>
                <xdr:rowOff>114300</xdr:rowOff>
              </from>
              <to>
                <xdr:col>9</xdr:col>
                <xdr:colOff>666750</xdr:colOff>
                <xdr:row>27</xdr:row>
                <xdr:rowOff>0</xdr:rowOff>
              </to>
            </anchor>
          </objectPr>
        </oleObject>
      </mc:Choice>
      <mc:Fallback>
        <oleObject progId="ChemDraw.Document.6.0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NMR_Boltzmann_Averaged</vt:lpstr>
      <vt:lpstr>Scaled_NMR_Data</vt:lpstr>
      <vt:lpstr>NMR Comparison_all-conf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Hashmi</dc:creator>
  <cp:lastModifiedBy>Muhammad Hashmi</cp:lastModifiedBy>
  <cp:lastPrinted>2017-12-12T22:39:00Z</cp:lastPrinted>
  <dcterms:created xsi:type="dcterms:W3CDTF">2015-11-06T05:00:15Z</dcterms:created>
  <dcterms:modified xsi:type="dcterms:W3CDTF">2025-08-24T21:26:45Z</dcterms:modified>
</cp:coreProperties>
</file>