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C:\Users\Usuario\Desktop\Cosas importantes\Proyectos personales\"/>
    </mc:Choice>
  </mc:AlternateContent>
  <xr:revisionPtr revIDLastSave="0" documentId="13_ncr:1_{D025B247-7646-4CEB-ABA8-8F4D82394C6C}" xr6:coauthVersionLast="47" xr6:coauthVersionMax="47" xr10:uidLastSave="{00000000-0000-0000-0000-000000000000}"/>
  <bookViews>
    <workbookView xWindow="-108" yWindow="-108" windowWidth="23256" windowHeight="12456" xr2:uid="{9F8774F6-A061-4BA8-94FB-56C9D8D15438}"/>
  </bookViews>
  <sheets>
    <sheet name="Calculadora tarifas" sheetId="1" r:id="rId1"/>
    <sheet name="LICENCI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 l="1"/>
  <c r="T5" i="1"/>
  <c r="T6" i="1"/>
  <c r="T7" i="1"/>
  <c r="T8" i="1"/>
  <c r="T9" i="1"/>
  <c r="T3" i="1"/>
  <c r="O2" i="1"/>
  <c r="I4" i="1"/>
  <c r="J4" i="1"/>
  <c r="I5" i="1"/>
  <c r="J5" i="1"/>
  <c r="I6" i="1"/>
  <c r="J6" i="1"/>
  <c r="I7" i="1"/>
  <c r="J7" i="1"/>
  <c r="I8" i="1"/>
  <c r="J8" i="1"/>
  <c r="I9" i="1"/>
  <c r="J9" i="1"/>
  <c r="J3" i="1"/>
  <c r="H4" i="1"/>
  <c r="H5" i="1"/>
  <c r="H6" i="1"/>
  <c r="H7" i="1"/>
  <c r="H8" i="1"/>
  <c r="H9" i="1"/>
  <c r="I3" i="1"/>
  <c r="H3" i="1"/>
  <c r="B4" i="1"/>
  <c r="O4" i="1" s="1"/>
  <c r="B5" i="1"/>
  <c r="O5" i="1" s="1"/>
  <c r="B6" i="1"/>
  <c r="B7" i="1"/>
  <c r="B8" i="1"/>
  <c r="B9" i="1"/>
  <c r="O9" i="1" s="1"/>
  <c r="B3" i="1"/>
  <c r="K4" i="1"/>
  <c r="L4" i="1"/>
  <c r="M4" i="1"/>
  <c r="K5" i="1"/>
  <c r="L5" i="1"/>
  <c r="M5" i="1"/>
  <c r="K6" i="1"/>
  <c r="L6" i="1"/>
  <c r="M6" i="1"/>
  <c r="M3" i="1"/>
  <c r="L3" i="1"/>
  <c r="K3" i="1"/>
  <c r="O8" i="1" l="1"/>
  <c r="O3" i="1"/>
  <c r="O7" i="1"/>
  <c r="O6" i="1"/>
  <c r="N5" i="1"/>
  <c r="P5" i="1" s="1"/>
  <c r="Q5" i="1" s="1"/>
  <c r="N6" i="1"/>
  <c r="N8" i="1"/>
  <c r="N4" i="1"/>
  <c r="P4" i="1" s="1"/>
  <c r="Q4" i="1" s="1"/>
  <c r="N7" i="1"/>
  <c r="N3" i="1"/>
  <c r="N9" i="1"/>
  <c r="P9" i="1" s="1"/>
  <c r="Q9" i="1" s="1"/>
  <c r="N2" i="1"/>
  <c r="P2" i="1" s="1"/>
  <c r="Q2" i="1" s="1"/>
  <c r="P8" i="1" l="1"/>
  <c r="Q8" i="1" s="1"/>
  <c r="S8" i="1" s="1"/>
  <c r="S5" i="1"/>
  <c r="S9" i="1"/>
  <c r="S4" i="1"/>
  <c r="P3" i="1"/>
  <c r="Q3" i="1" s="1"/>
  <c r="S3" i="1" s="1"/>
  <c r="P7" i="1"/>
  <c r="Q7" i="1" s="1"/>
  <c r="S7" i="1" s="1"/>
  <c r="P6" i="1"/>
  <c r="Q6" i="1" s="1"/>
  <c r="S6" i="1" s="1"/>
</calcChain>
</file>

<file path=xl/sharedStrings.xml><?xml version="1.0" encoding="utf-8"?>
<sst xmlns="http://schemas.openxmlformats.org/spreadsheetml/2006/main" count="72" uniqueCount="63">
  <si>
    <t>Compañía comercializadora</t>
  </si>
  <si>
    <t>Plenitude</t>
  </si>
  <si>
    <t>Octopus energy</t>
  </si>
  <si>
    <t>Total energies</t>
  </si>
  <si>
    <t>Endesa -Tarifa conecta</t>
  </si>
  <si>
    <t>Precio valle eur/kwh</t>
  </si>
  <si>
    <t>Precio llano eur/kwh</t>
  </si>
  <si>
    <t>Precio punta eur/kwh</t>
  </si>
  <si>
    <t>Coste energia</t>
  </si>
  <si>
    <t>Coste Potencia</t>
  </si>
  <si>
    <t>A Tu Lado Energía</t>
  </si>
  <si>
    <t>Naturgy - Tarifa Noche</t>
  </si>
  <si>
    <t>Iberdrola - Plan Online 3 Periodos</t>
  </si>
  <si>
    <t>No</t>
  </si>
  <si>
    <t>Sí</t>
  </si>
  <si>
    <t>Tarifa actual</t>
  </si>
  <si>
    <t>Si no se sabe el reparto entre esos 3 terminos, dividir el consumo total entre 3</t>
  </si>
  <si>
    <t>Excel creado para facturas residenciales.</t>
  </si>
  <si>
    <t>Todos los datos se pueden encontrar en la propia factura de la luz</t>
  </si>
  <si>
    <t>Potencia contratada punta (kW)</t>
  </si>
  <si>
    <t>Precio eur/kwh*</t>
  </si>
  <si>
    <t>*También llamado "Consumo electricidad", suele verse de forma: 166 kWh x 0,113266 eur/kWh, ese último número con decimales es el que hay que coger</t>
  </si>
  <si>
    <t>*Aquí hay que introducir el número de días facturados</t>
  </si>
  <si>
    <t>Días facturados*</t>
  </si>
  <si>
    <t>Termino P valle*</t>
  </si>
  <si>
    <t>*Se suele leer como "Término potencia P1"</t>
  </si>
  <si>
    <t>Termino P punta*</t>
  </si>
  <si>
    <t>Se suele leer como "Término potencia P2"*</t>
  </si>
  <si>
    <t>Potencia contratada valle (kW)*</t>
  </si>
  <si>
    <t>Potencia contratada en valle y en punta suelen ser iguales, pero pueden hacerse diferentes.*</t>
  </si>
  <si>
    <t>*Aquí se incluye la financiación del bono social y los costes de energía y potencia.</t>
  </si>
  <si>
    <t>*Nota:Para viviendas, se recomienda NO discriminación horaria</t>
  </si>
  <si>
    <t>Discriminación horaria (Pagas en función de la hora a la que consumas)*</t>
  </si>
  <si>
    <t>Total con impuestos*</t>
  </si>
  <si>
    <t>Total sin impuestos*</t>
  </si>
  <si>
    <t>Los datos de tu factura se introducen en la fila que indica "Tarifa actual"</t>
  </si>
  <si>
    <t>Consumo valle (kWh)</t>
  </si>
  <si>
    <t>Consumo llano (kWh)</t>
  </si>
  <si>
    <t>Consumo punta (kWh)</t>
  </si>
  <si>
    <t>Ahorro euros/mes vs tarifa actual</t>
  </si>
  <si>
    <t>Ahorro euros/año vs tarifa actual</t>
  </si>
  <si>
    <t>Ambos ahorros son aproximaciones, porque lo normal es que no consumas lo mismo y con igual reparto todos los meses. Para análisis más exactos se requieren los datos de todo el año (python recomendado, datos de la distribuidora).</t>
  </si>
  <si>
    <t>La mejor época para negociar la factura eléctrica en el mercado libre es en primavera</t>
  </si>
  <si>
    <t>-</t>
  </si>
  <si>
    <t>Para analizar la rentabilidad de pasarse al PVPC (comercializadora de último recurso), se requiere un análisis más complejo, con los datos horarios de consumo, para ello hay que pedir los datos a la distribuidora, y se podra usar excel también para el anáisis, aunque para ello python puede ser preferible en la interfaz de Spyder.</t>
  </si>
  <si>
    <t>Los datos de las tarifas son del mes de mayo de 2025, lejos de ese mes, podrían cambiar, se pueden configurar a mano.</t>
  </si>
  <si>
    <t>Realizado con gusto por Íñigo S.N. Cualquier duda irresuelta, consultar a este correo: isanchezn2002@gmail.com</t>
  </si>
  <si>
    <t>No está permitido utilizar este documento con fines lucrativos, más allá de mejorar la factura de la luz.</t>
  </si>
  <si>
    <t>Licencia de uso</t>
  </si>
  <si>
    <r>
      <t xml:space="preserve">Este documento titulado </t>
    </r>
    <r>
      <rPr>
        <b/>
        <sz val="11"/>
        <color theme="1"/>
        <rFont val="Calibri"/>
        <family val="2"/>
        <scheme val="minor"/>
      </rPr>
      <t>“Comparador de tarifas eléctricas”</t>
    </r>
    <r>
      <rPr>
        <sz val="11"/>
        <color theme="1"/>
        <rFont val="Calibri"/>
        <family val="2"/>
        <scheme val="minor"/>
      </rPr>
      <t xml:space="preserve"> ha sido realizado por Íñigo Sánchez Nueno.</t>
    </r>
  </si>
  <si>
    <r>
      <t xml:space="preserve">Se distribuye bajo licencia </t>
    </r>
    <r>
      <rPr>
        <b/>
        <sz val="11"/>
        <color theme="1"/>
        <rFont val="Calibri"/>
        <family val="2"/>
        <scheme val="minor"/>
      </rPr>
      <t>Creative Commons Atribución-NoComercial 4.0 Internacional (CC BY-NC 4.0)</t>
    </r>
    <r>
      <rPr>
        <sz val="11"/>
        <color theme="1"/>
        <rFont val="Calibri"/>
        <family val="2"/>
        <scheme val="minor"/>
      </rPr>
      <t>.</t>
    </r>
  </si>
  <si>
    <t>Está permitido:</t>
  </si>
  <si>
    <t>Copiar, distribuir y compartir este documento.</t>
  </si>
  <si>
    <t>Modificarlo y adaptarlo a otros usos personales o no comerciales.</t>
  </si>
  <si>
    <t>No está permitido:</t>
  </si>
  <si>
    <t>Vender este documento, ni ninguna parte del mismo.</t>
  </si>
  <si>
    <t>Utilizarlo con fines comerciales, ni incorporarlo a productos de pago, formaciones de pago, asesorías de pago, o similares.</t>
  </si>
  <si>
    <t>El autor mantiene todos los derechos morales sobre la obra.</t>
  </si>
  <si>
    <t>Para más detalles legales sobre la licencia:</t>
  </si>
  <si>
    <t>https://creativecommons.org/licenses/by-nc/4.0/deed.es</t>
  </si>
  <si>
    <r>
      <t>Contacto:</t>
    </r>
    <r>
      <rPr>
        <sz val="11"/>
        <color theme="1"/>
        <rFont val="Calibri"/>
        <family val="2"/>
        <scheme val="minor"/>
      </rPr>
      <t xml:space="preserve"> isanchezn2002@gmail.com</t>
    </r>
  </si>
  <si>
    <r>
      <t>Autor:</t>
    </r>
    <r>
      <rPr>
        <sz val="11"/>
        <color theme="1"/>
        <rFont val="Calibri"/>
        <family val="2"/>
        <scheme val="minor"/>
      </rPr>
      <t xml:space="preserve"> Íñigo Andoni Sánchez Nueno</t>
    </r>
  </si>
  <si>
    <t>*Aquí se incluye el alquiler del contador, el impuesto a la electricidad y el 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</si>
</sst>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5">
    <xf numFmtId="0" fontId="0" fillId="0" borderId="0" xfId="0"/>
    <xf numFmtId="2" fontId="0" fillId="0" borderId="0" xfId="0" applyNumberFormat="1"/>
    <xf numFmtId="0" fontId="1" fillId="0" borderId="0" xfId="0" applyFont="1" applyAlignment="1">
      <alignment horizontal="center" vertical="top"/>
    </xf>
    <xf numFmtId="0" fontId="0" fillId="0" borderId="0" xfId="0" applyAlignment="1">
      <alignment wrapText="1"/>
    </xf>
    <xf numFmtId="0" fontId="0" fillId="2" borderId="0" xfId="0" applyFill="1"/>
    <xf numFmtId="0" fontId="0" fillId="3" borderId="0" xfId="0" applyFill="1" applyAlignment="1">
      <alignment wrapText="1"/>
    </xf>
    <xf numFmtId="0" fontId="0" fillId="3" borderId="0" xfId="0" applyFill="1"/>
    <xf numFmtId="0" fontId="0" fillId="4" borderId="0" xfId="0" applyFill="1" applyAlignment="1">
      <alignment wrapText="1"/>
    </xf>
    <xf numFmtId="0" fontId="0" fillId="5" borderId="0" xfId="0" applyFill="1"/>
    <xf numFmtId="0" fontId="0" fillId="6" borderId="0" xfId="0" applyFill="1" applyAlignment="1">
      <alignment wrapText="1"/>
    </xf>
    <xf numFmtId="0" fontId="0" fillId="0" borderId="0" xfId="0" quotePrefix="1" applyAlignment="1">
      <alignment horizontal="center"/>
    </xf>
    <xf numFmtId="0" fontId="0" fillId="7" borderId="0" xfId="0" applyFill="1" applyAlignment="1">
      <alignment wrapText="1"/>
    </xf>
    <xf numFmtId="0" fontId="1" fillId="0" borderId="0" xfId="0" applyFont="1"/>
    <xf numFmtId="0" fontId="0" fillId="0" borderId="0" xfId="0" applyAlignment="1">
      <alignment horizontal="left" vertical="center" indent="1"/>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Comparativa de costes mensuales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'Calculadora tarifas'!$I$2:$I$9</c:f>
              <c:strCache>
                <c:ptCount val="8"/>
                <c:pt idx="0">
                  <c:v>62.3</c:v>
                </c:pt>
                <c:pt idx="1">
                  <c:v>62.3</c:v>
                </c:pt>
                <c:pt idx="2">
                  <c:v>62.3</c:v>
                </c:pt>
                <c:pt idx="3">
                  <c:v>62.3</c:v>
                </c:pt>
                <c:pt idx="4">
                  <c:v>62.3</c:v>
                </c:pt>
                <c:pt idx="5">
                  <c:v>62.3</c:v>
                </c:pt>
                <c:pt idx="6">
                  <c:v>62.3</c:v>
                </c:pt>
                <c:pt idx="7">
                  <c:v>62.3</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9343-4629-9AB6-BAE5E1E378E2}"/>
              </c:ext>
            </c:extLst>
          </c:dPt>
          <c:cat>
            <c:strRef>
              <c:f>'Calculadora tarifas'!$A$2:$A$9</c:f>
              <c:strCache>
                <c:ptCount val="8"/>
                <c:pt idx="0">
                  <c:v>Tarifa actual</c:v>
                </c:pt>
                <c:pt idx="1">
                  <c:v>Plenitude</c:v>
                </c:pt>
                <c:pt idx="2">
                  <c:v>Octopus energy</c:v>
                </c:pt>
                <c:pt idx="3">
                  <c:v>Total energies</c:v>
                </c:pt>
                <c:pt idx="4">
                  <c:v>Endesa -Tarifa conecta</c:v>
                </c:pt>
                <c:pt idx="5">
                  <c:v>A Tu Lado Energía</c:v>
                </c:pt>
                <c:pt idx="6">
                  <c:v>Naturgy - Tarifa Noche</c:v>
                </c:pt>
                <c:pt idx="7">
                  <c:v>Iberdrola - Plan Online 3 Periodos</c:v>
                </c:pt>
              </c:strCache>
            </c:strRef>
          </c:cat>
          <c:val>
            <c:numRef>
              <c:f>'Calculadora tarifas'!$Q$2:$Q$9</c:f>
              <c:numCache>
                <c:formatCode>0.00</c:formatCode>
                <c:ptCount val="8"/>
                <c:pt idx="0">
                  <c:v>59.822399999999995</c:v>
                </c:pt>
                <c:pt idx="1">
                  <c:v>48.242699999999992</c:v>
                </c:pt>
                <c:pt idx="2">
                  <c:v>46.572900000000004</c:v>
                </c:pt>
                <c:pt idx="3">
                  <c:v>50.166600000000003</c:v>
                </c:pt>
                <c:pt idx="4">
                  <c:v>51.0015</c:v>
                </c:pt>
                <c:pt idx="5">
                  <c:v>46.1494</c:v>
                </c:pt>
                <c:pt idx="6">
                  <c:v>54.207999999999998</c:v>
                </c:pt>
                <c:pt idx="7">
                  <c:v>49.113900000000001</c:v>
                </c:pt>
              </c:numCache>
            </c:numRef>
          </c:val>
          <c:extLst>
            <c:ext xmlns:c16="http://schemas.microsoft.com/office/drawing/2014/chart" uri="{C3380CC4-5D6E-409C-BE32-E72D297353CC}">
              <c16:uniqueId val="{00000000-9343-4629-9AB6-BAE5E1E378E2}"/>
            </c:ext>
          </c:extLst>
        </c:ser>
        <c:dLbls>
          <c:showLegendKey val="0"/>
          <c:showVal val="0"/>
          <c:showCatName val="0"/>
          <c:showSerName val="0"/>
          <c:showPercent val="0"/>
          <c:showBubbleSize val="0"/>
        </c:dLbls>
        <c:gapWidth val="219"/>
        <c:overlap val="-27"/>
        <c:axId val="1226254432"/>
        <c:axId val="1226251152"/>
      </c:barChart>
      <c:catAx>
        <c:axId val="12262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1152"/>
        <c:crosses val="autoZero"/>
        <c:auto val="0"/>
        <c:lblAlgn val="ctr"/>
        <c:lblOffset val="100"/>
        <c:noMultiLvlLbl val="0"/>
      </c:catAx>
      <c:valAx>
        <c:axId val="1226251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325234</xdr:colOff>
      <xdr:row>0</xdr:row>
      <xdr:rowOff>92825</xdr:rowOff>
    </xdr:from>
    <xdr:to>
      <xdr:col>29</xdr:col>
      <xdr:colOff>752475</xdr:colOff>
      <xdr:row>11</xdr:row>
      <xdr:rowOff>55765</xdr:rowOff>
    </xdr:to>
    <xdr:graphicFrame macro="">
      <xdr:nvGraphicFramePr>
        <xdr:cNvPr id="2" name="Gráfico 1">
          <a:extLst>
            <a:ext uri="{FF2B5EF4-FFF2-40B4-BE49-F238E27FC236}">
              <a16:creationId xmlns:a16="http://schemas.microsoft.com/office/drawing/2014/main" id="{9373303A-6BA1-2790-1ABC-33751EC4A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6A393-DBD0-4841-B413-7035120B0A94}">
  <dimension ref="A1:T19"/>
  <sheetViews>
    <sheetView tabSelected="1" topLeftCell="M1" zoomScale="70" zoomScaleNormal="70" workbookViewId="0">
      <selection activeCell="Q14" sqref="Q14"/>
    </sheetView>
  </sheetViews>
  <sheetFormatPr baseColWidth="10" defaultRowHeight="14.4" x14ac:dyDescent="0.3"/>
  <cols>
    <col min="1" max="1" width="26.33203125" customWidth="1"/>
    <col min="2" max="2" width="16.33203125" customWidth="1"/>
    <col min="3" max="3" width="19.44140625" bestFit="1" customWidth="1"/>
    <col min="4" max="4" width="14.33203125" bestFit="1" customWidth="1"/>
    <col min="5" max="5" width="16.21875" bestFit="1" customWidth="1"/>
    <col min="6" max="6" width="20.44140625" bestFit="1" customWidth="1"/>
    <col min="7" max="7" width="19.44140625" customWidth="1"/>
    <col min="8" max="9" width="15.109375" customWidth="1"/>
    <col min="10" max="10" width="18.109375" customWidth="1"/>
    <col min="11" max="11" width="19.5546875" bestFit="1" customWidth="1"/>
    <col min="12" max="12" width="19.6640625" bestFit="1" customWidth="1"/>
    <col min="13" max="13" width="20.77734375" customWidth="1"/>
    <col min="14" max="14" width="14" bestFit="1" customWidth="1"/>
    <col min="15" max="15" width="15.44140625" bestFit="1" customWidth="1"/>
    <col min="16" max="16" width="18.5546875" bestFit="1" customWidth="1"/>
    <col min="17" max="17" width="19.6640625" customWidth="1"/>
    <col min="18" max="18" width="16.33203125" customWidth="1"/>
    <col min="19" max="19" width="11.44140625" customWidth="1"/>
    <col min="20" max="20" width="13.88671875" customWidth="1"/>
    <col min="21" max="23" width="11.5546875" customWidth="1"/>
  </cols>
  <sheetData>
    <row r="1" spans="1:20" ht="69.599999999999994" customHeight="1" x14ac:dyDescent="0.3">
      <c r="A1" s="5" t="s">
        <v>0</v>
      </c>
      <c r="B1" s="5" t="s">
        <v>23</v>
      </c>
      <c r="C1" s="6" t="s">
        <v>20</v>
      </c>
      <c r="D1" s="6" t="s">
        <v>24</v>
      </c>
      <c r="E1" s="6" t="s">
        <v>26</v>
      </c>
      <c r="F1" s="5" t="s">
        <v>28</v>
      </c>
      <c r="G1" s="5" t="s">
        <v>19</v>
      </c>
      <c r="H1" s="5" t="s">
        <v>36</v>
      </c>
      <c r="I1" s="5" t="s">
        <v>37</v>
      </c>
      <c r="J1" s="5" t="s">
        <v>38</v>
      </c>
      <c r="K1" s="6" t="s">
        <v>5</v>
      </c>
      <c r="L1" s="6" t="s">
        <v>6</v>
      </c>
      <c r="M1" s="6" t="s">
        <v>7</v>
      </c>
      <c r="N1" s="6" t="s">
        <v>8</v>
      </c>
      <c r="O1" s="6" t="s">
        <v>9</v>
      </c>
      <c r="P1" s="6" t="s">
        <v>34</v>
      </c>
      <c r="Q1" s="6" t="s">
        <v>33</v>
      </c>
      <c r="R1" s="5" t="s">
        <v>32</v>
      </c>
      <c r="S1" s="5" t="s">
        <v>39</v>
      </c>
      <c r="T1" s="5" t="s">
        <v>40</v>
      </c>
    </row>
    <row r="2" spans="1:20" x14ac:dyDescent="0.3">
      <c r="A2" s="8" t="s">
        <v>15</v>
      </c>
      <c r="B2">
        <v>31</v>
      </c>
      <c r="D2" s="14">
        <v>6.999E-3</v>
      </c>
      <c r="E2" s="14">
        <v>8.7039000000000005E-2</v>
      </c>
      <c r="F2" s="14">
        <v>5.5</v>
      </c>
      <c r="G2" s="14">
        <v>5.5</v>
      </c>
      <c r="H2" s="14">
        <v>59.11</v>
      </c>
      <c r="I2" s="14">
        <v>62.3</v>
      </c>
      <c r="J2" s="14">
        <v>69</v>
      </c>
      <c r="K2" s="14">
        <v>0.114505</v>
      </c>
      <c r="L2" s="14">
        <v>0.13513900000000001</v>
      </c>
      <c r="M2" s="14">
        <v>0.21210599999999999</v>
      </c>
      <c r="N2">
        <f>ROUND(H2*K2+I2*L2+J2*M2,2)</f>
        <v>29.82</v>
      </c>
      <c r="O2">
        <f>ROUND((F2*D2+G2*E2)*B2,2)</f>
        <v>16.03</v>
      </c>
      <c r="P2">
        <f t="shared" ref="P2:P9" si="0">ROUND((N2+O2+0.012742*B2),2)</f>
        <v>46.25</v>
      </c>
      <c r="Q2" s="1">
        <f>ROUND((P2*1.05112696+0.02663*B2),2)*1.21</f>
        <v>59.822399999999995</v>
      </c>
      <c r="S2" s="10" t="s">
        <v>43</v>
      </c>
      <c r="T2" s="10" t="s">
        <v>43</v>
      </c>
    </row>
    <row r="3" spans="1:20" x14ac:dyDescent="0.3">
      <c r="A3" s="4" t="s">
        <v>1</v>
      </c>
      <c r="B3">
        <f>B$2</f>
        <v>31</v>
      </c>
      <c r="C3">
        <v>0.1089</v>
      </c>
      <c r="D3">
        <v>7.3800000000000004E-2</v>
      </c>
      <c r="E3">
        <v>7.3800000000000004E-2</v>
      </c>
      <c r="F3" s="14">
        <v>3</v>
      </c>
      <c r="G3" s="14">
        <v>4</v>
      </c>
      <c r="H3" s="14">
        <f>H$2</f>
        <v>59.11</v>
      </c>
      <c r="I3" s="14">
        <f>I$2</f>
        <v>62.3</v>
      </c>
      <c r="J3" s="14">
        <f>J$2</f>
        <v>69</v>
      </c>
      <c r="K3" s="14">
        <f>C3</f>
        <v>0.1089</v>
      </c>
      <c r="L3" s="14">
        <f>C3</f>
        <v>0.1089</v>
      </c>
      <c r="M3" s="14">
        <f>C3</f>
        <v>0.1089</v>
      </c>
      <c r="N3">
        <f t="shared" ref="N3:N9" si="1">ROUND(H3*K3+I3*L3+J3*M3,2)</f>
        <v>20.74</v>
      </c>
      <c r="O3">
        <f t="shared" ref="O3:O9" si="2">ROUND((F3*D3+G3*E3)*B3,2)</f>
        <v>16.010000000000002</v>
      </c>
      <c r="P3">
        <f t="shared" si="0"/>
        <v>37.15</v>
      </c>
      <c r="Q3" s="1">
        <f t="shared" ref="Q3:Q9" si="3">ROUND((P3*1.05112696+0.02663*B3),2)*1.21</f>
        <v>48.242699999999992</v>
      </c>
      <c r="R3" t="s">
        <v>13</v>
      </c>
      <c r="S3" s="1">
        <f>(Q$2-Q3)*(30/B3)</f>
        <v>11.206161290322584</v>
      </c>
      <c r="T3" s="1">
        <f>S3*12.166666667</f>
        <v>136.34162903599349</v>
      </c>
    </row>
    <row r="4" spans="1:20" x14ac:dyDescent="0.3">
      <c r="A4" s="4" t="s">
        <v>2</v>
      </c>
      <c r="B4">
        <f t="shared" ref="B4:B9" si="4">B$2</f>
        <v>31</v>
      </c>
      <c r="C4">
        <v>0.111</v>
      </c>
      <c r="D4">
        <v>2.7E-2</v>
      </c>
      <c r="E4">
        <v>9.5000000000000001E-2</v>
      </c>
      <c r="F4" s="14">
        <v>3</v>
      </c>
      <c r="G4" s="14">
        <v>4</v>
      </c>
      <c r="H4" s="14">
        <f t="shared" ref="H4:J9" si="5">H$2</f>
        <v>59.11</v>
      </c>
      <c r="I4" s="14">
        <f t="shared" si="5"/>
        <v>62.3</v>
      </c>
      <c r="J4" s="14">
        <f t="shared" si="5"/>
        <v>69</v>
      </c>
      <c r="K4" s="14">
        <f t="shared" ref="K4:K6" si="6">C4</f>
        <v>0.111</v>
      </c>
      <c r="L4" s="14">
        <f t="shared" ref="L4:L6" si="7">C4</f>
        <v>0.111</v>
      </c>
      <c r="M4" s="14">
        <f t="shared" ref="M4:M6" si="8">C4</f>
        <v>0.111</v>
      </c>
      <c r="N4">
        <f t="shared" si="1"/>
        <v>21.14</v>
      </c>
      <c r="O4">
        <f t="shared" si="2"/>
        <v>14.29</v>
      </c>
      <c r="P4">
        <f t="shared" si="0"/>
        <v>35.83</v>
      </c>
      <c r="Q4" s="1">
        <f t="shared" si="3"/>
        <v>46.572900000000004</v>
      </c>
      <c r="R4" t="s">
        <v>13</v>
      </c>
      <c r="S4" s="1">
        <f t="shared" ref="S4:S9" si="9">(Q$2-Q4)*(30/B4)</f>
        <v>12.82209677419354</v>
      </c>
      <c r="T4" s="1">
        <f t="shared" ref="T4:T9" si="10">S4*12.166666667</f>
        <v>156.00217742362875</v>
      </c>
    </row>
    <row r="5" spans="1:20" x14ac:dyDescent="0.3">
      <c r="A5" s="4" t="s">
        <v>3</v>
      </c>
      <c r="B5">
        <f t="shared" si="4"/>
        <v>31</v>
      </c>
      <c r="C5">
        <v>0.11899999999999999</v>
      </c>
      <c r="D5">
        <v>7.1900000000000006E-2</v>
      </c>
      <c r="E5">
        <v>7.1900000000000006E-2</v>
      </c>
      <c r="F5" s="14">
        <v>3</v>
      </c>
      <c r="G5" s="14">
        <v>4</v>
      </c>
      <c r="H5" s="14">
        <f t="shared" si="5"/>
        <v>59.11</v>
      </c>
      <c r="I5" s="14">
        <f t="shared" si="5"/>
        <v>62.3</v>
      </c>
      <c r="J5" s="14">
        <f t="shared" si="5"/>
        <v>69</v>
      </c>
      <c r="K5" s="14">
        <f t="shared" si="6"/>
        <v>0.11899999999999999</v>
      </c>
      <c r="L5" s="14">
        <f t="shared" si="7"/>
        <v>0.11899999999999999</v>
      </c>
      <c r="M5" s="14">
        <f t="shared" si="8"/>
        <v>0.11899999999999999</v>
      </c>
      <c r="N5">
        <f>ROUND(H5*K5+I5*L5+J5*M5,2)</f>
        <v>22.66</v>
      </c>
      <c r="O5">
        <f t="shared" si="2"/>
        <v>15.6</v>
      </c>
      <c r="P5">
        <f t="shared" si="0"/>
        <v>38.659999999999997</v>
      </c>
      <c r="Q5" s="1">
        <f t="shared" si="3"/>
        <v>50.166600000000003</v>
      </c>
      <c r="R5" t="s">
        <v>13</v>
      </c>
      <c r="S5" s="1">
        <f t="shared" si="9"/>
        <v>9.3443225806451533</v>
      </c>
      <c r="T5" s="1">
        <f t="shared" si="10"/>
        <v>113.6892580676308</v>
      </c>
    </row>
    <row r="6" spans="1:20" x14ac:dyDescent="0.3">
      <c r="A6" s="4" t="s">
        <v>4</v>
      </c>
      <c r="B6">
        <f t="shared" si="4"/>
        <v>31</v>
      </c>
      <c r="C6">
        <v>0.121</v>
      </c>
      <c r="D6">
        <v>3.2099999999999997E-2</v>
      </c>
      <c r="E6">
        <v>0.10390000000000001</v>
      </c>
      <c r="F6" s="14">
        <v>3</v>
      </c>
      <c r="G6" s="14">
        <v>4</v>
      </c>
      <c r="H6" s="14">
        <f t="shared" si="5"/>
        <v>59.11</v>
      </c>
      <c r="I6" s="14">
        <f t="shared" si="5"/>
        <v>62.3</v>
      </c>
      <c r="J6" s="14">
        <f t="shared" si="5"/>
        <v>69</v>
      </c>
      <c r="K6" s="14">
        <f t="shared" si="6"/>
        <v>0.121</v>
      </c>
      <c r="L6" s="14">
        <f t="shared" si="7"/>
        <v>0.121</v>
      </c>
      <c r="M6" s="14">
        <f t="shared" si="8"/>
        <v>0.121</v>
      </c>
      <c r="N6">
        <f t="shared" si="1"/>
        <v>23.04</v>
      </c>
      <c r="O6">
        <f t="shared" si="2"/>
        <v>15.87</v>
      </c>
      <c r="P6">
        <f t="shared" si="0"/>
        <v>39.31</v>
      </c>
      <c r="Q6" s="1">
        <f t="shared" si="3"/>
        <v>51.0015</v>
      </c>
      <c r="R6" t="s">
        <v>13</v>
      </c>
      <c r="S6" s="1">
        <f t="shared" si="9"/>
        <v>8.5363548387096717</v>
      </c>
      <c r="T6" s="1">
        <f t="shared" si="10"/>
        <v>103.85898387381312</v>
      </c>
    </row>
    <row r="7" spans="1:20" x14ac:dyDescent="0.3">
      <c r="A7" s="4" t="s">
        <v>10</v>
      </c>
      <c r="B7">
        <f t="shared" si="4"/>
        <v>31</v>
      </c>
      <c r="C7" s="10" t="s">
        <v>43</v>
      </c>
      <c r="D7">
        <v>3.32E-2</v>
      </c>
      <c r="E7">
        <v>0.1016</v>
      </c>
      <c r="F7" s="14">
        <v>3</v>
      </c>
      <c r="G7" s="14">
        <v>4</v>
      </c>
      <c r="H7" s="14">
        <f t="shared" si="5"/>
        <v>59.11</v>
      </c>
      <c r="I7" s="14">
        <f t="shared" si="5"/>
        <v>62.3</v>
      </c>
      <c r="J7" s="14">
        <f t="shared" si="5"/>
        <v>69</v>
      </c>
      <c r="K7" s="14">
        <v>5.3499999999999999E-2</v>
      </c>
      <c r="L7" s="14">
        <v>8.8400000000000006E-2</v>
      </c>
      <c r="M7" s="14">
        <v>0.15570000000000001</v>
      </c>
      <c r="N7">
        <f t="shared" si="1"/>
        <v>19.41</v>
      </c>
      <c r="O7">
        <f t="shared" si="2"/>
        <v>15.69</v>
      </c>
      <c r="P7">
        <f t="shared" si="0"/>
        <v>35.5</v>
      </c>
      <c r="Q7" s="1">
        <f t="shared" si="3"/>
        <v>46.1494</v>
      </c>
      <c r="R7" t="s">
        <v>14</v>
      </c>
      <c r="S7" s="1">
        <f t="shared" si="9"/>
        <v>13.231935483870963</v>
      </c>
      <c r="T7" s="1">
        <f t="shared" si="10"/>
        <v>160.98854839150735</v>
      </c>
    </row>
    <row r="8" spans="1:20" x14ac:dyDescent="0.3">
      <c r="A8" s="4" t="s">
        <v>11</v>
      </c>
      <c r="B8">
        <f t="shared" si="4"/>
        <v>31</v>
      </c>
      <c r="C8" s="10" t="s">
        <v>43</v>
      </c>
      <c r="D8">
        <v>3.3399999999999999E-2</v>
      </c>
      <c r="E8">
        <v>0.1082</v>
      </c>
      <c r="F8" s="14">
        <v>3</v>
      </c>
      <c r="G8" s="14">
        <v>4</v>
      </c>
      <c r="H8" s="14">
        <f t="shared" si="5"/>
        <v>59.11</v>
      </c>
      <c r="I8" s="14">
        <f t="shared" si="5"/>
        <v>62.3</v>
      </c>
      <c r="J8" s="14">
        <f t="shared" si="5"/>
        <v>69</v>
      </c>
      <c r="K8" s="14">
        <v>8.2299999999999998E-2</v>
      </c>
      <c r="L8" s="14">
        <v>0.1164</v>
      </c>
      <c r="M8" s="14">
        <v>0.1855</v>
      </c>
      <c r="N8">
        <f t="shared" si="1"/>
        <v>24.92</v>
      </c>
      <c r="O8">
        <f t="shared" si="2"/>
        <v>16.52</v>
      </c>
      <c r="P8">
        <f t="shared" si="0"/>
        <v>41.84</v>
      </c>
      <c r="Q8" s="1">
        <f t="shared" si="3"/>
        <v>54.207999999999998</v>
      </c>
      <c r="R8" t="s">
        <v>14</v>
      </c>
      <c r="S8" s="1">
        <f t="shared" si="9"/>
        <v>5.4332903225806417</v>
      </c>
      <c r="T8" s="1">
        <f t="shared" si="10"/>
        <v>66.105032259875571</v>
      </c>
    </row>
    <row r="9" spans="1:20" x14ac:dyDescent="0.3">
      <c r="A9" s="4" t="s">
        <v>12</v>
      </c>
      <c r="B9">
        <f t="shared" si="4"/>
        <v>31</v>
      </c>
      <c r="C9" s="10" t="s">
        <v>43</v>
      </c>
      <c r="D9">
        <v>3.5000000000000003E-2</v>
      </c>
      <c r="E9">
        <v>0.105</v>
      </c>
      <c r="F9" s="14">
        <v>3</v>
      </c>
      <c r="G9" s="14">
        <v>4</v>
      </c>
      <c r="H9" s="14">
        <f t="shared" si="5"/>
        <v>59.11</v>
      </c>
      <c r="I9" s="14">
        <f t="shared" si="5"/>
        <v>62.3</v>
      </c>
      <c r="J9" s="14">
        <f t="shared" si="5"/>
        <v>69</v>
      </c>
      <c r="K9" s="14">
        <v>6.5000000000000002E-2</v>
      </c>
      <c r="L9" s="14">
        <v>9.5000000000000001E-2</v>
      </c>
      <c r="M9" s="14">
        <v>0.16500000000000001</v>
      </c>
      <c r="N9">
        <f t="shared" si="1"/>
        <v>21.15</v>
      </c>
      <c r="O9">
        <f t="shared" si="2"/>
        <v>16.28</v>
      </c>
      <c r="P9">
        <f t="shared" si="0"/>
        <v>37.83</v>
      </c>
      <c r="Q9" s="1">
        <f t="shared" si="3"/>
        <v>49.113900000000001</v>
      </c>
      <c r="R9" t="s">
        <v>14</v>
      </c>
      <c r="S9" s="1">
        <f t="shared" si="9"/>
        <v>10.363064516129027</v>
      </c>
      <c r="T9" s="1">
        <f t="shared" si="10"/>
        <v>126.08395161635751</v>
      </c>
    </row>
    <row r="10" spans="1:20" ht="72" x14ac:dyDescent="0.3">
      <c r="A10" s="11" t="s">
        <v>46</v>
      </c>
      <c r="J10" s="7" t="s">
        <v>16</v>
      </c>
      <c r="R10" s="7" t="s">
        <v>31</v>
      </c>
    </row>
    <row r="11" spans="1:20" ht="100.8" x14ac:dyDescent="0.3">
      <c r="A11" s="11" t="s">
        <v>47</v>
      </c>
      <c r="B11" s="7" t="s">
        <v>35</v>
      </c>
      <c r="J11" s="7" t="s">
        <v>45</v>
      </c>
      <c r="K11" s="7" t="s">
        <v>42</v>
      </c>
    </row>
    <row r="12" spans="1:20" ht="51.6" customHeight="1" x14ac:dyDescent="0.3">
      <c r="J12" s="7" t="s">
        <v>17</v>
      </c>
    </row>
    <row r="13" spans="1:20" ht="329.4" customHeight="1" x14ac:dyDescent="0.3">
      <c r="A13" s="7" t="s">
        <v>18</v>
      </c>
      <c r="B13" s="7" t="s">
        <v>22</v>
      </c>
      <c r="C13" s="7" t="s">
        <v>21</v>
      </c>
      <c r="D13" s="7" t="s">
        <v>25</v>
      </c>
      <c r="E13" s="7" t="s">
        <v>27</v>
      </c>
      <c r="F13" s="7" t="s">
        <v>29</v>
      </c>
      <c r="G13" s="3"/>
      <c r="J13" s="7" t="s">
        <v>44</v>
      </c>
      <c r="P13" s="7" t="s">
        <v>30</v>
      </c>
      <c r="Q13" s="7" t="s">
        <v>62</v>
      </c>
      <c r="T13" s="7" t="s">
        <v>41</v>
      </c>
    </row>
    <row r="14" spans="1:20" ht="309" customHeight="1" x14ac:dyDescent="0.3">
      <c r="A14" s="9"/>
    </row>
    <row r="19" spans="1:10" x14ac:dyDescent="0.3">
      <c r="A19" s="2"/>
      <c r="B19" s="2"/>
      <c r="C19" s="2"/>
      <c r="D19" s="2"/>
      <c r="E19" s="2"/>
      <c r="F19" s="2"/>
      <c r="G19" s="2"/>
      <c r="H19" s="2"/>
      <c r="I19" s="2"/>
      <c r="J19" s="2"/>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57C3-B2D9-4A64-8993-3997F55111FC}">
  <dimension ref="A1:A25"/>
  <sheetViews>
    <sheetView topLeftCell="A13" workbookViewId="0">
      <selection activeCell="D27" sqref="D27"/>
    </sheetView>
  </sheetViews>
  <sheetFormatPr baseColWidth="10" defaultRowHeight="14.4" x14ac:dyDescent="0.3"/>
  <sheetData>
    <row r="1" spans="1:1" x14ac:dyDescent="0.3">
      <c r="A1" s="12" t="s">
        <v>48</v>
      </c>
    </row>
    <row r="3" spans="1:1" x14ac:dyDescent="0.3">
      <c r="A3" t="s">
        <v>49</v>
      </c>
    </row>
    <row r="5" spans="1:1" x14ac:dyDescent="0.3">
      <c r="A5" t="s">
        <v>50</v>
      </c>
    </row>
    <row r="7" spans="1:1" x14ac:dyDescent="0.3">
      <c r="A7" t="s">
        <v>51</v>
      </c>
    </row>
    <row r="8" spans="1:1" x14ac:dyDescent="0.3">
      <c r="A8" s="13"/>
    </row>
    <row r="9" spans="1:1" x14ac:dyDescent="0.3">
      <c r="A9" s="13" t="s">
        <v>52</v>
      </c>
    </row>
    <row r="10" spans="1:1" x14ac:dyDescent="0.3">
      <c r="A10" s="13"/>
    </row>
    <row r="11" spans="1:1" x14ac:dyDescent="0.3">
      <c r="A11" s="13" t="s">
        <v>53</v>
      </c>
    </row>
    <row r="13" spans="1:1" x14ac:dyDescent="0.3">
      <c r="A13" t="s">
        <v>54</v>
      </c>
    </row>
    <row r="14" spans="1:1" x14ac:dyDescent="0.3">
      <c r="A14" s="13"/>
    </row>
    <row r="15" spans="1:1" x14ac:dyDescent="0.3">
      <c r="A15" s="13" t="s">
        <v>55</v>
      </c>
    </row>
    <row r="16" spans="1:1" x14ac:dyDescent="0.3">
      <c r="A16" s="13"/>
    </row>
    <row r="17" spans="1:1" x14ac:dyDescent="0.3">
      <c r="A17" s="13" t="s">
        <v>56</v>
      </c>
    </row>
    <row r="19" spans="1:1" x14ac:dyDescent="0.3">
      <c r="A19" t="s">
        <v>57</v>
      </c>
    </row>
    <row r="21" spans="1:1" x14ac:dyDescent="0.3">
      <c r="A21" t="s">
        <v>58</v>
      </c>
    </row>
    <row r="22" spans="1:1" x14ac:dyDescent="0.3">
      <c r="A22" t="s">
        <v>59</v>
      </c>
    </row>
    <row r="24" spans="1:1" x14ac:dyDescent="0.3">
      <c r="A24" s="12" t="s">
        <v>61</v>
      </c>
    </row>
    <row r="25" spans="1:1" x14ac:dyDescent="0.3">
      <c r="A25" s="12" t="s">
        <v>60</v>
      </c>
    </row>
  </sheetData>
  <sheetProtection algorithmName="SHA-512" hashValue="GZuLJT2AOnKYA+XgqbpbD35/B/cn/uE6u5RAid/ceYjFYb5e8RF+GBPeYQwZKEAla3rp04hub8DxxZ8YdAfcRw==" saltValue="wg8wv/E9BsoihKg/7nuLCQ==" spinCount="100000"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Calculadora tarifas</vt:lpstr>
      <vt:lpstr>LICENCIA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2025-05-19T17:44:16Z</dcterms:created>
  <dcterms:modified xsi:type="dcterms:W3CDTF">2025-05-30T15:52:40Z</dcterms:modified>
</cp:coreProperties>
</file>