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C:\Users\Usuario\Desktop\Cosas importantes\Proyectos personales\Comparadores comercializadoras eléctricas\"/>
    </mc:Choice>
  </mc:AlternateContent>
  <xr:revisionPtr revIDLastSave="0" documentId="13_ncr:1_{1A7D74F2-1FFA-4321-8C9A-78A41C79CE46}" xr6:coauthVersionLast="47" xr6:coauthVersionMax="47" xr10:uidLastSave="{00000000-0000-0000-0000-000000000000}"/>
  <bookViews>
    <workbookView xWindow="-108" yWindow="-108" windowWidth="23256" windowHeight="12456" xr2:uid="{9F8774F6-A061-4BA8-94FB-56C9D8D15438}"/>
  </bookViews>
  <sheets>
    <sheet name="Calculadora tarifas" sheetId="1" r:id="rId1"/>
    <sheet name="LICENCI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5" i="1" l="1"/>
  <c r="T15" i="1"/>
  <c r="R15" i="1"/>
  <c r="N15" i="1"/>
  <c r="M15" i="1"/>
  <c r="O15" i="1" s="1"/>
  <c r="Q15" i="1" s="1"/>
  <c r="L15" i="1"/>
  <c r="I15" i="1"/>
  <c r="J15" i="1"/>
  <c r="K15" i="1"/>
  <c r="C15" i="1"/>
  <c r="P15" i="1" s="1"/>
  <c r="L8" i="1"/>
  <c r="K8" i="1"/>
  <c r="J8" i="1"/>
  <c r="I8" i="1"/>
  <c r="C8" i="1"/>
  <c r="P8" i="1" s="1"/>
  <c r="P2" i="1"/>
  <c r="L2" i="1"/>
  <c r="I19" i="1"/>
  <c r="J19" i="1"/>
  <c r="K19" i="1"/>
  <c r="C19" i="1"/>
  <c r="P19" i="1" s="1"/>
  <c r="N18" i="1"/>
  <c r="M18" i="1"/>
  <c r="L18" i="1"/>
  <c r="I18" i="1"/>
  <c r="J18" i="1"/>
  <c r="K18" i="1"/>
  <c r="C18" i="1"/>
  <c r="P18" i="1" s="1"/>
  <c r="M17" i="1"/>
  <c r="N17" i="1"/>
  <c r="L17" i="1"/>
  <c r="J17" i="1"/>
  <c r="K17" i="1"/>
  <c r="I17" i="1"/>
  <c r="C17" i="1"/>
  <c r="P17" i="1" s="1"/>
  <c r="M12" i="1"/>
  <c r="N12" i="1"/>
  <c r="L12" i="1"/>
  <c r="I12" i="1"/>
  <c r="J12" i="1"/>
  <c r="K12" i="1"/>
  <c r="C12" i="1"/>
  <c r="P12" i="1" s="1"/>
  <c r="M13" i="1"/>
  <c r="N13" i="1"/>
  <c r="L13" i="1"/>
  <c r="K13" i="1"/>
  <c r="J13" i="1"/>
  <c r="I13" i="1"/>
  <c r="C13" i="1"/>
  <c r="P13" i="1" s="1"/>
  <c r="N2" i="1"/>
  <c r="M2" i="1"/>
  <c r="K10" i="1"/>
  <c r="J10" i="1"/>
  <c r="I10" i="1"/>
  <c r="L10" i="1"/>
  <c r="M10" i="1"/>
  <c r="N10" i="1"/>
  <c r="C10" i="1"/>
  <c r="P10" i="1" s="1"/>
  <c r="K6" i="1"/>
  <c r="J6" i="1"/>
  <c r="I6" i="1"/>
  <c r="C6" i="1"/>
  <c r="P6" i="1" s="1"/>
  <c r="N4" i="1"/>
  <c r="M4" i="1"/>
  <c r="L4" i="1"/>
  <c r="K4" i="1"/>
  <c r="J4" i="1"/>
  <c r="I4" i="1"/>
  <c r="C4" i="1"/>
  <c r="P4" i="1" s="1"/>
  <c r="I14" i="1"/>
  <c r="J5" i="1"/>
  <c r="K5" i="1"/>
  <c r="J7" i="1"/>
  <c r="K7" i="1"/>
  <c r="J9" i="1"/>
  <c r="K9" i="1"/>
  <c r="J11" i="1"/>
  <c r="K11" i="1"/>
  <c r="J14" i="1"/>
  <c r="K14" i="1"/>
  <c r="J16" i="1"/>
  <c r="K16" i="1"/>
  <c r="K3" i="1"/>
  <c r="I5" i="1"/>
  <c r="I7" i="1"/>
  <c r="I9" i="1"/>
  <c r="I11" i="1"/>
  <c r="I16" i="1"/>
  <c r="J3" i="1"/>
  <c r="I3" i="1"/>
  <c r="C5" i="1"/>
  <c r="P5" i="1" s="1"/>
  <c r="C7" i="1"/>
  <c r="P7" i="1" s="1"/>
  <c r="C9" i="1"/>
  <c r="C11" i="1"/>
  <c r="C14" i="1"/>
  <c r="C16" i="1"/>
  <c r="P16" i="1" s="1"/>
  <c r="C3" i="1"/>
  <c r="L5" i="1"/>
  <c r="M5" i="1"/>
  <c r="N5" i="1"/>
  <c r="L7" i="1"/>
  <c r="M7" i="1"/>
  <c r="N7" i="1"/>
  <c r="L9" i="1"/>
  <c r="M9" i="1"/>
  <c r="N9" i="1"/>
  <c r="N3" i="1"/>
  <c r="M3" i="1"/>
  <c r="L3" i="1"/>
  <c r="O8" i="1" l="1"/>
  <c r="Q8" i="1" s="1"/>
  <c r="R8" i="1" s="1"/>
  <c r="O19" i="1"/>
  <c r="Q19" i="1" s="1"/>
  <c r="R19" i="1" s="1"/>
  <c r="O18" i="1"/>
  <c r="Q18" i="1" s="1"/>
  <c r="R18" i="1" s="1"/>
  <c r="O17" i="1"/>
  <c r="Q17" i="1" s="1"/>
  <c r="R17" i="1" s="1"/>
  <c r="O12" i="1"/>
  <c r="Q12" i="1" s="1"/>
  <c r="R12" i="1" s="1"/>
  <c r="O13" i="1"/>
  <c r="Q13" i="1" s="1"/>
  <c r="R13" i="1" s="1"/>
  <c r="O10" i="1"/>
  <c r="Q10" i="1" s="1"/>
  <c r="R10" i="1" s="1"/>
  <c r="O6" i="1"/>
  <c r="Q6" i="1" s="1"/>
  <c r="R6" i="1" s="1"/>
  <c r="O4" i="1"/>
  <c r="Q4" i="1" s="1"/>
  <c r="R4" i="1" s="1"/>
  <c r="P14" i="1"/>
  <c r="P3" i="1"/>
  <c r="P11" i="1"/>
  <c r="P9" i="1"/>
  <c r="O7" i="1"/>
  <c r="Q7" i="1" s="1"/>
  <c r="R7" i="1" s="1"/>
  <c r="O9" i="1"/>
  <c r="O14" i="1"/>
  <c r="O5" i="1"/>
  <c r="Q5" i="1" s="1"/>
  <c r="R5" i="1" s="1"/>
  <c r="O11" i="1"/>
  <c r="O3" i="1"/>
  <c r="O16" i="1"/>
  <c r="Q16" i="1" s="1"/>
  <c r="R16" i="1" s="1"/>
  <c r="O2" i="1"/>
  <c r="Q2" i="1" s="1"/>
  <c r="R2" i="1" s="1"/>
  <c r="T8" i="1" l="1"/>
  <c r="U8" i="1" s="1"/>
  <c r="T19" i="1"/>
  <c r="U19" i="1" s="1"/>
  <c r="T17" i="1"/>
  <c r="U17" i="1" s="1"/>
  <c r="T18" i="1"/>
  <c r="U18" i="1" s="1"/>
  <c r="T13" i="1"/>
  <c r="U13" i="1" s="1"/>
  <c r="T12" i="1"/>
  <c r="U12" i="1" s="1"/>
  <c r="T10" i="1"/>
  <c r="U10" i="1" s="1"/>
  <c r="T6" i="1"/>
  <c r="U6" i="1" s="1"/>
  <c r="T4" i="1"/>
  <c r="U4" i="1" s="1"/>
  <c r="Q14" i="1"/>
  <c r="R14" i="1" s="1"/>
  <c r="T14" i="1" s="1"/>
  <c r="U14" i="1" s="1"/>
  <c r="T7" i="1"/>
  <c r="U7" i="1" s="1"/>
  <c r="T16" i="1"/>
  <c r="U16" i="1" s="1"/>
  <c r="T5" i="1"/>
  <c r="U5" i="1" s="1"/>
  <c r="Q3" i="1"/>
  <c r="Q11" i="1"/>
  <c r="R11" i="1" s="1"/>
  <c r="T11" i="1" s="1"/>
  <c r="U11" i="1" s="1"/>
  <c r="Q9" i="1"/>
  <c r="R9" i="1" s="1"/>
  <c r="T9" i="1" s="1"/>
  <c r="U9" i="1" s="1"/>
  <c r="R3" i="1" l="1"/>
  <c r="T3" i="1" s="1"/>
  <c r="U3" i="1" s="1"/>
</calcChain>
</file>

<file path=xl/sharedStrings.xml><?xml version="1.0" encoding="utf-8"?>
<sst xmlns="http://schemas.openxmlformats.org/spreadsheetml/2006/main" count="113" uniqueCount="78">
  <si>
    <t>Endesa -Tarifa conecta</t>
  </si>
  <si>
    <t>Precio valle eur/kwh</t>
  </si>
  <si>
    <t>Precio llano eur/kwh</t>
  </si>
  <si>
    <t>Precio punta eur/kwh</t>
  </si>
  <si>
    <t>Coste energia</t>
  </si>
  <si>
    <t>Coste Potencia</t>
  </si>
  <si>
    <t>Naturgy - Tarifa Noche</t>
  </si>
  <si>
    <t>Iberdrola - Plan Online 3 Periodos</t>
  </si>
  <si>
    <t>No</t>
  </si>
  <si>
    <t>Sí</t>
  </si>
  <si>
    <t>Tarifa actual</t>
  </si>
  <si>
    <t>Si no se sabe el reparto entre esos 3 terminos, dividir el consumo total entre 3</t>
  </si>
  <si>
    <t>Excel creado para facturas residenciales.</t>
  </si>
  <si>
    <t>Todos los datos se pueden encontrar en la propia factura de la luz</t>
  </si>
  <si>
    <t>Potencia contratada punta (kW)</t>
  </si>
  <si>
    <t>Precio eur/kwh*</t>
  </si>
  <si>
    <t>*También llamado "Consumo electricidad", suele verse de forma: 166 kWh x 0,113266 eur/kWh, ese último número con decimales es el que hay que coger</t>
  </si>
  <si>
    <t>*Aquí hay que introducir el número de días facturados</t>
  </si>
  <si>
    <t>Días facturados*</t>
  </si>
  <si>
    <t>*Se suele leer como "Término potencia P1"</t>
  </si>
  <si>
    <t>Se suele leer como "Término potencia P2"*</t>
  </si>
  <si>
    <t>Potencia contratada valle (kW)*</t>
  </si>
  <si>
    <t>Potencia contratada en valle y en punta suelen ser iguales, pero pueden hacerse diferentes.*</t>
  </si>
  <si>
    <t>*Aquí se incluye la financiación del bono social y los costes de energía y potencia.</t>
  </si>
  <si>
    <t>*Nota:Para viviendas, se recomienda NO discriminación horaria</t>
  </si>
  <si>
    <t>Discriminación horaria (Pagas en función de la hora a la que consumas)*</t>
  </si>
  <si>
    <t>Total con impuestos*</t>
  </si>
  <si>
    <t>Total sin impuestos*</t>
  </si>
  <si>
    <t>Los datos de tu factura se introducen en la fila que indica "Tarifa actual"</t>
  </si>
  <si>
    <t>Consumo valle (kWh)</t>
  </si>
  <si>
    <t>Consumo llano (kWh)</t>
  </si>
  <si>
    <t>Consumo punta (kWh)</t>
  </si>
  <si>
    <t>Ahorro euros/mes vs tarifa actual</t>
  </si>
  <si>
    <t>Ahorro euros/año vs tarifa actual</t>
  </si>
  <si>
    <t>Ambos ahorros son aproximaciones, porque lo normal es que no consumas lo mismo y con igual reparto todos los meses. Para análisis más exactos se requieren los datos de todo el año (python recomendado, datos de la distribuidora).</t>
  </si>
  <si>
    <t>La mejor época para negociar la factura eléctrica en el mercado libre es en primavera</t>
  </si>
  <si>
    <t>-</t>
  </si>
  <si>
    <t>Para analizar la rentabilidad de pasarse al PVPC (comercializadora de último recurso), se requiere un análisis más complejo, con los datos horarios de consumo, para ello hay que pedir los datos a la distribuidora, y se podra usar excel también para el anáisis, aunque para ello python puede ser preferible en la interfaz de Spyder.</t>
  </si>
  <si>
    <t>Realizado con gusto por Íñigo S.N. Cualquier duda irresuelta, consultar a este correo: isanchezn2002@gmail.com</t>
  </si>
  <si>
    <t>No está permitido utilizar este documento con fines lucrativos, más allá de mejorar la factura de la luz.</t>
  </si>
  <si>
    <t>Licencia de uso</t>
  </si>
  <si>
    <r>
      <t xml:space="preserve">Este documento titulado </t>
    </r>
    <r>
      <rPr>
        <b/>
        <sz val="11"/>
        <color theme="1"/>
        <rFont val="Calibri"/>
        <family val="2"/>
        <scheme val="minor"/>
      </rPr>
      <t>“Comparador de tarifas eléctricas”</t>
    </r>
    <r>
      <rPr>
        <sz val="11"/>
        <color theme="1"/>
        <rFont val="Calibri"/>
        <family val="2"/>
        <scheme val="minor"/>
      </rPr>
      <t xml:space="preserve"> ha sido realizado por Íñigo Sánchez Nueno.</t>
    </r>
  </si>
  <si>
    <r>
      <t xml:space="preserve">Se distribuye bajo licencia </t>
    </r>
    <r>
      <rPr>
        <b/>
        <sz val="11"/>
        <color theme="1"/>
        <rFont val="Calibri"/>
        <family val="2"/>
        <scheme val="minor"/>
      </rPr>
      <t>Creative Commons Atribución-NoComercial 4.0 Internacional (CC BY-NC 4.0)</t>
    </r>
    <r>
      <rPr>
        <sz val="11"/>
        <color theme="1"/>
        <rFont val="Calibri"/>
        <family val="2"/>
        <scheme val="minor"/>
      </rPr>
      <t>.</t>
    </r>
  </si>
  <si>
    <t>Está permitido:</t>
  </si>
  <si>
    <t>Copiar, distribuir y compartir este documento.</t>
  </si>
  <si>
    <t>Modificarlo y adaptarlo a otros usos personales o no comerciales.</t>
  </si>
  <si>
    <t>No está permitido:</t>
  </si>
  <si>
    <t>Vender este documento, ni ninguna parte del mismo.</t>
  </si>
  <si>
    <t>Utilizarlo con fines comerciales, ni incorporarlo a productos de pago, formaciones de pago, asesorías de pago, o similares.</t>
  </si>
  <si>
    <t>El autor mantiene todos los derechos morales sobre la obra.</t>
  </si>
  <si>
    <t>Para más detalles legales sobre la licencia:</t>
  </si>
  <si>
    <t>https://creativecommons.org/licenses/by-nc/4.0/deed.es</t>
  </si>
  <si>
    <r>
      <t>Contacto:</t>
    </r>
    <r>
      <rPr>
        <sz val="11"/>
        <color theme="1"/>
        <rFont val="Calibri"/>
        <family val="2"/>
        <scheme val="minor"/>
      </rPr>
      <t xml:space="preserve"> isanchezn2002@gmail.com</t>
    </r>
  </si>
  <si>
    <r>
      <t>Autor:</t>
    </r>
    <r>
      <rPr>
        <sz val="11"/>
        <color theme="1"/>
        <rFont val="Calibri"/>
        <family val="2"/>
        <scheme val="minor"/>
      </rPr>
      <t xml:space="preserve"> Íñigo Andoni Sánchez Nueno</t>
    </r>
  </si>
  <si>
    <t>*Aquí se incluye el alquiler del contador, el impuesto a la electricidad y el IVA</t>
  </si>
  <si>
    <t>Plenitude Tarifa fácil</t>
  </si>
  <si>
    <t>Plenitude Tarifa tendencia luz</t>
  </si>
  <si>
    <t>Octopus energy relax</t>
  </si>
  <si>
    <t>Compañía comercializadora y tarifa</t>
  </si>
  <si>
    <t>Octopus energy (Octopus 3)</t>
  </si>
  <si>
    <t>A Tu Lado Energía (disc horaria)</t>
  </si>
  <si>
    <t>A Tu Lado Energía (Tarifa Milenial)</t>
  </si>
  <si>
    <t>Naturgy - Tarifa por uso Luz</t>
  </si>
  <si>
    <t>Visalia Tarifa Fijo 24 h</t>
  </si>
  <si>
    <t>Frecuencia de cambio de tarifa</t>
  </si>
  <si>
    <t>12 meses</t>
  </si>
  <si>
    <t>Cada hora</t>
  </si>
  <si>
    <t>3 meses</t>
  </si>
  <si>
    <t>Repsol - Tarifa Ahorro Plus</t>
  </si>
  <si>
    <t>Repsol - Tarifa Tranquilísima</t>
  </si>
  <si>
    <t>5 años</t>
  </si>
  <si>
    <t>Repsol - Tarifa discriminación horaria</t>
  </si>
  <si>
    <t>Los datos de las tarifas son del mes actual indicado en el nombre del documento, lejos de ese mes, podrían cambiar, se pueden configurar a mano.</t>
  </si>
  <si>
    <t>Total energies - A tu aire siempre</t>
  </si>
  <si>
    <t>Total energies - Programa tu ahorro</t>
  </si>
  <si>
    <t>Termino P punta (P1)*</t>
  </si>
  <si>
    <t>Termino P valle (P2)*</t>
  </si>
  <si>
    <t xml:space="preserve">Iberdrola - Plan Online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</si>
</sst>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6">
    <xf numFmtId="0" fontId="0" fillId="0" borderId="0" xfId="0"/>
    <xf numFmtId="2" fontId="0" fillId="0" borderId="0" xfId="0" applyNumberFormat="1"/>
    <xf numFmtId="0" fontId="1" fillId="0" borderId="0" xfId="0" applyFont="1" applyAlignment="1">
      <alignment horizontal="center" vertical="top"/>
    </xf>
    <xf numFmtId="0" fontId="0" fillId="0" borderId="0" xfId="0" applyAlignment="1">
      <alignment wrapText="1"/>
    </xf>
    <xf numFmtId="0" fontId="0" fillId="2" borderId="0" xfId="0" applyFill="1"/>
    <xf numFmtId="0" fontId="0" fillId="3" borderId="0" xfId="0" applyFill="1" applyAlignment="1">
      <alignment wrapText="1"/>
    </xf>
    <xf numFmtId="0" fontId="0" fillId="3" borderId="0" xfId="0" applyFill="1"/>
    <xf numFmtId="0" fontId="0" fillId="4" borderId="0" xfId="0" applyFill="1" applyAlignment="1">
      <alignment wrapText="1"/>
    </xf>
    <xf numFmtId="0" fontId="0" fillId="5" borderId="0" xfId="0" applyFill="1"/>
    <xf numFmtId="0" fontId="0" fillId="6" borderId="0" xfId="0" applyFill="1" applyAlignment="1">
      <alignment wrapText="1"/>
    </xf>
    <xf numFmtId="0" fontId="0" fillId="0" borderId="0" xfId="0" quotePrefix="1" applyAlignment="1">
      <alignment horizontal="center"/>
    </xf>
    <xf numFmtId="0" fontId="0" fillId="7" borderId="0" xfId="0" applyFill="1" applyAlignment="1">
      <alignment wrapText="1"/>
    </xf>
    <xf numFmtId="0" fontId="1" fillId="0" borderId="0" xfId="0" applyFont="1"/>
    <xf numFmtId="0" fontId="0" fillId="0" borderId="0" xfId="0" applyAlignment="1">
      <alignment horizontal="left" vertical="center" indent="1"/>
    </xf>
    <xf numFmtId="0" fontId="0" fillId="0" borderId="0" xfId="0" applyProtection="1">
      <protection locked="0"/>
    </xf>
    <xf numFmtId="0" fontId="0" fillId="0" borderId="0" xfId="0" quotePrefix="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Comparativa de costes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'Calculadora tarifas'!$A$2:$A$18</c:f>
              <c:strCache>
                <c:ptCount val="17"/>
                <c:pt idx="0">
                  <c:v>Tarifa actual</c:v>
                </c:pt>
                <c:pt idx="1">
                  <c:v>Plenitude Tarifa fácil</c:v>
                </c:pt>
                <c:pt idx="2">
                  <c:v>Plenitude Tarifa tendencia luz</c:v>
                </c:pt>
                <c:pt idx="3">
                  <c:v>Octopus energy relax</c:v>
                </c:pt>
                <c:pt idx="4">
                  <c:v>Octopus energy (Octopus 3)</c:v>
                </c:pt>
                <c:pt idx="5">
                  <c:v>Total energies - A tu aire siempre</c:v>
                </c:pt>
                <c:pt idx="6">
                  <c:v>Total energies - Programa tu ahorro</c:v>
                </c:pt>
                <c:pt idx="7">
                  <c:v>Endesa -Tarifa conecta</c:v>
                </c:pt>
                <c:pt idx="8">
                  <c:v>A Tu Lado Energía (Tarifa Milenial)</c:v>
                </c:pt>
                <c:pt idx="9">
                  <c:v>A Tu Lado Energía (disc horaria)</c:v>
                </c:pt>
                <c:pt idx="10">
                  <c:v>Visalia Tarifa Fijo 24 h</c:v>
                </c:pt>
                <c:pt idx="11">
                  <c:v>Naturgy - Tarifa por uso Luz</c:v>
                </c:pt>
                <c:pt idx="12">
                  <c:v>Naturgy - Tarifa Noche</c:v>
                </c:pt>
                <c:pt idx="13">
                  <c:v>Iberdrola - Plan Online  </c:v>
                </c:pt>
                <c:pt idx="14">
                  <c:v>Iberdrola - Plan Online 3 Periodos</c:v>
                </c:pt>
                <c:pt idx="15">
                  <c:v>Repsol - Tarifa Ahorro Plus</c:v>
                </c:pt>
                <c:pt idx="16">
                  <c:v>Repsol - Tarifa Tranquilísima</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9343-4629-9AB6-BAE5E1E378E2}"/>
              </c:ext>
            </c:extLst>
          </c:dPt>
          <c:cat>
            <c:strRef>
              <c:f>'Calculadora tarifas'!$A$2:$A$18</c:f>
              <c:strCache>
                <c:ptCount val="17"/>
                <c:pt idx="0">
                  <c:v>Tarifa actual</c:v>
                </c:pt>
                <c:pt idx="1">
                  <c:v>Plenitude Tarifa fácil</c:v>
                </c:pt>
                <c:pt idx="2">
                  <c:v>Plenitude Tarifa tendencia luz</c:v>
                </c:pt>
                <c:pt idx="3">
                  <c:v>Octopus energy relax</c:v>
                </c:pt>
                <c:pt idx="4">
                  <c:v>Octopus energy (Octopus 3)</c:v>
                </c:pt>
                <c:pt idx="5">
                  <c:v>Total energies - A tu aire siempre</c:v>
                </c:pt>
                <c:pt idx="6">
                  <c:v>Total energies - Programa tu ahorro</c:v>
                </c:pt>
                <c:pt idx="7">
                  <c:v>Endesa -Tarifa conecta</c:v>
                </c:pt>
                <c:pt idx="8">
                  <c:v>A Tu Lado Energía (Tarifa Milenial)</c:v>
                </c:pt>
                <c:pt idx="9">
                  <c:v>A Tu Lado Energía (disc horaria)</c:v>
                </c:pt>
                <c:pt idx="10">
                  <c:v>Visalia Tarifa Fijo 24 h</c:v>
                </c:pt>
                <c:pt idx="11">
                  <c:v>Naturgy - Tarifa por uso Luz</c:v>
                </c:pt>
                <c:pt idx="12">
                  <c:v>Naturgy - Tarifa Noche</c:v>
                </c:pt>
                <c:pt idx="13">
                  <c:v>Iberdrola - Plan Online  </c:v>
                </c:pt>
                <c:pt idx="14">
                  <c:v>Iberdrola - Plan Online 3 Periodos</c:v>
                </c:pt>
                <c:pt idx="15">
                  <c:v>Repsol - Tarifa Ahorro Plus</c:v>
                </c:pt>
                <c:pt idx="16">
                  <c:v>Repsol - Tarifa Tranquilísima</c:v>
                </c:pt>
              </c:strCache>
            </c:strRef>
          </c:cat>
          <c:val>
            <c:numRef>
              <c:f>'Calculadora tarifas'!$R$2:$R$18</c:f>
              <c:numCache>
                <c:formatCode>0.00</c:formatCode>
                <c:ptCount val="17"/>
                <c:pt idx="0">
                  <c:v>138.90799999999999</c:v>
                </c:pt>
                <c:pt idx="1">
                  <c:v>119.185</c:v>
                </c:pt>
                <c:pt idx="2">
                  <c:v>88.753499999999988</c:v>
                </c:pt>
                <c:pt idx="3">
                  <c:v>108.0288</c:v>
                </c:pt>
                <c:pt idx="4">
                  <c:v>107.6537</c:v>
                </c:pt>
                <c:pt idx="5">
                  <c:v>179.80599999999998</c:v>
                </c:pt>
                <c:pt idx="6">
                  <c:v>119.0761</c:v>
                </c:pt>
                <c:pt idx="7">
                  <c:v>118.26539999999999</c:v>
                </c:pt>
                <c:pt idx="8">
                  <c:v>110.5093</c:v>
                </c:pt>
                <c:pt idx="9">
                  <c:v>110.7634</c:v>
                </c:pt>
                <c:pt idx="10">
                  <c:v>102.88629999999999</c:v>
                </c:pt>
                <c:pt idx="11">
                  <c:v>116.31729999999999</c:v>
                </c:pt>
                <c:pt idx="12">
                  <c:v>115.95429999999999</c:v>
                </c:pt>
                <c:pt idx="13">
                  <c:v>122.1737</c:v>
                </c:pt>
                <c:pt idx="14">
                  <c:v>103.7696</c:v>
                </c:pt>
                <c:pt idx="15">
                  <c:v>119.01559999999999</c:v>
                </c:pt>
                <c:pt idx="16">
                  <c:v>123.54099999999998</c:v>
                </c:pt>
              </c:numCache>
            </c:numRef>
          </c:val>
          <c:extLst>
            <c:ext xmlns:c16="http://schemas.microsoft.com/office/drawing/2014/chart" uri="{C3380CC4-5D6E-409C-BE32-E72D297353CC}">
              <c16:uniqueId val="{00000000-9343-4629-9AB6-BAE5E1E378E2}"/>
            </c:ext>
          </c:extLst>
        </c:ser>
        <c:dLbls>
          <c:showLegendKey val="0"/>
          <c:showVal val="0"/>
          <c:showCatName val="0"/>
          <c:showSerName val="0"/>
          <c:showPercent val="0"/>
          <c:showBubbleSize val="0"/>
        </c:dLbls>
        <c:gapWidth val="219"/>
        <c:overlap val="-27"/>
        <c:axId val="1226254432"/>
        <c:axId val="1226251152"/>
      </c:barChart>
      <c:catAx>
        <c:axId val="12262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1152"/>
        <c:crosses val="autoZero"/>
        <c:auto val="0"/>
        <c:lblAlgn val="ctr"/>
        <c:lblOffset val="100"/>
        <c:noMultiLvlLbl val="0"/>
      </c:catAx>
      <c:valAx>
        <c:axId val="1226251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Comparativa de ahorros</a:t>
            </a:r>
            <a:r>
              <a:rPr lang="es-ES" baseline="0"/>
              <a:t> mensuales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'Calculadora tarifas'!$A$2:$A$18</c:f>
              <c:strCache>
                <c:ptCount val="17"/>
                <c:pt idx="0">
                  <c:v>Tarifa actual</c:v>
                </c:pt>
                <c:pt idx="1">
                  <c:v>Plenitude Tarifa fácil</c:v>
                </c:pt>
                <c:pt idx="2">
                  <c:v>Plenitude Tarifa tendencia luz</c:v>
                </c:pt>
                <c:pt idx="3">
                  <c:v>Octopus energy relax</c:v>
                </c:pt>
                <c:pt idx="4">
                  <c:v>Octopus energy (Octopus 3)</c:v>
                </c:pt>
                <c:pt idx="5">
                  <c:v>Total energies - A tu aire siempre</c:v>
                </c:pt>
                <c:pt idx="6">
                  <c:v>Total energies - Programa tu ahorro</c:v>
                </c:pt>
                <c:pt idx="7">
                  <c:v>Endesa -Tarifa conecta</c:v>
                </c:pt>
                <c:pt idx="8">
                  <c:v>A Tu Lado Energía (Tarifa Milenial)</c:v>
                </c:pt>
                <c:pt idx="9">
                  <c:v>A Tu Lado Energía (disc horaria)</c:v>
                </c:pt>
                <c:pt idx="10">
                  <c:v>Visalia Tarifa Fijo 24 h</c:v>
                </c:pt>
                <c:pt idx="11">
                  <c:v>Naturgy - Tarifa por uso Luz</c:v>
                </c:pt>
                <c:pt idx="12">
                  <c:v>Naturgy - Tarifa Noche</c:v>
                </c:pt>
                <c:pt idx="13">
                  <c:v>Iberdrola - Plan Online  </c:v>
                </c:pt>
                <c:pt idx="14">
                  <c:v>Iberdrola - Plan Online 3 Periodos</c:v>
                </c:pt>
                <c:pt idx="15">
                  <c:v>Repsol - Tarifa Ahorro Plus</c:v>
                </c:pt>
                <c:pt idx="16">
                  <c:v>Repsol - Tarifa Tranquilísima</c:v>
                </c:pt>
              </c:strCache>
            </c:strRef>
          </c:tx>
          <c:spPr>
            <a:solidFill>
              <a:schemeClr val="accent1"/>
            </a:solidFill>
            <a:ln>
              <a:noFill/>
            </a:ln>
            <a:effectLst/>
          </c:spPr>
          <c:invertIfNegative val="0"/>
          <c:cat>
            <c:strRef>
              <c:f>'Calculadora tarifas'!$A$2:$A$18</c:f>
              <c:strCache>
                <c:ptCount val="17"/>
                <c:pt idx="0">
                  <c:v>Tarifa actual</c:v>
                </c:pt>
                <c:pt idx="1">
                  <c:v>Plenitude Tarifa fácil</c:v>
                </c:pt>
                <c:pt idx="2">
                  <c:v>Plenitude Tarifa tendencia luz</c:v>
                </c:pt>
                <c:pt idx="3">
                  <c:v>Octopus energy relax</c:v>
                </c:pt>
                <c:pt idx="4">
                  <c:v>Octopus energy (Octopus 3)</c:v>
                </c:pt>
                <c:pt idx="5">
                  <c:v>Total energies - A tu aire siempre</c:v>
                </c:pt>
                <c:pt idx="6">
                  <c:v>Total energies - Programa tu ahorro</c:v>
                </c:pt>
                <c:pt idx="7">
                  <c:v>Endesa -Tarifa conecta</c:v>
                </c:pt>
                <c:pt idx="8">
                  <c:v>A Tu Lado Energía (Tarifa Milenial)</c:v>
                </c:pt>
                <c:pt idx="9">
                  <c:v>A Tu Lado Energía (disc horaria)</c:v>
                </c:pt>
                <c:pt idx="10">
                  <c:v>Visalia Tarifa Fijo 24 h</c:v>
                </c:pt>
                <c:pt idx="11">
                  <c:v>Naturgy - Tarifa por uso Luz</c:v>
                </c:pt>
                <c:pt idx="12">
                  <c:v>Naturgy - Tarifa Noche</c:v>
                </c:pt>
                <c:pt idx="13">
                  <c:v>Iberdrola - Plan Online  </c:v>
                </c:pt>
                <c:pt idx="14">
                  <c:v>Iberdrola - Plan Online 3 Periodos</c:v>
                </c:pt>
                <c:pt idx="15">
                  <c:v>Repsol - Tarifa Ahorro Plus</c:v>
                </c:pt>
                <c:pt idx="16">
                  <c:v>Repsol - Tarifa Tranquilísima</c:v>
                </c:pt>
              </c:strCache>
            </c:strRef>
          </c:cat>
          <c:val>
            <c:numRef>
              <c:f>'Calculadora tarifas'!$T$2:$T$18</c:f>
              <c:numCache>
                <c:formatCode>0.00</c:formatCode>
                <c:ptCount val="17"/>
                <c:pt idx="0" formatCode="General">
                  <c:v>0</c:v>
                </c:pt>
                <c:pt idx="1">
                  <c:v>9.8614999999999924</c:v>
                </c:pt>
                <c:pt idx="2">
                  <c:v>25.077249999999999</c:v>
                </c:pt>
                <c:pt idx="3">
                  <c:v>15.439599999999992</c:v>
                </c:pt>
                <c:pt idx="4">
                  <c:v>15.627149999999993</c:v>
                </c:pt>
                <c:pt idx="5">
                  <c:v>-20.448999999999998</c:v>
                </c:pt>
                <c:pt idx="6">
                  <c:v>9.9159499999999952</c:v>
                </c:pt>
                <c:pt idx="7">
                  <c:v>10.321300000000001</c:v>
                </c:pt>
                <c:pt idx="8">
                  <c:v>14.199349999999995</c:v>
                </c:pt>
                <c:pt idx="9">
                  <c:v>14.072299999999991</c:v>
                </c:pt>
                <c:pt idx="10">
                  <c:v>18.010849999999998</c:v>
                </c:pt>
                <c:pt idx="11">
                  <c:v>11.295349999999999</c:v>
                </c:pt>
                <c:pt idx="12">
                  <c:v>11.476849999999999</c:v>
                </c:pt>
                <c:pt idx="13">
                  <c:v>8.3671499999999952</c:v>
                </c:pt>
                <c:pt idx="14">
                  <c:v>17.569199999999995</c:v>
                </c:pt>
                <c:pt idx="15">
                  <c:v>9.9461999999999975</c:v>
                </c:pt>
                <c:pt idx="16">
                  <c:v>7.6835000000000022</c:v>
                </c:pt>
              </c:numCache>
            </c:numRef>
          </c:val>
          <c:extLst>
            <c:ext xmlns:c16="http://schemas.microsoft.com/office/drawing/2014/chart" uri="{C3380CC4-5D6E-409C-BE32-E72D297353CC}">
              <c16:uniqueId val="{00000002-9B34-4A99-8F2D-6583A684EB04}"/>
            </c:ext>
          </c:extLst>
        </c:ser>
        <c:dLbls>
          <c:showLegendKey val="0"/>
          <c:showVal val="0"/>
          <c:showCatName val="0"/>
          <c:showSerName val="0"/>
          <c:showPercent val="0"/>
          <c:showBubbleSize val="0"/>
        </c:dLbls>
        <c:gapWidth val="219"/>
        <c:overlap val="-27"/>
        <c:axId val="1226254432"/>
        <c:axId val="1226251152"/>
      </c:barChart>
      <c:catAx>
        <c:axId val="12262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1152"/>
        <c:crosses val="autoZero"/>
        <c:auto val="0"/>
        <c:lblAlgn val="ctr"/>
        <c:lblOffset val="100"/>
        <c:noMultiLvlLbl val="0"/>
      </c:catAx>
      <c:valAx>
        <c:axId val="122625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321422</xdr:colOff>
      <xdr:row>0</xdr:row>
      <xdr:rowOff>96635</xdr:rowOff>
    </xdr:from>
    <xdr:to>
      <xdr:col>33</xdr:col>
      <xdr:colOff>27214</xdr:colOff>
      <xdr:row>22</xdr:row>
      <xdr:rowOff>0</xdr:rowOff>
    </xdr:to>
    <xdr:graphicFrame macro="">
      <xdr:nvGraphicFramePr>
        <xdr:cNvPr id="2" name="Gráfico 1">
          <a:extLst>
            <a:ext uri="{FF2B5EF4-FFF2-40B4-BE49-F238E27FC236}">
              <a16:creationId xmlns:a16="http://schemas.microsoft.com/office/drawing/2014/main" id="{9373303A-6BA1-2790-1ABC-33751EC4A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669073</xdr:colOff>
      <xdr:row>22</xdr:row>
      <xdr:rowOff>687658</xdr:rowOff>
    </xdr:from>
    <xdr:to>
      <xdr:col>33</xdr:col>
      <xdr:colOff>374865</xdr:colOff>
      <xdr:row>23</xdr:row>
      <xdr:rowOff>3304487</xdr:rowOff>
    </xdr:to>
    <xdr:graphicFrame macro="">
      <xdr:nvGraphicFramePr>
        <xdr:cNvPr id="3" name="Gráfico 2">
          <a:extLst>
            <a:ext uri="{FF2B5EF4-FFF2-40B4-BE49-F238E27FC236}">
              <a16:creationId xmlns:a16="http://schemas.microsoft.com/office/drawing/2014/main" id="{092C59A2-C477-4DE7-BFBA-9CE0AD479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6A393-DBD0-4841-B413-7035120B0A94}">
  <dimension ref="A1:U29"/>
  <sheetViews>
    <sheetView tabSelected="1" topLeftCell="M22" zoomScale="70" zoomScaleNormal="70" workbookViewId="0">
      <selection activeCell="E21" sqref="E21"/>
    </sheetView>
  </sheetViews>
  <sheetFormatPr baseColWidth="10" defaultRowHeight="14.4" x14ac:dyDescent="0.3"/>
  <cols>
    <col min="1" max="1" width="35.33203125" bestFit="1" customWidth="1"/>
    <col min="2" max="2" width="32.44140625" customWidth="1"/>
    <col min="3" max="3" width="16.33203125" customWidth="1"/>
    <col min="4" max="4" width="19.44140625" bestFit="1" customWidth="1"/>
    <col min="5" max="5" width="19.6640625" bestFit="1" customWidth="1"/>
    <col min="6" max="7" width="20.44140625" bestFit="1" customWidth="1"/>
    <col min="8" max="8" width="19.44140625" customWidth="1"/>
    <col min="9" max="10" width="15.109375" customWidth="1"/>
    <col min="11" max="11" width="18.109375" customWidth="1"/>
    <col min="12" max="12" width="19.5546875" bestFit="1" customWidth="1"/>
    <col min="13" max="13" width="19.6640625" bestFit="1" customWidth="1"/>
    <col min="14" max="14" width="20.77734375" customWidth="1"/>
    <col min="15" max="15" width="14" bestFit="1" customWidth="1"/>
    <col min="16" max="16" width="15.44140625" bestFit="1" customWidth="1"/>
    <col min="17" max="17" width="18.5546875" bestFit="1" customWidth="1"/>
    <col min="18" max="18" width="19.6640625" customWidth="1"/>
    <col min="19" max="19" width="16.33203125" customWidth="1"/>
    <col min="20" max="20" width="11.44140625" customWidth="1"/>
    <col min="21" max="21" width="13.88671875" customWidth="1"/>
    <col min="22" max="24" width="11.5546875" customWidth="1"/>
  </cols>
  <sheetData>
    <row r="1" spans="1:21" ht="69.599999999999994" customHeight="1" x14ac:dyDescent="0.3">
      <c r="A1" s="5" t="s">
        <v>58</v>
      </c>
      <c r="B1" s="5" t="s">
        <v>64</v>
      </c>
      <c r="C1" s="5" t="s">
        <v>18</v>
      </c>
      <c r="D1" s="6" t="s">
        <v>15</v>
      </c>
      <c r="E1" s="6" t="s">
        <v>76</v>
      </c>
      <c r="F1" s="6" t="s">
        <v>75</v>
      </c>
      <c r="G1" s="5" t="s">
        <v>21</v>
      </c>
      <c r="H1" s="5" t="s">
        <v>14</v>
      </c>
      <c r="I1" s="5" t="s">
        <v>29</v>
      </c>
      <c r="J1" s="5" t="s">
        <v>30</v>
      </c>
      <c r="K1" s="5" t="s">
        <v>31</v>
      </c>
      <c r="L1" s="6" t="s">
        <v>1</v>
      </c>
      <c r="M1" s="6" t="s">
        <v>2</v>
      </c>
      <c r="N1" s="6" t="s">
        <v>3</v>
      </c>
      <c r="O1" s="6" t="s">
        <v>4</v>
      </c>
      <c r="P1" s="6" t="s">
        <v>5</v>
      </c>
      <c r="Q1" s="6" t="s">
        <v>27</v>
      </c>
      <c r="R1" s="6" t="s">
        <v>26</v>
      </c>
      <c r="S1" s="5" t="s">
        <v>25</v>
      </c>
      <c r="T1" s="5" t="s">
        <v>32</v>
      </c>
      <c r="U1" s="5" t="s">
        <v>33</v>
      </c>
    </row>
    <row r="2" spans="1:21" x14ac:dyDescent="0.3">
      <c r="A2" s="8" t="s">
        <v>10</v>
      </c>
      <c r="C2">
        <v>60</v>
      </c>
      <c r="D2">
        <v>0.159</v>
      </c>
      <c r="E2" s="14">
        <v>4.0266999999999997E-2</v>
      </c>
      <c r="F2" s="14">
        <v>0.112138</v>
      </c>
      <c r="G2" s="14">
        <v>5.5</v>
      </c>
      <c r="H2" s="14">
        <v>5.5</v>
      </c>
      <c r="I2" s="14">
        <v>165.76</v>
      </c>
      <c r="J2" s="14">
        <v>98.42</v>
      </c>
      <c r="K2" s="14">
        <v>92.09</v>
      </c>
      <c r="L2" s="14">
        <f>D$2</f>
        <v>0.159</v>
      </c>
      <c r="M2" s="14">
        <f>D$2</f>
        <v>0.159</v>
      </c>
      <c r="N2" s="14">
        <f>D$2</f>
        <v>0.159</v>
      </c>
      <c r="O2">
        <f>ROUND(I2*L2+J2*M2+K2*N2,2)</f>
        <v>56.65</v>
      </c>
      <c r="P2">
        <f>ROUND((G2*E2+H2*F2)*C2,2)</f>
        <v>50.29</v>
      </c>
      <c r="Q2">
        <f t="shared" ref="Q2:Q18" si="0">ROUND((O2+P2+0.012742*C2),2)</f>
        <v>107.7</v>
      </c>
      <c r="R2" s="1">
        <f>ROUND((Q2*1.05112696+0.02663*C2),2)*1.21</f>
        <v>138.90799999999999</v>
      </c>
      <c r="T2" s="10" t="s">
        <v>36</v>
      </c>
      <c r="U2" s="10" t="s">
        <v>36</v>
      </c>
    </row>
    <row r="3" spans="1:21" x14ac:dyDescent="0.3">
      <c r="A3" s="4" t="s">
        <v>55</v>
      </c>
      <c r="B3" t="s">
        <v>65</v>
      </c>
      <c r="C3">
        <f>C$2</f>
        <v>60</v>
      </c>
      <c r="D3">
        <v>0.11989900000000001</v>
      </c>
      <c r="E3">
        <v>7.3805999999999997E-2</v>
      </c>
      <c r="F3">
        <v>7.3805999999999997E-2</v>
      </c>
      <c r="G3" s="14">
        <v>5.5</v>
      </c>
      <c r="H3" s="14">
        <v>5.5</v>
      </c>
      <c r="I3" s="14">
        <f t="shared" ref="I3:K4" si="1">I$2</f>
        <v>165.76</v>
      </c>
      <c r="J3" s="14">
        <f t="shared" si="1"/>
        <v>98.42</v>
      </c>
      <c r="K3" s="14">
        <f t="shared" si="1"/>
        <v>92.09</v>
      </c>
      <c r="L3" s="14">
        <f>D3</f>
        <v>0.11989900000000001</v>
      </c>
      <c r="M3" s="14">
        <f>D3</f>
        <v>0.11989900000000001</v>
      </c>
      <c r="N3" s="14">
        <f>D3</f>
        <v>0.11989900000000001</v>
      </c>
      <c r="O3">
        <f t="shared" ref="O3:O18" si="2">ROUND(I3*L3+J3*M3+K3*N3,2)</f>
        <v>42.72</v>
      </c>
      <c r="P3">
        <f t="shared" ref="P3:P18" si="3">ROUND((G3*E3+H3*F3)*C3,2)</f>
        <v>48.71</v>
      </c>
      <c r="Q3">
        <f t="shared" si="0"/>
        <v>92.19</v>
      </c>
      <c r="R3" s="1">
        <f>ROUND((Q3*1.05112696+0.02663*C3),2)*1.21</f>
        <v>119.185</v>
      </c>
      <c r="S3" t="s">
        <v>8</v>
      </c>
      <c r="T3" s="1">
        <f>(R$2-R3)*(30/C3)</f>
        <v>9.8614999999999924</v>
      </c>
      <c r="U3" s="1">
        <f>T3*12.166666667</f>
        <v>119.9815833366204</v>
      </c>
    </row>
    <row r="4" spans="1:21" x14ac:dyDescent="0.3">
      <c r="A4" s="4" t="s">
        <v>56</v>
      </c>
      <c r="B4" t="s">
        <v>66</v>
      </c>
      <c r="C4">
        <f>C$2</f>
        <v>60</v>
      </c>
      <c r="D4">
        <v>0.11</v>
      </c>
      <c r="E4">
        <v>1.9109999999999999E-3</v>
      </c>
      <c r="F4">
        <v>7.3782E-2</v>
      </c>
      <c r="G4" s="14">
        <v>5.5</v>
      </c>
      <c r="H4" s="14">
        <v>5.5</v>
      </c>
      <c r="I4" s="14">
        <f t="shared" si="1"/>
        <v>165.76</v>
      </c>
      <c r="J4" s="14">
        <f t="shared" si="1"/>
        <v>98.42</v>
      </c>
      <c r="K4" s="14">
        <f t="shared" si="1"/>
        <v>92.09</v>
      </c>
      <c r="L4" s="14">
        <f>D4</f>
        <v>0.11</v>
      </c>
      <c r="M4" s="14">
        <f>D4</f>
        <v>0.11</v>
      </c>
      <c r="N4" s="14">
        <f>D4</f>
        <v>0.11</v>
      </c>
      <c r="O4">
        <f t="shared" si="2"/>
        <v>39.19</v>
      </c>
      <c r="P4">
        <f t="shared" si="3"/>
        <v>24.98</v>
      </c>
      <c r="Q4">
        <f t="shared" si="0"/>
        <v>64.930000000000007</v>
      </c>
      <c r="R4" s="1">
        <f>ROUND((Q4*1.05112696+0.02663*C4+3.5),2)*1.21</f>
        <v>88.753499999999988</v>
      </c>
      <c r="S4" t="s">
        <v>9</v>
      </c>
      <c r="T4" s="1">
        <f>(R$2-R4)*(30/C4)</f>
        <v>25.077249999999999</v>
      </c>
      <c r="U4" s="1">
        <f>T4*12.166666667</f>
        <v>305.10654167502571</v>
      </c>
    </row>
    <row r="5" spans="1:21" x14ac:dyDescent="0.3">
      <c r="A5" s="4" t="s">
        <v>57</v>
      </c>
      <c r="B5" t="s">
        <v>65</v>
      </c>
      <c r="C5">
        <f t="shared" ref="C5:C19" si="4">C$2</f>
        <v>60</v>
      </c>
      <c r="D5">
        <v>0.11899999999999999</v>
      </c>
      <c r="E5">
        <v>2.7E-2</v>
      </c>
      <c r="F5">
        <v>9.5000000000000001E-2</v>
      </c>
      <c r="G5" s="14">
        <v>5.5</v>
      </c>
      <c r="H5" s="14">
        <v>5.5</v>
      </c>
      <c r="I5" s="14">
        <f t="shared" ref="I5:K19" si="5">I$2</f>
        <v>165.76</v>
      </c>
      <c r="J5" s="14">
        <f t="shared" si="5"/>
        <v>98.42</v>
      </c>
      <c r="K5" s="14">
        <f t="shared" si="5"/>
        <v>92.09</v>
      </c>
      <c r="L5" s="14">
        <f t="shared" ref="L5:L10" si="6">D5</f>
        <v>0.11899999999999999</v>
      </c>
      <c r="M5" s="14">
        <f t="shared" ref="M5:M10" si="7">D5</f>
        <v>0.11899999999999999</v>
      </c>
      <c r="N5" s="14">
        <f t="shared" ref="N5:N10" si="8">D5</f>
        <v>0.11899999999999999</v>
      </c>
      <c r="O5">
        <f t="shared" si="2"/>
        <v>42.4</v>
      </c>
      <c r="P5">
        <f t="shared" si="3"/>
        <v>40.26</v>
      </c>
      <c r="Q5">
        <f t="shared" si="0"/>
        <v>83.42</v>
      </c>
      <c r="R5" s="1">
        <f t="shared" ref="R5:R18" si="9">ROUND((Q5*1.05112696+0.02663*C5),2)*1.21</f>
        <v>108.0288</v>
      </c>
      <c r="S5" t="s">
        <v>8</v>
      </c>
      <c r="T5" s="1">
        <f t="shared" ref="T5:T18" si="10">(R$2-R5)*(30/C5)</f>
        <v>15.439599999999992</v>
      </c>
      <c r="U5" s="1">
        <f t="shared" ref="U5:U18" si="11">T5*12.166666667</f>
        <v>187.8484666718131</v>
      </c>
    </row>
    <row r="6" spans="1:21" x14ac:dyDescent="0.3">
      <c r="A6" s="4" t="s">
        <v>59</v>
      </c>
      <c r="B6" t="s">
        <v>65</v>
      </c>
      <c r="C6">
        <f t="shared" si="4"/>
        <v>60</v>
      </c>
      <c r="D6" s="10" t="s">
        <v>36</v>
      </c>
      <c r="E6">
        <v>2.7E-2</v>
      </c>
      <c r="F6">
        <v>9.5000000000000001E-2</v>
      </c>
      <c r="G6" s="14">
        <v>5.5</v>
      </c>
      <c r="H6" s="14">
        <v>5.5</v>
      </c>
      <c r="I6" s="14">
        <f t="shared" si="5"/>
        <v>165.76</v>
      </c>
      <c r="J6" s="14">
        <f t="shared" si="5"/>
        <v>98.42</v>
      </c>
      <c r="K6" s="14">
        <f t="shared" si="5"/>
        <v>92.09</v>
      </c>
      <c r="L6" s="14">
        <v>7.9000000000000001E-2</v>
      </c>
      <c r="M6" s="14">
        <v>0.11600000000000001</v>
      </c>
      <c r="N6" s="14">
        <v>0.191</v>
      </c>
      <c r="O6">
        <f t="shared" si="2"/>
        <v>42.1</v>
      </c>
      <c r="P6">
        <f t="shared" si="3"/>
        <v>40.26</v>
      </c>
      <c r="Q6">
        <f t="shared" si="0"/>
        <v>83.12</v>
      </c>
      <c r="R6" s="1">
        <f t="shared" si="9"/>
        <v>107.6537</v>
      </c>
      <c r="S6" t="s">
        <v>9</v>
      </c>
      <c r="T6" s="1">
        <f t="shared" si="10"/>
        <v>15.627149999999993</v>
      </c>
      <c r="U6" s="1">
        <f t="shared" si="11"/>
        <v>190.13032500520896</v>
      </c>
    </row>
    <row r="7" spans="1:21" x14ac:dyDescent="0.3">
      <c r="A7" s="4" t="s">
        <v>73</v>
      </c>
      <c r="B7" t="s">
        <v>65</v>
      </c>
      <c r="C7">
        <f t="shared" si="4"/>
        <v>60</v>
      </c>
      <c r="D7">
        <v>0.124</v>
      </c>
      <c r="E7">
        <v>0.14380799999999999</v>
      </c>
      <c r="F7">
        <v>0.14380799999999999</v>
      </c>
      <c r="G7" s="14">
        <v>5.5</v>
      </c>
      <c r="H7" s="14">
        <v>5.5</v>
      </c>
      <c r="I7" s="14">
        <f t="shared" si="5"/>
        <v>165.76</v>
      </c>
      <c r="J7" s="14">
        <f t="shared" si="5"/>
        <v>98.42</v>
      </c>
      <c r="K7" s="14">
        <f t="shared" si="5"/>
        <v>92.09</v>
      </c>
      <c r="L7" s="14">
        <f t="shared" si="6"/>
        <v>0.124</v>
      </c>
      <c r="M7" s="14">
        <f t="shared" si="7"/>
        <v>0.124</v>
      </c>
      <c r="N7" s="14">
        <f t="shared" si="8"/>
        <v>0.124</v>
      </c>
      <c r="O7">
        <f>ROUND(I7*L7+J7*M7+K7*N7,2)</f>
        <v>44.18</v>
      </c>
      <c r="P7">
        <f t="shared" si="3"/>
        <v>94.91</v>
      </c>
      <c r="Q7">
        <f t="shared" si="0"/>
        <v>139.85</v>
      </c>
      <c r="R7" s="1">
        <f t="shared" si="9"/>
        <v>179.80599999999998</v>
      </c>
      <c r="S7" t="s">
        <v>8</v>
      </c>
      <c r="T7" s="1">
        <f t="shared" si="10"/>
        <v>-20.448999999999998</v>
      </c>
      <c r="U7" s="1">
        <f t="shared" si="11"/>
        <v>-248.79616667348296</v>
      </c>
    </row>
    <row r="8" spans="1:21" x14ac:dyDescent="0.3">
      <c r="A8" s="4" t="s">
        <v>74</v>
      </c>
      <c r="B8" t="s">
        <v>65</v>
      </c>
      <c r="C8">
        <f t="shared" si="4"/>
        <v>60</v>
      </c>
      <c r="D8" s="10" t="s">
        <v>36</v>
      </c>
      <c r="E8">
        <v>7.1889999999999996E-2</v>
      </c>
      <c r="F8">
        <v>7.1917999999999996E-2</v>
      </c>
      <c r="G8" s="14">
        <v>5.5</v>
      </c>
      <c r="H8" s="14">
        <v>5.5</v>
      </c>
      <c r="I8" s="14">
        <f t="shared" si="5"/>
        <v>165.76</v>
      </c>
      <c r="J8" s="14">
        <f t="shared" si="5"/>
        <v>98.42</v>
      </c>
      <c r="K8" s="14">
        <f t="shared" si="5"/>
        <v>92.09</v>
      </c>
      <c r="L8" s="14">
        <f>0.086371</f>
        <v>8.6371000000000003E-2</v>
      </c>
      <c r="M8" s="14">
        <v>0.121294</v>
      </c>
      <c r="N8" s="14">
        <v>0.19134499999999999</v>
      </c>
      <c r="O8">
        <f>ROUND(I8*L8+J8*M8+K8*N8,2)</f>
        <v>43.88</v>
      </c>
      <c r="P8">
        <f t="shared" si="3"/>
        <v>47.46</v>
      </c>
      <c r="Q8">
        <f t="shared" si="0"/>
        <v>92.1</v>
      </c>
      <c r="R8" s="1">
        <f t="shared" si="9"/>
        <v>119.0761</v>
      </c>
      <c r="S8" t="s">
        <v>9</v>
      </c>
      <c r="T8" s="1">
        <f t="shared" si="10"/>
        <v>9.9159499999999952</v>
      </c>
      <c r="U8" s="1">
        <f t="shared" si="11"/>
        <v>120.64405833663858</v>
      </c>
    </row>
    <row r="9" spans="1:21" x14ac:dyDescent="0.3">
      <c r="A9" s="4" t="s">
        <v>0</v>
      </c>
      <c r="B9" t="s">
        <v>65</v>
      </c>
      <c r="C9">
        <f>C$2</f>
        <v>60</v>
      </c>
      <c r="D9">
        <v>0.113456</v>
      </c>
      <c r="E9">
        <v>4.0267364E-2</v>
      </c>
      <c r="F9">
        <v>0.112138487</v>
      </c>
      <c r="G9" s="14">
        <v>5.5</v>
      </c>
      <c r="H9" s="14">
        <v>5.5</v>
      </c>
      <c r="I9" s="14">
        <f>I$2</f>
        <v>165.76</v>
      </c>
      <c r="J9" s="14">
        <f>J$2</f>
        <v>98.42</v>
      </c>
      <c r="K9" s="14">
        <f>K$2</f>
        <v>92.09</v>
      </c>
      <c r="L9" s="14">
        <f t="shared" si="6"/>
        <v>0.113456</v>
      </c>
      <c r="M9" s="14">
        <f t="shared" si="7"/>
        <v>0.113456</v>
      </c>
      <c r="N9" s="14">
        <f t="shared" si="8"/>
        <v>0.113456</v>
      </c>
      <c r="O9">
        <f t="shared" si="2"/>
        <v>40.42</v>
      </c>
      <c r="P9">
        <f t="shared" si="3"/>
        <v>50.29</v>
      </c>
      <c r="Q9">
        <f t="shared" si="0"/>
        <v>91.47</v>
      </c>
      <c r="R9" s="1">
        <f t="shared" si="9"/>
        <v>118.26539999999999</v>
      </c>
      <c r="S9" t="s">
        <v>8</v>
      </c>
      <c r="T9" s="1">
        <f>(R$2-R9)*(30/C9)</f>
        <v>10.321300000000001</v>
      </c>
      <c r="U9" s="1">
        <f t="shared" si="11"/>
        <v>125.5758166701071</v>
      </c>
    </row>
    <row r="10" spans="1:21" x14ac:dyDescent="0.3">
      <c r="A10" s="4" t="s">
        <v>61</v>
      </c>
      <c r="B10" t="s">
        <v>67</v>
      </c>
      <c r="C10">
        <f t="shared" si="4"/>
        <v>60</v>
      </c>
      <c r="D10">
        <v>0.112649</v>
      </c>
      <c r="E10">
        <v>3.3202000000000002E-2</v>
      </c>
      <c r="F10">
        <v>0.10159700000000001</v>
      </c>
      <c r="G10" s="14">
        <v>5.5</v>
      </c>
      <c r="H10" s="14">
        <v>5.5</v>
      </c>
      <c r="I10" s="14">
        <f t="shared" si="5"/>
        <v>165.76</v>
      </c>
      <c r="J10" s="14">
        <f t="shared" si="5"/>
        <v>98.42</v>
      </c>
      <c r="K10" s="14">
        <f t="shared" si="5"/>
        <v>92.09</v>
      </c>
      <c r="L10" s="14">
        <f t="shared" si="6"/>
        <v>0.112649</v>
      </c>
      <c r="M10" s="14">
        <f t="shared" si="7"/>
        <v>0.112649</v>
      </c>
      <c r="N10" s="14">
        <f t="shared" si="8"/>
        <v>0.112649</v>
      </c>
      <c r="O10">
        <f t="shared" si="2"/>
        <v>40.130000000000003</v>
      </c>
      <c r="P10">
        <f t="shared" si="3"/>
        <v>44.48</v>
      </c>
      <c r="Q10">
        <f t="shared" si="0"/>
        <v>85.37</v>
      </c>
      <c r="R10" s="1">
        <f t="shared" si="9"/>
        <v>110.5093</v>
      </c>
      <c r="S10" t="s">
        <v>8</v>
      </c>
      <c r="T10" s="1">
        <f t="shared" si="10"/>
        <v>14.199349999999995</v>
      </c>
      <c r="U10" s="1">
        <f t="shared" si="11"/>
        <v>172.7587583380664</v>
      </c>
    </row>
    <row r="11" spans="1:21" x14ac:dyDescent="0.3">
      <c r="A11" s="4" t="s">
        <v>60</v>
      </c>
      <c r="B11" t="s">
        <v>67</v>
      </c>
      <c r="C11">
        <f t="shared" si="4"/>
        <v>60</v>
      </c>
      <c r="D11" s="10" t="s">
        <v>36</v>
      </c>
      <c r="E11">
        <v>3.3202000000000002E-2</v>
      </c>
      <c r="F11">
        <v>0.10159700000000001</v>
      </c>
      <c r="G11" s="14">
        <v>5.5</v>
      </c>
      <c r="H11" s="14">
        <v>5.5</v>
      </c>
      <c r="I11" s="14">
        <f t="shared" si="5"/>
        <v>165.76</v>
      </c>
      <c r="J11" s="14">
        <f t="shared" si="5"/>
        <v>98.42</v>
      </c>
      <c r="K11" s="14">
        <f t="shared" si="5"/>
        <v>92.09</v>
      </c>
      <c r="L11" s="14">
        <v>7.5188000000000005E-2</v>
      </c>
      <c r="M11" s="14">
        <v>0.11121</v>
      </c>
      <c r="N11" s="14">
        <v>0.183702</v>
      </c>
      <c r="O11">
        <f t="shared" si="2"/>
        <v>40.33</v>
      </c>
      <c r="P11">
        <f t="shared" si="3"/>
        <v>44.48</v>
      </c>
      <c r="Q11">
        <f t="shared" si="0"/>
        <v>85.57</v>
      </c>
      <c r="R11" s="1">
        <f t="shared" si="9"/>
        <v>110.7634</v>
      </c>
      <c r="S11" t="s">
        <v>9</v>
      </c>
      <c r="T11" s="1">
        <f t="shared" si="10"/>
        <v>14.072299999999991</v>
      </c>
      <c r="U11" s="1">
        <f t="shared" si="11"/>
        <v>171.21298333802397</v>
      </c>
    </row>
    <row r="12" spans="1:21" x14ac:dyDescent="0.3">
      <c r="A12" s="4" t="s">
        <v>63</v>
      </c>
      <c r="B12" t="s">
        <v>65</v>
      </c>
      <c r="C12">
        <f t="shared" si="4"/>
        <v>60</v>
      </c>
      <c r="D12" s="15">
        <v>0.10899499999999999</v>
      </c>
      <c r="E12">
        <v>6.0273E-2</v>
      </c>
      <c r="F12">
        <v>6.0273E-2</v>
      </c>
      <c r="G12" s="14">
        <v>5.5</v>
      </c>
      <c r="H12" s="14">
        <v>5.5</v>
      </c>
      <c r="I12" s="14">
        <f t="shared" si="5"/>
        <v>165.76</v>
      </c>
      <c r="J12" s="14">
        <f t="shared" si="5"/>
        <v>98.42</v>
      </c>
      <c r="K12" s="14">
        <f t="shared" si="5"/>
        <v>92.09</v>
      </c>
      <c r="L12" s="14">
        <f>$D12</f>
        <v>0.10899499999999999</v>
      </c>
      <c r="M12" s="14">
        <f t="shared" ref="M12:N12" si="12">$D12</f>
        <v>0.10899499999999999</v>
      </c>
      <c r="N12" s="14">
        <f t="shared" si="12"/>
        <v>0.10899499999999999</v>
      </c>
      <c r="O12">
        <f t="shared" si="2"/>
        <v>38.83</v>
      </c>
      <c r="P12">
        <f t="shared" si="3"/>
        <v>39.78</v>
      </c>
      <c r="Q12">
        <f t="shared" si="0"/>
        <v>79.37</v>
      </c>
      <c r="R12" s="1">
        <f t="shared" si="9"/>
        <v>102.88629999999999</v>
      </c>
      <c r="S12" t="s">
        <v>8</v>
      </c>
      <c r="T12" s="1">
        <f t="shared" si="10"/>
        <v>18.010849999999998</v>
      </c>
      <c r="U12" s="1">
        <f t="shared" si="11"/>
        <v>219.13200833933692</v>
      </c>
    </row>
    <row r="13" spans="1:21" x14ac:dyDescent="0.3">
      <c r="A13" s="4" t="s">
        <v>62</v>
      </c>
      <c r="B13" t="s">
        <v>65</v>
      </c>
      <c r="C13">
        <f t="shared" si="4"/>
        <v>60</v>
      </c>
      <c r="D13" s="15">
        <v>0.11916599999999999</v>
      </c>
      <c r="E13">
        <v>3.3391999999999998E-2</v>
      </c>
      <c r="F13">
        <v>0.108163</v>
      </c>
      <c r="G13" s="14">
        <v>5.5</v>
      </c>
      <c r="H13" s="14">
        <v>5.5</v>
      </c>
      <c r="I13" s="14">
        <f t="shared" si="5"/>
        <v>165.76</v>
      </c>
      <c r="J13" s="14">
        <f t="shared" si="5"/>
        <v>98.42</v>
      </c>
      <c r="K13" s="14">
        <f t="shared" si="5"/>
        <v>92.09</v>
      </c>
      <c r="L13" s="14">
        <f>$D$13</f>
        <v>0.11916599999999999</v>
      </c>
      <c r="M13" s="14">
        <f t="shared" ref="M13:N13" si="13">$D$13</f>
        <v>0.11916599999999999</v>
      </c>
      <c r="N13" s="14">
        <f t="shared" si="13"/>
        <v>0.11916599999999999</v>
      </c>
      <c r="O13">
        <f t="shared" si="2"/>
        <v>42.46</v>
      </c>
      <c r="P13">
        <f t="shared" si="3"/>
        <v>46.71</v>
      </c>
      <c r="Q13">
        <f t="shared" si="0"/>
        <v>89.93</v>
      </c>
      <c r="R13" s="1">
        <f t="shared" si="9"/>
        <v>116.31729999999999</v>
      </c>
      <c r="S13" t="s">
        <v>8</v>
      </c>
      <c r="T13" s="1">
        <f t="shared" si="10"/>
        <v>11.295349999999999</v>
      </c>
      <c r="U13" s="1">
        <f t="shared" si="11"/>
        <v>137.42675833709842</v>
      </c>
    </row>
    <row r="14" spans="1:21" x14ac:dyDescent="0.3">
      <c r="A14" s="4" t="s">
        <v>6</v>
      </c>
      <c r="B14" t="s">
        <v>65</v>
      </c>
      <c r="C14">
        <f t="shared" si="4"/>
        <v>60</v>
      </c>
      <c r="D14" s="10" t="s">
        <v>36</v>
      </c>
      <c r="E14">
        <v>3.3391999999999998E-2</v>
      </c>
      <c r="F14">
        <v>0.108163</v>
      </c>
      <c r="G14" s="14">
        <v>5.5</v>
      </c>
      <c r="H14" s="14">
        <v>5.5</v>
      </c>
      <c r="I14" s="14">
        <f>I$2</f>
        <v>165.76</v>
      </c>
      <c r="J14" s="14">
        <f t="shared" si="5"/>
        <v>98.42</v>
      </c>
      <c r="K14" s="14">
        <f t="shared" si="5"/>
        <v>92.09</v>
      </c>
      <c r="L14" s="14">
        <v>8.2334000000000004E-2</v>
      </c>
      <c r="M14" s="14">
        <v>0.116414</v>
      </c>
      <c r="N14" s="14">
        <v>0.18546099999999999</v>
      </c>
      <c r="O14">
        <f t="shared" si="2"/>
        <v>42.18</v>
      </c>
      <c r="P14">
        <f t="shared" si="3"/>
        <v>46.71</v>
      </c>
      <c r="Q14">
        <f t="shared" si="0"/>
        <v>89.65</v>
      </c>
      <c r="R14" s="1">
        <f>ROUND((Q14*1.05112696+0.02663*C14),2)*1.21</f>
        <v>115.95429999999999</v>
      </c>
      <c r="S14" t="s">
        <v>9</v>
      </c>
      <c r="T14" s="1">
        <f>(R$2-R14)*(30/C14)</f>
        <v>11.476849999999999</v>
      </c>
      <c r="U14" s="1">
        <f t="shared" si="11"/>
        <v>139.63500833715892</v>
      </c>
    </row>
    <row r="15" spans="1:21" x14ac:dyDescent="0.3">
      <c r="A15" s="4" t="s">
        <v>77</v>
      </c>
      <c r="B15" t="s">
        <v>65</v>
      </c>
      <c r="C15">
        <f t="shared" si="4"/>
        <v>60</v>
      </c>
      <c r="D15" s="10">
        <v>0.11990000000000001</v>
      </c>
      <c r="E15">
        <v>4.6547999999999999E-2</v>
      </c>
      <c r="F15">
        <v>0.108192</v>
      </c>
      <c r="G15" s="14">
        <v>5.5</v>
      </c>
      <c r="H15" s="14">
        <v>5.5</v>
      </c>
      <c r="I15" s="14">
        <f>I$2</f>
        <v>165.76</v>
      </c>
      <c r="J15" s="14">
        <f t="shared" si="5"/>
        <v>98.42</v>
      </c>
      <c r="K15" s="14">
        <f t="shared" si="5"/>
        <v>92.09</v>
      </c>
      <c r="L15" s="14">
        <f>$D$15</f>
        <v>0.11990000000000001</v>
      </c>
      <c r="M15" s="14">
        <f>$D$15</f>
        <v>0.11990000000000001</v>
      </c>
      <c r="N15" s="14">
        <f>$D$15</f>
        <v>0.11990000000000001</v>
      </c>
      <c r="O15">
        <f t="shared" si="2"/>
        <v>42.72</v>
      </c>
      <c r="P15">
        <f t="shared" si="3"/>
        <v>51.06</v>
      </c>
      <c r="Q15">
        <f t="shared" si="0"/>
        <v>94.54</v>
      </c>
      <c r="R15" s="1">
        <f>ROUND((Q15*1.05112696+0.02663*C15),2)*1.21</f>
        <v>122.1737</v>
      </c>
      <c r="S15" t="s">
        <v>8</v>
      </c>
      <c r="T15" s="1">
        <f>(R$2-R15)*(30/C15)</f>
        <v>8.3671499999999952</v>
      </c>
      <c r="U15" s="1">
        <f t="shared" si="11"/>
        <v>101.80032500278898</v>
      </c>
    </row>
    <row r="16" spans="1:21" x14ac:dyDescent="0.3">
      <c r="A16" s="4" t="s">
        <v>7</v>
      </c>
      <c r="B16" t="s">
        <v>65</v>
      </c>
      <c r="C16">
        <f t="shared" si="4"/>
        <v>60</v>
      </c>
      <c r="D16" s="10" t="s">
        <v>36</v>
      </c>
      <c r="E16">
        <v>1.3014E-2</v>
      </c>
      <c r="F16">
        <v>8.6301000000000003E-2</v>
      </c>
      <c r="G16" s="14">
        <v>5.5</v>
      </c>
      <c r="H16" s="14">
        <v>5.5</v>
      </c>
      <c r="I16" s="14">
        <f t="shared" si="5"/>
        <v>165.76</v>
      </c>
      <c r="J16" s="14">
        <f t="shared" si="5"/>
        <v>98.42</v>
      </c>
      <c r="K16" s="14">
        <f t="shared" si="5"/>
        <v>92.09</v>
      </c>
      <c r="L16" s="14">
        <v>9.9904000000000007E-2</v>
      </c>
      <c r="M16" s="14">
        <v>0.13189200000000001</v>
      </c>
      <c r="N16" s="14">
        <v>0.18457599999999999</v>
      </c>
      <c r="O16">
        <f t="shared" si="2"/>
        <v>46.54</v>
      </c>
      <c r="P16">
        <f t="shared" si="3"/>
        <v>32.770000000000003</v>
      </c>
      <c r="Q16">
        <f t="shared" si="0"/>
        <v>80.069999999999993</v>
      </c>
      <c r="R16" s="1">
        <f t="shared" si="9"/>
        <v>103.7696</v>
      </c>
      <c r="S16" t="s">
        <v>9</v>
      </c>
      <c r="T16" s="1">
        <f t="shared" si="10"/>
        <v>17.569199999999995</v>
      </c>
      <c r="U16" s="1">
        <f t="shared" si="11"/>
        <v>213.75860000585632</v>
      </c>
    </row>
    <row r="17" spans="1:21" x14ac:dyDescent="0.3">
      <c r="A17" s="4" t="s">
        <v>68</v>
      </c>
      <c r="B17" t="s">
        <v>65</v>
      </c>
      <c r="C17">
        <f t="shared" si="4"/>
        <v>60</v>
      </c>
      <c r="D17" s="15">
        <v>0.12989999999999999</v>
      </c>
      <c r="E17">
        <v>6.8219000000000002E-2</v>
      </c>
      <c r="F17">
        <v>6.8219000000000002E-2</v>
      </c>
      <c r="G17" s="14">
        <v>5.5</v>
      </c>
      <c r="H17" s="14">
        <v>5.5</v>
      </c>
      <c r="I17" s="14">
        <f t="shared" si="5"/>
        <v>165.76</v>
      </c>
      <c r="J17" s="14">
        <f t="shared" si="5"/>
        <v>98.42</v>
      </c>
      <c r="K17" s="14">
        <f t="shared" si="5"/>
        <v>92.09</v>
      </c>
      <c r="L17" s="14">
        <f>$D$17</f>
        <v>0.12989999999999999</v>
      </c>
      <c r="M17" s="14">
        <f t="shared" ref="M17:N17" si="14">$D$17</f>
        <v>0.12989999999999999</v>
      </c>
      <c r="N17" s="14">
        <f t="shared" si="14"/>
        <v>0.12989999999999999</v>
      </c>
      <c r="O17">
        <f t="shared" si="2"/>
        <v>46.28</v>
      </c>
      <c r="P17">
        <f t="shared" si="3"/>
        <v>45.02</v>
      </c>
      <c r="Q17">
        <f t="shared" si="0"/>
        <v>92.06</v>
      </c>
      <c r="R17" s="1">
        <f t="shared" si="9"/>
        <v>119.01559999999999</v>
      </c>
      <c r="S17" t="s">
        <v>8</v>
      </c>
      <c r="T17" s="1">
        <f t="shared" si="10"/>
        <v>9.9461999999999975</v>
      </c>
      <c r="U17" s="1">
        <f t="shared" si="11"/>
        <v>121.01210000331537</v>
      </c>
    </row>
    <row r="18" spans="1:21" x14ac:dyDescent="0.3">
      <c r="A18" s="4" t="s">
        <v>69</v>
      </c>
      <c r="B18" t="s">
        <v>70</v>
      </c>
      <c r="C18">
        <f t="shared" si="4"/>
        <v>60</v>
      </c>
      <c r="D18" s="15">
        <v>0.1399</v>
      </c>
      <c r="E18">
        <v>6.8199999999999997E-2</v>
      </c>
      <c r="F18">
        <v>6.8199999999999997E-2</v>
      </c>
      <c r="G18" s="14">
        <v>5.5</v>
      </c>
      <c r="H18" s="14">
        <v>5.5</v>
      </c>
      <c r="I18" s="14">
        <f t="shared" si="5"/>
        <v>165.76</v>
      </c>
      <c r="J18" s="14">
        <f t="shared" si="5"/>
        <v>98.42</v>
      </c>
      <c r="K18" s="14">
        <f t="shared" si="5"/>
        <v>92.09</v>
      </c>
      <c r="L18" s="14">
        <f>$D$18</f>
        <v>0.1399</v>
      </c>
      <c r="M18" s="14">
        <f>$D$18</f>
        <v>0.1399</v>
      </c>
      <c r="N18" s="14">
        <f>$D$18</f>
        <v>0.1399</v>
      </c>
      <c r="O18">
        <f t="shared" si="2"/>
        <v>49.84</v>
      </c>
      <c r="P18">
        <f t="shared" si="3"/>
        <v>45.01</v>
      </c>
      <c r="Q18">
        <f t="shared" si="0"/>
        <v>95.61</v>
      </c>
      <c r="R18" s="1">
        <f t="shared" si="9"/>
        <v>123.54099999999998</v>
      </c>
      <c r="S18" t="s">
        <v>8</v>
      </c>
      <c r="T18" s="1">
        <f t="shared" si="10"/>
        <v>7.6835000000000022</v>
      </c>
      <c r="U18" s="1">
        <f t="shared" si="11"/>
        <v>93.482583335894518</v>
      </c>
    </row>
    <row r="19" spans="1:21" x14ac:dyDescent="0.3">
      <c r="A19" s="4" t="s">
        <v>71</v>
      </c>
      <c r="B19" t="s">
        <v>65</v>
      </c>
      <c r="C19">
        <f t="shared" si="4"/>
        <v>60</v>
      </c>
      <c r="D19" s="10" t="s">
        <v>36</v>
      </c>
      <c r="E19">
        <v>1.0699999999999999E-2</v>
      </c>
      <c r="F19">
        <v>9.8400000000000001E-2</v>
      </c>
      <c r="G19" s="14">
        <v>5.5</v>
      </c>
      <c r="H19" s="14">
        <v>5.5</v>
      </c>
      <c r="I19" s="14">
        <f t="shared" si="5"/>
        <v>165.76</v>
      </c>
      <c r="J19" s="14">
        <f t="shared" si="5"/>
        <v>98.42</v>
      </c>
      <c r="K19" s="14">
        <f t="shared" si="5"/>
        <v>92.09</v>
      </c>
      <c r="L19" s="14">
        <v>0.12989999999999999</v>
      </c>
      <c r="M19" s="14">
        <v>0.1489</v>
      </c>
      <c r="N19" s="14">
        <v>0.19889999999999999</v>
      </c>
      <c r="O19">
        <f t="shared" ref="O19" si="15">ROUND(I19*L19+J19*M19+K19*N19,2)</f>
        <v>54.5</v>
      </c>
      <c r="P19">
        <f t="shared" ref="P19" si="16">ROUND((G19*E19+H19*F19)*C19,2)</f>
        <v>36</v>
      </c>
      <c r="Q19">
        <f t="shared" ref="Q19" si="17">ROUND((O19+P19+0.012742*C19),2)</f>
        <v>91.26</v>
      </c>
      <c r="R19" s="1">
        <f t="shared" ref="R19" si="18">ROUND((Q19*1.05112696+0.02663*C19),2)*1.21</f>
        <v>117.99919999999999</v>
      </c>
      <c r="S19" t="s">
        <v>9</v>
      </c>
      <c r="T19" s="1">
        <f t="shared" ref="T19" si="19">(R$2-R19)*(30/C19)</f>
        <v>10.4544</v>
      </c>
      <c r="U19" s="1">
        <f t="shared" ref="U19" si="20">T19*12.166666667</f>
        <v>127.19520000348479</v>
      </c>
    </row>
    <row r="20" spans="1:21" ht="72" x14ac:dyDescent="0.3">
      <c r="A20" s="11" t="s">
        <v>38</v>
      </c>
      <c r="B20" s="3"/>
      <c r="K20" s="7" t="s">
        <v>11</v>
      </c>
      <c r="S20" s="7" t="s">
        <v>24</v>
      </c>
    </row>
    <row r="21" spans="1:21" ht="115.2" x14ac:dyDescent="0.3">
      <c r="A21" s="11" t="s">
        <v>39</v>
      </c>
      <c r="B21" s="3"/>
      <c r="C21" s="7" t="s">
        <v>28</v>
      </c>
      <c r="K21" s="7" t="s">
        <v>72</v>
      </c>
      <c r="L21" s="7" t="s">
        <v>35</v>
      </c>
    </row>
    <row r="22" spans="1:21" ht="51.6" customHeight="1" x14ac:dyDescent="0.3">
      <c r="K22" s="7" t="s">
        <v>12</v>
      </c>
    </row>
    <row r="23" spans="1:21" ht="329.4" customHeight="1" x14ac:dyDescent="0.3">
      <c r="A23" s="7" t="s">
        <v>13</v>
      </c>
      <c r="B23" s="3"/>
      <c r="C23" s="7" t="s">
        <v>17</v>
      </c>
      <c r="D23" s="7" t="s">
        <v>16</v>
      </c>
      <c r="E23" s="7" t="s">
        <v>19</v>
      </c>
      <c r="F23" s="7" t="s">
        <v>20</v>
      </c>
      <c r="G23" s="7" t="s">
        <v>22</v>
      </c>
      <c r="H23" s="3"/>
      <c r="K23" s="7" t="s">
        <v>37</v>
      </c>
      <c r="Q23" s="7" t="s">
        <v>23</v>
      </c>
      <c r="R23" s="7" t="s">
        <v>54</v>
      </c>
      <c r="U23" s="7" t="s">
        <v>34</v>
      </c>
    </row>
    <row r="24" spans="1:21" ht="309" customHeight="1" x14ac:dyDescent="0.3">
      <c r="A24" s="9"/>
      <c r="B24" s="9"/>
    </row>
    <row r="29" spans="1:21" x14ac:dyDescent="0.3">
      <c r="A29" s="2"/>
      <c r="B29" s="2"/>
      <c r="C29" s="2"/>
      <c r="D29" s="2"/>
      <c r="E29" s="2"/>
      <c r="F29" s="2"/>
      <c r="G29" s="2"/>
      <c r="H29" s="2"/>
      <c r="I29" s="2"/>
      <c r="J29" s="2"/>
      <c r="K29" s="2"/>
    </row>
  </sheetData>
  <sheetProtection formatCells="0" formatColumns="0" formatRows="0" insertColumns="0" insertRows="0" insertHyperlinks="0" deleteColumns="0" deleteRows="0" sort="0" autoFilter="0" pivotTables="0"/>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757C3-B2D9-4A64-8993-3997F55111FC}">
  <dimension ref="A1:A25"/>
  <sheetViews>
    <sheetView workbookViewId="0">
      <selection activeCell="D26" sqref="D26"/>
    </sheetView>
  </sheetViews>
  <sheetFormatPr baseColWidth="10" defaultRowHeight="14.4" x14ac:dyDescent="0.3"/>
  <sheetData>
    <row r="1" spans="1:1" x14ac:dyDescent="0.3">
      <c r="A1" s="12" t="s">
        <v>40</v>
      </c>
    </row>
    <row r="3" spans="1:1" x14ac:dyDescent="0.3">
      <c r="A3" t="s">
        <v>41</v>
      </c>
    </row>
    <row r="5" spans="1:1" x14ac:dyDescent="0.3">
      <c r="A5" t="s">
        <v>42</v>
      </c>
    </row>
    <row r="7" spans="1:1" x14ac:dyDescent="0.3">
      <c r="A7" t="s">
        <v>43</v>
      </c>
    </row>
    <row r="8" spans="1:1" x14ac:dyDescent="0.3">
      <c r="A8" s="13"/>
    </row>
    <row r="9" spans="1:1" x14ac:dyDescent="0.3">
      <c r="A9" s="13" t="s">
        <v>44</v>
      </c>
    </row>
    <row r="10" spans="1:1" x14ac:dyDescent="0.3">
      <c r="A10" s="13"/>
    </row>
    <row r="11" spans="1:1" x14ac:dyDescent="0.3">
      <c r="A11" s="13" t="s">
        <v>45</v>
      </c>
    </row>
    <row r="13" spans="1:1" x14ac:dyDescent="0.3">
      <c r="A13" t="s">
        <v>46</v>
      </c>
    </row>
    <row r="14" spans="1:1" x14ac:dyDescent="0.3">
      <c r="A14" s="13"/>
    </row>
    <row r="15" spans="1:1" x14ac:dyDescent="0.3">
      <c r="A15" s="13" t="s">
        <v>47</v>
      </c>
    </row>
    <row r="16" spans="1:1" x14ac:dyDescent="0.3">
      <c r="A16" s="13"/>
    </row>
    <row r="17" spans="1:1" x14ac:dyDescent="0.3">
      <c r="A17" s="13" t="s">
        <v>48</v>
      </c>
    </row>
    <row r="19" spans="1:1" x14ac:dyDescent="0.3">
      <c r="A19" t="s">
        <v>49</v>
      </c>
    </row>
    <row r="21" spans="1:1" x14ac:dyDescent="0.3">
      <c r="A21" t="s">
        <v>50</v>
      </c>
    </row>
    <row r="22" spans="1:1" x14ac:dyDescent="0.3">
      <c r="A22" t="s">
        <v>51</v>
      </c>
    </row>
    <row r="24" spans="1:1" x14ac:dyDescent="0.3">
      <c r="A24" s="12" t="s">
        <v>53</v>
      </c>
    </row>
    <row r="25" spans="1:1" x14ac:dyDescent="0.3">
      <c r="A25" s="12" t="s">
        <v>52</v>
      </c>
    </row>
  </sheetData>
  <sheetProtection algorithmName="SHA-512" hashValue="GZuLJT2AOnKYA+XgqbpbD35/B/cn/uE6u5RAid/ceYjFYb5e8RF+GBPeYQwZKEAla3rp04hub8DxxZ8YdAfcRw==" saltValue="wg8wv/E9BsoihKg/7nuLCQ==" spinCount="100000"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Calculadora tarifas</vt:lpstr>
      <vt:lpstr>LICENCIA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2025-05-19T17:44:16Z</dcterms:created>
  <dcterms:modified xsi:type="dcterms:W3CDTF">2025-09-13T10:02:50Z</dcterms:modified>
</cp:coreProperties>
</file>