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080" yWindow="345" windowWidth="14805" windowHeight="7770"/>
  </bookViews>
  <sheets>
    <sheet name="Рабочий вариант (3)" sheetId="7" r:id="rId1"/>
    <sheet name="Рабочий вариант (2)" sheetId="6" r:id="rId2"/>
    <sheet name="Рабочий вариант" sheetId="5" r:id="rId3"/>
    <sheet name="Лист 1" sheetId="4" r:id="rId4"/>
  </sheets>
  <calcPr calcId="145621" refMode="R1C1"/>
</workbook>
</file>

<file path=xl/calcChain.xml><?xml version="1.0" encoding="utf-8"?>
<calcChain xmlns="http://schemas.openxmlformats.org/spreadsheetml/2006/main">
  <c r="M87" i="7" l="1"/>
  <c r="M86" i="7" s="1"/>
  <c r="I102" i="7"/>
  <c r="I97" i="7"/>
  <c r="I92" i="7"/>
  <c r="K86" i="7"/>
  <c r="I81" i="7"/>
  <c r="H81" i="7"/>
  <c r="K80" i="7"/>
  <c r="H80" i="7"/>
  <c r="I90" i="7" s="1"/>
  <c r="K79" i="7"/>
  <c r="H79" i="7"/>
  <c r="I89" i="7" s="1"/>
  <c r="K78" i="7"/>
  <c r="H78" i="7"/>
  <c r="I88" i="7" s="1"/>
  <c r="K77" i="7"/>
  <c r="K76" i="7" s="1"/>
  <c r="I71" i="7"/>
  <c r="H71" i="7"/>
  <c r="L66" i="7"/>
  <c r="I66" i="7"/>
  <c r="H66" i="7"/>
  <c r="M60" i="7"/>
  <c r="I59" i="7"/>
  <c r="H59" i="7"/>
  <c r="I57" i="7"/>
  <c r="I56" i="7"/>
  <c r="J55" i="7"/>
  <c r="I55" i="7"/>
  <c r="I54" i="7"/>
  <c r="I53" i="7"/>
  <c r="J52" i="7"/>
  <c r="K49" i="7"/>
  <c r="I46" i="7"/>
  <c r="H46" i="7"/>
  <c r="I40" i="7"/>
  <c r="H40" i="7"/>
  <c r="I39" i="7"/>
  <c r="I38" i="7"/>
  <c r="I37" i="7"/>
  <c r="H30" i="7"/>
  <c r="I36" i="7" s="1"/>
  <c r="H29" i="7"/>
  <c r="I28" i="7" s="1"/>
  <c r="I22" i="7"/>
  <c r="H22" i="7"/>
  <c r="I18" i="7"/>
  <c r="H18" i="7"/>
  <c r="I13" i="7"/>
  <c r="H13" i="7"/>
  <c r="H12" i="7" s="1"/>
  <c r="J12" i="7" s="1"/>
  <c r="I9" i="7"/>
  <c r="H9" i="7"/>
  <c r="I4" i="7"/>
  <c r="H4" i="7"/>
  <c r="I2" i="7" s="1"/>
  <c r="K49" i="6"/>
  <c r="H77" i="7" l="1"/>
  <c r="I87" i="7" s="1"/>
  <c r="I52" i="7"/>
  <c r="I35" i="7"/>
  <c r="H28" i="7"/>
  <c r="I34" i="7" s="1"/>
  <c r="I102" i="6"/>
  <c r="I97" i="6"/>
  <c r="I92" i="6"/>
  <c r="M86" i="6"/>
  <c r="K86" i="6"/>
  <c r="I81" i="6"/>
  <c r="H81" i="6"/>
  <c r="K80" i="6"/>
  <c r="H80" i="6"/>
  <c r="I90" i="6" s="1"/>
  <c r="K79" i="6"/>
  <c r="H79" i="6"/>
  <c r="I89" i="6" s="1"/>
  <c r="K78" i="6"/>
  <c r="H78" i="6"/>
  <c r="I88" i="6" s="1"/>
  <c r="K77" i="6"/>
  <c r="H77" i="6"/>
  <c r="I87" i="6" s="1"/>
  <c r="I71" i="6"/>
  <c r="H71" i="6"/>
  <c r="L66" i="6"/>
  <c r="I66" i="6"/>
  <c r="H66" i="6"/>
  <c r="M60" i="6"/>
  <c r="I59" i="6"/>
  <c r="H59" i="6"/>
  <c r="I57" i="6"/>
  <c r="I56" i="6"/>
  <c r="J55" i="6"/>
  <c r="I55" i="6"/>
  <c r="I54" i="6"/>
  <c r="I53" i="6"/>
  <c r="J52" i="6"/>
  <c r="I46" i="6"/>
  <c r="H46" i="6"/>
  <c r="I40" i="6"/>
  <c r="H40" i="6"/>
  <c r="I52" i="6" s="1"/>
  <c r="I39" i="6"/>
  <c r="I38" i="6"/>
  <c r="I37" i="6"/>
  <c r="I36" i="6"/>
  <c r="H30" i="6"/>
  <c r="H29" i="6"/>
  <c r="H28" i="6" s="1"/>
  <c r="I22" i="6"/>
  <c r="H22" i="6"/>
  <c r="I18" i="6"/>
  <c r="H18" i="6"/>
  <c r="I13" i="6"/>
  <c r="H13" i="6"/>
  <c r="H12" i="6" s="1"/>
  <c r="J12" i="6" s="1"/>
  <c r="I9" i="6"/>
  <c r="H9" i="6"/>
  <c r="I4" i="6"/>
  <c r="H4" i="6"/>
  <c r="H78" i="5"/>
  <c r="H79" i="5"/>
  <c r="H80" i="5"/>
  <c r="H77" i="5"/>
  <c r="M86" i="5"/>
  <c r="H30" i="5"/>
  <c r="H29" i="5"/>
  <c r="I34" i="6" l="1"/>
  <c r="I76" i="7"/>
  <c r="H76" i="7"/>
  <c r="I86" i="7" s="1"/>
  <c r="I2" i="6"/>
  <c r="K76" i="6"/>
  <c r="H76" i="6"/>
  <c r="I86" i="6" s="1"/>
  <c r="I76" i="6"/>
  <c r="I28" i="6"/>
  <c r="I35" i="6"/>
  <c r="H28" i="5"/>
  <c r="K78" i="5" l="1"/>
  <c r="K79" i="5"/>
  <c r="K80" i="5"/>
  <c r="K86" i="5"/>
  <c r="K77" i="5"/>
  <c r="K76" i="5" l="1"/>
  <c r="H9" i="5" l="1"/>
  <c r="J52" i="5" l="1"/>
  <c r="J55" i="5"/>
  <c r="H40" i="5" l="1"/>
  <c r="L66" i="5" l="1"/>
  <c r="H66" i="5"/>
  <c r="H22" i="5"/>
  <c r="H59" i="5" l="1"/>
  <c r="I88" i="5" l="1"/>
  <c r="H76" i="5"/>
  <c r="H71" i="5"/>
  <c r="H46" i="5"/>
  <c r="I52" i="5" s="1"/>
  <c r="M60" i="5" l="1"/>
  <c r="I46" i="5"/>
  <c r="I34" i="5"/>
  <c r="I87" i="5"/>
  <c r="I35" i="5"/>
  <c r="I36" i="5"/>
  <c r="I37" i="5"/>
  <c r="I38" i="5"/>
  <c r="I39" i="5"/>
  <c r="I28" i="5"/>
  <c r="I22" i="5"/>
  <c r="I102" i="5" l="1"/>
  <c r="I97" i="5"/>
  <c r="I92" i="5"/>
  <c r="I90" i="5"/>
  <c r="I89" i="5"/>
  <c r="I81" i="5"/>
  <c r="H81" i="5"/>
  <c r="I86" i="5" s="1"/>
  <c r="I76" i="5"/>
  <c r="I71" i="5"/>
  <c r="I66" i="5"/>
  <c r="I59" i="5"/>
  <c r="I57" i="5"/>
  <c r="I56" i="5"/>
  <c r="I55" i="5"/>
  <c r="I54" i="5"/>
  <c r="I53" i="5"/>
  <c r="I40" i="5"/>
  <c r="I18" i="5"/>
  <c r="H18" i="5"/>
  <c r="I13" i="5"/>
  <c r="H13" i="5"/>
  <c r="I9" i="5"/>
  <c r="I4" i="5"/>
  <c r="H4" i="5"/>
  <c r="H12" i="5" l="1"/>
  <c r="J12" i="5" s="1"/>
  <c r="I2" i="5"/>
  <c r="H4" i="4"/>
  <c r="I4" i="4"/>
  <c r="H66" i="4" l="1"/>
  <c r="I66" i="4"/>
  <c r="H76" i="4"/>
  <c r="H59" i="4"/>
  <c r="H46" i="4"/>
  <c r="H40" i="4"/>
  <c r="H28" i="4"/>
  <c r="H22" i="4"/>
  <c r="H19" i="4"/>
  <c r="I18" i="4" s="1"/>
  <c r="I13" i="4"/>
  <c r="H13" i="4"/>
  <c r="I9" i="4"/>
  <c r="H9" i="4"/>
  <c r="I2" i="4" s="1"/>
  <c r="H18" i="4" l="1"/>
  <c r="H12" i="4" s="1"/>
  <c r="J12" i="4" s="1"/>
  <c r="H81" i="4"/>
  <c r="H71" i="4"/>
  <c r="H33" i="4" l="1"/>
  <c r="H32" i="4"/>
  <c r="H31" i="4"/>
  <c r="H27" i="4"/>
  <c r="H26" i="4"/>
  <c r="H25" i="4"/>
  <c r="H61" i="4" l="1"/>
  <c r="I102" i="4" l="1"/>
  <c r="I97" i="4"/>
  <c r="I92" i="4"/>
  <c r="I87" i="4"/>
  <c r="I88" i="4"/>
  <c r="I89" i="4"/>
  <c r="I90" i="4"/>
  <c r="I86" i="4"/>
  <c r="I81" i="4"/>
  <c r="I76" i="4"/>
  <c r="I71" i="4"/>
  <c r="I59" i="4"/>
  <c r="I53" i="4"/>
  <c r="I54" i="4"/>
  <c r="I55" i="4"/>
  <c r="I56" i="4"/>
  <c r="I57" i="4"/>
  <c r="I52" i="4"/>
  <c r="I34" i="4"/>
  <c r="I46" i="4"/>
  <c r="I40" i="4"/>
  <c r="I39" i="4"/>
  <c r="I38" i="4"/>
  <c r="I37" i="4"/>
  <c r="I36" i="4"/>
  <c r="I35" i="4"/>
  <c r="I28" i="4"/>
  <c r="I22" i="4"/>
</calcChain>
</file>

<file path=xl/comments1.xml><?xml version="1.0" encoding="utf-8"?>
<comments xmlns="http://schemas.openxmlformats.org/spreadsheetml/2006/main">
  <authors>
    <author>Автор</author>
  </authors>
  <commentList>
    <comment ref="K1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РО владелец по нашей таблице
</t>
        </r>
      </text>
    </comment>
  </commentList>
</comments>
</file>

<file path=xl/sharedStrings.xml><?xml version="1.0" encoding="utf-8"?>
<sst xmlns="http://schemas.openxmlformats.org/spreadsheetml/2006/main" count="1113" uniqueCount="79">
  <si>
    <t>Многоквартирные дома, включенные в региональную программу капитального ремонта</t>
  </si>
  <si>
    <t>Управляющая компания</t>
  </si>
  <si>
    <t>Товарищество собственников жилья</t>
  </si>
  <si>
    <t>Региональный оператор</t>
  </si>
  <si>
    <t>Жилищный кооператив</t>
  </si>
  <si>
    <t>ОГЖН проинформировали ОМС и РО</t>
  </si>
  <si>
    <t>не наступил срок выбора способа формирования ФКР</t>
  </si>
  <si>
    <t>В том числе в отношении которых:</t>
  </si>
  <si>
    <t>Не наступил срок выбора способа формирования ФКР</t>
  </si>
  <si>
    <t>В том числе по счетам регионального оператора</t>
  </si>
  <si>
    <t>В том числе по специальным счетам, владельцем которого является:</t>
  </si>
  <si>
    <t>Всего</t>
  </si>
  <si>
    <t>%</t>
  </si>
  <si>
    <t>№</t>
  </si>
  <si>
    <t>Категория сведений</t>
  </si>
  <si>
    <t>Единицы измерения</t>
  </si>
  <si>
    <t>ед.</t>
  </si>
  <si>
    <t>тыс. кв. м.</t>
  </si>
  <si>
    <t>млн руб.</t>
  </si>
  <si>
    <t xml:space="preserve"> -</t>
  </si>
  <si>
    <t>служебная инф</t>
  </si>
  <si>
    <t>На счете (счетах) регионального оператора</t>
  </si>
  <si>
    <t>Не выбран или не реализован способ формирования ФКР</t>
  </si>
  <si>
    <t>Начислено взносов на капитальный ремонт с начала действия региональной программы капитального ремонта по начало отчетного периода</t>
  </si>
  <si>
    <t>Собрано средств по взносам на капитальный ремонт с начала действия региональной программы капитального ремонта по начало отчетного периода</t>
  </si>
  <si>
    <t>Уровень собираемости средств собственников с начала действия региональной программы капитального ремонта по начало отчетного периода</t>
  </si>
  <si>
    <t>Начислено взносов на капитальный ремонт с начала отчетного периода</t>
  </si>
  <si>
    <t>Собрано средств по взносам на капитальный ремонт с начала отчетного периода</t>
  </si>
  <si>
    <t>Уровень собираемости средств собственников с начала отчетного периода</t>
  </si>
  <si>
    <t>Остаток денежных средств на начало отчетного периода</t>
  </si>
  <si>
    <t>Поступление денежных средств в отчетном периоде</t>
  </si>
  <si>
    <t>Сумма списанных денежных средств в отчетном периоде</t>
  </si>
  <si>
    <t>Всего, на проведение капитального ремонта</t>
  </si>
  <si>
    <t>Иное</t>
  </si>
  <si>
    <t>Остаток денежных средств на отчетную дату</t>
  </si>
  <si>
    <t>Сумма задолженности по кредитным договорам и (или) договорам займа на проведение капитального ремонта в МКД</t>
  </si>
  <si>
    <t>Всего по специальным счетам</t>
  </si>
  <si>
    <t>№ п/п</t>
  </si>
  <si>
    <t>На специальных счетах, всего</t>
  </si>
  <si>
    <t>автосумма: гр.7/гр.1*100</t>
  </si>
  <si>
    <t>автосумма: гр.8/гр.2*100</t>
  </si>
  <si>
    <t>автосумма: гр.9/гр.3*100</t>
  </si>
  <si>
    <t>автосумма: гр.10/гр.4*100</t>
  </si>
  <si>
    <t>автосумма: гр.11/гр.5*100</t>
  </si>
  <si>
    <t>автосумма: гр.12/гр.6*100</t>
  </si>
  <si>
    <t>автосумма: гр.25/гр.19*100</t>
  </si>
  <si>
    <t>автосумма: гр.26/гр.20*100</t>
  </si>
  <si>
    <t>автосумма: гр.27/гр.21*100</t>
  </si>
  <si>
    <t>автосумма: гр.28/гр.22*100</t>
  </si>
  <si>
    <t>автосумма: гр.29/гр.23*100</t>
  </si>
  <si>
    <t>автосумма: гр.30/гр.24*100</t>
  </si>
  <si>
    <t>автосумма: гр.1+гр.6-гр.11-гр.16</t>
  </si>
  <si>
    <t>автосумма: гр.2+гр.7-гр.12-гр.17</t>
  </si>
  <si>
    <t>автосумма: гр.3+гр.8-гр.13-гр.18</t>
  </si>
  <si>
    <t>автосумма: гр.4+гр.9-гр.14-гр.19</t>
  </si>
  <si>
    <t>автосумма: гр.5+гр.10-гр.15-гр.20</t>
  </si>
  <si>
    <t>I. Сведения о МКД, включенных в региональную программу капитального ремонта общего имущества МКД</t>
  </si>
  <si>
    <t>II. Сведения о собираемости средств собственников</t>
  </si>
  <si>
    <t>III. Сведения о задолженности собственников по уплате взносов на капитальный ремонт</t>
  </si>
  <si>
    <t>IV. Движение денежных средств по специальным счетам</t>
  </si>
  <si>
    <t>V. Сведения о привлечении кредитов (займов) на проведение капитального ремонта</t>
  </si>
  <si>
    <t>Совокупная задолженность собственников по уплате взносов на капитальный ремонт на отчетную дату</t>
  </si>
  <si>
    <t>Количество МКД, по которым имеется задолженность по кредитным договорам и (или) договорам займа на проведение капитального ремонта в МКД</t>
  </si>
  <si>
    <t>Общая площадь МКД, по которым имеется задолженность по кредитным договорам и (или) договорам займа на проведение капитального ремонта в МКД</t>
  </si>
  <si>
    <t>В том числе по специальным счетам, владельцем которых является:</t>
  </si>
  <si>
    <t>Из них на специальных счетах, владельцем которых является:</t>
  </si>
  <si>
    <t>Управляющая организация</t>
  </si>
  <si>
    <t>Дополнительно:</t>
  </si>
  <si>
    <t>Отчетная дата - это первый день месяца, следующий после отчетного квартала</t>
  </si>
  <si>
    <t>Отчетный период - это период с начала календарного года до отчетной даты</t>
  </si>
  <si>
    <t>Общая площадь многоквартирных домов, включенных в региональную программу капитального ремонта</t>
  </si>
  <si>
    <t>без пеней</t>
  </si>
  <si>
    <t>информация отсутствует в перечне сведений представляемых владельцами специальных счетов в соотвествии с формой, утвежд. постановлением Правительства ПК от 30.06.2016 № 430-п (в редакции от 19.06.2018)</t>
  </si>
  <si>
    <t>из отчета РО</t>
  </si>
  <si>
    <t>д.б. 8984</t>
  </si>
  <si>
    <t xml:space="preserve"> без учета не выбранного способа (51)</t>
  </si>
  <si>
    <t xml:space="preserve"> 400382 кв.м.</t>
  </si>
  <si>
    <t xml:space="preserve">без пеней </t>
  </si>
  <si>
    <t>по данным МинЖКХ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</si>
</sst>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color theme="3" tint="0.3999755851924192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1" xfId="0" applyFont="1" applyFill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0" fontId="0" fillId="0" borderId="0" xfId="0" applyFill="1" applyAlignment="1">
      <alignment horizontal="left" inden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/>
    <xf numFmtId="0" fontId="8" fillId="2" borderId="1" xfId="0" applyFont="1" applyFill="1" applyBorder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2" fontId="5" fillId="0" borderId="1" xfId="0" applyNumberFormat="1" applyFont="1" applyFill="1" applyBorder="1"/>
    <xf numFmtId="0" fontId="13" fillId="0" borderId="0" xfId="0" applyFont="1" applyFill="1" applyAlignment="1">
      <alignment wrapText="1"/>
    </xf>
    <xf numFmtId="0" fontId="0" fillId="0" borderId="0" xfId="0" applyFill="1" applyBorder="1"/>
    <xf numFmtId="0" fontId="0" fillId="4" borderId="0" xfId="0" applyFill="1"/>
    <xf numFmtId="0" fontId="14" fillId="0" borderId="0" xfId="0" applyFont="1" applyFill="1"/>
    <xf numFmtId="0" fontId="7" fillId="4" borderId="1" xfId="0" applyFont="1" applyFill="1" applyBorder="1"/>
    <xf numFmtId="2" fontId="7" fillId="4" borderId="1" xfId="0" applyNumberFormat="1" applyFont="1" applyFill="1" applyBorder="1"/>
    <xf numFmtId="4" fontId="0" fillId="0" borderId="0" xfId="0" applyNumberForma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6" fillId="0" borderId="1" xfId="0" applyFont="1" applyFill="1" applyBorder="1"/>
    <xf numFmtId="0" fontId="16" fillId="5" borderId="1" xfId="0" applyFont="1" applyFill="1" applyBorder="1"/>
    <xf numFmtId="0" fontId="0" fillId="5" borderId="0" xfId="0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2" borderId="1" xfId="0" applyFont="1" applyFill="1" applyBorder="1"/>
    <xf numFmtId="0" fontId="18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indent="1"/>
    </xf>
    <xf numFmtId="0" fontId="1" fillId="0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left" inden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 applyFill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3"/>
  <sheetViews>
    <sheetView tabSelected="1" topLeftCell="B79" zoomScale="84" zoomScaleNormal="84" workbookViewId="0">
      <selection activeCell="K101" sqref="K101"/>
    </sheetView>
  </sheetViews>
  <sheetFormatPr defaultColWidth="9.140625" defaultRowHeight="15" x14ac:dyDescent="0.25"/>
  <cols>
    <col min="1" max="1" width="0" style="1" hidden="1" customWidth="1"/>
    <col min="2" max="2" width="9.140625" style="1"/>
    <col min="3" max="3" width="43" style="1" customWidth="1"/>
    <col min="4" max="4" width="23.42578125" style="1" customWidth="1"/>
    <col min="5" max="5" width="55.7109375" style="2" bestFit="1" customWidth="1"/>
    <col min="6" max="6" width="14.28515625" style="1" customWidth="1"/>
    <col min="7" max="7" width="14.28515625" style="92" customWidth="1"/>
    <col min="8" max="8" width="36" style="8" customWidth="1"/>
    <col min="9" max="11" width="9.140625" style="1"/>
    <col min="12" max="12" width="8.28515625" style="1" customWidth="1"/>
    <col min="13" max="16384" width="9.140625" style="1"/>
  </cols>
  <sheetData>
    <row r="1" spans="1:13" ht="51.75" customHeight="1" x14ac:dyDescent="0.25">
      <c r="A1" s="61" t="s">
        <v>37</v>
      </c>
      <c r="B1" s="61" t="s">
        <v>13</v>
      </c>
      <c r="C1" s="84" t="s">
        <v>14</v>
      </c>
      <c r="D1" s="84"/>
      <c r="E1" s="84"/>
      <c r="F1" s="61" t="s">
        <v>15</v>
      </c>
      <c r="G1" s="88"/>
      <c r="H1" s="14" t="s">
        <v>20</v>
      </c>
      <c r="J1" s="37"/>
      <c r="K1" s="37"/>
      <c r="L1" s="37"/>
      <c r="M1" s="37"/>
    </row>
    <row r="2" spans="1:13" ht="15.75" x14ac:dyDescent="0.25">
      <c r="B2" s="70" t="s">
        <v>56</v>
      </c>
      <c r="C2" s="70"/>
      <c r="D2" s="70"/>
      <c r="E2" s="70"/>
      <c r="F2" s="13" t="s">
        <v>19</v>
      </c>
      <c r="G2" s="89"/>
      <c r="H2" s="19">
        <v>12696</v>
      </c>
      <c r="I2" s="17">
        <f>H3+H4+H9</f>
        <v>12696</v>
      </c>
    </row>
    <row r="3" spans="1:13" ht="15.75" customHeight="1" x14ac:dyDescent="0.25">
      <c r="A3" s="4">
        <v>1</v>
      </c>
      <c r="B3" s="4">
        <v>1</v>
      </c>
      <c r="C3" s="63" t="s">
        <v>0</v>
      </c>
      <c r="D3" s="79" t="s">
        <v>21</v>
      </c>
      <c r="E3" s="79"/>
      <c r="F3" s="7" t="s">
        <v>16</v>
      </c>
      <c r="G3" s="90"/>
      <c r="H3" s="41">
        <v>8257</v>
      </c>
      <c r="I3" s="34"/>
      <c r="J3" s="27"/>
    </row>
    <row r="4" spans="1:13" ht="15.75" customHeight="1" x14ac:dyDescent="0.25">
      <c r="A4" s="4">
        <v>2</v>
      </c>
      <c r="B4" s="4">
        <v>2</v>
      </c>
      <c r="C4" s="64"/>
      <c r="D4" s="80" t="s">
        <v>38</v>
      </c>
      <c r="E4" s="80"/>
      <c r="F4" s="11" t="s">
        <v>16</v>
      </c>
      <c r="G4" s="91"/>
      <c r="H4" s="10">
        <f>H5+H6+H7+H8</f>
        <v>4123</v>
      </c>
      <c r="I4" s="17">
        <f>SUM(H5:H8)</f>
        <v>4123</v>
      </c>
      <c r="L4" s="39"/>
    </row>
    <row r="5" spans="1:13" ht="15.75" customHeight="1" x14ac:dyDescent="0.25">
      <c r="A5" s="4">
        <v>3</v>
      </c>
      <c r="B5" s="4">
        <v>3</v>
      </c>
      <c r="C5" s="64"/>
      <c r="D5" s="81" t="s">
        <v>65</v>
      </c>
      <c r="E5" s="5" t="s">
        <v>3</v>
      </c>
      <c r="F5" s="7" t="s">
        <v>16</v>
      </c>
      <c r="G5" s="90"/>
      <c r="H5" s="9">
        <v>188</v>
      </c>
      <c r="I5" s="17"/>
      <c r="L5" s="39"/>
      <c r="M5" s="38"/>
    </row>
    <row r="6" spans="1:13" ht="15.75" x14ac:dyDescent="0.25">
      <c r="A6" s="4">
        <v>4</v>
      </c>
      <c r="B6" s="4">
        <v>4</v>
      </c>
      <c r="C6" s="64"/>
      <c r="D6" s="82"/>
      <c r="E6" s="5" t="s">
        <v>2</v>
      </c>
      <c r="F6" s="7" t="s">
        <v>16</v>
      </c>
      <c r="G6" s="90"/>
      <c r="H6" s="9">
        <v>1610</v>
      </c>
      <c r="I6" s="17"/>
      <c r="L6" s="39"/>
    </row>
    <row r="7" spans="1:13" ht="15.75" x14ac:dyDescent="0.25">
      <c r="A7" s="4">
        <v>5</v>
      </c>
      <c r="B7" s="4">
        <v>5</v>
      </c>
      <c r="C7" s="64"/>
      <c r="D7" s="82"/>
      <c r="E7" s="5" t="s">
        <v>4</v>
      </c>
      <c r="F7" s="7" t="s">
        <v>16</v>
      </c>
      <c r="G7" s="90"/>
      <c r="H7" s="9">
        <v>304</v>
      </c>
      <c r="I7" s="17"/>
      <c r="L7" s="39"/>
    </row>
    <row r="8" spans="1:13" ht="15.75" x14ac:dyDescent="0.25">
      <c r="A8" s="4">
        <v>6</v>
      </c>
      <c r="B8" s="4">
        <v>6</v>
      </c>
      <c r="C8" s="64"/>
      <c r="D8" s="83"/>
      <c r="E8" s="5" t="s">
        <v>66</v>
      </c>
      <c r="F8" s="7" t="s">
        <v>16</v>
      </c>
      <c r="G8" s="90"/>
      <c r="H8" s="9">
        <v>2021</v>
      </c>
      <c r="I8" s="17"/>
      <c r="L8" s="39"/>
    </row>
    <row r="9" spans="1:13" ht="15.75" x14ac:dyDescent="0.25">
      <c r="A9" s="4">
        <v>7</v>
      </c>
      <c r="B9" s="4">
        <v>7</v>
      </c>
      <c r="C9" s="64"/>
      <c r="D9" s="80" t="s">
        <v>22</v>
      </c>
      <c r="E9" s="80"/>
      <c r="F9" s="11" t="s">
        <v>16</v>
      </c>
      <c r="G9" s="91"/>
      <c r="H9" s="48">
        <f>H10+H11</f>
        <v>316</v>
      </c>
      <c r="I9" s="50">
        <f>SUM(H10:H11)</f>
        <v>316</v>
      </c>
    </row>
    <row r="10" spans="1:13" ht="15.75" x14ac:dyDescent="0.25">
      <c r="A10" s="4">
        <v>8</v>
      </c>
      <c r="B10" s="4">
        <v>8</v>
      </c>
      <c r="C10" s="64"/>
      <c r="D10" s="67" t="s">
        <v>7</v>
      </c>
      <c r="E10" s="58" t="s">
        <v>5</v>
      </c>
      <c r="F10" s="7" t="s">
        <v>16</v>
      </c>
      <c r="G10" s="90"/>
      <c r="H10" s="48">
        <v>42</v>
      </c>
      <c r="I10" s="49"/>
    </row>
    <row r="11" spans="1:13" ht="15.75" x14ac:dyDescent="0.25">
      <c r="A11" s="4">
        <v>9</v>
      </c>
      <c r="B11" s="4">
        <v>9</v>
      </c>
      <c r="C11" s="65"/>
      <c r="D11" s="67"/>
      <c r="E11" s="5" t="s">
        <v>6</v>
      </c>
      <c r="F11" s="7" t="s">
        <v>16</v>
      </c>
      <c r="G11" s="90"/>
      <c r="H11" s="47">
        <v>274</v>
      </c>
      <c r="I11" s="17"/>
      <c r="J11" s="1">
        <v>36608.1</v>
      </c>
      <c r="K11" s="1" t="s">
        <v>78</v>
      </c>
    </row>
    <row r="12" spans="1:13" ht="15.75" x14ac:dyDescent="0.25">
      <c r="A12" s="4">
        <v>10</v>
      </c>
      <c r="B12" s="4">
        <v>10</v>
      </c>
      <c r="C12" s="63" t="s">
        <v>70</v>
      </c>
      <c r="D12" s="79" t="s">
        <v>21</v>
      </c>
      <c r="E12" s="79"/>
      <c r="F12" s="7" t="s">
        <v>17</v>
      </c>
      <c r="G12" s="90"/>
      <c r="H12" s="41">
        <f>36608.1-H13-H18</f>
        <v>13891.689999999999</v>
      </c>
      <c r="I12" s="17"/>
      <c r="J12" s="1">
        <f>H12+H13+H18</f>
        <v>36608.1</v>
      </c>
    </row>
    <row r="13" spans="1:13" ht="15.75" customHeight="1" x14ac:dyDescent="0.25">
      <c r="A13" s="4">
        <v>11</v>
      </c>
      <c r="B13" s="4">
        <v>11</v>
      </c>
      <c r="C13" s="64"/>
      <c r="D13" s="80" t="s">
        <v>38</v>
      </c>
      <c r="E13" s="80"/>
      <c r="F13" s="11" t="s">
        <v>17</v>
      </c>
      <c r="G13" s="91"/>
      <c r="H13" s="10">
        <f>H14+H15+H16+H17</f>
        <v>17024</v>
      </c>
      <c r="I13" s="17">
        <f>SUM(H14:H17)</f>
        <v>17024</v>
      </c>
    </row>
    <row r="14" spans="1:13" ht="15.75" customHeight="1" x14ac:dyDescent="0.25">
      <c r="A14" s="4">
        <v>12</v>
      </c>
      <c r="B14" s="4">
        <v>12</v>
      </c>
      <c r="C14" s="64"/>
      <c r="D14" s="81" t="s">
        <v>65</v>
      </c>
      <c r="E14" s="5" t="s">
        <v>3</v>
      </c>
      <c r="F14" s="7" t="s">
        <v>17</v>
      </c>
      <c r="G14" s="90"/>
      <c r="H14" s="42">
        <v>689.65</v>
      </c>
      <c r="I14" s="59" t="s">
        <v>73</v>
      </c>
      <c r="J14" s="27"/>
      <c r="K14" s="27"/>
    </row>
    <row r="15" spans="1:13" ht="15.75" x14ac:dyDescent="0.25">
      <c r="A15" s="4">
        <v>13</v>
      </c>
      <c r="B15" s="4">
        <v>13</v>
      </c>
      <c r="C15" s="64"/>
      <c r="D15" s="82"/>
      <c r="E15" s="5" t="s">
        <v>2</v>
      </c>
      <c r="F15" s="7" t="s">
        <v>17</v>
      </c>
      <c r="G15" s="90"/>
      <c r="H15" s="9">
        <v>8579.2099999999991</v>
      </c>
      <c r="I15" s="17"/>
    </row>
    <row r="16" spans="1:13" ht="15.75" x14ac:dyDescent="0.25">
      <c r="A16" s="4">
        <v>14</v>
      </c>
      <c r="B16" s="4">
        <v>14</v>
      </c>
      <c r="C16" s="64"/>
      <c r="D16" s="82"/>
      <c r="E16" s="5" t="s">
        <v>4</v>
      </c>
      <c r="F16" s="7" t="s">
        <v>17</v>
      </c>
      <c r="G16" s="90"/>
      <c r="H16" s="9">
        <v>1069.02</v>
      </c>
      <c r="I16" s="17"/>
    </row>
    <row r="17" spans="1:14" ht="15.75" x14ac:dyDescent="0.25">
      <c r="A17" s="4">
        <v>15</v>
      </c>
      <c r="B17" s="4">
        <v>15</v>
      </c>
      <c r="C17" s="64"/>
      <c r="D17" s="83"/>
      <c r="E17" s="5" t="s">
        <v>66</v>
      </c>
      <c r="F17" s="7" t="s">
        <v>17</v>
      </c>
      <c r="G17" s="90"/>
      <c r="H17" s="9">
        <v>6686.12</v>
      </c>
      <c r="I17" s="17"/>
    </row>
    <row r="18" spans="1:14" ht="15.75" customHeight="1" x14ac:dyDescent="0.25">
      <c r="A18" s="4">
        <v>16</v>
      </c>
      <c r="B18" s="4">
        <v>16</v>
      </c>
      <c r="C18" s="64"/>
      <c r="D18" s="80" t="s">
        <v>22</v>
      </c>
      <c r="E18" s="80"/>
      <c r="F18" s="11" t="s">
        <v>17</v>
      </c>
      <c r="G18" s="91"/>
      <c r="H18" s="48">
        <f>H19+H20</f>
        <v>5692.41</v>
      </c>
      <c r="I18" s="50">
        <f>SUM(H19:H20)</f>
        <v>5692.41</v>
      </c>
    </row>
    <row r="19" spans="1:14" ht="15.75" x14ac:dyDescent="0.25">
      <c r="A19" s="4">
        <v>17</v>
      </c>
      <c r="B19" s="4">
        <v>17</v>
      </c>
      <c r="C19" s="64"/>
      <c r="D19" s="81" t="s">
        <v>7</v>
      </c>
      <c r="E19" s="58" t="s">
        <v>5</v>
      </c>
      <c r="F19" s="7" t="s">
        <v>17</v>
      </c>
      <c r="G19" s="90"/>
      <c r="H19" s="48">
        <v>756.59</v>
      </c>
      <c r="I19" s="50"/>
    </row>
    <row r="20" spans="1:14" ht="31.5" x14ac:dyDescent="0.25">
      <c r="A20" s="4">
        <v>18</v>
      </c>
      <c r="B20" s="4">
        <v>18</v>
      </c>
      <c r="C20" s="65"/>
      <c r="D20" s="83"/>
      <c r="E20" s="5" t="s">
        <v>8</v>
      </c>
      <c r="F20" s="7" t="s">
        <v>17</v>
      </c>
      <c r="G20" s="90"/>
      <c r="H20" s="9">
        <v>4935.82</v>
      </c>
      <c r="I20" s="17"/>
    </row>
    <row r="21" spans="1:14" ht="15.75" x14ac:dyDescent="0.25">
      <c r="B21" s="70" t="s">
        <v>57</v>
      </c>
      <c r="C21" s="70"/>
      <c r="D21" s="70"/>
      <c r="E21" s="70"/>
      <c r="F21" s="13" t="s">
        <v>19</v>
      </c>
      <c r="G21" s="89"/>
      <c r="H21" s="19"/>
      <c r="I21" s="17"/>
    </row>
    <row r="22" spans="1:14" ht="15.75" x14ac:dyDescent="0.25">
      <c r="A22" s="4">
        <v>19</v>
      </c>
      <c r="B22" s="4">
        <v>1</v>
      </c>
      <c r="C22" s="76" t="s">
        <v>23</v>
      </c>
      <c r="D22" s="66" t="s">
        <v>11</v>
      </c>
      <c r="E22" s="66"/>
      <c r="F22" s="11" t="s">
        <v>18</v>
      </c>
      <c r="G22" s="91"/>
      <c r="H22" s="10">
        <f>H23+H24+H25+H26+H27</f>
        <v>16306.149999999998</v>
      </c>
      <c r="I22" s="17">
        <f>SUM(H23:H27)</f>
        <v>16306.149999999998</v>
      </c>
      <c r="L22" s="40"/>
      <c r="M22" s="40"/>
      <c r="N22" s="40"/>
    </row>
    <row r="23" spans="1:14" ht="15.75" x14ac:dyDescent="0.25">
      <c r="A23" s="4">
        <v>20</v>
      </c>
      <c r="B23" s="4">
        <v>2</v>
      </c>
      <c r="C23" s="76"/>
      <c r="D23" s="77" t="s">
        <v>9</v>
      </c>
      <c r="E23" s="77"/>
      <c r="F23" s="7" t="s">
        <v>18</v>
      </c>
      <c r="G23" s="90"/>
      <c r="H23" s="41">
        <v>9244.16</v>
      </c>
      <c r="I23" s="71" t="s">
        <v>73</v>
      </c>
      <c r="J23" s="72"/>
      <c r="K23" s="72"/>
    </row>
    <row r="24" spans="1:14" ht="15.75" customHeight="1" x14ac:dyDescent="0.25">
      <c r="A24" s="4">
        <v>21</v>
      </c>
      <c r="B24" s="4">
        <v>3</v>
      </c>
      <c r="C24" s="76"/>
      <c r="D24" s="67" t="s">
        <v>64</v>
      </c>
      <c r="E24" s="5" t="s">
        <v>3</v>
      </c>
      <c r="F24" s="7" t="s">
        <v>18</v>
      </c>
      <c r="G24" s="90"/>
      <c r="H24" s="41">
        <v>480.49</v>
      </c>
      <c r="I24" s="17"/>
    </row>
    <row r="25" spans="1:14" ht="15.75" x14ac:dyDescent="0.25">
      <c r="A25" s="4">
        <v>22</v>
      </c>
      <c r="B25" s="4">
        <v>4</v>
      </c>
      <c r="C25" s="76"/>
      <c r="D25" s="67"/>
      <c r="E25" s="5" t="s">
        <v>2</v>
      </c>
      <c r="F25" s="7" t="s">
        <v>18</v>
      </c>
      <c r="G25" s="90"/>
      <c r="H25" s="9">
        <v>3626.72</v>
      </c>
      <c r="I25" s="17"/>
    </row>
    <row r="26" spans="1:14" ht="15.75" x14ac:dyDescent="0.25">
      <c r="A26" s="4">
        <v>23</v>
      </c>
      <c r="B26" s="4">
        <v>5</v>
      </c>
      <c r="C26" s="76"/>
      <c r="D26" s="67"/>
      <c r="E26" s="5" t="s">
        <v>4</v>
      </c>
      <c r="F26" s="7" t="s">
        <v>18</v>
      </c>
      <c r="G26" s="90"/>
      <c r="H26" s="9">
        <v>440.89</v>
      </c>
      <c r="I26" s="17"/>
    </row>
    <row r="27" spans="1:14" ht="15.75" x14ac:dyDescent="0.25">
      <c r="A27" s="4">
        <v>24</v>
      </c>
      <c r="B27" s="4">
        <v>6</v>
      </c>
      <c r="C27" s="76"/>
      <c r="D27" s="67"/>
      <c r="E27" s="5" t="s">
        <v>66</v>
      </c>
      <c r="F27" s="7" t="s">
        <v>18</v>
      </c>
      <c r="G27" s="90"/>
      <c r="H27" s="9">
        <v>2513.89</v>
      </c>
      <c r="I27" s="17"/>
    </row>
    <row r="28" spans="1:14" ht="15.75" x14ac:dyDescent="0.25">
      <c r="A28" s="4">
        <v>25</v>
      </c>
      <c r="B28" s="4">
        <v>7</v>
      </c>
      <c r="C28" s="76" t="s">
        <v>24</v>
      </c>
      <c r="D28" s="66" t="s">
        <v>11</v>
      </c>
      <c r="E28" s="66"/>
      <c r="F28" s="11" t="s">
        <v>18</v>
      </c>
      <c r="G28" s="91"/>
      <c r="H28" s="10">
        <f>H29+H30+H31+H32+H33</f>
        <v>12382.43</v>
      </c>
      <c r="I28" s="17">
        <f>SUM(H29:H33)</f>
        <v>12382.43</v>
      </c>
      <c r="L28" s="40"/>
      <c r="N28" s="40"/>
    </row>
    <row r="29" spans="1:14" ht="15.75" x14ac:dyDescent="0.25">
      <c r="A29" s="4">
        <v>26</v>
      </c>
      <c r="B29" s="4">
        <v>8</v>
      </c>
      <c r="C29" s="76"/>
      <c r="D29" s="77" t="s">
        <v>9</v>
      </c>
      <c r="E29" s="77"/>
      <c r="F29" s="7" t="s">
        <v>18</v>
      </c>
      <c r="G29" s="90"/>
      <c r="H29" s="41">
        <f>4719.06+1744.82</f>
        <v>6463.88</v>
      </c>
      <c r="I29" s="71" t="s">
        <v>73</v>
      </c>
      <c r="J29" s="72"/>
      <c r="K29" s="72"/>
    </row>
    <row r="30" spans="1:14" ht="15.75" x14ac:dyDescent="0.25">
      <c r="A30" s="4">
        <v>27</v>
      </c>
      <c r="B30" s="4">
        <v>9</v>
      </c>
      <c r="C30" s="76"/>
      <c r="D30" s="67" t="s">
        <v>64</v>
      </c>
      <c r="E30" s="5" t="s">
        <v>3</v>
      </c>
      <c r="F30" s="7" t="s">
        <v>18</v>
      </c>
      <c r="G30" s="90"/>
      <c r="H30" s="41">
        <f>210.6+59.83</f>
        <v>270.43</v>
      </c>
      <c r="I30" s="17"/>
    </row>
    <row r="31" spans="1:14" ht="15.75" x14ac:dyDescent="0.25">
      <c r="A31" s="4">
        <v>28</v>
      </c>
      <c r="B31" s="4">
        <v>10</v>
      </c>
      <c r="C31" s="76"/>
      <c r="D31" s="67"/>
      <c r="E31" s="5" t="s">
        <v>2</v>
      </c>
      <c r="F31" s="7" t="s">
        <v>18</v>
      </c>
      <c r="G31" s="90"/>
      <c r="H31" s="9">
        <v>3040.9029999999998</v>
      </c>
      <c r="I31" s="17"/>
    </row>
    <row r="32" spans="1:14" ht="15.75" x14ac:dyDescent="0.25">
      <c r="A32" s="4">
        <v>29</v>
      </c>
      <c r="B32" s="4">
        <v>11</v>
      </c>
      <c r="C32" s="76"/>
      <c r="D32" s="67"/>
      <c r="E32" s="5" t="s">
        <v>4</v>
      </c>
      <c r="F32" s="7" t="s">
        <v>18</v>
      </c>
      <c r="G32" s="90"/>
      <c r="H32" s="9">
        <v>377.024</v>
      </c>
      <c r="I32" s="17"/>
    </row>
    <row r="33" spans="1:13" ht="15.75" x14ac:dyDescent="0.25">
      <c r="A33" s="4">
        <v>30</v>
      </c>
      <c r="B33" s="4">
        <v>12</v>
      </c>
      <c r="C33" s="76"/>
      <c r="D33" s="67"/>
      <c r="E33" s="5" t="s">
        <v>66</v>
      </c>
      <c r="F33" s="7" t="s">
        <v>18</v>
      </c>
      <c r="G33" s="90"/>
      <c r="H33" s="9">
        <v>2230.1930000000002</v>
      </c>
      <c r="I33" s="17"/>
    </row>
    <row r="34" spans="1:13" ht="15.75" x14ac:dyDescent="0.25">
      <c r="A34" s="4">
        <v>31</v>
      </c>
      <c r="B34" s="4">
        <v>13</v>
      </c>
      <c r="C34" s="76" t="s">
        <v>25</v>
      </c>
      <c r="D34" s="66" t="s">
        <v>11</v>
      </c>
      <c r="E34" s="66"/>
      <c r="F34" s="11" t="s">
        <v>12</v>
      </c>
      <c r="G34" s="91"/>
      <c r="H34" s="10" t="s">
        <v>39</v>
      </c>
      <c r="I34" s="17">
        <f t="shared" ref="I34:I39" si="0">H28/H22*100</f>
        <v>75.937177077360403</v>
      </c>
    </row>
    <row r="35" spans="1:13" ht="15.75" x14ac:dyDescent="0.25">
      <c r="A35" s="4">
        <v>32</v>
      </c>
      <c r="B35" s="4">
        <v>14</v>
      </c>
      <c r="C35" s="76"/>
      <c r="D35" s="66" t="s">
        <v>9</v>
      </c>
      <c r="E35" s="66"/>
      <c r="F35" s="11" t="s">
        <v>12</v>
      </c>
      <c r="G35" s="91"/>
      <c r="H35" s="10" t="s">
        <v>40</v>
      </c>
      <c r="I35" s="17">
        <f t="shared" si="0"/>
        <v>69.923930351703135</v>
      </c>
    </row>
    <row r="36" spans="1:13" ht="15.75" x14ac:dyDescent="0.25">
      <c r="A36" s="4">
        <v>33</v>
      </c>
      <c r="B36" s="4">
        <v>15</v>
      </c>
      <c r="C36" s="76"/>
      <c r="D36" s="78" t="s">
        <v>10</v>
      </c>
      <c r="E36" s="12" t="s">
        <v>3</v>
      </c>
      <c r="F36" s="11" t="s">
        <v>12</v>
      </c>
      <c r="G36" s="91"/>
      <c r="H36" s="10" t="s">
        <v>41</v>
      </c>
      <c r="I36" s="17">
        <f t="shared" si="0"/>
        <v>56.282128660325917</v>
      </c>
    </row>
    <row r="37" spans="1:13" ht="15.75" x14ac:dyDescent="0.25">
      <c r="A37" s="4">
        <v>34</v>
      </c>
      <c r="B37" s="4">
        <v>16</v>
      </c>
      <c r="C37" s="76"/>
      <c r="D37" s="78"/>
      <c r="E37" s="12" t="s">
        <v>2</v>
      </c>
      <c r="F37" s="11" t="s">
        <v>12</v>
      </c>
      <c r="G37" s="91"/>
      <c r="H37" s="10" t="s">
        <v>42</v>
      </c>
      <c r="I37" s="17">
        <f t="shared" si="0"/>
        <v>83.847195261834386</v>
      </c>
    </row>
    <row r="38" spans="1:13" ht="15.75" x14ac:dyDescent="0.25">
      <c r="A38" s="4">
        <v>35</v>
      </c>
      <c r="B38" s="4">
        <v>17</v>
      </c>
      <c r="C38" s="76"/>
      <c r="D38" s="78"/>
      <c r="E38" s="12" t="s">
        <v>4</v>
      </c>
      <c r="F38" s="11" t="s">
        <v>12</v>
      </c>
      <c r="G38" s="91"/>
      <c r="H38" s="10" t="s">
        <v>43</v>
      </c>
      <c r="I38" s="17">
        <f t="shared" si="0"/>
        <v>85.514300619202061</v>
      </c>
    </row>
    <row r="39" spans="1:13" ht="15.75" x14ac:dyDescent="0.25">
      <c r="A39" s="4">
        <v>36</v>
      </c>
      <c r="B39" s="4">
        <v>18</v>
      </c>
      <c r="C39" s="76"/>
      <c r="D39" s="78"/>
      <c r="E39" s="12" t="s">
        <v>66</v>
      </c>
      <c r="F39" s="11" t="s">
        <v>12</v>
      </c>
      <c r="G39" s="91"/>
      <c r="H39" s="10" t="s">
        <v>44</v>
      </c>
      <c r="I39" s="17">
        <f t="shared" si="0"/>
        <v>88.71482045753794</v>
      </c>
    </row>
    <row r="40" spans="1:13" ht="15.75" x14ac:dyDescent="0.25">
      <c r="A40" s="4">
        <v>37</v>
      </c>
      <c r="B40" s="4">
        <v>19</v>
      </c>
      <c r="C40" s="76" t="s">
        <v>26</v>
      </c>
      <c r="D40" s="66" t="s">
        <v>11</v>
      </c>
      <c r="E40" s="66"/>
      <c r="F40" s="11" t="s">
        <v>18</v>
      </c>
      <c r="G40" s="91"/>
      <c r="H40" s="51">
        <f>SUM(H41+H42+H43+H44+H45)</f>
        <v>2044.1600000000003</v>
      </c>
      <c r="I40" s="17">
        <f>SUM(H41:H45)</f>
        <v>2044.1600000000003</v>
      </c>
    </row>
    <row r="41" spans="1:13" ht="15.75" x14ac:dyDescent="0.25">
      <c r="A41" s="4">
        <v>38</v>
      </c>
      <c r="B41" s="4">
        <v>20</v>
      </c>
      <c r="C41" s="76"/>
      <c r="D41" s="77" t="s">
        <v>9</v>
      </c>
      <c r="E41" s="77"/>
      <c r="F41" s="7" t="s">
        <v>18</v>
      </c>
      <c r="G41" s="90"/>
      <c r="H41" s="41">
        <v>1002.44</v>
      </c>
      <c r="I41" s="17"/>
      <c r="K41" s="43"/>
      <c r="L41" s="43"/>
      <c r="M41" s="43"/>
    </row>
    <row r="42" spans="1:13" ht="15.75" customHeight="1" x14ac:dyDescent="0.25">
      <c r="A42" s="4">
        <v>39</v>
      </c>
      <c r="B42" s="4">
        <v>21</v>
      </c>
      <c r="C42" s="76"/>
      <c r="D42" s="67" t="s">
        <v>64</v>
      </c>
      <c r="E42" s="5" t="s">
        <v>3</v>
      </c>
      <c r="F42" s="7" t="s">
        <v>18</v>
      </c>
      <c r="G42" s="90"/>
      <c r="H42" s="41">
        <v>30.28</v>
      </c>
      <c r="I42" s="17"/>
      <c r="M42" s="43"/>
    </row>
    <row r="43" spans="1:13" ht="15.75" x14ac:dyDescent="0.25">
      <c r="A43" s="4">
        <v>40</v>
      </c>
      <c r="B43" s="4">
        <v>22</v>
      </c>
      <c r="C43" s="76"/>
      <c r="D43" s="67"/>
      <c r="E43" s="5" t="s">
        <v>2</v>
      </c>
      <c r="F43" s="7" t="s">
        <v>18</v>
      </c>
      <c r="G43" s="90"/>
      <c r="H43" s="47">
        <v>445.16</v>
      </c>
      <c r="I43" s="17"/>
      <c r="M43" s="43"/>
    </row>
    <row r="44" spans="1:13" ht="15.75" x14ac:dyDescent="0.25">
      <c r="A44" s="4">
        <v>41</v>
      </c>
      <c r="B44" s="4">
        <v>23</v>
      </c>
      <c r="C44" s="76"/>
      <c r="D44" s="67"/>
      <c r="E44" s="5" t="s">
        <v>4</v>
      </c>
      <c r="F44" s="7" t="s">
        <v>18</v>
      </c>
      <c r="G44" s="90"/>
      <c r="H44" s="47">
        <v>62.41</v>
      </c>
      <c r="I44" s="17"/>
      <c r="M44" s="43"/>
    </row>
    <row r="45" spans="1:13" ht="15.75" x14ac:dyDescent="0.25">
      <c r="A45" s="4">
        <v>42</v>
      </c>
      <c r="B45" s="4">
        <v>24</v>
      </c>
      <c r="C45" s="76"/>
      <c r="D45" s="67"/>
      <c r="E45" s="5" t="s">
        <v>66</v>
      </c>
      <c r="F45" s="7" t="s">
        <v>18</v>
      </c>
      <c r="G45" s="90"/>
      <c r="H45" s="47">
        <v>503.87</v>
      </c>
      <c r="I45" s="17"/>
      <c r="M45" s="43"/>
    </row>
    <row r="46" spans="1:13" ht="15.75" x14ac:dyDescent="0.25">
      <c r="A46" s="4">
        <v>43</v>
      </c>
      <c r="B46" s="4">
        <v>25</v>
      </c>
      <c r="C46" s="76" t="s">
        <v>27</v>
      </c>
      <c r="D46" s="66" t="s">
        <v>11</v>
      </c>
      <c r="E46" s="66"/>
      <c r="F46" s="11" t="s">
        <v>18</v>
      </c>
      <c r="G46" s="91"/>
      <c r="H46" s="51">
        <f>H47+H48+H49+H50+H51</f>
        <v>1877.09</v>
      </c>
      <c r="I46" s="46">
        <f>SUM(H47:H51)</f>
        <v>1877.09</v>
      </c>
      <c r="M46" s="43"/>
    </row>
    <row r="47" spans="1:13" ht="15.75" x14ac:dyDescent="0.25">
      <c r="A47" s="4">
        <v>44</v>
      </c>
      <c r="B47" s="4">
        <v>26</v>
      </c>
      <c r="C47" s="76"/>
      <c r="D47" s="77" t="s">
        <v>9</v>
      </c>
      <c r="E47" s="77"/>
      <c r="F47" s="7" t="s">
        <v>18</v>
      </c>
      <c r="G47" s="90"/>
      <c r="H47" s="41">
        <v>951.6</v>
      </c>
      <c r="I47" s="17"/>
    </row>
    <row r="48" spans="1:13" ht="15.75" customHeight="1" x14ac:dyDescent="0.25">
      <c r="A48" s="4">
        <v>45</v>
      </c>
      <c r="B48" s="4">
        <v>27</v>
      </c>
      <c r="C48" s="76"/>
      <c r="D48" s="67" t="s">
        <v>64</v>
      </c>
      <c r="E48" s="5" t="s">
        <v>3</v>
      </c>
      <c r="F48" s="7" t="s">
        <v>18</v>
      </c>
      <c r="G48" s="90"/>
      <c r="H48" s="41">
        <v>52.2</v>
      </c>
      <c r="I48" s="71" t="s">
        <v>71</v>
      </c>
      <c r="J48" s="72"/>
      <c r="K48" s="72"/>
    </row>
    <row r="49" spans="1:13" ht="15.75" x14ac:dyDescent="0.25">
      <c r="A49" s="4">
        <v>46</v>
      </c>
      <c r="B49" s="4">
        <v>28</v>
      </c>
      <c r="C49" s="76"/>
      <c r="D49" s="67"/>
      <c r="E49" s="5" t="s">
        <v>2</v>
      </c>
      <c r="F49" s="7" t="s">
        <v>18</v>
      </c>
      <c r="G49" s="90"/>
      <c r="H49" s="47">
        <v>454.18</v>
      </c>
      <c r="I49" s="17"/>
      <c r="K49" s="1">
        <f>H49+H50+H51</f>
        <v>873.29</v>
      </c>
    </row>
    <row r="50" spans="1:13" ht="15.75" x14ac:dyDescent="0.25">
      <c r="A50" s="4">
        <v>47</v>
      </c>
      <c r="B50" s="4">
        <v>29</v>
      </c>
      <c r="C50" s="76"/>
      <c r="D50" s="67"/>
      <c r="E50" s="5" t="s">
        <v>4</v>
      </c>
      <c r="F50" s="7" t="s">
        <v>18</v>
      </c>
      <c r="G50" s="90"/>
      <c r="H50" s="47">
        <v>61.03</v>
      </c>
      <c r="I50" s="17"/>
    </row>
    <row r="51" spans="1:13" ht="15.75" x14ac:dyDescent="0.25">
      <c r="A51" s="4">
        <v>48</v>
      </c>
      <c r="B51" s="4">
        <v>30</v>
      </c>
      <c r="C51" s="76"/>
      <c r="D51" s="67"/>
      <c r="E51" s="5" t="s">
        <v>66</v>
      </c>
      <c r="F51" s="7" t="s">
        <v>18</v>
      </c>
      <c r="G51" s="90"/>
      <c r="H51" s="47">
        <v>358.08</v>
      </c>
      <c r="I51" s="17"/>
    </row>
    <row r="52" spans="1:13" ht="15.75" x14ac:dyDescent="0.25">
      <c r="A52" s="4">
        <v>49</v>
      </c>
      <c r="B52" s="4">
        <v>31</v>
      </c>
      <c r="C52" s="76" t="s">
        <v>28</v>
      </c>
      <c r="D52" s="66" t="s">
        <v>11</v>
      </c>
      <c r="E52" s="66"/>
      <c r="F52" s="11" t="s">
        <v>12</v>
      </c>
      <c r="G52" s="91"/>
      <c r="H52" s="10" t="s">
        <v>45</v>
      </c>
      <c r="I52" s="17">
        <f>H46/H40*100</f>
        <v>91.826960707576688</v>
      </c>
      <c r="J52" s="1">
        <f>(H47+H48+H49+H50+H51)/(H41+H42+H43+H44+H45)*100</f>
        <v>91.826960707576688</v>
      </c>
    </row>
    <row r="53" spans="1:13" ht="15.75" x14ac:dyDescent="0.25">
      <c r="A53" s="4">
        <v>50</v>
      </c>
      <c r="B53" s="4">
        <v>32</v>
      </c>
      <c r="C53" s="76"/>
      <c r="D53" s="66" t="s">
        <v>9</v>
      </c>
      <c r="E53" s="66"/>
      <c r="F53" s="11" t="s">
        <v>12</v>
      </c>
      <c r="G53" s="91"/>
      <c r="H53" s="10" t="s">
        <v>46</v>
      </c>
      <c r="I53" s="17">
        <f t="shared" ref="I53:I57" si="1">H47/H41*100</f>
        <v>94.928374765572002</v>
      </c>
    </row>
    <row r="54" spans="1:13" ht="15.75" x14ac:dyDescent="0.25">
      <c r="A54" s="4">
        <v>51</v>
      </c>
      <c r="B54" s="4">
        <v>33</v>
      </c>
      <c r="C54" s="76"/>
      <c r="D54" s="78" t="s">
        <v>10</v>
      </c>
      <c r="E54" s="12" t="s">
        <v>3</v>
      </c>
      <c r="F54" s="11" t="s">
        <v>12</v>
      </c>
      <c r="G54" s="91"/>
      <c r="H54" s="10" t="s">
        <v>47</v>
      </c>
      <c r="I54" s="17">
        <f t="shared" si="1"/>
        <v>172.39101717305152</v>
      </c>
    </row>
    <row r="55" spans="1:13" ht="15.75" x14ac:dyDescent="0.25">
      <c r="A55" s="4">
        <v>52</v>
      </c>
      <c r="B55" s="4">
        <v>34</v>
      </c>
      <c r="C55" s="76"/>
      <c r="D55" s="78"/>
      <c r="E55" s="12" t="s">
        <v>2</v>
      </c>
      <c r="F55" s="11" t="s">
        <v>12</v>
      </c>
      <c r="G55" s="91"/>
      <c r="H55" s="10" t="s">
        <v>48</v>
      </c>
      <c r="I55" s="17">
        <f t="shared" si="1"/>
        <v>102.02623775721089</v>
      </c>
      <c r="J55" s="1">
        <f>(H48+H49+H50+H51)/(H42+H43+H44+H45)*100</f>
        <v>88.842491264447261</v>
      </c>
    </row>
    <row r="56" spans="1:13" ht="15.75" x14ac:dyDescent="0.25">
      <c r="A56" s="4">
        <v>53</v>
      </c>
      <c r="B56" s="4">
        <v>35</v>
      </c>
      <c r="C56" s="76"/>
      <c r="D56" s="78"/>
      <c r="E56" s="12" t="s">
        <v>4</v>
      </c>
      <c r="F56" s="11" t="s">
        <v>12</v>
      </c>
      <c r="G56" s="91"/>
      <c r="H56" s="10" t="s">
        <v>49</v>
      </c>
      <c r="I56" s="17">
        <f t="shared" si="1"/>
        <v>97.788815894888643</v>
      </c>
    </row>
    <row r="57" spans="1:13" ht="15.75" x14ac:dyDescent="0.25">
      <c r="A57" s="4">
        <v>54</v>
      </c>
      <c r="B57" s="4">
        <v>36</v>
      </c>
      <c r="C57" s="76"/>
      <c r="D57" s="78"/>
      <c r="E57" s="12" t="s">
        <v>66</v>
      </c>
      <c r="F57" s="11" t="s">
        <v>12</v>
      </c>
      <c r="G57" s="91"/>
      <c r="H57" s="10" t="s">
        <v>50</v>
      </c>
      <c r="I57" s="17">
        <f t="shared" si="1"/>
        <v>71.065949550479289</v>
      </c>
    </row>
    <row r="58" spans="1:13" ht="15.75" x14ac:dyDescent="0.25">
      <c r="B58" s="70" t="s">
        <v>58</v>
      </c>
      <c r="C58" s="70"/>
      <c r="D58" s="70"/>
      <c r="E58" s="70"/>
      <c r="F58" s="13" t="s">
        <v>19</v>
      </c>
      <c r="G58" s="89"/>
      <c r="H58" s="19"/>
      <c r="I58" s="17"/>
    </row>
    <row r="59" spans="1:13" ht="15.75" x14ac:dyDescent="0.25">
      <c r="A59" s="4">
        <v>55</v>
      </c>
      <c r="B59" s="4">
        <v>1</v>
      </c>
      <c r="C59" s="76" t="s">
        <v>61</v>
      </c>
      <c r="D59" s="66" t="s">
        <v>11</v>
      </c>
      <c r="E59" s="66"/>
      <c r="F59" s="11" t="s">
        <v>18</v>
      </c>
      <c r="G59" s="91"/>
      <c r="H59" s="51">
        <f>H60+H61+H62+H63+H64</f>
        <v>3883.37</v>
      </c>
      <c r="I59" s="52">
        <f>SUM(H60:H64)</f>
        <v>3883.37</v>
      </c>
    </row>
    <row r="60" spans="1:13" ht="15.75" x14ac:dyDescent="0.25">
      <c r="A60" s="4">
        <v>56</v>
      </c>
      <c r="B60" s="4">
        <v>2</v>
      </c>
      <c r="C60" s="76"/>
      <c r="D60" s="77" t="s">
        <v>9</v>
      </c>
      <c r="E60" s="77"/>
      <c r="F60" s="7" t="s">
        <v>18</v>
      </c>
      <c r="G60" s="90"/>
      <c r="H60" s="41">
        <v>2908.41</v>
      </c>
      <c r="I60" s="17"/>
      <c r="K60" s="1">
        <v>2713.34</v>
      </c>
      <c r="L60" s="1">
        <v>114.13</v>
      </c>
      <c r="M60" s="1">
        <f>SUM(K60:L60)</f>
        <v>2827.4700000000003</v>
      </c>
    </row>
    <row r="61" spans="1:13" ht="15.75" customHeight="1" x14ac:dyDescent="0.25">
      <c r="A61" s="4">
        <v>57</v>
      </c>
      <c r="B61" s="4">
        <v>3</v>
      </c>
      <c r="C61" s="76"/>
      <c r="D61" s="67" t="s">
        <v>64</v>
      </c>
      <c r="E61" s="5" t="s">
        <v>3</v>
      </c>
      <c r="F61" s="7" t="s">
        <v>18</v>
      </c>
      <c r="G61" s="90"/>
      <c r="H61" s="41">
        <v>84.37</v>
      </c>
      <c r="I61" s="17"/>
    </row>
    <row r="62" spans="1:13" ht="15.75" x14ac:dyDescent="0.25">
      <c r="A62" s="4">
        <v>58</v>
      </c>
      <c r="B62" s="4">
        <v>4</v>
      </c>
      <c r="C62" s="76"/>
      <c r="D62" s="67"/>
      <c r="E62" s="5" t="s">
        <v>2</v>
      </c>
      <c r="F62" s="7" t="s">
        <v>18</v>
      </c>
      <c r="G62" s="90"/>
      <c r="H62" s="47">
        <v>414.37</v>
      </c>
      <c r="I62" s="17"/>
    </row>
    <row r="63" spans="1:13" ht="15.75" x14ac:dyDescent="0.25">
      <c r="A63" s="4">
        <v>59</v>
      </c>
      <c r="B63" s="4">
        <v>5</v>
      </c>
      <c r="C63" s="76"/>
      <c r="D63" s="67"/>
      <c r="E63" s="5" t="s">
        <v>4</v>
      </c>
      <c r="F63" s="7" t="s">
        <v>18</v>
      </c>
      <c r="G63" s="90"/>
      <c r="H63" s="47">
        <v>39.57</v>
      </c>
      <c r="I63" s="17"/>
    </row>
    <row r="64" spans="1:13" ht="15.75" x14ac:dyDescent="0.25">
      <c r="A64" s="4">
        <v>60</v>
      </c>
      <c r="B64" s="4">
        <v>6</v>
      </c>
      <c r="C64" s="76"/>
      <c r="D64" s="67"/>
      <c r="E64" s="5" t="s">
        <v>66</v>
      </c>
      <c r="F64" s="7" t="s">
        <v>18</v>
      </c>
      <c r="G64" s="90"/>
      <c r="H64" s="47">
        <v>436.65</v>
      </c>
      <c r="I64" s="17"/>
    </row>
    <row r="65" spans="1:12" ht="15.75" x14ac:dyDescent="0.25">
      <c r="B65" s="70" t="s">
        <v>59</v>
      </c>
      <c r="C65" s="70"/>
      <c r="D65" s="70"/>
      <c r="E65" s="70"/>
      <c r="F65" s="13" t="s">
        <v>19</v>
      </c>
      <c r="G65" s="89"/>
      <c r="H65" s="19"/>
      <c r="I65" s="17"/>
      <c r="L65" s="27"/>
    </row>
    <row r="66" spans="1:12" ht="15.75" x14ac:dyDescent="0.25">
      <c r="A66" s="4">
        <v>61</v>
      </c>
      <c r="B66" s="4">
        <v>1</v>
      </c>
      <c r="C66" s="63" t="s">
        <v>29</v>
      </c>
      <c r="D66" s="66" t="s">
        <v>11</v>
      </c>
      <c r="E66" s="66"/>
      <c r="F66" s="11" t="s">
        <v>18</v>
      </c>
      <c r="G66" s="91"/>
      <c r="H66" s="10">
        <f>H67+H68+H69+H70</f>
        <v>4492.49</v>
      </c>
      <c r="I66" s="46">
        <f>SUM(H67:H70)</f>
        <v>4492.49</v>
      </c>
      <c r="L66" s="27">
        <f>SUM(L67:L70)</f>
        <v>3295.79</v>
      </c>
    </row>
    <row r="67" spans="1:12" ht="15.75" customHeight="1" x14ac:dyDescent="0.25">
      <c r="A67" s="4">
        <v>62</v>
      </c>
      <c r="B67" s="4">
        <v>2</v>
      </c>
      <c r="C67" s="64"/>
      <c r="D67" s="67" t="s">
        <v>64</v>
      </c>
      <c r="E67" s="5" t="s">
        <v>3</v>
      </c>
      <c r="F67" s="7" t="s">
        <v>18</v>
      </c>
      <c r="G67" s="90"/>
      <c r="H67" s="41">
        <v>200.11</v>
      </c>
      <c r="I67" s="71" t="s">
        <v>73</v>
      </c>
      <c r="J67" s="72"/>
      <c r="K67" s="72"/>
      <c r="L67" s="27">
        <v>175.59100000000001</v>
      </c>
    </row>
    <row r="68" spans="1:12" ht="15.75" x14ac:dyDescent="0.25">
      <c r="A68" s="4">
        <v>63</v>
      </c>
      <c r="B68" s="4">
        <v>3</v>
      </c>
      <c r="C68" s="64"/>
      <c r="D68" s="67"/>
      <c r="E68" s="5" t="s">
        <v>2</v>
      </c>
      <c r="F68" s="7" t="s">
        <v>18</v>
      </c>
      <c r="G68" s="90"/>
      <c r="H68" s="9">
        <v>2297.1</v>
      </c>
      <c r="I68" s="17"/>
      <c r="L68" s="27">
        <v>1591.57</v>
      </c>
    </row>
    <row r="69" spans="1:12" ht="15.75" x14ac:dyDescent="0.25">
      <c r="A69" s="4">
        <v>64</v>
      </c>
      <c r="B69" s="4">
        <v>4</v>
      </c>
      <c r="C69" s="64"/>
      <c r="D69" s="67"/>
      <c r="E69" s="5" t="s">
        <v>4</v>
      </c>
      <c r="F69" s="7" t="s">
        <v>18</v>
      </c>
      <c r="G69" s="90"/>
      <c r="H69" s="9">
        <v>284.58</v>
      </c>
      <c r="I69" s="17"/>
      <c r="L69" s="27">
        <v>186.113</v>
      </c>
    </row>
    <row r="70" spans="1:12" ht="15.75" x14ac:dyDescent="0.25">
      <c r="A70" s="4">
        <v>65</v>
      </c>
      <c r="B70" s="4">
        <v>5</v>
      </c>
      <c r="C70" s="65"/>
      <c r="D70" s="67"/>
      <c r="E70" s="5" t="s">
        <v>66</v>
      </c>
      <c r="F70" s="7" t="s">
        <v>18</v>
      </c>
      <c r="G70" s="90"/>
      <c r="H70" s="9">
        <v>1710.7</v>
      </c>
      <c r="I70" s="17"/>
      <c r="L70" s="27">
        <v>1342.5160000000001</v>
      </c>
    </row>
    <row r="71" spans="1:12" ht="15.75" x14ac:dyDescent="0.25">
      <c r="A71" s="4">
        <v>66</v>
      </c>
      <c r="B71" s="4">
        <v>6</v>
      </c>
      <c r="C71" s="63" t="s">
        <v>30</v>
      </c>
      <c r="D71" s="66" t="s">
        <v>11</v>
      </c>
      <c r="E71" s="66"/>
      <c r="F71" s="11" t="s">
        <v>18</v>
      </c>
      <c r="G71" s="91"/>
      <c r="H71" s="51">
        <f>H72+H73+H74+H75</f>
        <v>925.49</v>
      </c>
      <c r="I71" s="17">
        <f>SUM(H72:H75)</f>
        <v>925.49</v>
      </c>
    </row>
    <row r="72" spans="1:12" ht="15.75" x14ac:dyDescent="0.25">
      <c r="A72" s="4">
        <v>67</v>
      </c>
      <c r="B72" s="4">
        <v>7</v>
      </c>
      <c r="C72" s="64"/>
      <c r="D72" s="73" t="s">
        <v>10</v>
      </c>
      <c r="E72" s="5" t="s">
        <v>3</v>
      </c>
      <c r="F72" s="7" t="s">
        <v>18</v>
      </c>
      <c r="G72" s="90"/>
      <c r="H72" s="41">
        <v>52.2</v>
      </c>
      <c r="I72" s="71" t="s">
        <v>77</v>
      </c>
      <c r="J72" s="72"/>
      <c r="K72" s="72"/>
    </row>
    <row r="73" spans="1:12" ht="15.75" x14ac:dyDescent="0.25">
      <c r="A73" s="4">
        <v>68</v>
      </c>
      <c r="B73" s="4">
        <v>8</v>
      </c>
      <c r="C73" s="64"/>
      <c r="D73" s="74"/>
      <c r="E73" s="5" t="s">
        <v>2</v>
      </c>
      <c r="F73" s="7" t="s">
        <v>18</v>
      </c>
      <c r="G73" s="90"/>
      <c r="H73" s="47">
        <v>454.18</v>
      </c>
      <c r="I73" s="17"/>
    </row>
    <row r="74" spans="1:12" ht="15.75" x14ac:dyDescent="0.25">
      <c r="A74" s="4">
        <v>69</v>
      </c>
      <c r="B74" s="4">
        <v>9</v>
      </c>
      <c r="C74" s="64"/>
      <c r="D74" s="74"/>
      <c r="E74" s="5" t="s">
        <v>4</v>
      </c>
      <c r="F74" s="7" t="s">
        <v>18</v>
      </c>
      <c r="G74" s="90"/>
      <c r="H74" s="47">
        <v>61.03</v>
      </c>
      <c r="I74" s="17"/>
    </row>
    <row r="75" spans="1:12" ht="15.75" x14ac:dyDescent="0.25">
      <c r="A75" s="4">
        <v>70</v>
      </c>
      <c r="B75" s="4">
        <v>10</v>
      </c>
      <c r="C75" s="65"/>
      <c r="D75" s="75"/>
      <c r="E75" s="5" t="s">
        <v>66</v>
      </c>
      <c r="F75" s="7" t="s">
        <v>18</v>
      </c>
      <c r="G75" s="90"/>
      <c r="H75" s="47">
        <v>358.08</v>
      </c>
      <c r="I75" s="17"/>
    </row>
    <row r="76" spans="1:12" ht="15.75" customHeight="1" x14ac:dyDescent="0.25">
      <c r="A76" s="4">
        <v>71</v>
      </c>
      <c r="B76" s="4">
        <v>11</v>
      </c>
      <c r="C76" s="63" t="s">
        <v>31</v>
      </c>
      <c r="D76" s="66" t="s">
        <v>32</v>
      </c>
      <c r="E76" s="66"/>
      <c r="F76" s="11" t="s">
        <v>18</v>
      </c>
      <c r="G76" s="91"/>
      <c r="H76" s="51">
        <f>H77+H78+H79+H80</f>
        <v>322.04599999999982</v>
      </c>
      <c r="I76" s="46">
        <f>SUM(H77:H80)</f>
        <v>322.04599999999982</v>
      </c>
      <c r="K76" s="1">
        <f>K77+K78+K79+K80</f>
        <v>1248.06</v>
      </c>
    </row>
    <row r="77" spans="1:12" ht="15.75" customHeight="1" x14ac:dyDescent="0.25">
      <c r="A77" s="4">
        <v>72</v>
      </c>
      <c r="B77" s="4">
        <v>12</v>
      </c>
      <c r="C77" s="64"/>
      <c r="D77" s="67" t="s">
        <v>64</v>
      </c>
      <c r="E77" s="5" t="s">
        <v>3</v>
      </c>
      <c r="F77" s="7" t="s">
        <v>18</v>
      </c>
      <c r="G77" s="90"/>
      <c r="H77" s="41">
        <f>H67+H72-M87</f>
        <v>29.296000000000021</v>
      </c>
      <c r="I77" s="17"/>
      <c r="K77" s="1">
        <f>H67+H72-K87</f>
        <v>52.199999999999989</v>
      </c>
    </row>
    <row r="78" spans="1:12" ht="15.75" x14ac:dyDescent="0.25">
      <c r="A78" s="4">
        <v>73</v>
      </c>
      <c r="B78" s="4">
        <v>13</v>
      </c>
      <c r="C78" s="64"/>
      <c r="D78" s="67"/>
      <c r="E78" s="5" t="s">
        <v>2</v>
      </c>
      <c r="F78" s="7" t="s">
        <v>18</v>
      </c>
      <c r="G78" s="90"/>
      <c r="H78" s="41">
        <f t="shared" ref="H78:H80" si="2">H68+H73-M88</f>
        <v>193.60999999999967</v>
      </c>
      <c r="I78" s="17"/>
      <c r="K78" s="1">
        <f t="shared" ref="K78:K80" si="3">H68+H73-K88</f>
        <v>692.62999999999965</v>
      </c>
    </row>
    <row r="79" spans="1:12" ht="15.75" x14ac:dyDescent="0.25">
      <c r="A79" s="4">
        <v>74</v>
      </c>
      <c r="B79" s="4">
        <v>14</v>
      </c>
      <c r="C79" s="64"/>
      <c r="D79" s="67"/>
      <c r="E79" s="5" t="s">
        <v>4</v>
      </c>
      <c r="F79" s="7" t="s">
        <v>18</v>
      </c>
      <c r="G79" s="90"/>
      <c r="H79" s="41">
        <f t="shared" si="2"/>
        <v>15.319999999999993</v>
      </c>
      <c r="I79" s="17"/>
      <c r="K79" s="1">
        <f t="shared" si="3"/>
        <v>54.150000000000034</v>
      </c>
    </row>
    <row r="80" spans="1:12" ht="15.75" x14ac:dyDescent="0.25">
      <c r="A80" s="4">
        <v>75</v>
      </c>
      <c r="B80" s="4">
        <v>15</v>
      </c>
      <c r="C80" s="64"/>
      <c r="D80" s="67"/>
      <c r="E80" s="5" t="s">
        <v>66</v>
      </c>
      <c r="F80" s="7" t="s">
        <v>18</v>
      </c>
      <c r="G80" s="90"/>
      <c r="H80" s="41">
        <f t="shared" si="2"/>
        <v>83.820000000000164</v>
      </c>
      <c r="I80" s="17"/>
      <c r="K80" s="1">
        <f t="shared" si="3"/>
        <v>449.08000000000015</v>
      </c>
    </row>
    <row r="81" spans="1:13" ht="15.75" x14ac:dyDescent="0.25">
      <c r="A81" s="4">
        <v>76</v>
      </c>
      <c r="B81" s="4">
        <v>16</v>
      </c>
      <c r="C81" s="64"/>
      <c r="D81" s="66" t="s">
        <v>33</v>
      </c>
      <c r="E81" s="66"/>
      <c r="F81" s="11" t="s">
        <v>18</v>
      </c>
      <c r="G81" s="91"/>
      <c r="H81" s="10">
        <f>H82+H83+H84+H85</f>
        <v>0</v>
      </c>
      <c r="I81" s="17">
        <f>SUM(H82:H85)</f>
        <v>0</v>
      </c>
    </row>
    <row r="82" spans="1:13" ht="15.75" customHeight="1" x14ac:dyDescent="0.25">
      <c r="A82" s="4">
        <v>77</v>
      </c>
      <c r="B82" s="4">
        <v>17</v>
      </c>
      <c r="C82" s="64"/>
      <c r="D82" s="67" t="s">
        <v>64</v>
      </c>
      <c r="E82" s="5" t="s">
        <v>3</v>
      </c>
      <c r="F82" s="7" t="s">
        <v>18</v>
      </c>
      <c r="G82" s="90"/>
      <c r="H82" s="9">
        <v>0</v>
      </c>
      <c r="I82" s="68" t="s">
        <v>72</v>
      </c>
      <c r="J82" s="69"/>
      <c r="K82" s="69"/>
      <c r="L82" s="69"/>
    </row>
    <row r="83" spans="1:13" ht="15.75" x14ac:dyDescent="0.25">
      <c r="A83" s="4">
        <v>78</v>
      </c>
      <c r="B83" s="4">
        <v>18</v>
      </c>
      <c r="C83" s="64"/>
      <c r="D83" s="67"/>
      <c r="E83" s="5" t="s">
        <v>2</v>
      </c>
      <c r="F83" s="7" t="s">
        <v>18</v>
      </c>
      <c r="G83" s="90"/>
      <c r="H83" s="9">
        <v>0</v>
      </c>
      <c r="I83" s="68"/>
      <c r="J83" s="69"/>
      <c r="K83" s="69"/>
      <c r="L83" s="69"/>
    </row>
    <row r="84" spans="1:13" ht="15.75" x14ac:dyDescent="0.25">
      <c r="A84" s="4">
        <v>79</v>
      </c>
      <c r="B84" s="4">
        <v>19</v>
      </c>
      <c r="C84" s="64"/>
      <c r="D84" s="67"/>
      <c r="E84" s="5" t="s">
        <v>4</v>
      </c>
      <c r="F84" s="7" t="s">
        <v>18</v>
      </c>
      <c r="G84" s="90"/>
      <c r="H84" s="9">
        <v>0</v>
      </c>
      <c r="I84" s="68"/>
      <c r="J84" s="69"/>
      <c r="K84" s="69"/>
      <c r="L84" s="69"/>
    </row>
    <row r="85" spans="1:13" ht="15.75" x14ac:dyDescent="0.25">
      <c r="A85" s="4">
        <v>80</v>
      </c>
      <c r="B85" s="4">
        <v>20</v>
      </c>
      <c r="C85" s="65"/>
      <c r="D85" s="67"/>
      <c r="E85" s="5" t="s">
        <v>66</v>
      </c>
      <c r="F85" s="7" t="s">
        <v>18</v>
      </c>
      <c r="G85" s="90"/>
      <c r="H85" s="9">
        <v>0</v>
      </c>
      <c r="I85" s="68"/>
      <c r="J85" s="69"/>
      <c r="K85" s="69"/>
      <c r="L85" s="69"/>
    </row>
    <row r="86" spans="1:13" ht="15.75" x14ac:dyDescent="0.25">
      <c r="A86" s="4">
        <v>81</v>
      </c>
      <c r="B86" s="4">
        <v>21</v>
      </c>
      <c r="C86" s="63" t="s">
        <v>34</v>
      </c>
      <c r="D86" s="66" t="s">
        <v>11</v>
      </c>
      <c r="E86" s="66"/>
      <c r="F86" s="11" t="s">
        <v>18</v>
      </c>
      <c r="G86" s="91"/>
      <c r="H86" s="10" t="s">
        <v>51</v>
      </c>
      <c r="I86" s="46">
        <f>H66+H71-H76-H81</f>
        <v>5095.9339999999993</v>
      </c>
      <c r="K86" s="17">
        <f>K87+K88+K89+K90</f>
        <v>4169.92</v>
      </c>
      <c r="M86" s="1">
        <f>M87+M88+M89+M90</f>
        <v>5095.9340000000002</v>
      </c>
    </row>
    <row r="87" spans="1:13" ht="15.75" customHeight="1" x14ac:dyDescent="0.25">
      <c r="A87" s="4">
        <v>82</v>
      </c>
      <c r="B87" s="4">
        <v>22</v>
      </c>
      <c r="C87" s="64"/>
      <c r="D87" s="67" t="s">
        <v>64</v>
      </c>
      <c r="E87" s="5" t="s">
        <v>3</v>
      </c>
      <c r="F87" s="7" t="s">
        <v>18</v>
      </c>
      <c r="G87" s="90"/>
      <c r="H87" s="10" t="s">
        <v>52</v>
      </c>
      <c r="I87" s="44">
        <f>H67+H72-H77-H82</f>
        <v>223.01399999999998</v>
      </c>
      <c r="J87" s="27"/>
      <c r="K87" s="17">
        <v>200.11</v>
      </c>
      <c r="M87" s="1">
        <f>215.98+7.034</f>
        <v>223.01399999999998</v>
      </c>
    </row>
    <row r="88" spans="1:13" ht="15.75" x14ac:dyDescent="0.25">
      <c r="A88" s="4">
        <v>83</v>
      </c>
      <c r="B88" s="4">
        <v>23</v>
      </c>
      <c r="C88" s="64"/>
      <c r="D88" s="67"/>
      <c r="E88" s="5" t="s">
        <v>2</v>
      </c>
      <c r="F88" s="7" t="s">
        <v>18</v>
      </c>
      <c r="G88" s="90"/>
      <c r="H88" s="10" t="s">
        <v>53</v>
      </c>
      <c r="I88" s="46">
        <f>H68+H73-H78-H83</f>
        <v>2557.67</v>
      </c>
      <c r="K88" s="17">
        <v>2058.65</v>
      </c>
      <c r="M88" s="1">
        <v>2557.67</v>
      </c>
    </row>
    <row r="89" spans="1:13" ht="15.75" x14ac:dyDescent="0.25">
      <c r="A89" s="4">
        <v>84</v>
      </c>
      <c r="B89" s="4">
        <v>24</v>
      </c>
      <c r="C89" s="64"/>
      <c r="D89" s="67"/>
      <c r="E89" s="5" t="s">
        <v>4</v>
      </c>
      <c r="F89" s="7" t="s">
        <v>18</v>
      </c>
      <c r="G89" s="90"/>
      <c r="H89" s="10" t="s">
        <v>54</v>
      </c>
      <c r="I89" s="46">
        <f t="shared" ref="I89:I90" si="4">H69+H74-H79-H84</f>
        <v>330.29</v>
      </c>
      <c r="K89" s="17">
        <v>291.45999999999998</v>
      </c>
      <c r="M89" s="1">
        <v>330.29</v>
      </c>
    </row>
    <row r="90" spans="1:13" ht="15.75" x14ac:dyDescent="0.25">
      <c r="A90" s="4">
        <v>85</v>
      </c>
      <c r="B90" s="4">
        <v>25</v>
      </c>
      <c r="C90" s="65"/>
      <c r="D90" s="67"/>
      <c r="E90" s="5" t="s">
        <v>1</v>
      </c>
      <c r="F90" s="7" t="s">
        <v>18</v>
      </c>
      <c r="G90" s="90"/>
      <c r="H90" s="10" t="s">
        <v>55</v>
      </c>
      <c r="I90" s="46">
        <f t="shared" si="4"/>
        <v>1984.96</v>
      </c>
      <c r="K90" s="17">
        <v>1619.7</v>
      </c>
      <c r="M90" s="1">
        <v>1984.96</v>
      </c>
    </row>
    <row r="91" spans="1:13" ht="15.75" x14ac:dyDescent="0.25">
      <c r="B91" s="70" t="s">
        <v>60</v>
      </c>
      <c r="C91" s="70"/>
      <c r="D91" s="70"/>
      <c r="E91" s="70"/>
      <c r="F91" s="13" t="s">
        <v>19</v>
      </c>
      <c r="G91" s="89"/>
      <c r="H91" s="19"/>
    </row>
    <row r="92" spans="1:13" ht="15.75" x14ac:dyDescent="0.25">
      <c r="A92" s="4">
        <v>86</v>
      </c>
      <c r="B92" s="4">
        <v>1</v>
      </c>
      <c r="C92" s="63" t="s">
        <v>35</v>
      </c>
      <c r="D92" s="66" t="s">
        <v>36</v>
      </c>
      <c r="E92" s="66"/>
      <c r="F92" s="11" t="s">
        <v>18</v>
      </c>
      <c r="G92" s="91"/>
      <c r="H92" s="10">
        <v>0</v>
      </c>
      <c r="I92" s="21">
        <f>SUM(H93:H96)</f>
        <v>0</v>
      </c>
    </row>
    <row r="93" spans="1:13" ht="15.75" customHeight="1" x14ac:dyDescent="0.25">
      <c r="A93" s="4">
        <v>87</v>
      </c>
      <c r="B93" s="4">
        <v>2</v>
      </c>
      <c r="C93" s="64"/>
      <c r="D93" s="67" t="s">
        <v>64</v>
      </c>
      <c r="E93" s="18" t="s">
        <v>3</v>
      </c>
      <c r="F93" s="7" t="s">
        <v>18</v>
      </c>
      <c r="G93" s="90"/>
      <c r="H93" s="9">
        <v>0</v>
      </c>
    </row>
    <row r="94" spans="1:13" ht="15.75" x14ac:dyDescent="0.25">
      <c r="A94" s="4">
        <v>88</v>
      </c>
      <c r="B94" s="4">
        <v>3</v>
      </c>
      <c r="C94" s="64"/>
      <c r="D94" s="67"/>
      <c r="E94" s="60" t="s">
        <v>2</v>
      </c>
      <c r="F94" s="7" t="s">
        <v>18</v>
      </c>
      <c r="G94" s="90"/>
      <c r="H94" s="9">
        <v>0</v>
      </c>
    </row>
    <row r="95" spans="1:13" ht="15.75" x14ac:dyDescent="0.25">
      <c r="A95" s="4">
        <v>89</v>
      </c>
      <c r="B95" s="4">
        <v>4</v>
      </c>
      <c r="C95" s="64"/>
      <c r="D95" s="67"/>
      <c r="E95" s="18" t="s">
        <v>4</v>
      </c>
      <c r="F95" s="7" t="s">
        <v>18</v>
      </c>
      <c r="G95" s="90"/>
      <c r="H95" s="9">
        <v>0</v>
      </c>
    </row>
    <row r="96" spans="1:13" ht="15.75" x14ac:dyDescent="0.25">
      <c r="A96" s="4">
        <v>90</v>
      </c>
      <c r="B96" s="4">
        <v>5</v>
      </c>
      <c r="C96" s="65"/>
      <c r="D96" s="67"/>
      <c r="E96" s="5" t="s">
        <v>66</v>
      </c>
      <c r="F96" s="7" t="s">
        <v>18</v>
      </c>
      <c r="G96" s="90"/>
      <c r="H96" s="9">
        <v>0</v>
      </c>
    </row>
    <row r="97" spans="1:9" ht="15.75" x14ac:dyDescent="0.25">
      <c r="A97" s="4">
        <v>91</v>
      </c>
      <c r="B97" s="4">
        <v>6</v>
      </c>
      <c r="C97" s="63" t="s">
        <v>62</v>
      </c>
      <c r="D97" s="66" t="s">
        <v>36</v>
      </c>
      <c r="E97" s="66"/>
      <c r="F97" s="11" t="s">
        <v>16</v>
      </c>
      <c r="G97" s="91"/>
      <c r="H97" s="10">
        <v>0</v>
      </c>
      <c r="I97" s="1">
        <f>SUM(H98:H101)</f>
        <v>0</v>
      </c>
    </row>
    <row r="98" spans="1:9" ht="15.75" customHeight="1" x14ac:dyDescent="0.25">
      <c r="A98" s="4">
        <v>92</v>
      </c>
      <c r="B98" s="4">
        <v>7</v>
      </c>
      <c r="C98" s="64"/>
      <c r="D98" s="67" t="s">
        <v>64</v>
      </c>
      <c r="E98" s="18" t="s">
        <v>3</v>
      </c>
      <c r="F98" s="7" t="s">
        <v>16</v>
      </c>
      <c r="G98" s="90"/>
      <c r="H98" s="9">
        <v>0</v>
      </c>
    </row>
    <row r="99" spans="1:9" ht="15.75" x14ac:dyDescent="0.25">
      <c r="A99" s="4">
        <v>93</v>
      </c>
      <c r="B99" s="4">
        <v>8</v>
      </c>
      <c r="C99" s="64"/>
      <c r="D99" s="67"/>
      <c r="E99" s="60" t="s">
        <v>2</v>
      </c>
      <c r="F99" s="7" t="s">
        <v>16</v>
      </c>
      <c r="G99" s="90"/>
      <c r="H99" s="9">
        <v>0</v>
      </c>
    </row>
    <row r="100" spans="1:9" ht="15.75" x14ac:dyDescent="0.25">
      <c r="A100" s="4">
        <v>94</v>
      </c>
      <c r="B100" s="4">
        <v>9</v>
      </c>
      <c r="C100" s="64"/>
      <c r="D100" s="67"/>
      <c r="E100" s="18" t="s">
        <v>4</v>
      </c>
      <c r="F100" s="7" t="s">
        <v>16</v>
      </c>
      <c r="G100" s="90"/>
      <c r="H100" s="9">
        <v>0</v>
      </c>
    </row>
    <row r="101" spans="1:9" ht="15.75" x14ac:dyDescent="0.25">
      <c r="A101" s="4">
        <v>95</v>
      </c>
      <c r="B101" s="4">
        <v>10</v>
      </c>
      <c r="C101" s="65"/>
      <c r="D101" s="67"/>
      <c r="E101" s="5" t="s">
        <v>66</v>
      </c>
      <c r="F101" s="7" t="s">
        <v>16</v>
      </c>
      <c r="G101" s="90"/>
      <c r="H101" s="9">
        <v>0</v>
      </c>
    </row>
    <row r="102" spans="1:9" ht="15.75" x14ac:dyDescent="0.25">
      <c r="A102" s="4">
        <v>96</v>
      </c>
      <c r="B102" s="4">
        <v>11</v>
      </c>
      <c r="C102" s="63" t="s">
        <v>63</v>
      </c>
      <c r="D102" s="66" t="s">
        <v>36</v>
      </c>
      <c r="E102" s="66"/>
      <c r="F102" s="11" t="s">
        <v>17</v>
      </c>
      <c r="G102" s="91"/>
      <c r="H102" s="10">
        <v>0</v>
      </c>
      <c r="I102" s="1">
        <f>SUM(H103:H106)</f>
        <v>0</v>
      </c>
    </row>
    <row r="103" spans="1:9" ht="15.75" customHeight="1" x14ac:dyDescent="0.25">
      <c r="A103" s="4">
        <v>97</v>
      </c>
      <c r="B103" s="4">
        <v>12</v>
      </c>
      <c r="C103" s="64"/>
      <c r="D103" s="67" t="s">
        <v>64</v>
      </c>
      <c r="E103" s="18" t="s">
        <v>3</v>
      </c>
      <c r="F103" s="7" t="s">
        <v>17</v>
      </c>
      <c r="G103" s="90"/>
      <c r="H103" s="9">
        <v>0</v>
      </c>
    </row>
    <row r="104" spans="1:9" ht="15.75" x14ac:dyDescent="0.25">
      <c r="A104" s="4">
        <v>98</v>
      </c>
      <c r="B104" s="4">
        <v>13</v>
      </c>
      <c r="C104" s="64"/>
      <c r="D104" s="67"/>
      <c r="E104" s="60" t="s">
        <v>2</v>
      </c>
      <c r="F104" s="7" t="s">
        <v>17</v>
      </c>
      <c r="G104" s="90"/>
      <c r="H104" s="9">
        <v>0</v>
      </c>
    </row>
    <row r="105" spans="1:9" ht="15.75" x14ac:dyDescent="0.25">
      <c r="A105" s="4">
        <v>99</v>
      </c>
      <c r="B105" s="4">
        <v>14</v>
      </c>
      <c r="C105" s="64"/>
      <c r="D105" s="67"/>
      <c r="E105" s="18" t="s">
        <v>4</v>
      </c>
      <c r="F105" s="7" t="s">
        <v>17</v>
      </c>
      <c r="G105" s="90"/>
      <c r="H105" s="9">
        <v>0</v>
      </c>
    </row>
    <row r="106" spans="1:9" ht="15.75" x14ac:dyDescent="0.25">
      <c r="A106" s="4">
        <v>100</v>
      </c>
      <c r="B106" s="4">
        <v>15</v>
      </c>
      <c r="C106" s="65"/>
      <c r="D106" s="67"/>
      <c r="E106" s="5" t="s">
        <v>66</v>
      </c>
      <c r="F106" s="7" t="s">
        <v>17</v>
      </c>
      <c r="G106" s="90"/>
      <c r="H106" s="9">
        <v>0</v>
      </c>
    </row>
    <row r="108" spans="1:9" x14ac:dyDescent="0.25">
      <c r="C108" s="8" t="s">
        <v>67</v>
      </c>
    </row>
    <row r="109" spans="1:9" x14ac:dyDescent="0.25">
      <c r="C109" s="62" t="s">
        <v>68</v>
      </c>
      <c r="D109" s="62"/>
      <c r="E109" s="62"/>
      <c r="F109" s="62"/>
      <c r="G109" s="93"/>
    </row>
    <row r="110" spans="1:9" ht="15" customHeight="1" x14ac:dyDescent="0.25">
      <c r="C110" s="62" t="s">
        <v>69</v>
      </c>
      <c r="D110" s="62"/>
      <c r="E110" s="62"/>
      <c r="F110" s="62"/>
      <c r="G110" s="93"/>
    </row>
    <row r="111" spans="1:9" ht="15" customHeight="1" x14ac:dyDescent="0.25">
      <c r="E111" s="1"/>
    </row>
    <row r="112" spans="1:9" x14ac:dyDescent="0.25">
      <c r="E112" s="1"/>
    </row>
    <row r="113" spans="5:5" x14ac:dyDescent="0.25">
      <c r="E113" s="1"/>
    </row>
  </sheetData>
  <mergeCells count="77">
    <mergeCell ref="C1:E1"/>
    <mergeCell ref="B2:E2"/>
    <mergeCell ref="C3:C11"/>
    <mergeCell ref="D3:E3"/>
    <mergeCell ref="D4:E4"/>
    <mergeCell ref="D5:D8"/>
    <mergeCell ref="D9:E9"/>
    <mergeCell ref="D10:D11"/>
    <mergeCell ref="I23:K23"/>
    <mergeCell ref="D24:D27"/>
    <mergeCell ref="C12:C20"/>
    <mergeCell ref="D12:E12"/>
    <mergeCell ref="D13:E13"/>
    <mergeCell ref="D14:D17"/>
    <mergeCell ref="D18:E18"/>
    <mergeCell ref="D19:D20"/>
    <mergeCell ref="C34:C39"/>
    <mergeCell ref="D34:E34"/>
    <mergeCell ref="D35:E35"/>
    <mergeCell ref="D36:D39"/>
    <mergeCell ref="B21:E21"/>
    <mergeCell ref="C22:C27"/>
    <mergeCell ref="D22:E22"/>
    <mergeCell ref="D23:E23"/>
    <mergeCell ref="C28:C33"/>
    <mergeCell ref="D28:E28"/>
    <mergeCell ref="D29:E29"/>
    <mergeCell ref="I29:K29"/>
    <mergeCell ref="D30:D33"/>
    <mergeCell ref="B58:E58"/>
    <mergeCell ref="C40:C45"/>
    <mergeCell ref="D40:E40"/>
    <mergeCell ref="D41:E41"/>
    <mergeCell ref="D42:D45"/>
    <mergeCell ref="C46:C51"/>
    <mergeCell ref="D46:E46"/>
    <mergeCell ref="D47:E47"/>
    <mergeCell ref="D48:D51"/>
    <mergeCell ref="I48:K48"/>
    <mergeCell ref="C52:C57"/>
    <mergeCell ref="D52:E52"/>
    <mergeCell ref="D53:E53"/>
    <mergeCell ref="D54:D57"/>
    <mergeCell ref="C59:C64"/>
    <mergeCell ref="D59:E59"/>
    <mergeCell ref="D60:E60"/>
    <mergeCell ref="D61:D64"/>
    <mergeCell ref="B65:E65"/>
    <mergeCell ref="C92:C96"/>
    <mergeCell ref="D92:E92"/>
    <mergeCell ref="D93:D96"/>
    <mergeCell ref="I67:K67"/>
    <mergeCell ref="C71:C75"/>
    <mergeCell ref="D71:E71"/>
    <mergeCell ref="D72:D75"/>
    <mergeCell ref="I72:K72"/>
    <mergeCell ref="C76:C85"/>
    <mergeCell ref="D76:E76"/>
    <mergeCell ref="D77:D80"/>
    <mergeCell ref="D81:E81"/>
    <mergeCell ref="D82:D85"/>
    <mergeCell ref="C66:C70"/>
    <mergeCell ref="D66:E66"/>
    <mergeCell ref="D67:D70"/>
    <mergeCell ref="I82:L85"/>
    <mergeCell ref="C86:C90"/>
    <mergeCell ref="D86:E86"/>
    <mergeCell ref="D87:D90"/>
    <mergeCell ref="B91:E91"/>
    <mergeCell ref="C109:F109"/>
    <mergeCell ref="C110:F110"/>
    <mergeCell ref="C97:C101"/>
    <mergeCell ref="D97:E97"/>
    <mergeCell ref="D98:D101"/>
    <mergeCell ref="C102:C106"/>
    <mergeCell ref="D102:E102"/>
    <mergeCell ref="D103:D106"/>
  </mergeCells>
  <pageMargins left="0.25" right="0.25" top="0.75" bottom="0.75" header="0.3" footer="0.3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3"/>
  <sheetViews>
    <sheetView topLeftCell="B19" zoomScale="84" zoomScaleNormal="84" workbookViewId="0">
      <selection activeCell="H30" sqref="H30"/>
    </sheetView>
  </sheetViews>
  <sheetFormatPr defaultColWidth="9.140625" defaultRowHeight="15" x14ac:dyDescent="0.25"/>
  <cols>
    <col min="1" max="1" width="0" style="1" hidden="1" customWidth="1"/>
    <col min="2" max="2" width="9.140625" style="1"/>
    <col min="3" max="3" width="43" style="1" customWidth="1"/>
    <col min="4" max="4" width="23.42578125" style="1" customWidth="1"/>
    <col min="5" max="5" width="55.7109375" style="2" bestFit="1" customWidth="1"/>
    <col min="6" max="7" width="14.28515625" style="1" customWidth="1"/>
    <col min="8" max="8" width="36" style="8" customWidth="1"/>
    <col min="9" max="11" width="9.140625" style="1"/>
    <col min="12" max="12" width="8.28515625" style="1" customWidth="1"/>
    <col min="13" max="16384" width="9.140625" style="1"/>
  </cols>
  <sheetData>
    <row r="1" spans="1:13" ht="51.75" customHeight="1" x14ac:dyDescent="0.25">
      <c r="A1" s="53" t="s">
        <v>37</v>
      </c>
      <c r="B1" s="53" t="s">
        <v>13</v>
      </c>
      <c r="C1" s="84" t="s">
        <v>14</v>
      </c>
      <c r="D1" s="84"/>
      <c r="E1" s="84"/>
      <c r="F1" s="53" t="s">
        <v>15</v>
      </c>
      <c r="G1" s="22"/>
      <c r="H1" s="14" t="s">
        <v>20</v>
      </c>
      <c r="J1" s="37"/>
      <c r="K1" s="37"/>
      <c r="L1" s="37"/>
      <c r="M1" s="37"/>
    </row>
    <row r="2" spans="1:13" ht="15.75" x14ac:dyDescent="0.25">
      <c r="B2" s="70" t="s">
        <v>56</v>
      </c>
      <c r="C2" s="70"/>
      <c r="D2" s="70"/>
      <c r="E2" s="70"/>
      <c r="F2" s="13" t="s">
        <v>19</v>
      </c>
      <c r="G2" s="23"/>
      <c r="H2" s="19">
        <v>12696</v>
      </c>
      <c r="I2" s="17">
        <f>H3+H4+H9</f>
        <v>12696</v>
      </c>
    </row>
    <row r="3" spans="1:13" ht="15.75" customHeight="1" x14ac:dyDescent="0.25">
      <c r="A3" s="4">
        <v>1</v>
      </c>
      <c r="B3" s="4">
        <v>1</v>
      </c>
      <c r="C3" s="63" t="s">
        <v>0</v>
      </c>
      <c r="D3" s="79" t="s">
        <v>21</v>
      </c>
      <c r="E3" s="79"/>
      <c r="F3" s="7" t="s">
        <v>16</v>
      </c>
      <c r="G3" s="24"/>
      <c r="H3" s="41">
        <v>8257</v>
      </c>
      <c r="I3" s="34"/>
      <c r="J3" s="27"/>
    </row>
    <row r="4" spans="1:13" ht="15.75" customHeight="1" x14ac:dyDescent="0.25">
      <c r="A4" s="4">
        <v>2</v>
      </c>
      <c r="B4" s="4">
        <v>2</v>
      </c>
      <c r="C4" s="64"/>
      <c r="D4" s="80" t="s">
        <v>38</v>
      </c>
      <c r="E4" s="80"/>
      <c r="F4" s="11" t="s">
        <v>16</v>
      </c>
      <c r="G4" s="25"/>
      <c r="H4" s="10">
        <f>H5+H6+H7+H8</f>
        <v>4123</v>
      </c>
      <c r="I4" s="17">
        <f>SUM(H5:H8)</f>
        <v>4123</v>
      </c>
      <c r="L4" s="39"/>
    </row>
    <row r="5" spans="1:13" ht="15.75" customHeight="1" x14ac:dyDescent="0.25">
      <c r="A5" s="4">
        <v>3</v>
      </c>
      <c r="B5" s="4">
        <v>3</v>
      </c>
      <c r="C5" s="64"/>
      <c r="D5" s="81" t="s">
        <v>65</v>
      </c>
      <c r="E5" s="5" t="s">
        <v>3</v>
      </c>
      <c r="F5" s="7" t="s">
        <v>16</v>
      </c>
      <c r="G5" s="24"/>
      <c r="H5" s="9">
        <v>188</v>
      </c>
      <c r="I5" s="17"/>
      <c r="L5" s="39"/>
      <c r="M5" s="38"/>
    </row>
    <row r="6" spans="1:13" ht="15.75" x14ac:dyDescent="0.25">
      <c r="A6" s="4">
        <v>4</v>
      </c>
      <c r="B6" s="4">
        <v>4</v>
      </c>
      <c r="C6" s="64"/>
      <c r="D6" s="82"/>
      <c r="E6" s="5" t="s">
        <v>2</v>
      </c>
      <c r="F6" s="7" t="s">
        <v>16</v>
      </c>
      <c r="G6" s="24"/>
      <c r="H6" s="9">
        <v>1610</v>
      </c>
      <c r="I6" s="17"/>
      <c r="L6" s="39"/>
    </row>
    <row r="7" spans="1:13" ht="15.75" x14ac:dyDescent="0.25">
      <c r="A7" s="4">
        <v>5</v>
      </c>
      <c r="B7" s="4">
        <v>5</v>
      </c>
      <c r="C7" s="64"/>
      <c r="D7" s="82"/>
      <c r="E7" s="5" t="s">
        <v>4</v>
      </c>
      <c r="F7" s="7" t="s">
        <v>16</v>
      </c>
      <c r="G7" s="24"/>
      <c r="H7" s="9">
        <v>304</v>
      </c>
      <c r="I7" s="17"/>
      <c r="L7" s="39"/>
    </row>
    <row r="8" spans="1:13" ht="15.75" x14ac:dyDescent="0.25">
      <c r="A8" s="4">
        <v>6</v>
      </c>
      <c r="B8" s="4">
        <v>6</v>
      </c>
      <c r="C8" s="64"/>
      <c r="D8" s="83"/>
      <c r="E8" s="5" t="s">
        <v>66</v>
      </c>
      <c r="F8" s="7" t="s">
        <v>16</v>
      </c>
      <c r="G8" s="24"/>
      <c r="H8" s="9">
        <v>2021</v>
      </c>
      <c r="I8" s="17"/>
      <c r="L8" s="39"/>
    </row>
    <row r="9" spans="1:13" ht="15.75" x14ac:dyDescent="0.25">
      <c r="A9" s="4">
        <v>7</v>
      </c>
      <c r="B9" s="4">
        <v>7</v>
      </c>
      <c r="C9" s="64"/>
      <c r="D9" s="80" t="s">
        <v>22</v>
      </c>
      <c r="E9" s="80"/>
      <c r="F9" s="11" t="s">
        <v>16</v>
      </c>
      <c r="G9" s="25"/>
      <c r="H9" s="48">
        <f>H10+H11</f>
        <v>316</v>
      </c>
      <c r="I9" s="50">
        <f>SUM(H10:H11)</f>
        <v>316</v>
      </c>
    </row>
    <row r="10" spans="1:13" ht="15.75" x14ac:dyDescent="0.25">
      <c r="A10" s="4">
        <v>8</v>
      </c>
      <c r="B10" s="4">
        <v>8</v>
      </c>
      <c r="C10" s="64"/>
      <c r="D10" s="67" t="s">
        <v>7</v>
      </c>
      <c r="E10" s="55" t="s">
        <v>5</v>
      </c>
      <c r="F10" s="7" t="s">
        <v>16</v>
      </c>
      <c r="G10" s="24"/>
      <c r="H10" s="48">
        <v>42</v>
      </c>
      <c r="I10" s="49"/>
    </row>
    <row r="11" spans="1:13" ht="15.75" x14ac:dyDescent="0.25">
      <c r="A11" s="4">
        <v>9</v>
      </c>
      <c r="B11" s="4">
        <v>9</v>
      </c>
      <c r="C11" s="65"/>
      <c r="D11" s="67"/>
      <c r="E11" s="5" t="s">
        <v>6</v>
      </c>
      <c r="F11" s="7" t="s">
        <v>16</v>
      </c>
      <c r="G11" s="24"/>
      <c r="H11" s="47">
        <v>274</v>
      </c>
      <c r="I11" s="17"/>
      <c r="J11" s="1">
        <v>36608.1</v>
      </c>
      <c r="K11" s="1" t="s">
        <v>78</v>
      </c>
    </row>
    <row r="12" spans="1:13" ht="15.75" x14ac:dyDescent="0.25">
      <c r="A12" s="4">
        <v>10</v>
      </c>
      <c r="B12" s="4">
        <v>10</v>
      </c>
      <c r="C12" s="63" t="s">
        <v>70</v>
      </c>
      <c r="D12" s="79" t="s">
        <v>21</v>
      </c>
      <c r="E12" s="79"/>
      <c r="F12" s="7" t="s">
        <v>17</v>
      </c>
      <c r="G12" s="24"/>
      <c r="H12" s="41">
        <f>36608.1-H13-H18</f>
        <v>13891.689999999999</v>
      </c>
      <c r="I12" s="17"/>
      <c r="J12" s="1">
        <f>H12+H13+H18</f>
        <v>36608.1</v>
      </c>
    </row>
    <row r="13" spans="1:13" ht="15.75" customHeight="1" x14ac:dyDescent="0.25">
      <c r="A13" s="4">
        <v>11</v>
      </c>
      <c r="B13" s="4">
        <v>11</v>
      </c>
      <c r="C13" s="64"/>
      <c r="D13" s="80" t="s">
        <v>38</v>
      </c>
      <c r="E13" s="80"/>
      <c r="F13" s="11" t="s">
        <v>17</v>
      </c>
      <c r="G13" s="25"/>
      <c r="H13" s="10">
        <f>H14+H15+H16+H17</f>
        <v>17024</v>
      </c>
      <c r="I13" s="17">
        <f>SUM(H14:H17)</f>
        <v>17024</v>
      </c>
    </row>
    <row r="14" spans="1:13" ht="15.75" customHeight="1" x14ac:dyDescent="0.25">
      <c r="A14" s="4">
        <v>12</v>
      </c>
      <c r="B14" s="4">
        <v>12</v>
      </c>
      <c r="C14" s="64"/>
      <c r="D14" s="81" t="s">
        <v>65</v>
      </c>
      <c r="E14" s="5" t="s">
        <v>3</v>
      </c>
      <c r="F14" s="7" t="s">
        <v>17</v>
      </c>
      <c r="G14" s="24"/>
      <c r="H14" s="42">
        <v>689.65</v>
      </c>
      <c r="I14" s="56" t="s">
        <v>73</v>
      </c>
      <c r="J14" s="27"/>
      <c r="K14" s="27"/>
    </row>
    <row r="15" spans="1:13" ht="15.75" x14ac:dyDescent="0.25">
      <c r="A15" s="4">
        <v>13</v>
      </c>
      <c r="B15" s="4">
        <v>13</v>
      </c>
      <c r="C15" s="64"/>
      <c r="D15" s="82"/>
      <c r="E15" s="5" t="s">
        <v>2</v>
      </c>
      <c r="F15" s="7" t="s">
        <v>17</v>
      </c>
      <c r="G15" s="24"/>
      <c r="H15" s="9">
        <v>8579.2099999999991</v>
      </c>
      <c r="I15" s="17"/>
    </row>
    <row r="16" spans="1:13" ht="15.75" x14ac:dyDescent="0.25">
      <c r="A16" s="4">
        <v>14</v>
      </c>
      <c r="B16" s="4">
        <v>14</v>
      </c>
      <c r="C16" s="64"/>
      <c r="D16" s="82"/>
      <c r="E16" s="5" t="s">
        <v>4</v>
      </c>
      <c r="F16" s="7" t="s">
        <v>17</v>
      </c>
      <c r="G16" s="24"/>
      <c r="H16" s="9">
        <v>1069.02</v>
      </c>
      <c r="I16" s="17"/>
    </row>
    <row r="17" spans="1:14" ht="15.75" x14ac:dyDescent="0.25">
      <c r="A17" s="4">
        <v>15</v>
      </c>
      <c r="B17" s="4">
        <v>15</v>
      </c>
      <c r="C17" s="64"/>
      <c r="D17" s="83"/>
      <c r="E17" s="5" t="s">
        <v>66</v>
      </c>
      <c r="F17" s="7" t="s">
        <v>17</v>
      </c>
      <c r="G17" s="24"/>
      <c r="H17" s="9">
        <v>6686.12</v>
      </c>
      <c r="I17" s="17"/>
    </row>
    <row r="18" spans="1:14" ht="15.75" customHeight="1" x14ac:dyDescent="0.25">
      <c r="A18" s="4">
        <v>16</v>
      </c>
      <c r="B18" s="4">
        <v>16</v>
      </c>
      <c r="C18" s="64"/>
      <c r="D18" s="80" t="s">
        <v>22</v>
      </c>
      <c r="E18" s="80"/>
      <c r="F18" s="11" t="s">
        <v>17</v>
      </c>
      <c r="G18" s="25"/>
      <c r="H18" s="48">
        <f>H19+H20</f>
        <v>5692.41</v>
      </c>
      <c r="I18" s="50">
        <f>SUM(H19:H20)</f>
        <v>5692.41</v>
      </c>
    </row>
    <row r="19" spans="1:14" ht="15.75" x14ac:dyDescent="0.25">
      <c r="A19" s="4">
        <v>17</v>
      </c>
      <c r="B19" s="4">
        <v>17</v>
      </c>
      <c r="C19" s="64"/>
      <c r="D19" s="81" t="s">
        <v>7</v>
      </c>
      <c r="E19" s="55" t="s">
        <v>5</v>
      </c>
      <c r="F19" s="7" t="s">
        <v>17</v>
      </c>
      <c r="G19" s="24"/>
      <c r="H19" s="48">
        <v>756.59</v>
      </c>
      <c r="I19" s="50"/>
    </row>
    <row r="20" spans="1:14" ht="31.5" x14ac:dyDescent="0.25">
      <c r="A20" s="4">
        <v>18</v>
      </c>
      <c r="B20" s="4">
        <v>18</v>
      </c>
      <c r="C20" s="65"/>
      <c r="D20" s="83"/>
      <c r="E20" s="5" t="s">
        <v>8</v>
      </c>
      <c r="F20" s="7" t="s">
        <v>17</v>
      </c>
      <c r="G20" s="24"/>
      <c r="H20" s="9">
        <v>4935.82</v>
      </c>
      <c r="I20" s="17"/>
    </row>
    <row r="21" spans="1:14" ht="15.75" x14ac:dyDescent="0.25">
      <c r="B21" s="70" t="s">
        <v>57</v>
      </c>
      <c r="C21" s="70"/>
      <c r="D21" s="70"/>
      <c r="E21" s="70"/>
      <c r="F21" s="13" t="s">
        <v>19</v>
      </c>
      <c r="G21" s="23"/>
      <c r="H21" s="19"/>
      <c r="I21" s="17"/>
    </row>
    <row r="22" spans="1:14" ht="15.75" x14ac:dyDescent="0.25">
      <c r="A22" s="4">
        <v>19</v>
      </c>
      <c r="B22" s="4">
        <v>1</v>
      </c>
      <c r="C22" s="76" t="s">
        <v>23</v>
      </c>
      <c r="D22" s="66" t="s">
        <v>11</v>
      </c>
      <c r="E22" s="66"/>
      <c r="F22" s="11" t="s">
        <v>18</v>
      </c>
      <c r="G22" s="25"/>
      <c r="H22" s="10">
        <f>H23+H24+H25+H26+H27</f>
        <v>16306.149999999998</v>
      </c>
      <c r="I22" s="17">
        <f>SUM(H23:H27)</f>
        <v>16306.149999999998</v>
      </c>
      <c r="L22" s="40"/>
      <c r="M22" s="40"/>
      <c r="N22" s="40"/>
    </row>
    <row r="23" spans="1:14" ht="15.75" x14ac:dyDescent="0.25">
      <c r="A23" s="4">
        <v>20</v>
      </c>
      <c r="B23" s="4">
        <v>2</v>
      </c>
      <c r="C23" s="76"/>
      <c r="D23" s="77" t="s">
        <v>9</v>
      </c>
      <c r="E23" s="77"/>
      <c r="F23" s="7" t="s">
        <v>18</v>
      </c>
      <c r="G23" s="24"/>
      <c r="H23" s="41">
        <v>9244.16</v>
      </c>
      <c r="I23" s="71" t="s">
        <v>73</v>
      </c>
      <c r="J23" s="72"/>
      <c r="K23" s="72"/>
    </row>
    <row r="24" spans="1:14" ht="15.75" customHeight="1" x14ac:dyDescent="0.25">
      <c r="A24" s="4">
        <v>21</v>
      </c>
      <c r="B24" s="4">
        <v>3</v>
      </c>
      <c r="C24" s="76"/>
      <c r="D24" s="67" t="s">
        <v>64</v>
      </c>
      <c r="E24" s="5" t="s">
        <v>3</v>
      </c>
      <c r="F24" s="7" t="s">
        <v>18</v>
      </c>
      <c r="G24" s="24"/>
      <c r="H24" s="41">
        <v>480.49</v>
      </c>
      <c r="I24" s="17"/>
    </row>
    <row r="25" spans="1:14" ht="15.75" x14ac:dyDescent="0.25">
      <c r="A25" s="4">
        <v>22</v>
      </c>
      <c r="B25" s="4">
        <v>4</v>
      </c>
      <c r="C25" s="76"/>
      <c r="D25" s="67"/>
      <c r="E25" s="5" t="s">
        <v>2</v>
      </c>
      <c r="F25" s="7" t="s">
        <v>18</v>
      </c>
      <c r="G25" s="24"/>
      <c r="H25" s="9">
        <v>3626.72</v>
      </c>
      <c r="I25" s="17"/>
    </row>
    <row r="26" spans="1:14" ht="15.75" x14ac:dyDescent="0.25">
      <c r="A26" s="4">
        <v>23</v>
      </c>
      <c r="B26" s="4">
        <v>5</v>
      </c>
      <c r="C26" s="76"/>
      <c r="D26" s="67"/>
      <c r="E26" s="5" t="s">
        <v>4</v>
      </c>
      <c r="F26" s="7" t="s">
        <v>18</v>
      </c>
      <c r="G26" s="24"/>
      <c r="H26" s="9">
        <v>440.89</v>
      </c>
      <c r="I26" s="17"/>
    </row>
    <row r="27" spans="1:14" ht="15.75" x14ac:dyDescent="0.25">
      <c r="A27" s="4">
        <v>24</v>
      </c>
      <c r="B27" s="4">
        <v>6</v>
      </c>
      <c r="C27" s="76"/>
      <c r="D27" s="67"/>
      <c r="E27" s="5" t="s">
        <v>66</v>
      </c>
      <c r="F27" s="7" t="s">
        <v>18</v>
      </c>
      <c r="G27" s="24"/>
      <c r="H27" s="9">
        <v>2513.89</v>
      </c>
      <c r="I27" s="17"/>
    </row>
    <row r="28" spans="1:14" ht="15.75" x14ac:dyDescent="0.25">
      <c r="A28" s="4">
        <v>25</v>
      </c>
      <c r="B28" s="4">
        <v>7</v>
      </c>
      <c r="C28" s="76" t="s">
        <v>24</v>
      </c>
      <c r="D28" s="66" t="s">
        <v>11</v>
      </c>
      <c r="E28" s="66"/>
      <c r="F28" s="11" t="s">
        <v>18</v>
      </c>
      <c r="G28" s="25"/>
      <c r="H28" s="10">
        <f>H29+H30+H31+H32+H33</f>
        <v>12382.43</v>
      </c>
      <c r="I28" s="17">
        <f>SUM(H29:H33)</f>
        <v>12382.43</v>
      </c>
      <c r="L28" s="40"/>
      <c r="N28" s="40"/>
    </row>
    <row r="29" spans="1:14" ht="15.75" x14ac:dyDescent="0.25">
      <c r="A29" s="4">
        <v>26</v>
      </c>
      <c r="B29" s="4">
        <v>8</v>
      </c>
      <c r="C29" s="76"/>
      <c r="D29" s="77" t="s">
        <v>9</v>
      </c>
      <c r="E29" s="77"/>
      <c r="F29" s="7" t="s">
        <v>18</v>
      </c>
      <c r="G29" s="24"/>
      <c r="H29" s="41">
        <f>4719.06+1744.82</f>
        <v>6463.88</v>
      </c>
      <c r="I29" s="71" t="s">
        <v>73</v>
      </c>
      <c r="J29" s="72"/>
      <c r="K29" s="72"/>
    </row>
    <row r="30" spans="1:14" ht="15.75" x14ac:dyDescent="0.25">
      <c r="A30" s="4">
        <v>27</v>
      </c>
      <c r="B30" s="4">
        <v>9</v>
      </c>
      <c r="C30" s="76"/>
      <c r="D30" s="67" t="s">
        <v>64</v>
      </c>
      <c r="E30" s="5" t="s">
        <v>3</v>
      </c>
      <c r="F30" s="7" t="s">
        <v>18</v>
      </c>
      <c r="G30" s="24"/>
      <c r="H30" s="41">
        <f>210.6+59.83</f>
        <v>270.43</v>
      </c>
      <c r="I30" s="17"/>
    </row>
    <row r="31" spans="1:14" ht="15.75" x14ac:dyDescent="0.25">
      <c r="A31" s="4">
        <v>28</v>
      </c>
      <c r="B31" s="4">
        <v>10</v>
      </c>
      <c r="C31" s="76"/>
      <c r="D31" s="67"/>
      <c r="E31" s="5" t="s">
        <v>2</v>
      </c>
      <c r="F31" s="7" t="s">
        <v>18</v>
      </c>
      <c r="G31" s="24"/>
      <c r="H31" s="9">
        <v>3040.9029999999998</v>
      </c>
      <c r="I31" s="17"/>
    </row>
    <row r="32" spans="1:14" ht="15.75" x14ac:dyDescent="0.25">
      <c r="A32" s="4">
        <v>29</v>
      </c>
      <c r="B32" s="4">
        <v>11</v>
      </c>
      <c r="C32" s="76"/>
      <c r="D32" s="67"/>
      <c r="E32" s="5" t="s">
        <v>4</v>
      </c>
      <c r="F32" s="7" t="s">
        <v>18</v>
      </c>
      <c r="G32" s="24"/>
      <c r="H32" s="9">
        <v>377.024</v>
      </c>
      <c r="I32" s="17"/>
    </row>
    <row r="33" spans="1:13" ht="15.75" x14ac:dyDescent="0.25">
      <c r="A33" s="4">
        <v>30</v>
      </c>
      <c r="B33" s="4">
        <v>12</v>
      </c>
      <c r="C33" s="76"/>
      <c r="D33" s="67"/>
      <c r="E33" s="5" t="s">
        <v>66</v>
      </c>
      <c r="F33" s="7" t="s">
        <v>18</v>
      </c>
      <c r="G33" s="24"/>
      <c r="H33" s="9">
        <v>2230.1930000000002</v>
      </c>
      <c r="I33" s="17"/>
    </row>
    <row r="34" spans="1:13" ht="15.75" x14ac:dyDescent="0.25">
      <c r="A34" s="4">
        <v>31</v>
      </c>
      <c r="B34" s="4">
        <v>13</v>
      </c>
      <c r="C34" s="76" t="s">
        <v>25</v>
      </c>
      <c r="D34" s="66" t="s">
        <v>11</v>
      </c>
      <c r="E34" s="66"/>
      <c r="F34" s="11" t="s">
        <v>12</v>
      </c>
      <c r="G34" s="25"/>
      <c r="H34" s="10" t="s">
        <v>39</v>
      </c>
      <c r="I34" s="17">
        <f t="shared" ref="I34:I39" si="0">H28/H22*100</f>
        <v>75.937177077360403</v>
      </c>
    </row>
    <row r="35" spans="1:13" ht="15.75" x14ac:dyDescent="0.25">
      <c r="A35" s="4">
        <v>32</v>
      </c>
      <c r="B35" s="4">
        <v>14</v>
      </c>
      <c r="C35" s="76"/>
      <c r="D35" s="66" t="s">
        <v>9</v>
      </c>
      <c r="E35" s="66"/>
      <c r="F35" s="11" t="s">
        <v>12</v>
      </c>
      <c r="G35" s="25"/>
      <c r="H35" s="10" t="s">
        <v>40</v>
      </c>
      <c r="I35" s="17">
        <f t="shared" si="0"/>
        <v>69.923930351703135</v>
      </c>
    </row>
    <row r="36" spans="1:13" ht="15.75" x14ac:dyDescent="0.25">
      <c r="A36" s="4">
        <v>33</v>
      </c>
      <c r="B36" s="4">
        <v>15</v>
      </c>
      <c r="C36" s="76"/>
      <c r="D36" s="78" t="s">
        <v>10</v>
      </c>
      <c r="E36" s="12" t="s">
        <v>3</v>
      </c>
      <c r="F36" s="11" t="s">
        <v>12</v>
      </c>
      <c r="G36" s="25"/>
      <c r="H36" s="10" t="s">
        <v>41</v>
      </c>
      <c r="I36" s="17">
        <f t="shared" si="0"/>
        <v>56.282128660325917</v>
      </c>
    </row>
    <row r="37" spans="1:13" ht="15.75" x14ac:dyDescent="0.25">
      <c r="A37" s="4">
        <v>34</v>
      </c>
      <c r="B37" s="4">
        <v>16</v>
      </c>
      <c r="C37" s="76"/>
      <c r="D37" s="78"/>
      <c r="E37" s="12" t="s">
        <v>2</v>
      </c>
      <c r="F37" s="11" t="s">
        <v>12</v>
      </c>
      <c r="G37" s="25"/>
      <c r="H37" s="10" t="s">
        <v>42</v>
      </c>
      <c r="I37" s="17">
        <f t="shared" si="0"/>
        <v>83.847195261834386</v>
      </c>
    </row>
    <row r="38" spans="1:13" ht="15.75" x14ac:dyDescent="0.25">
      <c r="A38" s="4">
        <v>35</v>
      </c>
      <c r="B38" s="4">
        <v>17</v>
      </c>
      <c r="C38" s="76"/>
      <c r="D38" s="78"/>
      <c r="E38" s="12" t="s">
        <v>4</v>
      </c>
      <c r="F38" s="11" t="s">
        <v>12</v>
      </c>
      <c r="G38" s="25"/>
      <c r="H38" s="10" t="s">
        <v>43</v>
      </c>
      <c r="I38" s="17">
        <f t="shared" si="0"/>
        <v>85.514300619202061</v>
      </c>
    </row>
    <row r="39" spans="1:13" ht="15.75" x14ac:dyDescent="0.25">
      <c r="A39" s="4">
        <v>36</v>
      </c>
      <c r="B39" s="4">
        <v>18</v>
      </c>
      <c r="C39" s="76"/>
      <c r="D39" s="78"/>
      <c r="E39" s="12" t="s">
        <v>66</v>
      </c>
      <c r="F39" s="11" t="s">
        <v>12</v>
      </c>
      <c r="G39" s="25"/>
      <c r="H39" s="10" t="s">
        <v>44</v>
      </c>
      <c r="I39" s="17">
        <f t="shared" si="0"/>
        <v>88.71482045753794</v>
      </c>
    </row>
    <row r="40" spans="1:13" ht="15.75" x14ac:dyDescent="0.25">
      <c r="A40" s="4">
        <v>37</v>
      </c>
      <c r="B40" s="4">
        <v>19</v>
      </c>
      <c r="C40" s="76" t="s">
        <v>26</v>
      </c>
      <c r="D40" s="66" t="s">
        <v>11</v>
      </c>
      <c r="E40" s="66"/>
      <c r="F40" s="11" t="s">
        <v>18</v>
      </c>
      <c r="G40" s="25"/>
      <c r="H40" s="51">
        <f>SUM(H41+H42+H43+H44+H45)</f>
        <v>1616.21</v>
      </c>
      <c r="I40" s="17">
        <f>SUM(H41:H45)</f>
        <v>1616.21</v>
      </c>
    </row>
    <row r="41" spans="1:13" ht="15.75" x14ac:dyDescent="0.25">
      <c r="A41" s="4">
        <v>38</v>
      </c>
      <c r="B41" s="4">
        <v>20</v>
      </c>
      <c r="C41" s="76"/>
      <c r="D41" s="77" t="s">
        <v>9</v>
      </c>
      <c r="E41" s="77"/>
      <c r="F41" s="7" t="s">
        <v>18</v>
      </c>
      <c r="G41" s="24"/>
      <c r="H41" s="41">
        <v>585.44000000000005</v>
      </c>
      <c r="I41" s="17"/>
      <c r="K41" s="43"/>
      <c r="L41" s="43"/>
      <c r="M41" s="43"/>
    </row>
    <row r="42" spans="1:13" ht="15.75" customHeight="1" x14ac:dyDescent="0.25">
      <c r="A42" s="4">
        <v>39</v>
      </c>
      <c r="B42" s="4">
        <v>21</v>
      </c>
      <c r="C42" s="76"/>
      <c r="D42" s="67" t="s">
        <v>64</v>
      </c>
      <c r="E42" s="5" t="s">
        <v>3</v>
      </c>
      <c r="F42" s="7" t="s">
        <v>18</v>
      </c>
      <c r="G42" s="24"/>
      <c r="H42" s="41">
        <v>19.329999999999998</v>
      </c>
      <c r="I42" s="17"/>
      <c r="M42" s="43"/>
    </row>
    <row r="43" spans="1:13" ht="15.75" x14ac:dyDescent="0.25">
      <c r="A43" s="4">
        <v>40</v>
      </c>
      <c r="B43" s="4">
        <v>22</v>
      </c>
      <c r="C43" s="76"/>
      <c r="D43" s="67"/>
      <c r="E43" s="5" t="s">
        <v>2</v>
      </c>
      <c r="F43" s="7" t="s">
        <v>18</v>
      </c>
      <c r="G43" s="24"/>
      <c r="H43" s="47">
        <v>445.16</v>
      </c>
      <c r="I43" s="17"/>
      <c r="M43" s="43"/>
    </row>
    <row r="44" spans="1:13" ht="15.75" x14ac:dyDescent="0.25">
      <c r="A44" s="4">
        <v>41</v>
      </c>
      <c r="B44" s="4">
        <v>23</v>
      </c>
      <c r="C44" s="76"/>
      <c r="D44" s="67"/>
      <c r="E44" s="5" t="s">
        <v>4</v>
      </c>
      <c r="F44" s="7" t="s">
        <v>18</v>
      </c>
      <c r="G44" s="24"/>
      <c r="H44" s="47">
        <v>62.41</v>
      </c>
      <c r="I44" s="17"/>
      <c r="M44" s="43"/>
    </row>
    <row r="45" spans="1:13" ht="15.75" x14ac:dyDescent="0.25">
      <c r="A45" s="4">
        <v>42</v>
      </c>
      <c r="B45" s="4">
        <v>24</v>
      </c>
      <c r="C45" s="76"/>
      <c r="D45" s="67"/>
      <c r="E45" s="5" t="s">
        <v>66</v>
      </c>
      <c r="F45" s="7" t="s">
        <v>18</v>
      </c>
      <c r="G45" s="24"/>
      <c r="H45" s="47">
        <v>503.87</v>
      </c>
      <c r="I45" s="17"/>
      <c r="M45" s="43"/>
    </row>
    <row r="46" spans="1:13" ht="15.75" x14ac:dyDescent="0.25">
      <c r="A46" s="4">
        <v>43</v>
      </c>
      <c r="B46" s="4">
        <v>25</v>
      </c>
      <c r="C46" s="76" t="s">
        <v>27</v>
      </c>
      <c r="D46" s="66" t="s">
        <v>11</v>
      </c>
      <c r="E46" s="66"/>
      <c r="F46" s="11" t="s">
        <v>18</v>
      </c>
      <c r="G46" s="25"/>
      <c r="H46" s="51">
        <f>H47+H48+H49+H50+H51</f>
        <v>1286.44</v>
      </c>
      <c r="I46" s="46">
        <f>SUM(H47:H51)</f>
        <v>1286.44</v>
      </c>
      <c r="M46" s="43"/>
    </row>
    <row r="47" spans="1:13" ht="15.75" x14ac:dyDescent="0.25">
      <c r="A47" s="4">
        <v>44</v>
      </c>
      <c r="B47" s="4">
        <v>26</v>
      </c>
      <c r="C47" s="76"/>
      <c r="D47" s="77" t="s">
        <v>9</v>
      </c>
      <c r="E47" s="77"/>
      <c r="F47" s="7" t="s">
        <v>18</v>
      </c>
      <c r="G47" s="24"/>
      <c r="H47" s="41">
        <v>398.29</v>
      </c>
      <c r="I47" s="17"/>
    </row>
    <row r="48" spans="1:13" ht="15.75" customHeight="1" x14ac:dyDescent="0.25">
      <c r="A48" s="4">
        <v>45</v>
      </c>
      <c r="B48" s="4">
        <v>27</v>
      </c>
      <c r="C48" s="76"/>
      <c r="D48" s="67" t="s">
        <v>64</v>
      </c>
      <c r="E48" s="5" t="s">
        <v>3</v>
      </c>
      <c r="F48" s="7" t="s">
        <v>18</v>
      </c>
      <c r="G48" s="24"/>
      <c r="H48" s="41">
        <v>14.86</v>
      </c>
      <c r="I48" s="71" t="s">
        <v>71</v>
      </c>
      <c r="J48" s="72"/>
      <c r="K48" s="72"/>
    </row>
    <row r="49" spans="1:13" ht="15.75" x14ac:dyDescent="0.25">
      <c r="A49" s="4">
        <v>46</v>
      </c>
      <c r="B49" s="4">
        <v>28</v>
      </c>
      <c r="C49" s="76"/>
      <c r="D49" s="67"/>
      <c r="E49" s="5" t="s">
        <v>2</v>
      </c>
      <c r="F49" s="7" t="s">
        <v>18</v>
      </c>
      <c r="G49" s="24"/>
      <c r="H49" s="47">
        <v>454.18</v>
      </c>
      <c r="I49" s="17"/>
      <c r="K49" s="1">
        <f>H49+H50+H51</f>
        <v>873.29</v>
      </c>
    </row>
    <row r="50" spans="1:13" ht="15.75" x14ac:dyDescent="0.25">
      <c r="A50" s="4">
        <v>47</v>
      </c>
      <c r="B50" s="4">
        <v>29</v>
      </c>
      <c r="C50" s="76"/>
      <c r="D50" s="67"/>
      <c r="E50" s="5" t="s">
        <v>4</v>
      </c>
      <c r="F50" s="7" t="s">
        <v>18</v>
      </c>
      <c r="G50" s="24"/>
      <c r="H50" s="47">
        <v>61.03</v>
      </c>
      <c r="I50" s="17"/>
    </row>
    <row r="51" spans="1:13" ht="15.75" x14ac:dyDescent="0.25">
      <c r="A51" s="4">
        <v>48</v>
      </c>
      <c r="B51" s="4">
        <v>30</v>
      </c>
      <c r="C51" s="76"/>
      <c r="D51" s="67"/>
      <c r="E51" s="5" t="s">
        <v>66</v>
      </c>
      <c r="F51" s="7" t="s">
        <v>18</v>
      </c>
      <c r="G51" s="24"/>
      <c r="H51" s="47">
        <v>358.08</v>
      </c>
      <c r="I51" s="17"/>
    </row>
    <row r="52" spans="1:13" ht="15.75" x14ac:dyDescent="0.25">
      <c r="A52" s="4">
        <v>49</v>
      </c>
      <c r="B52" s="4">
        <v>31</v>
      </c>
      <c r="C52" s="76" t="s">
        <v>28</v>
      </c>
      <c r="D52" s="66" t="s">
        <v>11</v>
      </c>
      <c r="E52" s="66"/>
      <c r="F52" s="11" t="s">
        <v>12</v>
      </c>
      <c r="G52" s="25"/>
      <c r="H52" s="10" t="s">
        <v>45</v>
      </c>
      <c r="I52" s="17">
        <f>H46/H40*100</f>
        <v>79.596092091993</v>
      </c>
      <c r="J52" s="1">
        <f>(H47+H48+H49+H50+H51)/(H41+H42+H43+H44+H45)*100</f>
        <v>79.596092091993</v>
      </c>
    </row>
    <row r="53" spans="1:13" ht="15.75" x14ac:dyDescent="0.25">
      <c r="A53" s="4">
        <v>50</v>
      </c>
      <c r="B53" s="4">
        <v>32</v>
      </c>
      <c r="C53" s="76"/>
      <c r="D53" s="66" t="s">
        <v>9</v>
      </c>
      <c r="E53" s="66"/>
      <c r="F53" s="11" t="s">
        <v>12</v>
      </c>
      <c r="G53" s="25"/>
      <c r="H53" s="10" t="s">
        <v>46</v>
      </c>
      <c r="I53" s="17">
        <f t="shared" ref="I53:I57" si="1">H47/H41*100</f>
        <v>68.03259087182289</v>
      </c>
    </row>
    <row r="54" spans="1:13" ht="15.75" x14ac:dyDescent="0.25">
      <c r="A54" s="4">
        <v>51</v>
      </c>
      <c r="B54" s="4">
        <v>33</v>
      </c>
      <c r="C54" s="76"/>
      <c r="D54" s="78" t="s">
        <v>10</v>
      </c>
      <c r="E54" s="12" t="s">
        <v>3</v>
      </c>
      <c r="F54" s="11" t="s">
        <v>12</v>
      </c>
      <c r="G54" s="25"/>
      <c r="H54" s="10" t="s">
        <v>47</v>
      </c>
      <c r="I54" s="17">
        <f t="shared" si="1"/>
        <v>76.875323331608897</v>
      </c>
    </row>
    <row r="55" spans="1:13" ht="15.75" x14ac:dyDescent="0.25">
      <c r="A55" s="4">
        <v>52</v>
      </c>
      <c r="B55" s="4">
        <v>34</v>
      </c>
      <c r="C55" s="76"/>
      <c r="D55" s="78"/>
      <c r="E55" s="12" t="s">
        <v>2</v>
      </c>
      <c r="F55" s="11" t="s">
        <v>12</v>
      </c>
      <c r="G55" s="25"/>
      <c r="H55" s="10" t="s">
        <v>48</v>
      </c>
      <c r="I55" s="17">
        <f t="shared" si="1"/>
        <v>102.02623775721089</v>
      </c>
      <c r="J55" s="1">
        <f>(H48+H49+H50+H51)/(H42+H43+H44+H45)*100</f>
        <v>86.163741668849511</v>
      </c>
    </row>
    <row r="56" spans="1:13" ht="15.75" x14ac:dyDescent="0.25">
      <c r="A56" s="4">
        <v>53</v>
      </c>
      <c r="B56" s="4">
        <v>35</v>
      </c>
      <c r="C56" s="76"/>
      <c r="D56" s="78"/>
      <c r="E56" s="12" t="s">
        <v>4</v>
      </c>
      <c r="F56" s="11" t="s">
        <v>12</v>
      </c>
      <c r="G56" s="25"/>
      <c r="H56" s="10" t="s">
        <v>49</v>
      </c>
      <c r="I56" s="17">
        <f t="shared" si="1"/>
        <v>97.788815894888643</v>
      </c>
    </row>
    <row r="57" spans="1:13" ht="15.75" x14ac:dyDescent="0.25">
      <c r="A57" s="4">
        <v>54</v>
      </c>
      <c r="B57" s="4">
        <v>36</v>
      </c>
      <c r="C57" s="76"/>
      <c r="D57" s="78"/>
      <c r="E57" s="12" t="s">
        <v>66</v>
      </c>
      <c r="F57" s="11" t="s">
        <v>12</v>
      </c>
      <c r="G57" s="25"/>
      <c r="H57" s="10" t="s">
        <v>50</v>
      </c>
      <c r="I57" s="17">
        <f t="shared" si="1"/>
        <v>71.065949550479289</v>
      </c>
    </row>
    <row r="58" spans="1:13" ht="15.75" x14ac:dyDescent="0.25">
      <c r="B58" s="70" t="s">
        <v>58</v>
      </c>
      <c r="C58" s="70"/>
      <c r="D58" s="70"/>
      <c r="E58" s="70"/>
      <c r="F58" s="13" t="s">
        <v>19</v>
      </c>
      <c r="G58" s="23"/>
      <c r="H58" s="19"/>
      <c r="I58" s="17"/>
    </row>
    <row r="59" spans="1:13" ht="15.75" x14ac:dyDescent="0.25">
      <c r="A59" s="4">
        <v>55</v>
      </c>
      <c r="B59" s="4">
        <v>1</v>
      </c>
      <c r="C59" s="76" t="s">
        <v>61</v>
      </c>
      <c r="D59" s="66" t="s">
        <v>11</v>
      </c>
      <c r="E59" s="66"/>
      <c r="F59" s="11" t="s">
        <v>18</v>
      </c>
      <c r="G59" s="25"/>
      <c r="H59" s="51">
        <f>H60+H61+H62+H63+H64</f>
        <v>3883.37</v>
      </c>
      <c r="I59" s="52">
        <f>SUM(H60:H64)</f>
        <v>3883.37</v>
      </c>
    </row>
    <row r="60" spans="1:13" ht="15.75" x14ac:dyDescent="0.25">
      <c r="A60" s="4">
        <v>56</v>
      </c>
      <c r="B60" s="4">
        <v>2</v>
      </c>
      <c r="C60" s="76"/>
      <c r="D60" s="77" t="s">
        <v>9</v>
      </c>
      <c r="E60" s="77"/>
      <c r="F60" s="7" t="s">
        <v>18</v>
      </c>
      <c r="G60" s="24"/>
      <c r="H60" s="41">
        <v>2908.41</v>
      </c>
      <c r="I60" s="17"/>
      <c r="K60" s="1">
        <v>2713.34</v>
      </c>
      <c r="L60" s="1">
        <v>114.13</v>
      </c>
      <c r="M60" s="1">
        <f>SUM(K60:L60)</f>
        <v>2827.4700000000003</v>
      </c>
    </row>
    <row r="61" spans="1:13" ht="15.75" customHeight="1" x14ac:dyDescent="0.25">
      <c r="A61" s="4">
        <v>57</v>
      </c>
      <c r="B61" s="4">
        <v>3</v>
      </c>
      <c r="C61" s="76"/>
      <c r="D61" s="67" t="s">
        <v>64</v>
      </c>
      <c r="E61" s="5" t="s">
        <v>3</v>
      </c>
      <c r="F61" s="7" t="s">
        <v>18</v>
      </c>
      <c r="G61" s="24"/>
      <c r="H61" s="41">
        <v>84.37</v>
      </c>
      <c r="I61" s="17"/>
    </row>
    <row r="62" spans="1:13" ht="15.75" x14ac:dyDescent="0.25">
      <c r="A62" s="4">
        <v>58</v>
      </c>
      <c r="B62" s="4">
        <v>4</v>
      </c>
      <c r="C62" s="76"/>
      <c r="D62" s="67"/>
      <c r="E62" s="5" t="s">
        <v>2</v>
      </c>
      <c r="F62" s="7" t="s">
        <v>18</v>
      </c>
      <c r="G62" s="24"/>
      <c r="H62" s="47">
        <v>414.37</v>
      </c>
      <c r="I62" s="17"/>
    </row>
    <row r="63" spans="1:13" ht="15.75" x14ac:dyDescent="0.25">
      <c r="A63" s="4">
        <v>59</v>
      </c>
      <c r="B63" s="4">
        <v>5</v>
      </c>
      <c r="C63" s="76"/>
      <c r="D63" s="67"/>
      <c r="E63" s="5" t="s">
        <v>4</v>
      </c>
      <c r="F63" s="7" t="s">
        <v>18</v>
      </c>
      <c r="G63" s="24"/>
      <c r="H63" s="47">
        <v>39.57</v>
      </c>
      <c r="I63" s="17"/>
    </row>
    <row r="64" spans="1:13" ht="15.75" x14ac:dyDescent="0.25">
      <c r="A64" s="4">
        <v>60</v>
      </c>
      <c r="B64" s="4">
        <v>6</v>
      </c>
      <c r="C64" s="76"/>
      <c r="D64" s="67"/>
      <c r="E64" s="5" t="s">
        <v>66</v>
      </c>
      <c r="F64" s="7" t="s">
        <v>18</v>
      </c>
      <c r="G64" s="24"/>
      <c r="H64" s="47">
        <v>436.65</v>
      </c>
      <c r="I64" s="17"/>
    </row>
    <row r="65" spans="1:12" ht="15.75" x14ac:dyDescent="0.25">
      <c r="B65" s="70" t="s">
        <v>59</v>
      </c>
      <c r="C65" s="70"/>
      <c r="D65" s="70"/>
      <c r="E65" s="70"/>
      <c r="F65" s="13" t="s">
        <v>19</v>
      </c>
      <c r="G65" s="23"/>
      <c r="H65" s="19"/>
      <c r="I65" s="17"/>
      <c r="L65" s="27"/>
    </row>
    <row r="66" spans="1:12" ht="15.75" x14ac:dyDescent="0.25">
      <c r="A66" s="4">
        <v>61</v>
      </c>
      <c r="B66" s="4">
        <v>1</v>
      </c>
      <c r="C66" s="63" t="s">
        <v>29</v>
      </c>
      <c r="D66" s="66" t="s">
        <v>11</v>
      </c>
      <c r="E66" s="66"/>
      <c r="F66" s="11" t="s">
        <v>18</v>
      </c>
      <c r="G66" s="25"/>
      <c r="H66" s="10">
        <f>H67+H68+H69+H70</f>
        <v>4492.49</v>
      </c>
      <c r="I66" s="46">
        <f>SUM(H67:H70)</f>
        <v>4492.49</v>
      </c>
      <c r="L66" s="27">
        <f>SUM(L67:L70)</f>
        <v>3295.79</v>
      </c>
    </row>
    <row r="67" spans="1:12" ht="15.75" customHeight="1" x14ac:dyDescent="0.25">
      <c r="A67" s="4">
        <v>62</v>
      </c>
      <c r="B67" s="4">
        <v>2</v>
      </c>
      <c r="C67" s="64"/>
      <c r="D67" s="67" t="s">
        <v>64</v>
      </c>
      <c r="E67" s="5" t="s">
        <v>3</v>
      </c>
      <c r="F67" s="7" t="s">
        <v>18</v>
      </c>
      <c r="G67" s="24"/>
      <c r="H67" s="41">
        <v>200.11</v>
      </c>
      <c r="I67" s="71" t="s">
        <v>73</v>
      </c>
      <c r="J67" s="72"/>
      <c r="K67" s="72"/>
      <c r="L67" s="27">
        <v>175.59100000000001</v>
      </c>
    </row>
    <row r="68" spans="1:12" ht="15.75" x14ac:dyDescent="0.25">
      <c r="A68" s="4">
        <v>63</v>
      </c>
      <c r="B68" s="4">
        <v>3</v>
      </c>
      <c r="C68" s="64"/>
      <c r="D68" s="67"/>
      <c r="E68" s="5" t="s">
        <v>2</v>
      </c>
      <c r="F68" s="7" t="s">
        <v>18</v>
      </c>
      <c r="G68" s="24"/>
      <c r="H68" s="9">
        <v>2297.1</v>
      </c>
      <c r="I68" s="17"/>
      <c r="L68" s="27">
        <v>1591.57</v>
      </c>
    </row>
    <row r="69" spans="1:12" ht="15.75" x14ac:dyDescent="0.25">
      <c r="A69" s="4">
        <v>64</v>
      </c>
      <c r="B69" s="4">
        <v>4</v>
      </c>
      <c r="C69" s="64"/>
      <c r="D69" s="67"/>
      <c r="E69" s="5" t="s">
        <v>4</v>
      </c>
      <c r="F69" s="7" t="s">
        <v>18</v>
      </c>
      <c r="G69" s="24"/>
      <c r="H69" s="9">
        <v>284.58</v>
      </c>
      <c r="I69" s="17"/>
      <c r="L69" s="27">
        <v>186.113</v>
      </c>
    </row>
    <row r="70" spans="1:12" ht="15.75" x14ac:dyDescent="0.25">
      <c r="A70" s="4">
        <v>65</v>
      </c>
      <c r="B70" s="4">
        <v>5</v>
      </c>
      <c r="C70" s="65"/>
      <c r="D70" s="67"/>
      <c r="E70" s="5" t="s">
        <v>66</v>
      </c>
      <c r="F70" s="7" t="s">
        <v>18</v>
      </c>
      <c r="G70" s="24"/>
      <c r="H70" s="9">
        <v>1710.7</v>
      </c>
      <c r="I70" s="17"/>
      <c r="L70" s="27">
        <v>1342.5160000000001</v>
      </c>
    </row>
    <row r="71" spans="1:12" ht="15.75" x14ac:dyDescent="0.25">
      <c r="A71" s="4">
        <v>66</v>
      </c>
      <c r="B71" s="4">
        <v>6</v>
      </c>
      <c r="C71" s="63" t="s">
        <v>30</v>
      </c>
      <c r="D71" s="66" t="s">
        <v>11</v>
      </c>
      <c r="E71" s="66"/>
      <c r="F71" s="11" t="s">
        <v>18</v>
      </c>
      <c r="G71" s="25"/>
      <c r="H71" s="51">
        <f>H72+H73+H74+H75</f>
        <v>888.15000000000009</v>
      </c>
      <c r="I71" s="17">
        <f>SUM(H72:H75)</f>
        <v>888.15000000000009</v>
      </c>
    </row>
    <row r="72" spans="1:12" ht="15.75" x14ac:dyDescent="0.25">
      <c r="A72" s="4">
        <v>67</v>
      </c>
      <c r="B72" s="4">
        <v>7</v>
      </c>
      <c r="C72" s="64"/>
      <c r="D72" s="73" t="s">
        <v>10</v>
      </c>
      <c r="E72" s="5" t="s">
        <v>3</v>
      </c>
      <c r="F72" s="7" t="s">
        <v>18</v>
      </c>
      <c r="G72" s="24"/>
      <c r="H72" s="41">
        <v>14.86</v>
      </c>
      <c r="I72" s="71" t="s">
        <v>77</v>
      </c>
      <c r="J72" s="72"/>
      <c r="K72" s="72"/>
    </row>
    <row r="73" spans="1:12" ht="15.75" x14ac:dyDescent="0.25">
      <c r="A73" s="4">
        <v>68</v>
      </c>
      <c r="B73" s="4">
        <v>8</v>
      </c>
      <c r="C73" s="64"/>
      <c r="D73" s="74"/>
      <c r="E73" s="5" t="s">
        <v>2</v>
      </c>
      <c r="F73" s="7" t="s">
        <v>18</v>
      </c>
      <c r="G73" s="24"/>
      <c r="H73" s="47">
        <v>454.18</v>
      </c>
      <c r="I73" s="17"/>
    </row>
    <row r="74" spans="1:12" ht="15.75" x14ac:dyDescent="0.25">
      <c r="A74" s="4">
        <v>69</v>
      </c>
      <c r="B74" s="4">
        <v>9</v>
      </c>
      <c r="C74" s="64"/>
      <c r="D74" s="74"/>
      <c r="E74" s="5" t="s">
        <v>4</v>
      </c>
      <c r="F74" s="7" t="s">
        <v>18</v>
      </c>
      <c r="G74" s="24"/>
      <c r="H74" s="47">
        <v>61.03</v>
      </c>
      <c r="I74" s="17"/>
    </row>
    <row r="75" spans="1:12" ht="15.75" x14ac:dyDescent="0.25">
      <c r="A75" s="4">
        <v>70</v>
      </c>
      <c r="B75" s="4">
        <v>10</v>
      </c>
      <c r="C75" s="65"/>
      <c r="D75" s="75"/>
      <c r="E75" s="5" t="s">
        <v>66</v>
      </c>
      <c r="F75" s="7" t="s">
        <v>18</v>
      </c>
      <c r="G75" s="24"/>
      <c r="H75" s="47">
        <v>358.08</v>
      </c>
      <c r="I75" s="17"/>
    </row>
    <row r="76" spans="1:12" ht="15.75" customHeight="1" x14ac:dyDescent="0.25">
      <c r="A76" s="4">
        <v>71</v>
      </c>
      <c r="B76" s="4">
        <v>11</v>
      </c>
      <c r="C76" s="63" t="s">
        <v>31</v>
      </c>
      <c r="D76" s="66" t="s">
        <v>32</v>
      </c>
      <c r="E76" s="66"/>
      <c r="F76" s="11" t="s">
        <v>18</v>
      </c>
      <c r="G76" s="25"/>
      <c r="H76" s="51">
        <f>H77+H78+H79+H80</f>
        <v>291.7399999999999</v>
      </c>
      <c r="I76" s="46">
        <f>SUM(H77:H80)</f>
        <v>291.7399999999999</v>
      </c>
      <c r="K76" s="1">
        <f>K77+K78+K79+K80</f>
        <v>1210.7199999999998</v>
      </c>
    </row>
    <row r="77" spans="1:12" ht="15.75" customHeight="1" x14ac:dyDescent="0.25">
      <c r="A77" s="4">
        <v>72</v>
      </c>
      <c r="B77" s="4">
        <v>12</v>
      </c>
      <c r="C77" s="64"/>
      <c r="D77" s="67" t="s">
        <v>64</v>
      </c>
      <c r="E77" s="5" t="s">
        <v>3</v>
      </c>
      <c r="F77" s="7" t="s">
        <v>18</v>
      </c>
      <c r="G77" s="24"/>
      <c r="H77" s="41">
        <f>H67+H72-M87</f>
        <v>-1.0099999999999625</v>
      </c>
      <c r="I77" s="17"/>
      <c r="K77" s="1">
        <f>H67+H72-K87</f>
        <v>14.860000000000014</v>
      </c>
    </row>
    <row r="78" spans="1:12" ht="15.75" x14ac:dyDescent="0.25">
      <c r="A78" s="4">
        <v>73</v>
      </c>
      <c r="B78" s="4">
        <v>13</v>
      </c>
      <c r="C78" s="64"/>
      <c r="D78" s="67"/>
      <c r="E78" s="5" t="s">
        <v>2</v>
      </c>
      <c r="F78" s="7" t="s">
        <v>18</v>
      </c>
      <c r="G78" s="24"/>
      <c r="H78" s="41">
        <f t="shared" ref="H78:H80" si="2">H68+H73-M88</f>
        <v>193.60999999999967</v>
      </c>
      <c r="I78" s="17"/>
      <c r="K78" s="1">
        <f t="shared" ref="K78:K80" si="3">H68+H73-K88</f>
        <v>692.62999999999965</v>
      </c>
    </row>
    <row r="79" spans="1:12" ht="15.75" x14ac:dyDescent="0.25">
      <c r="A79" s="4">
        <v>74</v>
      </c>
      <c r="B79" s="4">
        <v>14</v>
      </c>
      <c r="C79" s="64"/>
      <c r="D79" s="67"/>
      <c r="E79" s="5" t="s">
        <v>4</v>
      </c>
      <c r="F79" s="7" t="s">
        <v>18</v>
      </c>
      <c r="G79" s="24"/>
      <c r="H79" s="41">
        <f t="shared" si="2"/>
        <v>15.319999999999993</v>
      </c>
      <c r="I79" s="17"/>
      <c r="K79" s="1">
        <f t="shared" si="3"/>
        <v>54.150000000000034</v>
      </c>
    </row>
    <row r="80" spans="1:12" ht="15.75" x14ac:dyDescent="0.25">
      <c r="A80" s="4">
        <v>75</v>
      </c>
      <c r="B80" s="4">
        <v>15</v>
      </c>
      <c r="C80" s="64"/>
      <c r="D80" s="67"/>
      <c r="E80" s="5" t="s">
        <v>66</v>
      </c>
      <c r="F80" s="7" t="s">
        <v>18</v>
      </c>
      <c r="G80" s="24"/>
      <c r="H80" s="41">
        <f t="shared" si="2"/>
        <v>83.820000000000164</v>
      </c>
      <c r="I80" s="17"/>
      <c r="K80" s="1">
        <f t="shared" si="3"/>
        <v>449.08000000000015</v>
      </c>
    </row>
    <row r="81" spans="1:13" ht="15.75" x14ac:dyDescent="0.25">
      <c r="A81" s="4">
        <v>76</v>
      </c>
      <c r="B81" s="4">
        <v>16</v>
      </c>
      <c r="C81" s="64"/>
      <c r="D81" s="66" t="s">
        <v>33</v>
      </c>
      <c r="E81" s="66"/>
      <c r="F81" s="11" t="s">
        <v>18</v>
      </c>
      <c r="G81" s="25"/>
      <c r="H81" s="10">
        <f>H82+H83+H84+H85</f>
        <v>0</v>
      </c>
      <c r="I81" s="17">
        <f>SUM(H82:H85)</f>
        <v>0</v>
      </c>
    </row>
    <row r="82" spans="1:13" ht="15.75" customHeight="1" x14ac:dyDescent="0.25">
      <c r="A82" s="4">
        <v>77</v>
      </c>
      <c r="B82" s="4">
        <v>17</v>
      </c>
      <c r="C82" s="64"/>
      <c r="D82" s="67" t="s">
        <v>64</v>
      </c>
      <c r="E82" s="5" t="s">
        <v>3</v>
      </c>
      <c r="F82" s="7" t="s">
        <v>18</v>
      </c>
      <c r="G82" s="24"/>
      <c r="H82" s="9">
        <v>0</v>
      </c>
      <c r="I82" s="68" t="s">
        <v>72</v>
      </c>
      <c r="J82" s="69"/>
      <c r="K82" s="69"/>
      <c r="L82" s="69"/>
    </row>
    <row r="83" spans="1:13" ht="15.75" x14ac:dyDescent="0.25">
      <c r="A83" s="4">
        <v>78</v>
      </c>
      <c r="B83" s="4">
        <v>18</v>
      </c>
      <c r="C83" s="64"/>
      <c r="D83" s="67"/>
      <c r="E83" s="5" t="s">
        <v>2</v>
      </c>
      <c r="F83" s="7" t="s">
        <v>18</v>
      </c>
      <c r="G83" s="24"/>
      <c r="H83" s="9">
        <v>0</v>
      </c>
      <c r="I83" s="68"/>
      <c r="J83" s="69"/>
      <c r="K83" s="69"/>
      <c r="L83" s="69"/>
    </row>
    <row r="84" spans="1:13" ht="15.75" x14ac:dyDescent="0.25">
      <c r="A84" s="4">
        <v>79</v>
      </c>
      <c r="B84" s="4">
        <v>19</v>
      </c>
      <c r="C84" s="64"/>
      <c r="D84" s="67"/>
      <c r="E84" s="5" t="s">
        <v>4</v>
      </c>
      <c r="F84" s="7" t="s">
        <v>18</v>
      </c>
      <c r="G84" s="24"/>
      <c r="H84" s="9">
        <v>0</v>
      </c>
      <c r="I84" s="68"/>
      <c r="J84" s="69"/>
      <c r="K84" s="69"/>
      <c r="L84" s="69"/>
    </row>
    <row r="85" spans="1:13" ht="15.75" x14ac:dyDescent="0.25">
      <c r="A85" s="4">
        <v>80</v>
      </c>
      <c r="B85" s="4">
        <v>20</v>
      </c>
      <c r="C85" s="65"/>
      <c r="D85" s="67"/>
      <c r="E85" s="5" t="s">
        <v>66</v>
      </c>
      <c r="F85" s="7" t="s">
        <v>18</v>
      </c>
      <c r="G85" s="24"/>
      <c r="H85" s="9">
        <v>0</v>
      </c>
      <c r="I85" s="68"/>
      <c r="J85" s="69"/>
      <c r="K85" s="69"/>
      <c r="L85" s="69"/>
    </row>
    <row r="86" spans="1:13" ht="15.75" x14ac:dyDescent="0.25">
      <c r="A86" s="4">
        <v>81</v>
      </c>
      <c r="B86" s="4">
        <v>21</v>
      </c>
      <c r="C86" s="63" t="s">
        <v>34</v>
      </c>
      <c r="D86" s="66" t="s">
        <v>11</v>
      </c>
      <c r="E86" s="66"/>
      <c r="F86" s="11" t="s">
        <v>18</v>
      </c>
      <c r="G86" s="25"/>
      <c r="H86" s="10" t="s">
        <v>51</v>
      </c>
      <c r="I86" s="46">
        <f>H66+H71-H76-H81</f>
        <v>5088.8999999999996</v>
      </c>
      <c r="K86" s="17">
        <f>K87+K88+K89+K90</f>
        <v>4169.92</v>
      </c>
      <c r="M86" s="1">
        <f>M87+M88+M89+M90</f>
        <v>5088.8999999999996</v>
      </c>
    </row>
    <row r="87" spans="1:13" ht="15.75" customHeight="1" x14ac:dyDescent="0.25">
      <c r="A87" s="4">
        <v>82</v>
      </c>
      <c r="B87" s="4">
        <v>22</v>
      </c>
      <c r="C87" s="64"/>
      <c r="D87" s="67" t="s">
        <v>64</v>
      </c>
      <c r="E87" s="5" t="s">
        <v>3</v>
      </c>
      <c r="F87" s="7" t="s">
        <v>18</v>
      </c>
      <c r="G87" s="24"/>
      <c r="H87" s="10" t="s">
        <v>52</v>
      </c>
      <c r="I87" s="44">
        <f>H67+H72-H77-H82</f>
        <v>215.98</v>
      </c>
      <c r="J87" s="27"/>
      <c r="K87" s="17">
        <v>200.11</v>
      </c>
      <c r="M87" s="1">
        <v>215.98</v>
      </c>
    </row>
    <row r="88" spans="1:13" ht="15.75" x14ac:dyDescent="0.25">
      <c r="A88" s="4">
        <v>83</v>
      </c>
      <c r="B88" s="4">
        <v>23</v>
      </c>
      <c r="C88" s="64"/>
      <c r="D88" s="67"/>
      <c r="E88" s="5" t="s">
        <v>2</v>
      </c>
      <c r="F88" s="7" t="s">
        <v>18</v>
      </c>
      <c r="G88" s="24"/>
      <c r="H88" s="10" t="s">
        <v>53</v>
      </c>
      <c r="I88" s="46">
        <f>H68+H73-H78-H83</f>
        <v>2557.67</v>
      </c>
      <c r="K88" s="17">
        <v>2058.65</v>
      </c>
      <c r="M88" s="1">
        <v>2557.67</v>
      </c>
    </row>
    <row r="89" spans="1:13" ht="15.75" x14ac:dyDescent="0.25">
      <c r="A89" s="4">
        <v>84</v>
      </c>
      <c r="B89" s="4">
        <v>24</v>
      </c>
      <c r="C89" s="64"/>
      <c r="D89" s="67"/>
      <c r="E89" s="5" t="s">
        <v>4</v>
      </c>
      <c r="F89" s="7" t="s">
        <v>18</v>
      </c>
      <c r="G89" s="24"/>
      <c r="H89" s="10" t="s">
        <v>54</v>
      </c>
      <c r="I89" s="46">
        <f t="shared" ref="I89:I90" si="4">H69+H74-H79-H84</f>
        <v>330.29</v>
      </c>
      <c r="K89" s="17">
        <v>291.45999999999998</v>
      </c>
      <c r="M89" s="1">
        <v>330.29</v>
      </c>
    </row>
    <row r="90" spans="1:13" ht="15.75" x14ac:dyDescent="0.25">
      <c r="A90" s="4">
        <v>85</v>
      </c>
      <c r="B90" s="4">
        <v>25</v>
      </c>
      <c r="C90" s="65"/>
      <c r="D90" s="67"/>
      <c r="E90" s="5" t="s">
        <v>1</v>
      </c>
      <c r="F90" s="7" t="s">
        <v>18</v>
      </c>
      <c r="G90" s="24"/>
      <c r="H90" s="10" t="s">
        <v>55</v>
      </c>
      <c r="I90" s="46">
        <f t="shared" si="4"/>
        <v>1984.96</v>
      </c>
      <c r="K90" s="17">
        <v>1619.7</v>
      </c>
      <c r="M90" s="1">
        <v>1984.96</v>
      </c>
    </row>
    <row r="91" spans="1:13" ht="15.75" x14ac:dyDescent="0.25">
      <c r="B91" s="70" t="s">
        <v>60</v>
      </c>
      <c r="C91" s="70"/>
      <c r="D91" s="70"/>
      <c r="E91" s="70"/>
      <c r="F91" s="13" t="s">
        <v>19</v>
      </c>
      <c r="G91" s="23"/>
      <c r="H91" s="19"/>
    </row>
    <row r="92" spans="1:13" ht="15.75" x14ac:dyDescent="0.25">
      <c r="A92" s="4">
        <v>86</v>
      </c>
      <c r="B92" s="4">
        <v>1</v>
      </c>
      <c r="C92" s="63" t="s">
        <v>35</v>
      </c>
      <c r="D92" s="66" t="s">
        <v>36</v>
      </c>
      <c r="E92" s="66"/>
      <c r="F92" s="11" t="s">
        <v>18</v>
      </c>
      <c r="G92" s="25"/>
      <c r="H92" s="10">
        <v>0</v>
      </c>
      <c r="I92" s="21">
        <f>SUM(H93:H96)</f>
        <v>0</v>
      </c>
    </row>
    <row r="93" spans="1:13" ht="15.75" customHeight="1" x14ac:dyDescent="0.25">
      <c r="A93" s="4">
        <v>87</v>
      </c>
      <c r="B93" s="4">
        <v>2</v>
      </c>
      <c r="C93" s="64"/>
      <c r="D93" s="67" t="s">
        <v>64</v>
      </c>
      <c r="E93" s="18" t="s">
        <v>3</v>
      </c>
      <c r="F93" s="7" t="s">
        <v>18</v>
      </c>
      <c r="G93" s="24"/>
      <c r="H93" s="9">
        <v>0</v>
      </c>
    </row>
    <row r="94" spans="1:13" ht="15.75" x14ac:dyDescent="0.25">
      <c r="A94" s="4">
        <v>88</v>
      </c>
      <c r="B94" s="4">
        <v>3</v>
      </c>
      <c r="C94" s="64"/>
      <c r="D94" s="67"/>
      <c r="E94" s="54" t="s">
        <v>2</v>
      </c>
      <c r="F94" s="7" t="s">
        <v>18</v>
      </c>
      <c r="G94" s="24"/>
      <c r="H94" s="9">
        <v>0</v>
      </c>
    </row>
    <row r="95" spans="1:13" ht="15.75" x14ac:dyDescent="0.25">
      <c r="A95" s="4">
        <v>89</v>
      </c>
      <c r="B95" s="4">
        <v>4</v>
      </c>
      <c r="C95" s="64"/>
      <c r="D95" s="67"/>
      <c r="E95" s="18" t="s">
        <v>4</v>
      </c>
      <c r="F95" s="7" t="s">
        <v>18</v>
      </c>
      <c r="G95" s="24"/>
      <c r="H95" s="9">
        <v>0</v>
      </c>
    </row>
    <row r="96" spans="1:13" ht="15.75" x14ac:dyDescent="0.25">
      <c r="A96" s="4">
        <v>90</v>
      </c>
      <c r="B96" s="4">
        <v>5</v>
      </c>
      <c r="C96" s="65"/>
      <c r="D96" s="67"/>
      <c r="E96" s="5" t="s">
        <v>66</v>
      </c>
      <c r="F96" s="7" t="s">
        <v>18</v>
      </c>
      <c r="G96" s="24"/>
      <c r="H96" s="9">
        <v>0</v>
      </c>
    </row>
    <row r="97" spans="1:9" ht="15.75" x14ac:dyDescent="0.25">
      <c r="A97" s="4">
        <v>91</v>
      </c>
      <c r="B97" s="4">
        <v>6</v>
      </c>
      <c r="C97" s="63" t="s">
        <v>62</v>
      </c>
      <c r="D97" s="66" t="s">
        <v>36</v>
      </c>
      <c r="E97" s="66"/>
      <c r="F97" s="11" t="s">
        <v>16</v>
      </c>
      <c r="G97" s="25"/>
      <c r="H97" s="10">
        <v>0</v>
      </c>
      <c r="I97" s="1">
        <f>SUM(H98:H101)</f>
        <v>0</v>
      </c>
    </row>
    <row r="98" spans="1:9" ht="15.75" customHeight="1" x14ac:dyDescent="0.25">
      <c r="A98" s="4">
        <v>92</v>
      </c>
      <c r="B98" s="4">
        <v>7</v>
      </c>
      <c r="C98" s="64"/>
      <c r="D98" s="67" t="s">
        <v>64</v>
      </c>
      <c r="E98" s="18" t="s">
        <v>3</v>
      </c>
      <c r="F98" s="7" t="s">
        <v>16</v>
      </c>
      <c r="G98" s="24"/>
      <c r="H98" s="9">
        <v>0</v>
      </c>
    </row>
    <row r="99" spans="1:9" ht="15.75" x14ac:dyDescent="0.25">
      <c r="A99" s="4">
        <v>93</v>
      </c>
      <c r="B99" s="4">
        <v>8</v>
      </c>
      <c r="C99" s="64"/>
      <c r="D99" s="67"/>
      <c r="E99" s="54" t="s">
        <v>2</v>
      </c>
      <c r="F99" s="7" t="s">
        <v>16</v>
      </c>
      <c r="G99" s="24"/>
      <c r="H99" s="9">
        <v>0</v>
      </c>
    </row>
    <row r="100" spans="1:9" ht="15.75" x14ac:dyDescent="0.25">
      <c r="A100" s="4">
        <v>94</v>
      </c>
      <c r="B100" s="4">
        <v>9</v>
      </c>
      <c r="C100" s="64"/>
      <c r="D100" s="67"/>
      <c r="E100" s="18" t="s">
        <v>4</v>
      </c>
      <c r="F100" s="7" t="s">
        <v>16</v>
      </c>
      <c r="G100" s="24"/>
      <c r="H100" s="9">
        <v>0</v>
      </c>
    </row>
    <row r="101" spans="1:9" ht="15.75" x14ac:dyDescent="0.25">
      <c r="A101" s="4">
        <v>95</v>
      </c>
      <c r="B101" s="4">
        <v>10</v>
      </c>
      <c r="C101" s="65"/>
      <c r="D101" s="67"/>
      <c r="E101" s="5" t="s">
        <v>66</v>
      </c>
      <c r="F101" s="7" t="s">
        <v>16</v>
      </c>
      <c r="G101" s="24"/>
      <c r="H101" s="9">
        <v>0</v>
      </c>
    </row>
    <row r="102" spans="1:9" ht="15.75" x14ac:dyDescent="0.25">
      <c r="A102" s="4">
        <v>96</v>
      </c>
      <c r="B102" s="4">
        <v>11</v>
      </c>
      <c r="C102" s="63" t="s">
        <v>63</v>
      </c>
      <c r="D102" s="66" t="s">
        <v>36</v>
      </c>
      <c r="E102" s="66"/>
      <c r="F102" s="11" t="s">
        <v>17</v>
      </c>
      <c r="G102" s="25"/>
      <c r="H102" s="10">
        <v>0</v>
      </c>
      <c r="I102" s="1">
        <f>SUM(H103:H106)</f>
        <v>0</v>
      </c>
    </row>
    <row r="103" spans="1:9" ht="15.75" customHeight="1" x14ac:dyDescent="0.25">
      <c r="A103" s="4">
        <v>97</v>
      </c>
      <c r="B103" s="4">
        <v>12</v>
      </c>
      <c r="C103" s="64"/>
      <c r="D103" s="67" t="s">
        <v>64</v>
      </c>
      <c r="E103" s="18" t="s">
        <v>3</v>
      </c>
      <c r="F103" s="7" t="s">
        <v>17</v>
      </c>
      <c r="G103" s="24"/>
      <c r="H103" s="9">
        <v>0</v>
      </c>
    </row>
    <row r="104" spans="1:9" ht="15.75" x14ac:dyDescent="0.25">
      <c r="A104" s="4">
        <v>98</v>
      </c>
      <c r="B104" s="4">
        <v>13</v>
      </c>
      <c r="C104" s="64"/>
      <c r="D104" s="67"/>
      <c r="E104" s="54" t="s">
        <v>2</v>
      </c>
      <c r="F104" s="7" t="s">
        <v>17</v>
      </c>
      <c r="G104" s="24"/>
      <c r="H104" s="9">
        <v>0</v>
      </c>
    </row>
    <row r="105" spans="1:9" ht="15.75" x14ac:dyDescent="0.25">
      <c r="A105" s="4">
        <v>99</v>
      </c>
      <c r="B105" s="4">
        <v>14</v>
      </c>
      <c r="C105" s="64"/>
      <c r="D105" s="67"/>
      <c r="E105" s="18" t="s">
        <v>4</v>
      </c>
      <c r="F105" s="7" t="s">
        <v>17</v>
      </c>
      <c r="G105" s="24"/>
      <c r="H105" s="9">
        <v>0</v>
      </c>
    </row>
    <row r="106" spans="1:9" ht="15.75" x14ac:dyDescent="0.25">
      <c r="A106" s="4">
        <v>100</v>
      </c>
      <c r="B106" s="4">
        <v>15</v>
      </c>
      <c r="C106" s="65"/>
      <c r="D106" s="67"/>
      <c r="E106" s="5" t="s">
        <v>66</v>
      </c>
      <c r="F106" s="7" t="s">
        <v>17</v>
      </c>
      <c r="G106" s="24"/>
      <c r="H106" s="9">
        <v>0</v>
      </c>
    </row>
    <row r="108" spans="1:9" x14ac:dyDescent="0.25">
      <c r="C108" s="8" t="s">
        <v>67</v>
      </c>
    </row>
    <row r="109" spans="1:9" x14ac:dyDescent="0.25">
      <c r="C109" s="62" t="s">
        <v>68</v>
      </c>
      <c r="D109" s="62"/>
      <c r="E109" s="62"/>
      <c r="F109" s="62"/>
      <c r="G109" s="57"/>
    </row>
    <row r="110" spans="1:9" ht="15" customHeight="1" x14ac:dyDescent="0.25">
      <c r="C110" s="62" t="s">
        <v>69</v>
      </c>
      <c r="D110" s="62"/>
      <c r="E110" s="62"/>
      <c r="F110" s="62"/>
      <c r="G110" s="57"/>
    </row>
    <row r="111" spans="1:9" ht="15" customHeight="1" x14ac:dyDescent="0.25">
      <c r="E111" s="1"/>
    </row>
    <row r="112" spans="1:9" x14ac:dyDescent="0.25">
      <c r="E112" s="1"/>
    </row>
    <row r="113" spans="5:5" x14ac:dyDescent="0.25">
      <c r="E113" s="1"/>
    </row>
  </sheetData>
  <mergeCells count="77">
    <mergeCell ref="C109:F109"/>
    <mergeCell ref="C110:F110"/>
    <mergeCell ref="C97:C101"/>
    <mergeCell ref="D97:E97"/>
    <mergeCell ref="D98:D101"/>
    <mergeCell ref="C102:C106"/>
    <mergeCell ref="D102:E102"/>
    <mergeCell ref="D103:D106"/>
    <mergeCell ref="I82:L85"/>
    <mergeCell ref="C86:C90"/>
    <mergeCell ref="D86:E86"/>
    <mergeCell ref="D87:D90"/>
    <mergeCell ref="B91:E91"/>
    <mergeCell ref="C92:C96"/>
    <mergeCell ref="D92:E92"/>
    <mergeCell ref="D93:D96"/>
    <mergeCell ref="I67:K67"/>
    <mergeCell ref="C71:C75"/>
    <mergeCell ref="D71:E71"/>
    <mergeCell ref="D72:D75"/>
    <mergeCell ref="I72:K72"/>
    <mergeCell ref="C76:C85"/>
    <mergeCell ref="D76:E76"/>
    <mergeCell ref="D77:D80"/>
    <mergeCell ref="D81:E81"/>
    <mergeCell ref="D82:D85"/>
    <mergeCell ref="C66:C70"/>
    <mergeCell ref="D66:E66"/>
    <mergeCell ref="D67:D70"/>
    <mergeCell ref="C59:C64"/>
    <mergeCell ref="D59:E59"/>
    <mergeCell ref="D60:E60"/>
    <mergeCell ref="D61:D64"/>
    <mergeCell ref="B65:E65"/>
    <mergeCell ref="I29:K29"/>
    <mergeCell ref="D30:D33"/>
    <mergeCell ref="B58:E58"/>
    <mergeCell ref="C40:C45"/>
    <mergeCell ref="D40:E40"/>
    <mergeCell ref="D41:E41"/>
    <mergeCell ref="D42:D45"/>
    <mergeCell ref="C46:C51"/>
    <mergeCell ref="D46:E46"/>
    <mergeCell ref="D47:E47"/>
    <mergeCell ref="D48:D51"/>
    <mergeCell ref="I48:K48"/>
    <mergeCell ref="C52:C57"/>
    <mergeCell ref="D52:E52"/>
    <mergeCell ref="D53:E53"/>
    <mergeCell ref="D54:D57"/>
    <mergeCell ref="C34:C39"/>
    <mergeCell ref="D34:E34"/>
    <mergeCell ref="D35:E35"/>
    <mergeCell ref="D36:D39"/>
    <mergeCell ref="B21:E21"/>
    <mergeCell ref="C22:C27"/>
    <mergeCell ref="D22:E22"/>
    <mergeCell ref="D23:E23"/>
    <mergeCell ref="C28:C33"/>
    <mergeCell ref="D28:E28"/>
    <mergeCell ref="D29:E29"/>
    <mergeCell ref="I23:K23"/>
    <mergeCell ref="D24:D27"/>
    <mergeCell ref="C12:C20"/>
    <mergeCell ref="D12:E12"/>
    <mergeCell ref="D13:E13"/>
    <mergeCell ref="D14:D17"/>
    <mergeCell ref="D18:E18"/>
    <mergeCell ref="D19:D20"/>
    <mergeCell ref="C1:E1"/>
    <mergeCell ref="B2:E2"/>
    <mergeCell ref="C3:C11"/>
    <mergeCell ref="D3:E3"/>
    <mergeCell ref="D4:E4"/>
    <mergeCell ref="D5:D8"/>
    <mergeCell ref="D9:E9"/>
    <mergeCell ref="D10:D11"/>
  </mergeCells>
  <pageMargins left="0.25" right="0.25" top="0.75" bottom="0.75" header="0.3" footer="0.3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3"/>
  <sheetViews>
    <sheetView topLeftCell="B55" zoomScale="84" zoomScaleNormal="84" workbookViewId="0">
      <selection activeCell="H77" sqref="H77:H80"/>
    </sheetView>
  </sheetViews>
  <sheetFormatPr defaultColWidth="9.140625" defaultRowHeight="15" x14ac:dyDescent="0.25"/>
  <cols>
    <col min="1" max="1" width="0" style="1" hidden="1" customWidth="1"/>
    <col min="2" max="2" width="9.140625" style="1"/>
    <col min="3" max="3" width="43" style="1" customWidth="1"/>
    <col min="4" max="4" width="23.42578125" style="1" customWidth="1"/>
    <col min="5" max="5" width="55.7109375" style="2" bestFit="1" customWidth="1"/>
    <col min="6" max="7" width="14.28515625" style="1" customWidth="1"/>
    <col min="8" max="8" width="36" style="8" customWidth="1"/>
    <col min="9" max="11" width="9.140625" style="1"/>
    <col min="12" max="12" width="8.28515625" style="1" customWidth="1"/>
    <col min="13" max="16384" width="9.140625" style="1"/>
  </cols>
  <sheetData>
    <row r="1" spans="1:13" ht="51.75" customHeight="1" x14ac:dyDescent="0.25">
      <c r="A1" s="30" t="s">
        <v>37</v>
      </c>
      <c r="B1" s="30" t="s">
        <v>13</v>
      </c>
      <c r="C1" s="84" t="s">
        <v>14</v>
      </c>
      <c r="D1" s="84"/>
      <c r="E1" s="84"/>
      <c r="F1" s="30" t="s">
        <v>15</v>
      </c>
      <c r="G1" s="22"/>
      <c r="H1" s="14" t="s">
        <v>20</v>
      </c>
      <c r="J1" s="37"/>
      <c r="K1" s="37"/>
      <c r="L1" s="37"/>
      <c r="M1" s="37"/>
    </row>
    <row r="2" spans="1:13" ht="15.75" x14ac:dyDescent="0.25">
      <c r="B2" s="70" t="s">
        <v>56</v>
      </c>
      <c r="C2" s="70"/>
      <c r="D2" s="70"/>
      <c r="E2" s="70"/>
      <c r="F2" s="13" t="s">
        <v>19</v>
      </c>
      <c r="G2" s="23"/>
      <c r="H2" s="19">
        <v>12696</v>
      </c>
      <c r="I2" s="17">
        <f>H3+H4+H9</f>
        <v>12686</v>
      </c>
    </row>
    <row r="3" spans="1:13" ht="15.75" customHeight="1" x14ac:dyDescent="0.25">
      <c r="A3" s="4">
        <v>1</v>
      </c>
      <c r="B3" s="4">
        <v>1</v>
      </c>
      <c r="C3" s="63" t="s">
        <v>0</v>
      </c>
      <c r="D3" s="79" t="s">
        <v>21</v>
      </c>
      <c r="E3" s="79"/>
      <c r="F3" s="7" t="s">
        <v>16</v>
      </c>
      <c r="G3" s="24"/>
      <c r="H3" s="41">
        <v>8257</v>
      </c>
      <c r="I3" s="34"/>
      <c r="J3" s="27"/>
    </row>
    <row r="4" spans="1:13" ht="15.75" customHeight="1" x14ac:dyDescent="0.25">
      <c r="A4" s="4">
        <v>2</v>
      </c>
      <c r="B4" s="4">
        <v>2</v>
      </c>
      <c r="C4" s="64"/>
      <c r="D4" s="80" t="s">
        <v>38</v>
      </c>
      <c r="E4" s="80"/>
      <c r="F4" s="11" t="s">
        <v>16</v>
      </c>
      <c r="G4" s="25"/>
      <c r="H4" s="10">
        <f>H5+H6+H7+H8</f>
        <v>4113</v>
      </c>
      <c r="I4" s="17">
        <f>SUM(H5:H8)</f>
        <v>4113</v>
      </c>
      <c r="L4" s="39"/>
    </row>
    <row r="5" spans="1:13" ht="15.75" customHeight="1" x14ac:dyDescent="0.25">
      <c r="A5" s="4">
        <v>3</v>
      </c>
      <c r="B5" s="4">
        <v>3</v>
      </c>
      <c r="C5" s="64"/>
      <c r="D5" s="81" t="s">
        <v>65</v>
      </c>
      <c r="E5" s="5" t="s">
        <v>3</v>
      </c>
      <c r="F5" s="7" t="s">
        <v>16</v>
      </c>
      <c r="G5" s="24"/>
      <c r="H5" s="9">
        <v>188</v>
      </c>
      <c r="I5" s="17"/>
      <c r="L5" s="39"/>
      <c r="M5" s="38"/>
    </row>
    <row r="6" spans="1:13" ht="15.75" x14ac:dyDescent="0.25">
      <c r="A6" s="4">
        <v>4</v>
      </c>
      <c r="B6" s="4">
        <v>4</v>
      </c>
      <c r="C6" s="64"/>
      <c r="D6" s="82"/>
      <c r="E6" s="5" t="s">
        <v>2</v>
      </c>
      <c r="F6" s="7" t="s">
        <v>16</v>
      </c>
      <c r="G6" s="24"/>
      <c r="H6" s="9">
        <v>1600</v>
      </c>
      <c r="I6" s="17"/>
      <c r="L6" s="39"/>
    </row>
    <row r="7" spans="1:13" ht="15.75" x14ac:dyDescent="0.25">
      <c r="A7" s="4">
        <v>5</v>
      </c>
      <c r="B7" s="4">
        <v>5</v>
      </c>
      <c r="C7" s="64"/>
      <c r="D7" s="82"/>
      <c r="E7" s="5" t="s">
        <v>4</v>
      </c>
      <c r="F7" s="7" t="s">
        <v>16</v>
      </c>
      <c r="G7" s="24"/>
      <c r="H7" s="9">
        <v>304</v>
      </c>
      <c r="I7" s="17"/>
      <c r="L7" s="39"/>
    </row>
    <row r="8" spans="1:13" ht="15.75" x14ac:dyDescent="0.25">
      <c r="A8" s="4">
        <v>6</v>
      </c>
      <c r="B8" s="4">
        <v>6</v>
      </c>
      <c r="C8" s="64"/>
      <c r="D8" s="83"/>
      <c r="E8" s="5" t="s">
        <v>66</v>
      </c>
      <c r="F8" s="7" t="s">
        <v>16</v>
      </c>
      <c r="G8" s="24"/>
      <c r="H8" s="9">
        <v>2021</v>
      </c>
      <c r="I8" s="17"/>
      <c r="L8" s="39"/>
    </row>
    <row r="9" spans="1:13" ht="15.75" x14ac:dyDescent="0.25">
      <c r="A9" s="4">
        <v>7</v>
      </c>
      <c r="B9" s="4">
        <v>7</v>
      </c>
      <c r="C9" s="64"/>
      <c r="D9" s="80" t="s">
        <v>22</v>
      </c>
      <c r="E9" s="80"/>
      <c r="F9" s="11" t="s">
        <v>16</v>
      </c>
      <c r="G9" s="25"/>
      <c r="H9" s="48">
        <f>H10+H11</f>
        <v>316</v>
      </c>
      <c r="I9" s="50">
        <f>SUM(H10:H11)</f>
        <v>316</v>
      </c>
    </row>
    <row r="10" spans="1:13" ht="15.75" x14ac:dyDescent="0.25">
      <c r="A10" s="4">
        <v>8</v>
      </c>
      <c r="B10" s="4">
        <v>8</v>
      </c>
      <c r="C10" s="64"/>
      <c r="D10" s="67" t="s">
        <v>7</v>
      </c>
      <c r="E10" s="29" t="s">
        <v>5</v>
      </c>
      <c r="F10" s="7" t="s">
        <v>16</v>
      </c>
      <c r="G10" s="24"/>
      <c r="H10" s="48">
        <v>42</v>
      </c>
      <c r="I10" s="49"/>
    </row>
    <row r="11" spans="1:13" ht="15.75" x14ac:dyDescent="0.25">
      <c r="A11" s="4">
        <v>9</v>
      </c>
      <c r="B11" s="4">
        <v>9</v>
      </c>
      <c r="C11" s="65"/>
      <c r="D11" s="67"/>
      <c r="E11" s="5" t="s">
        <v>6</v>
      </c>
      <c r="F11" s="7" t="s">
        <v>16</v>
      </c>
      <c r="G11" s="24"/>
      <c r="H11" s="47">
        <v>274</v>
      </c>
      <c r="I11" s="17"/>
      <c r="J11" s="1">
        <v>36608.1</v>
      </c>
      <c r="K11" s="1" t="s">
        <v>78</v>
      </c>
    </row>
    <row r="12" spans="1:13" ht="15.75" x14ac:dyDescent="0.25">
      <c r="A12" s="4">
        <v>10</v>
      </c>
      <c r="B12" s="4">
        <v>10</v>
      </c>
      <c r="C12" s="63" t="s">
        <v>70</v>
      </c>
      <c r="D12" s="79" t="s">
        <v>21</v>
      </c>
      <c r="E12" s="79"/>
      <c r="F12" s="7" t="s">
        <v>17</v>
      </c>
      <c r="G12" s="24"/>
      <c r="H12" s="41">
        <f>36608.1-H13-H18</f>
        <v>13891.689999999999</v>
      </c>
      <c r="I12" s="17"/>
      <c r="J12" s="1">
        <f>H12+H13+H18</f>
        <v>36608.1</v>
      </c>
    </row>
    <row r="13" spans="1:13" ht="15.75" customHeight="1" x14ac:dyDescent="0.25">
      <c r="A13" s="4">
        <v>11</v>
      </c>
      <c r="B13" s="4">
        <v>11</v>
      </c>
      <c r="C13" s="64"/>
      <c r="D13" s="80" t="s">
        <v>38</v>
      </c>
      <c r="E13" s="80"/>
      <c r="F13" s="11" t="s">
        <v>17</v>
      </c>
      <c r="G13" s="25"/>
      <c r="H13" s="10">
        <f>H14+H15+H16+H17</f>
        <v>17024</v>
      </c>
      <c r="I13" s="17">
        <f>SUM(H14:H17)</f>
        <v>17024</v>
      </c>
    </row>
    <row r="14" spans="1:13" ht="15.75" customHeight="1" x14ac:dyDescent="0.25">
      <c r="A14" s="4">
        <v>12</v>
      </c>
      <c r="B14" s="4">
        <v>12</v>
      </c>
      <c r="C14" s="64"/>
      <c r="D14" s="81" t="s">
        <v>65</v>
      </c>
      <c r="E14" s="5" t="s">
        <v>3</v>
      </c>
      <c r="F14" s="7" t="s">
        <v>17</v>
      </c>
      <c r="G14" s="24"/>
      <c r="H14" s="42">
        <v>689.65</v>
      </c>
      <c r="I14" s="45" t="s">
        <v>73</v>
      </c>
      <c r="J14" s="27"/>
      <c r="K14" s="27"/>
    </row>
    <row r="15" spans="1:13" ht="15.75" x14ac:dyDescent="0.25">
      <c r="A15" s="4">
        <v>13</v>
      </c>
      <c r="B15" s="4">
        <v>13</v>
      </c>
      <c r="C15" s="64"/>
      <c r="D15" s="82"/>
      <c r="E15" s="5" t="s">
        <v>2</v>
      </c>
      <c r="F15" s="7" t="s">
        <v>17</v>
      </c>
      <c r="G15" s="24"/>
      <c r="H15" s="9">
        <v>8579.2099999999991</v>
      </c>
      <c r="I15" s="17"/>
    </row>
    <row r="16" spans="1:13" ht="15.75" x14ac:dyDescent="0.25">
      <c r="A16" s="4">
        <v>14</v>
      </c>
      <c r="B16" s="4">
        <v>14</v>
      </c>
      <c r="C16" s="64"/>
      <c r="D16" s="82"/>
      <c r="E16" s="5" t="s">
        <v>4</v>
      </c>
      <c r="F16" s="7" t="s">
        <v>17</v>
      </c>
      <c r="G16" s="24"/>
      <c r="H16" s="9">
        <v>1069.02</v>
      </c>
      <c r="I16" s="17"/>
    </row>
    <row r="17" spans="1:14" ht="15.75" x14ac:dyDescent="0.25">
      <c r="A17" s="4">
        <v>15</v>
      </c>
      <c r="B17" s="4">
        <v>15</v>
      </c>
      <c r="C17" s="64"/>
      <c r="D17" s="83"/>
      <c r="E17" s="5" t="s">
        <v>66</v>
      </c>
      <c r="F17" s="7" t="s">
        <v>17</v>
      </c>
      <c r="G17" s="24"/>
      <c r="H17" s="9">
        <v>6686.12</v>
      </c>
      <c r="I17" s="17"/>
    </row>
    <row r="18" spans="1:14" ht="15.75" customHeight="1" x14ac:dyDescent="0.25">
      <c r="A18" s="4">
        <v>16</v>
      </c>
      <c r="B18" s="4">
        <v>16</v>
      </c>
      <c r="C18" s="64"/>
      <c r="D18" s="80" t="s">
        <v>22</v>
      </c>
      <c r="E18" s="80"/>
      <c r="F18" s="11" t="s">
        <v>17</v>
      </c>
      <c r="G18" s="25"/>
      <c r="H18" s="48">
        <f>H19+H20</f>
        <v>5692.41</v>
      </c>
      <c r="I18" s="50">
        <f>SUM(H19:H20)</f>
        <v>5692.41</v>
      </c>
    </row>
    <row r="19" spans="1:14" ht="15.75" x14ac:dyDescent="0.25">
      <c r="A19" s="4">
        <v>17</v>
      </c>
      <c r="B19" s="4">
        <v>17</v>
      </c>
      <c r="C19" s="64"/>
      <c r="D19" s="81" t="s">
        <v>7</v>
      </c>
      <c r="E19" s="29" t="s">
        <v>5</v>
      </c>
      <c r="F19" s="7" t="s">
        <v>17</v>
      </c>
      <c r="G19" s="24"/>
      <c r="H19" s="48">
        <v>756.59</v>
      </c>
      <c r="I19" s="50"/>
    </row>
    <row r="20" spans="1:14" ht="31.5" x14ac:dyDescent="0.25">
      <c r="A20" s="4">
        <v>18</v>
      </c>
      <c r="B20" s="4">
        <v>18</v>
      </c>
      <c r="C20" s="65"/>
      <c r="D20" s="83"/>
      <c r="E20" s="5" t="s">
        <v>8</v>
      </c>
      <c r="F20" s="7" t="s">
        <v>17</v>
      </c>
      <c r="G20" s="24"/>
      <c r="H20" s="9">
        <v>4935.82</v>
      </c>
      <c r="I20" s="17"/>
    </row>
    <row r="21" spans="1:14" ht="15.75" x14ac:dyDescent="0.25">
      <c r="B21" s="70" t="s">
        <v>57</v>
      </c>
      <c r="C21" s="70"/>
      <c r="D21" s="70"/>
      <c r="E21" s="70"/>
      <c r="F21" s="13" t="s">
        <v>19</v>
      </c>
      <c r="G21" s="23"/>
      <c r="H21" s="19"/>
      <c r="I21" s="17"/>
    </row>
    <row r="22" spans="1:14" ht="15.75" x14ac:dyDescent="0.25">
      <c r="A22" s="4">
        <v>19</v>
      </c>
      <c r="B22" s="4">
        <v>1</v>
      </c>
      <c r="C22" s="76" t="s">
        <v>23</v>
      </c>
      <c r="D22" s="66" t="s">
        <v>11</v>
      </c>
      <c r="E22" s="66"/>
      <c r="F22" s="11" t="s">
        <v>18</v>
      </c>
      <c r="G22" s="25"/>
      <c r="H22" s="10">
        <f>H23+H24+H25+H26+H27</f>
        <v>16306.149999999998</v>
      </c>
      <c r="I22" s="17">
        <f>SUM(H23:H27)</f>
        <v>16306.149999999998</v>
      </c>
      <c r="L22" s="40"/>
      <c r="M22" s="40"/>
      <c r="N22" s="40"/>
    </row>
    <row r="23" spans="1:14" ht="15.75" x14ac:dyDescent="0.25">
      <c r="A23" s="4">
        <v>20</v>
      </c>
      <c r="B23" s="4">
        <v>2</v>
      </c>
      <c r="C23" s="76"/>
      <c r="D23" s="77" t="s">
        <v>9</v>
      </c>
      <c r="E23" s="77"/>
      <c r="F23" s="7" t="s">
        <v>18</v>
      </c>
      <c r="G23" s="24"/>
      <c r="H23" s="41">
        <v>9244.16</v>
      </c>
      <c r="I23" s="71" t="s">
        <v>73</v>
      </c>
      <c r="J23" s="72"/>
      <c r="K23" s="72"/>
    </row>
    <row r="24" spans="1:14" ht="15.75" customHeight="1" x14ac:dyDescent="0.25">
      <c r="A24" s="4">
        <v>21</v>
      </c>
      <c r="B24" s="4">
        <v>3</v>
      </c>
      <c r="C24" s="76"/>
      <c r="D24" s="67" t="s">
        <v>64</v>
      </c>
      <c r="E24" s="5" t="s">
        <v>3</v>
      </c>
      <c r="F24" s="7" t="s">
        <v>18</v>
      </c>
      <c r="G24" s="24"/>
      <c r="H24" s="41">
        <v>480.49</v>
      </c>
      <c r="I24" s="17"/>
    </row>
    <row r="25" spans="1:14" ht="15.75" x14ac:dyDescent="0.25">
      <c r="A25" s="4">
        <v>22</v>
      </c>
      <c r="B25" s="4">
        <v>4</v>
      </c>
      <c r="C25" s="76"/>
      <c r="D25" s="67"/>
      <c r="E25" s="5" t="s">
        <v>2</v>
      </c>
      <c r="F25" s="7" t="s">
        <v>18</v>
      </c>
      <c r="G25" s="24"/>
      <c r="H25" s="9">
        <v>3626.72</v>
      </c>
      <c r="I25" s="17"/>
    </row>
    <row r="26" spans="1:14" ht="15.75" x14ac:dyDescent="0.25">
      <c r="A26" s="4">
        <v>23</v>
      </c>
      <c r="B26" s="4">
        <v>5</v>
      </c>
      <c r="C26" s="76"/>
      <c r="D26" s="67"/>
      <c r="E26" s="5" t="s">
        <v>4</v>
      </c>
      <c r="F26" s="7" t="s">
        <v>18</v>
      </c>
      <c r="G26" s="24"/>
      <c r="H26" s="9">
        <v>440.89</v>
      </c>
      <c r="I26" s="17"/>
    </row>
    <row r="27" spans="1:14" ht="15.75" x14ac:dyDescent="0.25">
      <c r="A27" s="4">
        <v>24</v>
      </c>
      <c r="B27" s="4">
        <v>6</v>
      </c>
      <c r="C27" s="76"/>
      <c r="D27" s="67"/>
      <c r="E27" s="5" t="s">
        <v>66</v>
      </c>
      <c r="F27" s="7" t="s">
        <v>18</v>
      </c>
      <c r="G27" s="24"/>
      <c r="H27" s="9">
        <v>2513.89</v>
      </c>
      <c r="I27" s="17"/>
    </row>
    <row r="28" spans="1:14" ht="15.75" x14ac:dyDescent="0.25">
      <c r="A28" s="4">
        <v>25</v>
      </c>
      <c r="B28" s="4">
        <v>7</v>
      </c>
      <c r="C28" s="76" t="s">
        <v>24</v>
      </c>
      <c r="D28" s="66" t="s">
        <v>11</v>
      </c>
      <c r="E28" s="66"/>
      <c r="F28" s="11" t="s">
        <v>18</v>
      </c>
      <c r="G28" s="25"/>
      <c r="H28" s="10">
        <f>H29+H30+H31+H32+H33</f>
        <v>12382.43</v>
      </c>
      <c r="I28" s="17">
        <f>SUM(H29:H33)</f>
        <v>12382.43</v>
      </c>
      <c r="L28" s="40"/>
      <c r="N28" s="40"/>
    </row>
    <row r="29" spans="1:14" ht="15.75" x14ac:dyDescent="0.25">
      <c r="A29" s="4">
        <v>26</v>
      </c>
      <c r="B29" s="4">
        <v>8</v>
      </c>
      <c r="C29" s="76"/>
      <c r="D29" s="77" t="s">
        <v>9</v>
      </c>
      <c r="E29" s="77"/>
      <c r="F29" s="7" t="s">
        <v>18</v>
      </c>
      <c r="G29" s="24"/>
      <c r="H29" s="41">
        <f>4719.06+1744.82</f>
        <v>6463.88</v>
      </c>
      <c r="I29" s="71" t="s">
        <v>73</v>
      </c>
      <c r="J29" s="72"/>
      <c r="K29" s="72"/>
    </row>
    <row r="30" spans="1:14" ht="15.75" x14ac:dyDescent="0.25">
      <c r="A30" s="4">
        <v>27</v>
      </c>
      <c r="B30" s="4">
        <v>9</v>
      </c>
      <c r="C30" s="76"/>
      <c r="D30" s="67" t="s">
        <v>64</v>
      </c>
      <c r="E30" s="5" t="s">
        <v>3</v>
      </c>
      <c r="F30" s="7" t="s">
        <v>18</v>
      </c>
      <c r="G30" s="24"/>
      <c r="H30" s="41">
        <f>210.6+59.83</f>
        <v>270.43</v>
      </c>
      <c r="I30" s="17"/>
    </row>
    <row r="31" spans="1:14" ht="15.75" x14ac:dyDescent="0.25">
      <c r="A31" s="4">
        <v>28</v>
      </c>
      <c r="B31" s="4">
        <v>10</v>
      </c>
      <c r="C31" s="76"/>
      <c r="D31" s="67"/>
      <c r="E31" s="5" t="s">
        <v>2</v>
      </c>
      <c r="F31" s="7" t="s">
        <v>18</v>
      </c>
      <c r="G31" s="24"/>
      <c r="H31" s="9">
        <v>3040.9029999999998</v>
      </c>
      <c r="I31" s="17"/>
    </row>
    <row r="32" spans="1:14" ht="15.75" x14ac:dyDescent="0.25">
      <c r="A32" s="4">
        <v>29</v>
      </c>
      <c r="B32" s="4">
        <v>11</v>
      </c>
      <c r="C32" s="76"/>
      <c r="D32" s="67"/>
      <c r="E32" s="5" t="s">
        <v>4</v>
      </c>
      <c r="F32" s="7" t="s">
        <v>18</v>
      </c>
      <c r="G32" s="24"/>
      <c r="H32" s="9">
        <v>377.024</v>
      </c>
      <c r="I32" s="17"/>
    </row>
    <row r="33" spans="1:13" ht="15.75" x14ac:dyDescent="0.25">
      <c r="A33" s="4">
        <v>30</v>
      </c>
      <c r="B33" s="4">
        <v>12</v>
      </c>
      <c r="C33" s="76"/>
      <c r="D33" s="67"/>
      <c r="E33" s="5" t="s">
        <v>66</v>
      </c>
      <c r="F33" s="7" t="s">
        <v>18</v>
      </c>
      <c r="G33" s="24"/>
      <c r="H33" s="9">
        <v>2230.1930000000002</v>
      </c>
      <c r="I33" s="17"/>
    </row>
    <row r="34" spans="1:13" ht="15.75" x14ac:dyDescent="0.25">
      <c r="A34" s="4">
        <v>31</v>
      </c>
      <c r="B34" s="4">
        <v>13</v>
      </c>
      <c r="C34" s="76" t="s">
        <v>25</v>
      </c>
      <c r="D34" s="66" t="s">
        <v>11</v>
      </c>
      <c r="E34" s="66"/>
      <c r="F34" s="11" t="s">
        <v>12</v>
      </c>
      <c r="G34" s="25"/>
      <c r="H34" s="10" t="s">
        <v>39</v>
      </c>
      <c r="I34" s="17">
        <f t="shared" ref="I34:I39" si="0">H28/H22*100</f>
        <v>75.937177077360403</v>
      </c>
    </row>
    <row r="35" spans="1:13" ht="15.75" x14ac:dyDescent="0.25">
      <c r="A35" s="4">
        <v>32</v>
      </c>
      <c r="B35" s="4">
        <v>14</v>
      </c>
      <c r="C35" s="76"/>
      <c r="D35" s="66" t="s">
        <v>9</v>
      </c>
      <c r="E35" s="66"/>
      <c r="F35" s="11" t="s">
        <v>12</v>
      </c>
      <c r="G35" s="25"/>
      <c r="H35" s="10" t="s">
        <v>40</v>
      </c>
      <c r="I35" s="17">
        <f t="shared" si="0"/>
        <v>69.923930351703135</v>
      </c>
    </row>
    <row r="36" spans="1:13" ht="15.75" x14ac:dyDescent="0.25">
      <c r="A36" s="4">
        <v>33</v>
      </c>
      <c r="B36" s="4">
        <v>15</v>
      </c>
      <c r="C36" s="76"/>
      <c r="D36" s="78" t="s">
        <v>10</v>
      </c>
      <c r="E36" s="12" t="s">
        <v>3</v>
      </c>
      <c r="F36" s="11" t="s">
        <v>12</v>
      </c>
      <c r="G36" s="25"/>
      <c r="H36" s="10" t="s">
        <v>41</v>
      </c>
      <c r="I36" s="17">
        <f t="shared" si="0"/>
        <v>56.282128660325917</v>
      </c>
    </row>
    <row r="37" spans="1:13" ht="15.75" x14ac:dyDescent="0.25">
      <c r="A37" s="4">
        <v>34</v>
      </c>
      <c r="B37" s="4">
        <v>16</v>
      </c>
      <c r="C37" s="76"/>
      <c r="D37" s="78"/>
      <c r="E37" s="12" t="s">
        <v>2</v>
      </c>
      <c r="F37" s="11" t="s">
        <v>12</v>
      </c>
      <c r="G37" s="25"/>
      <c r="H37" s="10" t="s">
        <v>42</v>
      </c>
      <c r="I37" s="17">
        <f t="shared" si="0"/>
        <v>83.847195261834386</v>
      </c>
    </row>
    <row r="38" spans="1:13" ht="15.75" x14ac:dyDescent="0.25">
      <c r="A38" s="4">
        <v>35</v>
      </c>
      <c r="B38" s="4">
        <v>17</v>
      </c>
      <c r="C38" s="76"/>
      <c r="D38" s="78"/>
      <c r="E38" s="12" t="s">
        <v>4</v>
      </c>
      <c r="F38" s="11" t="s">
        <v>12</v>
      </c>
      <c r="G38" s="25"/>
      <c r="H38" s="10" t="s">
        <v>43</v>
      </c>
      <c r="I38" s="17">
        <f t="shared" si="0"/>
        <v>85.514300619202061</v>
      </c>
    </row>
    <row r="39" spans="1:13" ht="15.75" x14ac:dyDescent="0.25">
      <c r="A39" s="4">
        <v>36</v>
      </c>
      <c r="B39" s="4">
        <v>18</v>
      </c>
      <c r="C39" s="76"/>
      <c r="D39" s="78"/>
      <c r="E39" s="12" t="s">
        <v>66</v>
      </c>
      <c r="F39" s="11" t="s">
        <v>12</v>
      </c>
      <c r="G39" s="25"/>
      <c r="H39" s="10" t="s">
        <v>44</v>
      </c>
      <c r="I39" s="17">
        <f t="shared" si="0"/>
        <v>88.71482045753794</v>
      </c>
    </row>
    <row r="40" spans="1:13" ht="15.75" x14ac:dyDescent="0.25">
      <c r="A40" s="4">
        <v>37</v>
      </c>
      <c r="B40" s="4">
        <v>19</v>
      </c>
      <c r="C40" s="76" t="s">
        <v>26</v>
      </c>
      <c r="D40" s="66" t="s">
        <v>11</v>
      </c>
      <c r="E40" s="66"/>
      <c r="F40" s="11" t="s">
        <v>18</v>
      </c>
      <c r="G40" s="25"/>
      <c r="H40" s="51">
        <f>SUM(H41+H42+H43+H44+H45)</f>
        <v>1616.21</v>
      </c>
      <c r="I40" s="17">
        <f>SUM(H41:H45)</f>
        <v>1616.21</v>
      </c>
    </row>
    <row r="41" spans="1:13" ht="15.75" x14ac:dyDescent="0.25">
      <c r="A41" s="4">
        <v>38</v>
      </c>
      <c r="B41" s="4">
        <v>20</v>
      </c>
      <c r="C41" s="76"/>
      <c r="D41" s="77" t="s">
        <v>9</v>
      </c>
      <c r="E41" s="77"/>
      <c r="F41" s="7" t="s">
        <v>18</v>
      </c>
      <c r="G41" s="24"/>
      <c r="H41" s="41">
        <v>585.44000000000005</v>
      </c>
      <c r="I41" s="17"/>
      <c r="K41" s="43"/>
      <c r="L41" s="43"/>
      <c r="M41" s="43"/>
    </row>
    <row r="42" spans="1:13" ht="15.75" customHeight="1" x14ac:dyDescent="0.25">
      <c r="A42" s="4">
        <v>39</v>
      </c>
      <c r="B42" s="4">
        <v>21</v>
      </c>
      <c r="C42" s="76"/>
      <c r="D42" s="67" t="s">
        <v>64</v>
      </c>
      <c r="E42" s="5" t="s">
        <v>3</v>
      </c>
      <c r="F42" s="7" t="s">
        <v>18</v>
      </c>
      <c r="G42" s="24"/>
      <c r="H42" s="41">
        <v>19.329999999999998</v>
      </c>
      <c r="I42" s="17"/>
      <c r="M42" s="43"/>
    </row>
    <row r="43" spans="1:13" ht="15.75" x14ac:dyDescent="0.25">
      <c r="A43" s="4">
        <v>40</v>
      </c>
      <c r="B43" s="4">
        <v>22</v>
      </c>
      <c r="C43" s="76"/>
      <c r="D43" s="67"/>
      <c r="E43" s="5" t="s">
        <v>2</v>
      </c>
      <c r="F43" s="7" t="s">
        <v>18</v>
      </c>
      <c r="G43" s="24"/>
      <c r="H43" s="47">
        <v>445.16</v>
      </c>
      <c r="I43" s="17"/>
      <c r="M43" s="43"/>
    </row>
    <row r="44" spans="1:13" ht="15.75" x14ac:dyDescent="0.25">
      <c r="A44" s="4">
        <v>41</v>
      </c>
      <c r="B44" s="4">
        <v>23</v>
      </c>
      <c r="C44" s="76"/>
      <c r="D44" s="67"/>
      <c r="E44" s="5" t="s">
        <v>4</v>
      </c>
      <c r="F44" s="7" t="s">
        <v>18</v>
      </c>
      <c r="G44" s="24"/>
      <c r="H44" s="47">
        <v>62.41</v>
      </c>
      <c r="I44" s="17"/>
      <c r="M44" s="43"/>
    </row>
    <row r="45" spans="1:13" ht="15.75" x14ac:dyDescent="0.25">
      <c r="A45" s="4">
        <v>42</v>
      </c>
      <c r="B45" s="4">
        <v>24</v>
      </c>
      <c r="C45" s="76"/>
      <c r="D45" s="67"/>
      <c r="E45" s="5" t="s">
        <v>66</v>
      </c>
      <c r="F45" s="7" t="s">
        <v>18</v>
      </c>
      <c r="G45" s="24"/>
      <c r="H45" s="47">
        <v>503.87</v>
      </c>
      <c r="I45" s="17"/>
      <c r="M45" s="43"/>
    </row>
    <row r="46" spans="1:13" ht="15.75" x14ac:dyDescent="0.25">
      <c r="A46" s="4">
        <v>43</v>
      </c>
      <c r="B46" s="4">
        <v>25</v>
      </c>
      <c r="C46" s="76" t="s">
        <v>27</v>
      </c>
      <c r="D46" s="66" t="s">
        <v>11</v>
      </c>
      <c r="E46" s="66"/>
      <c r="F46" s="11" t="s">
        <v>18</v>
      </c>
      <c r="G46" s="25"/>
      <c r="H46" s="51">
        <f>H47+H48+H49+H50+H51</f>
        <v>1286.44</v>
      </c>
      <c r="I46" s="46">
        <f>SUM(H47:H51)</f>
        <v>1286.44</v>
      </c>
      <c r="M46" s="43"/>
    </row>
    <row r="47" spans="1:13" ht="15.75" x14ac:dyDescent="0.25">
      <c r="A47" s="4">
        <v>44</v>
      </c>
      <c r="B47" s="4">
        <v>26</v>
      </c>
      <c r="C47" s="76"/>
      <c r="D47" s="77" t="s">
        <v>9</v>
      </c>
      <c r="E47" s="77"/>
      <c r="F47" s="7" t="s">
        <v>18</v>
      </c>
      <c r="G47" s="24"/>
      <c r="H47" s="41">
        <v>398.29</v>
      </c>
      <c r="I47" s="17"/>
    </row>
    <row r="48" spans="1:13" ht="15.75" customHeight="1" x14ac:dyDescent="0.25">
      <c r="A48" s="4">
        <v>45</v>
      </c>
      <c r="B48" s="4">
        <v>27</v>
      </c>
      <c r="C48" s="76"/>
      <c r="D48" s="67" t="s">
        <v>64</v>
      </c>
      <c r="E48" s="5" t="s">
        <v>3</v>
      </c>
      <c r="F48" s="7" t="s">
        <v>18</v>
      </c>
      <c r="G48" s="24"/>
      <c r="H48" s="41">
        <v>14.86</v>
      </c>
      <c r="I48" s="71" t="s">
        <v>71</v>
      </c>
      <c r="J48" s="72"/>
      <c r="K48" s="72"/>
    </row>
    <row r="49" spans="1:13" ht="15.75" x14ac:dyDescent="0.25">
      <c r="A49" s="4">
        <v>46</v>
      </c>
      <c r="B49" s="4">
        <v>28</v>
      </c>
      <c r="C49" s="76"/>
      <c r="D49" s="67"/>
      <c r="E49" s="5" t="s">
        <v>2</v>
      </c>
      <c r="F49" s="7" t="s">
        <v>18</v>
      </c>
      <c r="G49" s="24"/>
      <c r="H49" s="47">
        <v>454.18</v>
      </c>
      <c r="I49" s="17"/>
    </row>
    <row r="50" spans="1:13" ht="15.75" x14ac:dyDescent="0.25">
      <c r="A50" s="4">
        <v>47</v>
      </c>
      <c r="B50" s="4">
        <v>29</v>
      </c>
      <c r="C50" s="76"/>
      <c r="D50" s="67"/>
      <c r="E50" s="5" t="s">
        <v>4</v>
      </c>
      <c r="F50" s="7" t="s">
        <v>18</v>
      </c>
      <c r="G50" s="24"/>
      <c r="H50" s="47">
        <v>61.03</v>
      </c>
      <c r="I50" s="17"/>
    </row>
    <row r="51" spans="1:13" ht="15.75" x14ac:dyDescent="0.25">
      <c r="A51" s="4">
        <v>48</v>
      </c>
      <c r="B51" s="4">
        <v>30</v>
      </c>
      <c r="C51" s="76"/>
      <c r="D51" s="67"/>
      <c r="E51" s="5" t="s">
        <v>66</v>
      </c>
      <c r="F51" s="7" t="s">
        <v>18</v>
      </c>
      <c r="G51" s="24"/>
      <c r="H51" s="47">
        <v>358.08</v>
      </c>
      <c r="I51" s="17"/>
    </row>
    <row r="52" spans="1:13" ht="15.75" x14ac:dyDescent="0.25">
      <c r="A52" s="4">
        <v>49</v>
      </c>
      <c r="B52" s="4">
        <v>31</v>
      </c>
      <c r="C52" s="76" t="s">
        <v>28</v>
      </c>
      <c r="D52" s="66" t="s">
        <v>11</v>
      </c>
      <c r="E52" s="66"/>
      <c r="F52" s="11" t="s">
        <v>12</v>
      </c>
      <c r="G52" s="25"/>
      <c r="H52" s="10" t="s">
        <v>45</v>
      </c>
      <c r="I52" s="17">
        <f>H46/H40*100</f>
        <v>79.596092091993</v>
      </c>
      <c r="J52" s="1">
        <f>(H47+H48+H49+H50+H51)/(H41+H42+H43+H44+H45)*100</f>
        <v>79.596092091993</v>
      </c>
    </row>
    <row r="53" spans="1:13" ht="15.75" x14ac:dyDescent="0.25">
      <c r="A53" s="4">
        <v>50</v>
      </c>
      <c r="B53" s="4">
        <v>32</v>
      </c>
      <c r="C53" s="76"/>
      <c r="D53" s="66" t="s">
        <v>9</v>
      </c>
      <c r="E53" s="66"/>
      <c r="F53" s="11" t="s">
        <v>12</v>
      </c>
      <c r="G53" s="25"/>
      <c r="H53" s="10" t="s">
        <v>46</v>
      </c>
      <c r="I53" s="17">
        <f t="shared" ref="I53:I57" si="1">H47/H41*100</f>
        <v>68.03259087182289</v>
      </c>
    </row>
    <row r="54" spans="1:13" ht="15.75" x14ac:dyDescent="0.25">
      <c r="A54" s="4">
        <v>51</v>
      </c>
      <c r="B54" s="4">
        <v>33</v>
      </c>
      <c r="C54" s="76"/>
      <c r="D54" s="78" t="s">
        <v>10</v>
      </c>
      <c r="E54" s="12" t="s">
        <v>3</v>
      </c>
      <c r="F54" s="11" t="s">
        <v>12</v>
      </c>
      <c r="G54" s="25"/>
      <c r="H54" s="10" t="s">
        <v>47</v>
      </c>
      <c r="I54" s="17">
        <f t="shared" si="1"/>
        <v>76.875323331608897</v>
      </c>
    </row>
    <row r="55" spans="1:13" ht="15.75" x14ac:dyDescent="0.25">
      <c r="A55" s="4">
        <v>52</v>
      </c>
      <c r="B55" s="4">
        <v>34</v>
      </c>
      <c r="C55" s="76"/>
      <c r="D55" s="78"/>
      <c r="E55" s="12" t="s">
        <v>2</v>
      </c>
      <c r="F55" s="11" t="s">
        <v>12</v>
      </c>
      <c r="G55" s="25"/>
      <c r="H55" s="10" t="s">
        <v>48</v>
      </c>
      <c r="I55" s="17">
        <f t="shared" si="1"/>
        <v>102.02623775721089</v>
      </c>
      <c r="J55" s="1">
        <f>(H48+H49+H50+H51)/(H42+H43+H44+H45)*100</f>
        <v>86.163741668849511</v>
      </c>
    </row>
    <row r="56" spans="1:13" ht="15.75" x14ac:dyDescent="0.25">
      <c r="A56" s="4">
        <v>53</v>
      </c>
      <c r="B56" s="4">
        <v>35</v>
      </c>
      <c r="C56" s="76"/>
      <c r="D56" s="78"/>
      <c r="E56" s="12" t="s">
        <v>4</v>
      </c>
      <c r="F56" s="11" t="s">
        <v>12</v>
      </c>
      <c r="G56" s="25"/>
      <c r="H56" s="10" t="s">
        <v>49</v>
      </c>
      <c r="I56" s="17">
        <f t="shared" si="1"/>
        <v>97.788815894888643</v>
      </c>
    </row>
    <row r="57" spans="1:13" ht="15.75" x14ac:dyDescent="0.25">
      <c r="A57" s="4">
        <v>54</v>
      </c>
      <c r="B57" s="4">
        <v>36</v>
      </c>
      <c r="C57" s="76"/>
      <c r="D57" s="78"/>
      <c r="E57" s="12" t="s">
        <v>66</v>
      </c>
      <c r="F57" s="11" t="s">
        <v>12</v>
      </c>
      <c r="G57" s="25"/>
      <c r="H57" s="10" t="s">
        <v>50</v>
      </c>
      <c r="I57" s="17">
        <f t="shared" si="1"/>
        <v>71.065949550479289</v>
      </c>
    </row>
    <row r="58" spans="1:13" ht="15.75" x14ac:dyDescent="0.25">
      <c r="B58" s="70" t="s">
        <v>58</v>
      </c>
      <c r="C58" s="70"/>
      <c r="D58" s="70"/>
      <c r="E58" s="70"/>
      <c r="F58" s="13" t="s">
        <v>19</v>
      </c>
      <c r="G58" s="23"/>
      <c r="H58" s="19"/>
      <c r="I58" s="17"/>
    </row>
    <row r="59" spans="1:13" ht="15.75" x14ac:dyDescent="0.25">
      <c r="A59" s="4">
        <v>55</v>
      </c>
      <c r="B59" s="4">
        <v>1</v>
      </c>
      <c r="C59" s="76" t="s">
        <v>61</v>
      </c>
      <c r="D59" s="66" t="s">
        <v>11</v>
      </c>
      <c r="E59" s="66"/>
      <c r="F59" s="11" t="s">
        <v>18</v>
      </c>
      <c r="G59" s="25"/>
      <c r="H59" s="51">
        <f>H60+H61+H62+H63+H64</f>
        <v>3883.37</v>
      </c>
      <c r="I59" s="52">
        <f>SUM(H60:H64)</f>
        <v>3883.37</v>
      </c>
    </row>
    <row r="60" spans="1:13" ht="15.75" x14ac:dyDescent="0.25">
      <c r="A60" s="4">
        <v>56</v>
      </c>
      <c r="B60" s="4">
        <v>2</v>
      </c>
      <c r="C60" s="76"/>
      <c r="D60" s="77" t="s">
        <v>9</v>
      </c>
      <c r="E60" s="77"/>
      <c r="F60" s="7" t="s">
        <v>18</v>
      </c>
      <c r="G60" s="24"/>
      <c r="H60" s="41">
        <v>2908.41</v>
      </c>
      <c r="I60" s="17"/>
      <c r="K60" s="1">
        <v>2713.34</v>
      </c>
      <c r="L60" s="1">
        <v>114.13</v>
      </c>
      <c r="M60" s="1">
        <f>SUM(K60:L60)</f>
        <v>2827.4700000000003</v>
      </c>
    </row>
    <row r="61" spans="1:13" ht="15.75" customHeight="1" x14ac:dyDescent="0.25">
      <c r="A61" s="4">
        <v>57</v>
      </c>
      <c r="B61" s="4">
        <v>3</v>
      </c>
      <c r="C61" s="76"/>
      <c r="D61" s="67" t="s">
        <v>64</v>
      </c>
      <c r="E61" s="5" t="s">
        <v>3</v>
      </c>
      <c r="F61" s="7" t="s">
        <v>18</v>
      </c>
      <c r="G61" s="24"/>
      <c r="H61" s="41">
        <v>84.37</v>
      </c>
      <c r="I61" s="17"/>
    </row>
    <row r="62" spans="1:13" ht="15.75" x14ac:dyDescent="0.25">
      <c r="A62" s="4">
        <v>58</v>
      </c>
      <c r="B62" s="4">
        <v>4</v>
      </c>
      <c r="C62" s="76"/>
      <c r="D62" s="67"/>
      <c r="E62" s="5" t="s">
        <v>2</v>
      </c>
      <c r="F62" s="7" t="s">
        <v>18</v>
      </c>
      <c r="G62" s="24"/>
      <c r="H62" s="47">
        <v>414.37</v>
      </c>
      <c r="I62" s="17"/>
    </row>
    <row r="63" spans="1:13" ht="15.75" x14ac:dyDescent="0.25">
      <c r="A63" s="4">
        <v>59</v>
      </c>
      <c r="B63" s="4">
        <v>5</v>
      </c>
      <c r="C63" s="76"/>
      <c r="D63" s="67"/>
      <c r="E63" s="5" t="s">
        <v>4</v>
      </c>
      <c r="F63" s="7" t="s">
        <v>18</v>
      </c>
      <c r="G63" s="24"/>
      <c r="H63" s="47">
        <v>39.57</v>
      </c>
      <c r="I63" s="17"/>
    </row>
    <row r="64" spans="1:13" ht="15.75" x14ac:dyDescent="0.25">
      <c r="A64" s="4">
        <v>60</v>
      </c>
      <c r="B64" s="4">
        <v>6</v>
      </c>
      <c r="C64" s="76"/>
      <c r="D64" s="67"/>
      <c r="E64" s="5" t="s">
        <v>66</v>
      </c>
      <c r="F64" s="7" t="s">
        <v>18</v>
      </c>
      <c r="G64" s="24"/>
      <c r="H64" s="47">
        <v>436.65</v>
      </c>
      <c r="I64" s="17"/>
    </row>
    <row r="65" spans="1:12" ht="15.75" x14ac:dyDescent="0.25">
      <c r="B65" s="70" t="s">
        <v>59</v>
      </c>
      <c r="C65" s="70"/>
      <c r="D65" s="70"/>
      <c r="E65" s="70"/>
      <c r="F65" s="13" t="s">
        <v>19</v>
      </c>
      <c r="G65" s="23"/>
      <c r="H65" s="19"/>
      <c r="I65" s="17"/>
      <c r="L65" s="27"/>
    </row>
    <row r="66" spans="1:12" ht="15.75" x14ac:dyDescent="0.25">
      <c r="A66" s="4">
        <v>61</v>
      </c>
      <c r="B66" s="4">
        <v>1</v>
      </c>
      <c r="C66" s="63" t="s">
        <v>29</v>
      </c>
      <c r="D66" s="66" t="s">
        <v>11</v>
      </c>
      <c r="E66" s="66"/>
      <c r="F66" s="11" t="s">
        <v>18</v>
      </c>
      <c r="G66" s="25"/>
      <c r="H66" s="10">
        <f>H67+H68+H69+H70</f>
        <v>4169.92</v>
      </c>
      <c r="I66" s="46">
        <f>SUM(H67:H70)</f>
        <v>4169.92</v>
      </c>
      <c r="L66" s="27">
        <f>SUM(L67:L70)</f>
        <v>3295.79</v>
      </c>
    </row>
    <row r="67" spans="1:12" ht="15.75" customHeight="1" x14ac:dyDescent="0.25">
      <c r="A67" s="4">
        <v>62</v>
      </c>
      <c r="B67" s="4">
        <v>2</v>
      </c>
      <c r="C67" s="64"/>
      <c r="D67" s="67" t="s">
        <v>64</v>
      </c>
      <c r="E67" s="5" t="s">
        <v>3</v>
      </c>
      <c r="F67" s="7" t="s">
        <v>18</v>
      </c>
      <c r="G67" s="24"/>
      <c r="H67" s="41">
        <v>200.11</v>
      </c>
      <c r="I67" s="71" t="s">
        <v>73</v>
      </c>
      <c r="J67" s="72"/>
      <c r="K67" s="72"/>
      <c r="L67" s="27">
        <v>175.59100000000001</v>
      </c>
    </row>
    <row r="68" spans="1:12" ht="15.75" x14ac:dyDescent="0.25">
      <c r="A68" s="4">
        <v>63</v>
      </c>
      <c r="B68" s="4">
        <v>3</v>
      </c>
      <c r="C68" s="64"/>
      <c r="D68" s="67"/>
      <c r="E68" s="5" t="s">
        <v>2</v>
      </c>
      <c r="F68" s="7" t="s">
        <v>18</v>
      </c>
      <c r="G68" s="24"/>
      <c r="H68" s="9">
        <v>2058.65</v>
      </c>
      <c r="I68" s="17"/>
      <c r="L68" s="27">
        <v>1591.57</v>
      </c>
    </row>
    <row r="69" spans="1:12" ht="15.75" x14ac:dyDescent="0.25">
      <c r="A69" s="4">
        <v>64</v>
      </c>
      <c r="B69" s="4">
        <v>4</v>
      </c>
      <c r="C69" s="64"/>
      <c r="D69" s="67"/>
      <c r="E69" s="5" t="s">
        <v>4</v>
      </c>
      <c r="F69" s="7" t="s">
        <v>18</v>
      </c>
      <c r="G69" s="24"/>
      <c r="H69" s="9">
        <v>291.45999999999998</v>
      </c>
      <c r="I69" s="17"/>
      <c r="L69" s="27">
        <v>186.113</v>
      </c>
    </row>
    <row r="70" spans="1:12" ht="15.75" x14ac:dyDescent="0.25">
      <c r="A70" s="4">
        <v>65</v>
      </c>
      <c r="B70" s="4">
        <v>5</v>
      </c>
      <c r="C70" s="65"/>
      <c r="D70" s="67"/>
      <c r="E70" s="5" t="s">
        <v>66</v>
      </c>
      <c r="F70" s="7" t="s">
        <v>18</v>
      </c>
      <c r="G70" s="24"/>
      <c r="H70" s="9">
        <v>1619.7</v>
      </c>
      <c r="I70" s="17"/>
      <c r="L70" s="27">
        <v>1342.5160000000001</v>
      </c>
    </row>
    <row r="71" spans="1:12" ht="15.75" x14ac:dyDescent="0.25">
      <c r="A71" s="4">
        <v>66</v>
      </c>
      <c r="B71" s="4">
        <v>6</v>
      </c>
      <c r="C71" s="63" t="s">
        <v>30</v>
      </c>
      <c r="D71" s="66" t="s">
        <v>11</v>
      </c>
      <c r="E71" s="66"/>
      <c r="F71" s="11" t="s">
        <v>18</v>
      </c>
      <c r="G71" s="25"/>
      <c r="H71" s="51">
        <f>H72+H73+H74+H75</f>
        <v>888.15000000000009</v>
      </c>
      <c r="I71" s="17">
        <f>SUM(H72:H75)</f>
        <v>888.15000000000009</v>
      </c>
    </row>
    <row r="72" spans="1:12" ht="15.75" x14ac:dyDescent="0.25">
      <c r="A72" s="4">
        <v>67</v>
      </c>
      <c r="B72" s="4">
        <v>7</v>
      </c>
      <c r="C72" s="64"/>
      <c r="D72" s="73" t="s">
        <v>10</v>
      </c>
      <c r="E72" s="5" t="s">
        <v>3</v>
      </c>
      <c r="F72" s="7" t="s">
        <v>18</v>
      </c>
      <c r="G72" s="24"/>
      <c r="H72" s="41">
        <v>14.86</v>
      </c>
      <c r="I72" s="71" t="s">
        <v>77</v>
      </c>
      <c r="J72" s="72"/>
      <c r="K72" s="72"/>
    </row>
    <row r="73" spans="1:12" ht="15.75" x14ac:dyDescent="0.25">
      <c r="A73" s="4">
        <v>68</v>
      </c>
      <c r="B73" s="4">
        <v>8</v>
      </c>
      <c r="C73" s="64"/>
      <c r="D73" s="74"/>
      <c r="E73" s="5" t="s">
        <v>2</v>
      </c>
      <c r="F73" s="7" t="s">
        <v>18</v>
      </c>
      <c r="G73" s="24"/>
      <c r="H73" s="47">
        <v>454.18</v>
      </c>
      <c r="I73" s="17"/>
    </row>
    <row r="74" spans="1:12" ht="15.75" x14ac:dyDescent="0.25">
      <c r="A74" s="4">
        <v>69</v>
      </c>
      <c r="B74" s="4">
        <v>9</v>
      </c>
      <c r="C74" s="64"/>
      <c r="D74" s="74"/>
      <c r="E74" s="5" t="s">
        <v>4</v>
      </c>
      <c r="F74" s="7" t="s">
        <v>18</v>
      </c>
      <c r="G74" s="24"/>
      <c r="H74" s="47">
        <v>61.03</v>
      </c>
      <c r="I74" s="17"/>
    </row>
    <row r="75" spans="1:12" ht="15.75" x14ac:dyDescent="0.25">
      <c r="A75" s="4">
        <v>70</v>
      </c>
      <c r="B75" s="4">
        <v>10</v>
      </c>
      <c r="C75" s="65"/>
      <c r="D75" s="75"/>
      <c r="E75" s="5" t="s">
        <v>66</v>
      </c>
      <c r="F75" s="7" t="s">
        <v>18</v>
      </c>
      <c r="G75" s="24"/>
      <c r="H75" s="47">
        <v>358.08</v>
      </c>
      <c r="I75" s="17"/>
    </row>
    <row r="76" spans="1:12" ht="15.75" customHeight="1" x14ac:dyDescent="0.25">
      <c r="A76" s="4">
        <v>71</v>
      </c>
      <c r="B76" s="4">
        <v>11</v>
      </c>
      <c r="C76" s="63" t="s">
        <v>31</v>
      </c>
      <c r="D76" s="66" t="s">
        <v>32</v>
      </c>
      <c r="E76" s="66"/>
      <c r="F76" s="11" t="s">
        <v>18</v>
      </c>
      <c r="G76" s="25"/>
      <c r="H76" s="51">
        <f>H77+H78+H79+H80</f>
        <v>-30.830000000000183</v>
      </c>
      <c r="I76" s="46">
        <f>SUM(H77:H80)</f>
        <v>-30.830000000000183</v>
      </c>
      <c r="K76" s="1">
        <f>K77+K78+K79+K80</f>
        <v>888.14999999999986</v>
      </c>
    </row>
    <row r="77" spans="1:12" ht="15.75" customHeight="1" x14ac:dyDescent="0.25">
      <c r="A77" s="4">
        <v>72</v>
      </c>
      <c r="B77" s="4">
        <v>12</v>
      </c>
      <c r="C77" s="64"/>
      <c r="D77" s="67" t="s">
        <v>64</v>
      </c>
      <c r="E77" s="5" t="s">
        <v>3</v>
      </c>
      <c r="F77" s="7" t="s">
        <v>18</v>
      </c>
      <c r="G77" s="24"/>
      <c r="H77" s="41">
        <f>H67+H72-M87</f>
        <v>-1.0099999999999625</v>
      </c>
      <c r="I77" s="17"/>
      <c r="K77" s="1">
        <f>H67+H72-K87</f>
        <v>14.860000000000014</v>
      </c>
    </row>
    <row r="78" spans="1:12" ht="15.75" x14ac:dyDescent="0.25">
      <c r="A78" s="4">
        <v>73</v>
      </c>
      <c r="B78" s="4">
        <v>13</v>
      </c>
      <c r="C78" s="64"/>
      <c r="D78" s="67"/>
      <c r="E78" s="5" t="s">
        <v>2</v>
      </c>
      <c r="F78" s="7" t="s">
        <v>18</v>
      </c>
      <c r="G78" s="24"/>
      <c r="H78" s="41">
        <f t="shared" ref="H78:H80" si="2">H68+H73-M88</f>
        <v>-44.840000000000146</v>
      </c>
      <c r="I78" s="17"/>
      <c r="K78" s="1">
        <f t="shared" ref="K78:K80" si="3">H68+H73-K88</f>
        <v>454.17999999999984</v>
      </c>
    </row>
    <row r="79" spans="1:12" ht="15.75" x14ac:dyDescent="0.25">
      <c r="A79" s="4">
        <v>74</v>
      </c>
      <c r="B79" s="4">
        <v>14</v>
      </c>
      <c r="C79" s="64"/>
      <c r="D79" s="67"/>
      <c r="E79" s="5" t="s">
        <v>4</v>
      </c>
      <c r="F79" s="7" t="s">
        <v>18</v>
      </c>
      <c r="G79" s="24"/>
      <c r="H79" s="41">
        <f t="shared" si="2"/>
        <v>22.199999999999989</v>
      </c>
      <c r="I79" s="17"/>
      <c r="K79" s="1">
        <f t="shared" si="3"/>
        <v>61.03000000000003</v>
      </c>
    </row>
    <row r="80" spans="1:12" ht="15.75" x14ac:dyDescent="0.25">
      <c r="A80" s="4">
        <v>75</v>
      </c>
      <c r="B80" s="4">
        <v>15</v>
      </c>
      <c r="C80" s="64"/>
      <c r="D80" s="67"/>
      <c r="E80" s="5" t="s">
        <v>66</v>
      </c>
      <c r="F80" s="7" t="s">
        <v>18</v>
      </c>
      <c r="G80" s="24"/>
      <c r="H80" s="41">
        <f t="shared" si="2"/>
        <v>-7.1800000000000637</v>
      </c>
      <c r="I80" s="17"/>
      <c r="K80" s="1">
        <f t="shared" si="3"/>
        <v>358.07999999999993</v>
      </c>
    </row>
    <row r="81" spans="1:13" ht="15.75" x14ac:dyDescent="0.25">
      <c r="A81" s="4">
        <v>76</v>
      </c>
      <c r="B81" s="4">
        <v>16</v>
      </c>
      <c r="C81" s="64"/>
      <c r="D81" s="66" t="s">
        <v>33</v>
      </c>
      <c r="E81" s="66"/>
      <c r="F81" s="11" t="s">
        <v>18</v>
      </c>
      <c r="G81" s="25"/>
      <c r="H81" s="10">
        <f>H82+H83+H84+H85</f>
        <v>0</v>
      </c>
      <c r="I81" s="17">
        <f>SUM(H82:H85)</f>
        <v>0</v>
      </c>
    </row>
    <row r="82" spans="1:13" ht="15.75" customHeight="1" x14ac:dyDescent="0.25">
      <c r="A82" s="4">
        <v>77</v>
      </c>
      <c r="B82" s="4">
        <v>17</v>
      </c>
      <c r="C82" s="64"/>
      <c r="D82" s="67" t="s">
        <v>64</v>
      </c>
      <c r="E82" s="5" t="s">
        <v>3</v>
      </c>
      <c r="F82" s="7" t="s">
        <v>18</v>
      </c>
      <c r="G82" s="24"/>
      <c r="H82" s="9">
        <v>0</v>
      </c>
      <c r="I82" s="68" t="s">
        <v>72</v>
      </c>
      <c r="J82" s="69"/>
      <c r="K82" s="69"/>
      <c r="L82" s="69"/>
    </row>
    <row r="83" spans="1:13" ht="15.75" x14ac:dyDescent="0.25">
      <c r="A83" s="4">
        <v>78</v>
      </c>
      <c r="B83" s="4">
        <v>18</v>
      </c>
      <c r="C83" s="64"/>
      <c r="D83" s="67"/>
      <c r="E83" s="5" t="s">
        <v>2</v>
      </c>
      <c r="F83" s="7" t="s">
        <v>18</v>
      </c>
      <c r="G83" s="24"/>
      <c r="H83" s="9">
        <v>0</v>
      </c>
      <c r="I83" s="68"/>
      <c r="J83" s="69"/>
      <c r="K83" s="69"/>
      <c r="L83" s="69"/>
    </row>
    <row r="84" spans="1:13" ht="15.75" x14ac:dyDescent="0.25">
      <c r="A84" s="4">
        <v>79</v>
      </c>
      <c r="B84" s="4">
        <v>19</v>
      </c>
      <c r="C84" s="64"/>
      <c r="D84" s="67"/>
      <c r="E84" s="5" t="s">
        <v>4</v>
      </c>
      <c r="F84" s="7" t="s">
        <v>18</v>
      </c>
      <c r="G84" s="24"/>
      <c r="H84" s="9">
        <v>0</v>
      </c>
      <c r="I84" s="68"/>
      <c r="J84" s="69"/>
      <c r="K84" s="69"/>
      <c r="L84" s="69"/>
    </row>
    <row r="85" spans="1:13" ht="15.75" x14ac:dyDescent="0.25">
      <c r="A85" s="4">
        <v>80</v>
      </c>
      <c r="B85" s="4">
        <v>20</v>
      </c>
      <c r="C85" s="65"/>
      <c r="D85" s="67"/>
      <c r="E85" s="5" t="s">
        <v>66</v>
      </c>
      <c r="F85" s="7" t="s">
        <v>18</v>
      </c>
      <c r="G85" s="24"/>
      <c r="H85" s="9">
        <v>0</v>
      </c>
      <c r="I85" s="68"/>
      <c r="J85" s="69"/>
      <c r="K85" s="69"/>
      <c r="L85" s="69"/>
    </row>
    <row r="86" spans="1:13" ht="15.75" x14ac:dyDescent="0.25">
      <c r="A86" s="4">
        <v>81</v>
      </c>
      <c r="B86" s="4">
        <v>21</v>
      </c>
      <c r="C86" s="63" t="s">
        <v>34</v>
      </c>
      <c r="D86" s="66" t="s">
        <v>11</v>
      </c>
      <c r="E86" s="66"/>
      <c r="F86" s="11" t="s">
        <v>18</v>
      </c>
      <c r="G86" s="25"/>
      <c r="H86" s="10" t="s">
        <v>51</v>
      </c>
      <c r="I86" s="46">
        <f>H66+H71-H76-H81</f>
        <v>5088.8999999999996</v>
      </c>
      <c r="K86" s="17">
        <f>K87+K88+K89+K90</f>
        <v>4169.92</v>
      </c>
      <c r="M86" s="1">
        <f>M87+M88+M89+M90</f>
        <v>5088.8999999999996</v>
      </c>
    </row>
    <row r="87" spans="1:13" ht="15.75" customHeight="1" x14ac:dyDescent="0.25">
      <c r="A87" s="4">
        <v>82</v>
      </c>
      <c r="B87" s="4">
        <v>22</v>
      </c>
      <c r="C87" s="64"/>
      <c r="D87" s="67" t="s">
        <v>64</v>
      </c>
      <c r="E87" s="5" t="s">
        <v>3</v>
      </c>
      <c r="F87" s="7" t="s">
        <v>18</v>
      </c>
      <c r="G87" s="24"/>
      <c r="H87" s="10" t="s">
        <v>52</v>
      </c>
      <c r="I87" s="44">
        <f>H67+H72-H77-H82</f>
        <v>215.98</v>
      </c>
      <c r="J87" s="27"/>
      <c r="K87" s="17">
        <v>200.11</v>
      </c>
      <c r="M87" s="1">
        <v>215.98</v>
      </c>
    </row>
    <row r="88" spans="1:13" ht="15.75" x14ac:dyDescent="0.25">
      <c r="A88" s="4">
        <v>83</v>
      </c>
      <c r="B88" s="4">
        <v>23</v>
      </c>
      <c r="C88" s="64"/>
      <c r="D88" s="67"/>
      <c r="E88" s="5" t="s">
        <v>2</v>
      </c>
      <c r="F88" s="7" t="s">
        <v>18</v>
      </c>
      <c r="G88" s="24"/>
      <c r="H88" s="10" t="s">
        <v>53</v>
      </c>
      <c r="I88" s="46">
        <f>H68+H73-H78-H83</f>
        <v>2557.67</v>
      </c>
      <c r="K88" s="17">
        <v>2058.65</v>
      </c>
      <c r="M88" s="1">
        <v>2557.67</v>
      </c>
    </row>
    <row r="89" spans="1:13" ht="15.75" x14ac:dyDescent="0.25">
      <c r="A89" s="4">
        <v>84</v>
      </c>
      <c r="B89" s="4">
        <v>24</v>
      </c>
      <c r="C89" s="64"/>
      <c r="D89" s="67"/>
      <c r="E89" s="5" t="s">
        <v>4</v>
      </c>
      <c r="F89" s="7" t="s">
        <v>18</v>
      </c>
      <c r="G89" s="24"/>
      <c r="H89" s="10" t="s">
        <v>54</v>
      </c>
      <c r="I89" s="46">
        <f t="shared" ref="I89:I90" si="4">H69+H74-H79-H84</f>
        <v>330.29</v>
      </c>
      <c r="K89" s="17">
        <v>291.45999999999998</v>
      </c>
      <c r="M89" s="1">
        <v>330.29</v>
      </c>
    </row>
    <row r="90" spans="1:13" ht="15.75" x14ac:dyDescent="0.25">
      <c r="A90" s="4">
        <v>85</v>
      </c>
      <c r="B90" s="4">
        <v>25</v>
      </c>
      <c r="C90" s="65"/>
      <c r="D90" s="67"/>
      <c r="E90" s="5" t="s">
        <v>1</v>
      </c>
      <c r="F90" s="7" t="s">
        <v>18</v>
      </c>
      <c r="G90" s="24"/>
      <c r="H90" s="10" t="s">
        <v>55</v>
      </c>
      <c r="I90" s="46">
        <f t="shared" si="4"/>
        <v>1984.96</v>
      </c>
      <c r="K90" s="17">
        <v>1619.7</v>
      </c>
      <c r="M90" s="1">
        <v>1984.96</v>
      </c>
    </row>
    <row r="91" spans="1:13" ht="15.75" x14ac:dyDescent="0.25">
      <c r="B91" s="70" t="s">
        <v>60</v>
      </c>
      <c r="C91" s="70"/>
      <c r="D91" s="70"/>
      <c r="E91" s="70"/>
      <c r="F91" s="13" t="s">
        <v>19</v>
      </c>
      <c r="G91" s="23"/>
      <c r="H91" s="19"/>
    </row>
    <row r="92" spans="1:13" ht="15.75" x14ac:dyDescent="0.25">
      <c r="A92" s="4">
        <v>86</v>
      </c>
      <c r="B92" s="4">
        <v>1</v>
      </c>
      <c r="C92" s="63" t="s">
        <v>35</v>
      </c>
      <c r="D92" s="66" t="s">
        <v>36</v>
      </c>
      <c r="E92" s="66"/>
      <c r="F92" s="11" t="s">
        <v>18</v>
      </c>
      <c r="G92" s="25"/>
      <c r="H92" s="10">
        <v>0</v>
      </c>
      <c r="I92" s="21">
        <f>SUM(H93:H96)</f>
        <v>0</v>
      </c>
    </row>
    <row r="93" spans="1:13" ht="15.75" customHeight="1" x14ac:dyDescent="0.25">
      <c r="A93" s="4">
        <v>87</v>
      </c>
      <c r="B93" s="4">
        <v>2</v>
      </c>
      <c r="C93" s="64"/>
      <c r="D93" s="67" t="s">
        <v>64</v>
      </c>
      <c r="E93" s="18" t="s">
        <v>3</v>
      </c>
      <c r="F93" s="7" t="s">
        <v>18</v>
      </c>
      <c r="G93" s="24"/>
      <c r="H93" s="9">
        <v>0</v>
      </c>
    </row>
    <row r="94" spans="1:13" ht="15.75" x14ac:dyDescent="0.25">
      <c r="A94" s="4">
        <v>88</v>
      </c>
      <c r="B94" s="4">
        <v>3</v>
      </c>
      <c r="C94" s="64"/>
      <c r="D94" s="67"/>
      <c r="E94" s="31" t="s">
        <v>2</v>
      </c>
      <c r="F94" s="7" t="s">
        <v>18</v>
      </c>
      <c r="G94" s="24"/>
      <c r="H94" s="9">
        <v>0</v>
      </c>
    </row>
    <row r="95" spans="1:13" ht="15.75" x14ac:dyDescent="0.25">
      <c r="A95" s="4">
        <v>89</v>
      </c>
      <c r="B95" s="4">
        <v>4</v>
      </c>
      <c r="C95" s="64"/>
      <c r="D95" s="67"/>
      <c r="E95" s="18" t="s">
        <v>4</v>
      </c>
      <c r="F95" s="7" t="s">
        <v>18</v>
      </c>
      <c r="G95" s="24"/>
      <c r="H95" s="9">
        <v>0</v>
      </c>
    </row>
    <row r="96" spans="1:13" ht="15.75" x14ac:dyDescent="0.25">
      <c r="A96" s="4">
        <v>90</v>
      </c>
      <c r="B96" s="4">
        <v>5</v>
      </c>
      <c r="C96" s="65"/>
      <c r="D96" s="67"/>
      <c r="E96" s="5" t="s">
        <v>66</v>
      </c>
      <c r="F96" s="7" t="s">
        <v>18</v>
      </c>
      <c r="G96" s="24"/>
      <c r="H96" s="9">
        <v>0</v>
      </c>
    </row>
    <row r="97" spans="1:9" ht="15.75" x14ac:dyDescent="0.25">
      <c r="A97" s="4">
        <v>91</v>
      </c>
      <c r="B97" s="4">
        <v>6</v>
      </c>
      <c r="C97" s="63" t="s">
        <v>62</v>
      </c>
      <c r="D97" s="66" t="s">
        <v>36</v>
      </c>
      <c r="E97" s="66"/>
      <c r="F97" s="11" t="s">
        <v>16</v>
      </c>
      <c r="G97" s="25"/>
      <c r="H97" s="10">
        <v>0</v>
      </c>
      <c r="I97" s="1">
        <f>SUM(H98:H101)</f>
        <v>0</v>
      </c>
    </row>
    <row r="98" spans="1:9" ht="15.75" customHeight="1" x14ac:dyDescent="0.25">
      <c r="A98" s="4">
        <v>92</v>
      </c>
      <c r="B98" s="4">
        <v>7</v>
      </c>
      <c r="C98" s="64"/>
      <c r="D98" s="67" t="s">
        <v>64</v>
      </c>
      <c r="E98" s="18" t="s">
        <v>3</v>
      </c>
      <c r="F98" s="7" t="s">
        <v>16</v>
      </c>
      <c r="G98" s="24"/>
      <c r="H98" s="9">
        <v>0</v>
      </c>
    </row>
    <row r="99" spans="1:9" ht="15.75" x14ac:dyDescent="0.25">
      <c r="A99" s="4">
        <v>93</v>
      </c>
      <c r="B99" s="4">
        <v>8</v>
      </c>
      <c r="C99" s="64"/>
      <c r="D99" s="67"/>
      <c r="E99" s="31" t="s">
        <v>2</v>
      </c>
      <c r="F99" s="7" t="s">
        <v>16</v>
      </c>
      <c r="G99" s="24"/>
      <c r="H99" s="9">
        <v>0</v>
      </c>
    </row>
    <row r="100" spans="1:9" ht="15.75" x14ac:dyDescent="0.25">
      <c r="A100" s="4">
        <v>94</v>
      </c>
      <c r="B100" s="4">
        <v>9</v>
      </c>
      <c r="C100" s="64"/>
      <c r="D100" s="67"/>
      <c r="E100" s="18" t="s">
        <v>4</v>
      </c>
      <c r="F100" s="7" t="s">
        <v>16</v>
      </c>
      <c r="G100" s="24"/>
      <c r="H100" s="9">
        <v>0</v>
      </c>
    </row>
    <row r="101" spans="1:9" ht="15.75" x14ac:dyDescent="0.25">
      <c r="A101" s="4">
        <v>95</v>
      </c>
      <c r="B101" s="4">
        <v>10</v>
      </c>
      <c r="C101" s="65"/>
      <c r="D101" s="67"/>
      <c r="E101" s="5" t="s">
        <v>66</v>
      </c>
      <c r="F101" s="7" t="s">
        <v>16</v>
      </c>
      <c r="G101" s="24"/>
      <c r="H101" s="9">
        <v>0</v>
      </c>
    </row>
    <row r="102" spans="1:9" ht="15.75" x14ac:dyDescent="0.25">
      <c r="A102" s="4">
        <v>96</v>
      </c>
      <c r="B102" s="4">
        <v>11</v>
      </c>
      <c r="C102" s="63" t="s">
        <v>63</v>
      </c>
      <c r="D102" s="66" t="s">
        <v>36</v>
      </c>
      <c r="E102" s="66"/>
      <c r="F102" s="11" t="s">
        <v>17</v>
      </c>
      <c r="G102" s="25"/>
      <c r="H102" s="10">
        <v>0</v>
      </c>
      <c r="I102" s="1">
        <f>SUM(H103:H106)</f>
        <v>0</v>
      </c>
    </row>
    <row r="103" spans="1:9" ht="15.75" customHeight="1" x14ac:dyDescent="0.25">
      <c r="A103" s="4">
        <v>97</v>
      </c>
      <c r="B103" s="4">
        <v>12</v>
      </c>
      <c r="C103" s="64"/>
      <c r="D103" s="67" t="s">
        <v>64</v>
      </c>
      <c r="E103" s="18" t="s">
        <v>3</v>
      </c>
      <c r="F103" s="7" t="s">
        <v>17</v>
      </c>
      <c r="G103" s="24"/>
      <c r="H103" s="9">
        <v>0</v>
      </c>
    </row>
    <row r="104" spans="1:9" ht="15.75" x14ac:dyDescent="0.25">
      <c r="A104" s="4">
        <v>98</v>
      </c>
      <c r="B104" s="4">
        <v>13</v>
      </c>
      <c r="C104" s="64"/>
      <c r="D104" s="67"/>
      <c r="E104" s="31" t="s">
        <v>2</v>
      </c>
      <c r="F104" s="7" t="s">
        <v>17</v>
      </c>
      <c r="G104" s="24"/>
      <c r="H104" s="9">
        <v>0</v>
      </c>
    </row>
    <row r="105" spans="1:9" ht="15.75" x14ac:dyDescent="0.25">
      <c r="A105" s="4">
        <v>99</v>
      </c>
      <c r="B105" s="4">
        <v>14</v>
      </c>
      <c r="C105" s="64"/>
      <c r="D105" s="67"/>
      <c r="E105" s="18" t="s">
        <v>4</v>
      </c>
      <c r="F105" s="7" t="s">
        <v>17</v>
      </c>
      <c r="G105" s="24"/>
      <c r="H105" s="9">
        <v>0</v>
      </c>
    </row>
    <row r="106" spans="1:9" ht="15.75" x14ac:dyDescent="0.25">
      <c r="A106" s="4">
        <v>100</v>
      </c>
      <c r="B106" s="4">
        <v>15</v>
      </c>
      <c r="C106" s="65"/>
      <c r="D106" s="67"/>
      <c r="E106" s="5" t="s">
        <v>66</v>
      </c>
      <c r="F106" s="7" t="s">
        <v>17</v>
      </c>
      <c r="G106" s="24"/>
      <c r="H106" s="9">
        <v>0</v>
      </c>
    </row>
    <row r="108" spans="1:9" x14ac:dyDescent="0.25">
      <c r="C108" s="8" t="s">
        <v>67</v>
      </c>
    </row>
    <row r="109" spans="1:9" x14ac:dyDescent="0.25">
      <c r="C109" s="62" t="s">
        <v>68</v>
      </c>
      <c r="D109" s="62"/>
      <c r="E109" s="62"/>
      <c r="F109" s="62"/>
      <c r="G109" s="28"/>
    </row>
    <row r="110" spans="1:9" ht="15" customHeight="1" x14ac:dyDescent="0.25">
      <c r="C110" s="62" t="s">
        <v>69</v>
      </c>
      <c r="D110" s="62"/>
      <c r="E110" s="62"/>
      <c r="F110" s="62"/>
      <c r="G110" s="28"/>
    </row>
    <row r="111" spans="1:9" ht="15" customHeight="1" x14ac:dyDescent="0.25">
      <c r="E111" s="1"/>
    </row>
    <row r="112" spans="1:9" x14ac:dyDescent="0.25">
      <c r="E112" s="1"/>
    </row>
    <row r="113" spans="5:5" x14ac:dyDescent="0.25">
      <c r="E113" s="1"/>
    </row>
  </sheetData>
  <mergeCells count="77">
    <mergeCell ref="C1:E1"/>
    <mergeCell ref="B2:E2"/>
    <mergeCell ref="C3:C11"/>
    <mergeCell ref="D3:E3"/>
    <mergeCell ref="D4:E4"/>
    <mergeCell ref="D5:D8"/>
    <mergeCell ref="D9:E9"/>
    <mergeCell ref="D10:D11"/>
    <mergeCell ref="I23:K23"/>
    <mergeCell ref="D24:D27"/>
    <mergeCell ref="C12:C20"/>
    <mergeCell ref="D12:E12"/>
    <mergeCell ref="D13:E13"/>
    <mergeCell ref="D14:D17"/>
    <mergeCell ref="D18:E18"/>
    <mergeCell ref="D19:D20"/>
    <mergeCell ref="C34:C39"/>
    <mergeCell ref="D34:E34"/>
    <mergeCell ref="D35:E35"/>
    <mergeCell ref="D36:D39"/>
    <mergeCell ref="B21:E21"/>
    <mergeCell ref="C22:C27"/>
    <mergeCell ref="D22:E22"/>
    <mergeCell ref="D23:E23"/>
    <mergeCell ref="C28:C33"/>
    <mergeCell ref="D28:E28"/>
    <mergeCell ref="D29:E29"/>
    <mergeCell ref="I29:K29"/>
    <mergeCell ref="D30:D33"/>
    <mergeCell ref="B58:E58"/>
    <mergeCell ref="C40:C45"/>
    <mergeCell ref="D40:E40"/>
    <mergeCell ref="D41:E41"/>
    <mergeCell ref="D42:D45"/>
    <mergeCell ref="C46:C51"/>
    <mergeCell ref="D46:E46"/>
    <mergeCell ref="D47:E47"/>
    <mergeCell ref="D48:D51"/>
    <mergeCell ref="I48:K48"/>
    <mergeCell ref="C52:C57"/>
    <mergeCell ref="D52:E52"/>
    <mergeCell ref="D53:E53"/>
    <mergeCell ref="D54:D57"/>
    <mergeCell ref="C59:C64"/>
    <mergeCell ref="D59:E59"/>
    <mergeCell ref="D60:E60"/>
    <mergeCell ref="D61:D64"/>
    <mergeCell ref="B65:E65"/>
    <mergeCell ref="C92:C96"/>
    <mergeCell ref="D92:E92"/>
    <mergeCell ref="D93:D96"/>
    <mergeCell ref="I67:K67"/>
    <mergeCell ref="C71:C75"/>
    <mergeCell ref="D71:E71"/>
    <mergeCell ref="D72:D75"/>
    <mergeCell ref="I72:K72"/>
    <mergeCell ref="C76:C85"/>
    <mergeCell ref="D76:E76"/>
    <mergeCell ref="D77:D80"/>
    <mergeCell ref="D81:E81"/>
    <mergeCell ref="D82:D85"/>
    <mergeCell ref="C66:C70"/>
    <mergeCell ref="D66:E66"/>
    <mergeCell ref="D67:D70"/>
    <mergeCell ref="I82:L85"/>
    <mergeCell ref="C86:C90"/>
    <mergeCell ref="D86:E86"/>
    <mergeCell ref="D87:D90"/>
    <mergeCell ref="B91:E91"/>
    <mergeCell ref="C109:F109"/>
    <mergeCell ref="C110:F110"/>
    <mergeCell ref="C97:C101"/>
    <mergeCell ref="D97:E97"/>
    <mergeCell ref="D98:D101"/>
    <mergeCell ref="C102:C106"/>
    <mergeCell ref="D102:E102"/>
    <mergeCell ref="D103:D106"/>
  </mergeCells>
  <pageMargins left="0.25" right="0.25" top="0.75" bottom="0.75" header="0.3" footer="0.3"/>
  <pageSetup paperSize="9" scale="5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13"/>
  <sheetViews>
    <sheetView topLeftCell="B1" zoomScale="84" zoomScaleNormal="84" workbookViewId="0">
      <selection activeCell="H60" sqref="H60"/>
    </sheetView>
  </sheetViews>
  <sheetFormatPr defaultColWidth="9.140625" defaultRowHeight="15" x14ac:dyDescent="0.25"/>
  <cols>
    <col min="1" max="1" width="0" style="1" hidden="1" customWidth="1"/>
    <col min="2" max="2" width="9.140625" style="1"/>
    <col min="3" max="3" width="43" style="1" customWidth="1"/>
    <col min="4" max="4" width="23.42578125" style="1" customWidth="1"/>
    <col min="5" max="5" width="55.7109375" style="2" bestFit="1" customWidth="1"/>
    <col min="6" max="7" width="14.28515625" style="1" customWidth="1"/>
    <col min="8" max="8" width="36" style="8" customWidth="1"/>
    <col min="9" max="11" width="9.140625" style="1"/>
    <col min="12" max="12" width="30.28515625" style="1" customWidth="1"/>
    <col min="13" max="16384" width="9.140625" style="1"/>
  </cols>
  <sheetData>
    <row r="1" spans="1:11" ht="31.5" x14ac:dyDescent="0.25">
      <c r="A1" s="15" t="s">
        <v>37</v>
      </c>
      <c r="B1" s="3" t="s">
        <v>13</v>
      </c>
      <c r="C1" s="84" t="s">
        <v>14</v>
      </c>
      <c r="D1" s="84"/>
      <c r="E1" s="84"/>
      <c r="F1" s="3" t="s">
        <v>15</v>
      </c>
      <c r="G1" s="22"/>
      <c r="H1" s="14" t="s">
        <v>20</v>
      </c>
      <c r="K1" s="26"/>
    </row>
    <row r="2" spans="1:11" ht="15.75" x14ac:dyDescent="0.25">
      <c r="B2" s="70" t="s">
        <v>56</v>
      </c>
      <c r="C2" s="70"/>
      <c r="D2" s="70"/>
      <c r="E2" s="70"/>
      <c r="F2" s="13" t="s">
        <v>19</v>
      </c>
      <c r="G2" s="23"/>
      <c r="H2" s="19">
        <v>13062</v>
      </c>
      <c r="I2" s="17">
        <f>H3+H4+H9</f>
        <v>13113</v>
      </c>
    </row>
    <row r="3" spans="1:11" ht="15.75" customHeight="1" x14ac:dyDescent="0.25">
      <c r="A3" s="4">
        <v>1</v>
      </c>
      <c r="B3" s="4">
        <v>1</v>
      </c>
      <c r="C3" s="85" t="s">
        <v>0</v>
      </c>
      <c r="D3" s="79" t="s">
        <v>21</v>
      </c>
      <c r="E3" s="79"/>
      <c r="F3" s="7" t="s">
        <v>16</v>
      </c>
      <c r="G3" s="24"/>
      <c r="H3" s="32">
        <v>9035</v>
      </c>
      <c r="I3" s="34" t="s">
        <v>74</v>
      </c>
      <c r="J3" s="27" t="s">
        <v>75</v>
      </c>
    </row>
    <row r="4" spans="1:11" ht="15.75" customHeight="1" x14ac:dyDescent="0.25">
      <c r="A4" s="4">
        <v>2</v>
      </c>
      <c r="B4" s="4">
        <v>2</v>
      </c>
      <c r="C4" s="86"/>
      <c r="D4" s="80" t="s">
        <v>38</v>
      </c>
      <c r="E4" s="80"/>
      <c r="F4" s="11" t="s">
        <v>16</v>
      </c>
      <c r="G4" s="25"/>
      <c r="H4" s="10">
        <f>H5+H6+H7+H8</f>
        <v>4027</v>
      </c>
      <c r="I4" s="17">
        <f>SUM(H5:H8)</f>
        <v>4027</v>
      </c>
    </row>
    <row r="5" spans="1:11" ht="15.75" customHeight="1" x14ac:dyDescent="0.25">
      <c r="A5" s="4">
        <v>3</v>
      </c>
      <c r="B5" s="4">
        <v>3</v>
      </c>
      <c r="C5" s="86"/>
      <c r="D5" s="81" t="s">
        <v>65</v>
      </c>
      <c r="E5" s="5" t="s">
        <v>3</v>
      </c>
      <c r="F5" s="7" t="s">
        <v>16</v>
      </c>
      <c r="G5" s="24"/>
      <c r="H5" s="9">
        <v>210</v>
      </c>
      <c r="I5" s="17"/>
    </row>
    <row r="6" spans="1:11" ht="15.75" x14ac:dyDescent="0.25">
      <c r="A6" s="4">
        <v>4</v>
      </c>
      <c r="B6" s="4">
        <v>4</v>
      </c>
      <c r="C6" s="86"/>
      <c r="D6" s="82"/>
      <c r="E6" s="5" t="s">
        <v>2</v>
      </c>
      <c r="F6" s="7" t="s">
        <v>16</v>
      </c>
      <c r="G6" s="24"/>
      <c r="H6" s="9">
        <v>1574</v>
      </c>
      <c r="I6" s="17"/>
    </row>
    <row r="7" spans="1:11" ht="15.75" x14ac:dyDescent="0.25">
      <c r="A7" s="4">
        <v>5</v>
      </c>
      <c r="B7" s="4">
        <v>5</v>
      </c>
      <c r="C7" s="86"/>
      <c r="D7" s="82"/>
      <c r="E7" s="5" t="s">
        <v>4</v>
      </c>
      <c r="F7" s="7" t="s">
        <v>16</v>
      </c>
      <c r="G7" s="24"/>
      <c r="H7" s="9">
        <v>314</v>
      </c>
      <c r="I7" s="17"/>
    </row>
    <row r="8" spans="1:11" ht="15.75" x14ac:dyDescent="0.25">
      <c r="A8" s="4">
        <v>6</v>
      </c>
      <c r="B8" s="4">
        <v>6</v>
      </c>
      <c r="C8" s="86"/>
      <c r="D8" s="83"/>
      <c r="E8" s="5" t="s">
        <v>66</v>
      </c>
      <c r="F8" s="7" t="s">
        <v>16</v>
      </c>
      <c r="G8" s="24"/>
      <c r="H8" s="9">
        <v>1929</v>
      </c>
      <c r="I8" s="17"/>
    </row>
    <row r="9" spans="1:11" ht="15.75" x14ac:dyDescent="0.25">
      <c r="A9" s="4">
        <v>7</v>
      </c>
      <c r="B9" s="4">
        <v>7</v>
      </c>
      <c r="C9" s="86"/>
      <c r="D9" s="80" t="s">
        <v>22</v>
      </c>
      <c r="E9" s="80"/>
      <c r="F9" s="11" t="s">
        <v>16</v>
      </c>
      <c r="G9" s="25"/>
      <c r="H9" s="33">
        <f>H10+H11</f>
        <v>51</v>
      </c>
      <c r="I9" s="35">
        <f>SUM(H10:H11)</f>
        <v>51</v>
      </c>
    </row>
    <row r="10" spans="1:11" ht="15.75" x14ac:dyDescent="0.25">
      <c r="A10" s="4">
        <v>8</v>
      </c>
      <c r="B10" s="4">
        <v>8</v>
      </c>
      <c r="C10" s="86"/>
      <c r="D10" s="67" t="s">
        <v>7</v>
      </c>
      <c r="E10" s="6" t="s">
        <v>5</v>
      </c>
      <c r="F10" s="7" t="s">
        <v>16</v>
      </c>
      <c r="G10" s="24"/>
      <c r="H10" s="9">
        <v>51</v>
      </c>
      <c r="I10" s="17"/>
    </row>
    <row r="11" spans="1:11" ht="15.75" x14ac:dyDescent="0.25">
      <c r="A11" s="4">
        <v>9</v>
      </c>
      <c r="B11" s="4">
        <v>9</v>
      </c>
      <c r="C11" s="87"/>
      <c r="D11" s="67"/>
      <c r="E11" s="5" t="s">
        <v>6</v>
      </c>
      <c r="F11" s="7" t="s">
        <v>16</v>
      </c>
      <c r="G11" s="24"/>
      <c r="H11" s="9">
        <v>0</v>
      </c>
      <c r="I11" s="17"/>
      <c r="J11" s="1">
        <v>37487.339999999997</v>
      </c>
    </row>
    <row r="12" spans="1:11" ht="15.75" x14ac:dyDescent="0.25">
      <c r="A12" s="4">
        <v>10</v>
      </c>
      <c r="B12" s="4">
        <v>10</v>
      </c>
      <c r="C12" s="63" t="s">
        <v>70</v>
      </c>
      <c r="D12" s="79" t="s">
        <v>21</v>
      </c>
      <c r="E12" s="79"/>
      <c r="F12" s="7" t="s">
        <v>17</v>
      </c>
      <c r="G12" s="24"/>
      <c r="H12" s="9">
        <f>37487.34-H13-H18</f>
        <v>25710.499999999996</v>
      </c>
      <c r="I12" s="17"/>
      <c r="J12" s="1">
        <f>H12+H13+H18</f>
        <v>37487.339999999997</v>
      </c>
    </row>
    <row r="13" spans="1:11" ht="15.75" customHeight="1" x14ac:dyDescent="0.25">
      <c r="A13" s="4">
        <v>11</v>
      </c>
      <c r="B13" s="4">
        <v>11</v>
      </c>
      <c r="C13" s="64"/>
      <c r="D13" s="80" t="s">
        <v>38</v>
      </c>
      <c r="E13" s="80"/>
      <c r="F13" s="11" t="s">
        <v>17</v>
      </c>
      <c r="G13" s="25"/>
      <c r="H13" s="10">
        <f>H14+H15+H16+H17</f>
        <v>11493.119999999999</v>
      </c>
      <c r="I13" s="17">
        <f>SUM(H14:H17)</f>
        <v>11493.119999999999</v>
      </c>
    </row>
    <row r="14" spans="1:11" ht="15.75" customHeight="1" x14ac:dyDescent="0.25">
      <c r="A14" s="4">
        <v>12</v>
      </c>
      <c r="B14" s="4">
        <v>12</v>
      </c>
      <c r="C14" s="64"/>
      <c r="D14" s="81" t="s">
        <v>65</v>
      </c>
      <c r="E14" s="5" t="s">
        <v>3</v>
      </c>
      <c r="F14" s="7" t="s">
        <v>17</v>
      </c>
      <c r="G14" s="24"/>
      <c r="H14" s="36">
        <v>766</v>
      </c>
      <c r="I14" s="17"/>
      <c r="K14" s="27" t="s">
        <v>76</v>
      </c>
    </row>
    <row r="15" spans="1:11" ht="15.75" x14ac:dyDescent="0.25">
      <c r="A15" s="4">
        <v>13</v>
      </c>
      <c r="B15" s="4">
        <v>13</v>
      </c>
      <c r="C15" s="64"/>
      <c r="D15" s="82"/>
      <c r="E15" s="5" t="s">
        <v>2</v>
      </c>
      <c r="F15" s="7" t="s">
        <v>17</v>
      </c>
      <c r="G15" s="24"/>
      <c r="H15" s="9">
        <v>6312.78</v>
      </c>
      <c r="I15" s="17"/>
    </row>
    <row r="16" spans="1:11" ht="15.75" x14ac:dyDescent="0.25">
      <c r="A16" s="4">
        <v>14</v>
      </c>
      <c r="B16" s="4">
        <v>14</v>
      </c>
      <c r="C16" s="64"/>
      <c r="D16" s="82"/>
      <c r="E16" s="5" t="s">
        <v>4</v>
      </c>
      <c r="F16" s="7" t="s">
        <v>17</v>
      </c>
      <c r="G16" s="24"/>
      <c r="H16" s="9">
        <v>872.45</v>
      </c>
      <c r="I16" s="17"/>
    </row>
    <row r="17" spans="1:11" ht="15.75" x14ac:dyDescent="0.25">
      <c r="A17" s="4">
        <v>15</v>
      </c>
      <c r="B17" s="4">
        <v>15</v>
      </c>
      <c r="C17" s="64"/>
      <c r="D17" s="83"/>
      <c r="E17" s="5" t="s">
        <v>66</v>
      </c>
      <c r="F17" s="7" t="s">
        <v>17</v>
      </c>
      <c r="G17" s="24"/>
      <c r="H17" s="9">
        <v>3541.89</v>
      </c>
      <c r="I17" s="17"/>
    </row>
    <row r="18" spans="1:11" ht="15.75" customHeight="1" x14ac:dyDescent="0.25">
      <c r="A18" s="4">
        <v>16</v>
      </c>
      <c r="B18" s="4">
        <v>16</v>
      </c>
      <c r="C18" s="64"/>
      <c r="D18" s="80" t="s">
        <v>22</v>
      </c>
      <c r="E18" s="80"/>
      <c r="F18" s="11" t="s">
        <v>17</v>
      </c>
      <c r="G18" s="25"/>
      <c r="H18" s="10">
        <f>H19+H20</f>
        <v>283.71999999999997</v>
      </c>
      <c r="I18" s="17">
        <f>SUM(H19:H20)</f>
        <v>283.71999999999997</v>
      </c>
    </row>
    <row r="19" spans="1:11" ht="15.75" x14ac:dyDescent="0.25">
      <c r="A19" s="4">
        <v>17</v>
      </c>
      <c r="B19" s="4">
        <v>17</v>
      </c>
      <c r="C19" s="64"/>
      <c r="D19" s="81" t="s">
        <v>7</v>
      </c>
      <c r="E19" s="6" t="s">
        <v>5</v>
      </c>
      <c r="F19" s="7" t="s">
        <v>17</v>
      </c>
      <c r="G19" s="24"/>
      <c r="H19" s="9">
        <f>265.12+0.28+2.45+1.22+2.78+0.56+5.67+1.24+4.4</f>
        <v>283.71999999999997</v>
      </c>
      <c r="I19" s="17"/>
    </row>
    <row r="20" spans="1:11" ht="31.5" x14ac:dyDescent="0.25">
      <c r="A20" s="4">
        <v>18</v>
      </c>
      <c r="B20" s="4">
        <v>18</v>
      </c>
      <c r="C20" s="65"/>
      <c r="D20" s="83"/>
      <c r="E20" s="5" t="s">
        <v>8</v>
      </c>
      <c r="F20" s="7" t="s">
        <v>17</v>
      </c>
      <c r="G20" s="24"/>
      <c r="H20" s="9">
        <v>0</v>
      </c>
      <c r="I20" s="17"/>
    </row>
    <row r="21" spans="1:11" ht="15.75" x14ac:dyDescent="0.25">
      <c r="B21" s="70" t="s">
        <v>57</v>
      </c>
      <c r="C21" s="70"/>
      <c r="D21" s="70"/>
      <c r="E21" s="70"/>
      <c r="F21" s="13" t="s">
        <v>19</v>
      </c>
      <c r="G21" s="23"/>
      <c r="H21" s="19"/>
      <c r="I21" s="17"/>
    </row>
    <row r="22" spans="1:11" ht="15.75" x14ac:dyDescent="0.25">
      <c r="A22" s="4">
        <v>19</v>
      </c>
      <c r="B22" s="4">
        <v>1</v>
      </c>
      <c r="C22" s="76" t="s">
        <v>23</v>
      </c>
      <c r="D22" s="66" t="s">
        <v>11</v>
      </c>
      <c r="E22" s="66"/>
      <c r="F22" s="11" t="s">
        <v>18</v>
      </c>
      <c r="G22" s="25"/>
      <c r="H22" s="10">
        <f>7717.39+397.4+1713.7+216.57+1421.28</f>
        <v>11466.34</v>
      </c>
      <c r="I22" s="17">
        <f>SUM(H23:H27)</f>
        <v>11466.34</v>
      </c>
    </row>
    <row r="23" spans="1:11" ht="15.75" x14ac:dyDescent="0.25">
      <c r="A23" s="4">
        <v>20</v>
      </c>
      <c r="B23" s="4">
        <v>2</v>
      </c>
      <c r="C23" s="76"/>
      <c r="D23" s="77" t="s">
        <v>9</v>
      </c>
      <c r="E23" s="77"/>
      <c r="F23" s="7" t="s">
        <v>18</v>
      </c>
      <c r="G23" s="24"/>
      <c r="H23" s="9">
        <v>7717.39</v>
      </c>
      <c r="I23" s="71" t="s">
        <v>73</v>
      </c>
      <c r="J23" s="72"/>
      <c r="K23" s="72"/>
    </row>
    <row r="24" spans="1:11" ht="15.75" customHeight="1" x14ac:dyDescent="0.25">
      <c r="A24" s="4">
        <v>21</v>
      </c>
      <c r="B24" s="4">
        <v>3</v>
      </c>
      <c r="C24" s="76"/>
      <c r="D24" s="67" t="s">
        <v>64</v>
      </c>
      <c r="E24" s="5" t="s">
        <v>3</v>
      </c>
      <c r="F24" s="7" t="s">
        <v>18</v>
      </c>
      <c r="G24" s="24"/>
      <c r="H24" s="9">
        <v>397.4</v>
      </c>
      <c r="I24" s="17"/>
    </row>
    <row r="25" spans="1:11" ht="15.75" x14ac:dyDescent="0.25">
      <c r="A25" s="4">
        <v>22</v>
      </c>
      <c r="B25" s="4">
        <v>4</v>
      </c>
      <c r="C25" s="76"/>
      <c r="D25" s="67"/>
      <c r="E25" s="5" t="s">
        <v>2</v>
      </c>
      <c r="F25" s="7" t="s">
        <v>18</v>
      </c>
      <c r="G25" s="24"/>
      <c r="H25" s="9">
        <f>1048+665.7</f>
        <v>1713.7</v>
      </c>
      <c r="I25" s="17"/>
    </row>
    <row r="26" spans="1:11" ht="15.75" x14ac:dyDescent="0.25">
      <c r="A26" s="4">
        <v>23</v>
      </c>
      <c r="B26" s="4">
        <v>5</v>
      </c>
      <c r="C26" s="76"/>
      <c r="D26" s="67"/>
      <c r="E26" s="5" t="s">
        <v>4</v>
      </c>
      <c r="F26" s="7" t="s">
        <v>18</v>
      </c>
      <c r="G26" s="24"/>
      <c r="H26" s="9">
        <f>145.97+70.6</f>
        <v>216.57</v>
      </c>
      <c r="I26" s="17"/>
    </row>
    <row r="27" spans="1:11" ht="15.75" x14ac:dyDescent="0.25">
      <c r="A27" s="4">
        <v>24</v>
      </c>
      <c r="B27" s="4">
        <v>6</v>
      </c>
      <c r="C27" s="76"/>
      <c r="D27" s="67"/>
      <c r="E27" s="5" t="s">
        <v>66</v>
      </c>
      <c r="F27" s="7" t="s">
        <v>18</v>
      </c>
      <c r="G27" s="24"/>
      <c r="H27" s="9">
        <f>895.98+525.3</f>
        <v>1421.28</v>
      </c>
      <c r="I27" s="17"/>
    </row>
    <row r="28" spans="1:11" ht="15.75" x14ac:dyDescent="0.25">
      <c r="A28" s="4">
        <v>25</v>
      </c>
      <c r="B28" s="4">
        <v>7</v>
      </c>
      <c r="C28" s="76" t="s">
        <v>24</v>
      </c>
      <c r="D28" s="66" t="s">
        <v>11</v>
      </c>
      <c r="E28" s="66"/>
      <c r="F28" s="11" t="s">
        <v>18</v>
      </c>
      <c r="G28" s="25"/>
      <c r="H28" s="10">
        <f>4379.32+210.6+1571.48+203.6+1258.6</f>
        <v>7623.6</v>
      </c>
      <c r="I28" s="17">
        <f>SUM(H29:H33)</f>
        <v>7623.6</v>
      </c>
    </row>
    <row r="29" spans="1:11" ht="15.75" x14ac:dyDescent="0.25">
      <c r="A29" s="4">
        <v>26</v>
      </c>
      <c r="B29" s="4">
        <v>8</v>
      </c>
      <c r="C29" s="76"/>
      <c r="D29" s="77" t="s">
        <v>9</v>
      </c>
      <c r="E29" s="77"/>
      <c r="F29" s="7" t="s">
        <v>18</v>
      </c>
      <c r="G29" s="24"/>
      <c r="H29" s="9">
        <v>4379.32</v>
      </c>
      <c r="I29" s="71" t="s">
        <v>73</v>
      </c>
      <c r="J29" s="72"/>
      <c r="K29" s="72"/>
    </row>
    <row r="30" spans="1:11" ht="15.75" x14ac:dyDescent="0.25">
      <c r="A30" s="4">
        <v>27</v>
      </c>
      <c r="B30" s="4">
        <v>9</v>
      </c>
      <c r="C30" s="76"/>
      <c r="D30" s="67" t="s">
        <v>64</v>
      </c>
      <c r="E30" s="5" t="s">
        <v>3</v>
      </c>
      <c r="F30" s="7" t="s">
        <v>18</v>
      </c>
      <c r="G30" s="24"/>
      <c r="H30" s="9">
        <v>210.6</v>
      </c>
      <c r="I30" s="17"/>
    </row>
    <row r="31" spans="1:11" ht="15.75" x14ac:dyDescent="0.25">
      <c r="A31" s="4">
        <v>28</v>
      </c>
      <c r="B31" s="4">
        <v>10</v>
      </c>
      <c r="C31" s="76"/>
      <c r="D31" s="67"/>
      <c r="E31" s="5" t="s">
        <v>2</v>
      </c>
      <c r="F31" s="7" t="s">
        <v>18</v>
      </c>
      <c r="G31" s="24"/>
      <c r="H31" s="9">
        <f>901.28+670.2</f>
        <v>1571.48</v>
      </c>
      <c r="I31" s="17"/>
    </row>
    <row r="32" spans="1:11" ht="15.75" x14ac:dyDescent="0.25">
      <c r="A32" s="4">
        <v>29</v>
      </c>
      <c r="B32" s="4">
        <v>11</v>
      </c>
      <c r="C32" s="76"/>
      <c r="D32" s="67"/>
      <c r="E32" s="5" t="s">
        <v>4</v>
      </c>
      <c r="F32" s="7" t="s">
        <v>18</v>
      </c>
      <c r="G32" s="24"/>
      <c r="H32" s="9">
        <f>131.4+72.2</f>
        <v>203.60000000000002</v>
      </c>
      <c r="I32" s="17"/>
    </row>
    <row r="33" spans="1:11" ht="15.75" x14ac:dyDescent="0.25">
      <c r="A33" s="4">
        <v>30</v>
      </c>
      <c r="B33" s="4">
        <v>12</v>
      </c>
      <c r="C33" s="76"/>
      <c r="D33" s="67"/>
      <c r="E33" s="5" t="s">
        <v>66</v>
      </c>
      <c r="F33" s="7" t="s">
        <v>18</v>
      </c>
      <c r="G33" s="24"/>
      <c r="H33" s="9">
        <f>734.7+523.9</f>
        <v>1258.5999999999999</v>
      </c>
      <c r="I33" s="17"/>
    </row>
    <row r="34" spans="1:11" ht="15.75" x14ac:dyDescent="0.25">
      <c r="A34" s="4">
        <v>31</v>
      </c>
      <c r="B34" s="4">
        <v>13</v>
      </c>
      <c r="C34" s="76" t="s">
        <v>25</v>
      </c>
      <c r="D34" s="66" t="s">
        <v>11</v>
      </c>
      <c r="E34" s="66"/>
      <c r="F34" s="11" t="s">
        <v>12</v>
      </c>
      <c r="G34" s="25"/>
      <c r="H34" s="10" t="s">
        <v>39</v>
      </c>
      <c r="I34" s="17">
        <f t="shared" ref="I34:I39" si="0">H28/H22*100</f>
        <v>66.486777820996068</v>
      </c>
    </row>
    <row r="35" spans="1:11" ht="15.75" x14ac:dyDescent="0.25">
      <c r="A35" s="4">
        <v>32</v>
      </c>
      <c r="B35" s="4">
        <v>14</v>
      </c>
      <c r="C35" s="76"/>
      <c r="D35" s="66" t="s">
        <v>9</v>
      </c>
      <c r="E35" s="66"/>
      <c r="F35" s="11" t="s">
        <v>12</v>
      </c>
      <c r="G35" s="25"/>
      <c r="H35" s="10" t="s">
        <v>40</v>
      </c>
      <c r="I35" s="17">
        <f t="shared" si="0"/>
        <v>56.746127900754004</v>
      </c>
    </row>
    <row r="36" spans="1:11" ht="15.75" x14ac:dyDescent="0.25">
      <c r="A36" s="4">
        <v>33</v>
      </c>
      <c r="B36" s="4">
        <v>15</v>
      </c>
      <c r="C36" s="76"/>
      <c r="D36" s="78" t="s">
        <v>10</v>
      </c>
      <c r="E36" s="12" t="s">
        <v>3</v>
      </c>
      <c r="F36" s="11" t="s">
        <v>12</v>
      </c>
      <c r="G36" s="25"/>
      <c r="H36" s="10" t="s">
        <v>41</v>
      </c>
      <c r="I36" s="17">
        <f t="shared" si="0"/>
        <v>52.994464016104679</v>
      </c>
    </row>
    <row r="37" spans="1:11" ht="15.75" x14ac:dyDescent="0.25">
      <c r="A37" s="4">
        <v>34</v>
      </c>
      <c r="B37" s="4">
        <v>16</v>
      </c>
      <c r="C37" s="76"/>
      <c r="D37" s="78"/>
      <c r="E37" s="12" t="s">
        <v>2</v>
      </c>
      <c r="F37" s="11" t="s">
        <v>12</v>
      </c>
      <c r="G37" s="25"/>
      <c r="H37" s="10" t="s">
        <v>42</v>
      </c>
      <c r="I37" s="17">
        <f t="shared" si="0"/>
        <v>91.700997840928977</v>
      </c>
    </row>
    <row r="38" spans="1:11" ht="15.75" x14ac:dyDescent="0.25">
      <c r="A38" s="4">
        <v>35</v>
      </c>
      <c r="B38" s="4">
        <v>17</v>
      </c>
      <c r="C38" s="76"/>
      <c r="D38" s="78"/>
      <c r="E38" s="12" t="s">
        <v>4</v>
      </c>
      <c r="F38" s="11" t="s">
        <v>12</v>
      </c>
      <c r="G38" s="25"/>
      <c r="H38" s="10" t="s">
        <v>43</v>
      </c>
      <c r="I38" s="17">
        <f t="shared" si="0"/>
        <v>94.011174216188778</v>
      </c>
    </row>
    <row r="39" spans="1:11" ht="15.75" x14ac:dyDescent="0.25">
      <c r="A39" s="4">
        <v>36</v>
      </c>
      <c r="B39" s="4">
        <v>18</v>
      </c>
      <c r="C39" s="76"/>
      <c r="D39" s="78"/>
      <c r="E39" s="12" t="s">
        <v>66</v>
      </c>
      <c r="F39" s="11" t="s">
        <v>12</v>
      </c>
      <c r="G39" s="25"/>
      <c r="H39" s="10" t="s">
        <v>44</v>
      </c>
      <c r="I39" s="17">
        <f t="shared" si="0"/>
        <v>88.55397951142632</v>
      </c>
    </row>
    <row r="40" spans="1:11" ht="15.75" x14ac:dyDescent="0.25">
      <c r="A40" s="4">
        <v>37</v>
      </c>
      <c r="B40" s="4">
        <v>19</v>
      </c>
      <c r="C40" s="76" t="s">
        <v>26</v>
      </c>
      <c r="D40" s="66" t="s">
        <v>11</v>
      </c>
      <c r="E40" s="66"/>
      <c r="F40" s="11" t="s">
        <v>18</v>
      </c>
      <c r="G40" s="25"/>
      <c r="H40" s="10">
        <f>552.11+19.82+154.83+15.77+120.51</f>
        <v>863.04000000000008</v>
      </c>
      <c r="I40" s="17">
        <f>SUM(H41:H45)</f>
        <v>863.04000000000008</v>
      </c>
    </row>
    <row r="41" spans="1:11" ht="15.75" x14ac:dyDescent="0.25">
      <c r="A41" s="4">
        <v>38</v>
      </c>
      <c r="B41" s="4">
        <v>20</v>
      </c>
      <c r="C41" s="76"/>
      <c r="D41" s="77" t="s">
        <v>9</v>
      </c>
      <c r="E41" s="77"/>
      <c r="F41" s="7" t="s">
        <v>18</v>
      </c>
      <c r="G41" s="24"/>
      <c r="H41" s="9">
        <v>552.11</v>
      </c>
      <c r="I41" s="17"/>
    </row>
    <row r="42" spans="1:11" ht="15.75" customHeight="1" x14ac:dyDescent="0.25">
      <c r="A42" s="4">
        <v>39</v>
      </c>
      <c r="B42" s="4">
        <v>21</v>
      </c>
      <c r="C42" s="76"/>
      <c r="D42" s="67" t="s">
        <v>64</v>
      </c>
      <c r="E42" s="5" t="s">
        <v>3</v>
      </c>
      <c r="F42" s="7" t="s">
        <v>18</v>
      </c>
      <c r="G42" s="24"/>
      <c r="H42" s="9">
        <v>19.82</v>
      </c>
      <c r="I42" s="17"/>
    </row>
    <row r="43" spans="1:11" ht="15.75" x14ac:dyDescent="0.25">
      <c r="A43" s="4">
        <v>40</v>
      </c>
      <c r="B43" s="4">
        <v>22</v>
      </c>
      <c r="C43" s="76"/>
      <c r="D43" s="67"/>
      <c r="E43" s="5" t="s">
        <v>2</v>
      </c>
      <c r="F43" s="7" t="s">
        <v>18</v>
      </c>
      <c r="G43" s="24"/>
      <c r="H43" s="9">
        <v>154.83000000000001</v>
      </c>
      <c r="I43" s="17"/>
    </row>
    <row r="44" spans="1:11" ht="15.75" x14ac:dyDescent="0.25">
      <c r="A44" s="4">
        <v>41</v>
      </c>
      <c r="B44" s="4">
        <v>23</v>
      </c>
      <c r="C44" s="76"/>
      <c r="D44" s="67"/>
      <c r="E44" s="5" t="s">
        <v>4</v>
      </c>
      <c r="F44" s="7" t="s">
        <v>18</v>
      </c>
      <c r="G44" s="24"/>
      <c r="H44" s="9">
        <v>15.77</v>
      </c>
      <c r="I44" s="17"/>
    </row>
    <row r="45" spans="1:11" ht="15.75" x14ac:dyDescent="0.25">
      <c r="A45" s="4">
        <v>42</v>
      </c>
      <c r="B45" s="4">
        <v>24</v>
      </c>
      <c r="C45" s="76"/>
      <c r="D45" s="67"/>
      <c r="E45" s="5" t="s">
        <v>66</v>
      </c>
      <c r="F45" s="7" t="s">
        <v>18</v>
      </c>
      <c r="G45" s="24"/>
      <c r="H45" s="9">
        <v>120.51</v>
      </c>
      <c r="I45" s="17"/>
    </row>
    <row r="46" spans="1:11" ht="15.75" x14ac:dyDescent="0.25">
      <c r="A46" s="4">
        <v>43</v>
      </c>
      <c r="B46" s="4">
        <v>25</v>
      </c>
      <c r="C46" s="76" t="s">
        <v>27</v>
      </c>
      <c r="D46" s="66" t="s">
        <v>11</v>
      </c>
      <c r="E46" s="66"/>
      <c r="F46" s="11" t="s">
        <v>18</v>
      </c>
      <c r="G46" s="25"/>
      <c r="H46" s="10">
        <f>453.97+10.6+167.4+17.79+117.93</f>
        <v>767.69</v>
      </c>
      <c r="I46" s="17">
        <f>SUM(H47:H51)</f>
        <v>767.69</v>
      </c>
    </row>
    <row r="47" spans="1:11" ht="15.75" x14ac:dyDescent="0.25">
      <c r="A47" s="4">
        <v>44</v>
      </c>
      <c r="B47" s="4">
        <v>26</v>
      </c>
      <c r="C47" s="76"/>
      <c r="D47" s="77" t="s">
        <v>9</v>
      </c>
      <c r="E47" s="77"/>
      <c r="F47" s="7" t="s">
        <v>18</v>
      </c>
      <c r="G47" s="24"/>
      <c r="H47" s="9">
        <v>453.97</v>
      </c>
      <c r="I47" s="17"/>
    </row>
    <row r="48" spans="1:11" ht="15.75" customHeight="1" x14ac:dyDescent="0.25">
      <c r="A48" s="4">
        <v>45</v>
      </c>
      <c r="B48" s="4">
        <v>27</v>
      </c>
      <c r="C48" s="76"/>
      <c r="D48" s="67" t="s">
        <v>64</v>
      </c>
      <c r="E48" s="5" t="s">
        <v>3</v>
      </c>
      <c r="F48" s="7" t="s">
        <v>18</v>
      </c>
      <c r="G48" s="24"/>
      <c r="H48" s="9">
        <v>10.6</v>
      </c>
      <c r="I48" s="71" t="s">
        <v>71</v>
      </c>
      <c r="J48" s="72"/>
      <c r="K48" s="72"/>
    </row>
    <row r="49" spans="1:9" ht="15.75" x14ac:dyDescent="0.25">
      <c r="A49" s="4">
        <v>46</v>
      </c>
      <c r="B49" s="4">
        <v>28</v>
      </c>
      <c r="C49" s="76"/>
      <c r="D49" s="67"/>
      <c r="E49" s="5" t="s">
        <v>2</v>
      </c>
      <c r="F49" s="7" t="s">
        <v>18</v>
      </c>
      <c r="G49" s="24"/>
      <c r="H49" s="9">
        <v>167.4</v>
      </c>
      <c r="I49" s="17"/>
    </row>
    <row r="50" spans="1:9" ht="15.75" x14ac:dyDescent="0.25">
      <c r="A50" s="4">
        <v>47</v>
      </c>
      <c r="B50" s="4">
        <v>29</v>
      </c>
      <c r="C50" s="76"/>
      <c r="D50" s="67"/>
      <c r="E50" s="5" t="s">
        <v>4</v>
      </c>
      <c r="F50" s="7" t="s">
        <v>18</v>
      </c>
      <c r="G50" s="24"/>
      <c r="H50" s="9">
        <v>17.79</v>
      </c>
      <c r="I50" s="17"/>
    </row>
    <row r="51" spans="1:9" ht="15.75" x14ac:dyDescent="0.25">
      <c r="A51" s="4">
        <v>48</v>
      </c>
      <c r="B51" s="4">
        <v>30</v>
      </c>
      <c r="C51" s="76"/>
      <c r="D51" s="67"/>
      <c r="E51" s="5" t="s">
        <v>66</v>
      </c>
      <c r="F51" s="7" t="s">
        <v>18</v>
      </c>
      <c r="G51" s="24"/>
      <c r="H51" s="9">
        <v>117.93</v>
      </c>
      <c r="I51" s="17"/>
    </row>
    <row r="52" spans="1:9" ht="15.75" x14ac:dyDescent="0.25">
      <c r="A52" s="4">
        <v>49</v>
      </c>
      <c r="B52" s="4">
        <v>31</v>
      </c>
      <c r="C52" s="76" t="s">
        <v>28</v>
      </c>
      <c r="D52" s="66" t="s">
        <v>11</v>
      </c>
      <c r="E52" s="66"/>
      <c r="F52" s="11" t="s">
        <v>12</v>
      </c>
      <c r="G52" s="25"/>
      <c r="H52" s="10" t="s">
        <v>45</v>
      </c>
      <c r="I52" s="17">
        <f>H46/H40*100</f>
        <v>88.951844642195027</v>
      </c>
    </row>
    <row r="53" spans="1:9" ht="15.75" x14ac:dyDescent="0.25">
      <c r="A53" s="4">
        <v>50</v>
      </c>
      <c r="B53" s="4">
        <v>32</v>
      </c>
      <c r="C53" s="76"/>
      <c r="D53" s="66" t="s">
        <v>9</v>
      </c>
      <c r="E53" s="66"/>
      <c r="F53" s="11" t="s">
        <v>12</v>
      </c>
      <c r="G53" s="25"/>
      <c r="H53" s="10" t="s">
        <v>46</v>
      </c>
      <c r="I53" s="17">
        <f t="shared" ref="I53:I57" si="1">H47/H41*100</f>
        <v>82.224556700657487</v>
      </c>
    </row>
    <row r="54" spans="1:9" ht="15.75" x14ac:dyDescent="0.25">
      <c r="A54" s="4">
        <v>51</v>
      </c>
      <c r="B54" s="4">
        <v>33</v>
      </c>
      <c r="C54" s="76"/>
      <c r="D54" s="78" t="s">
        <v>10</v>
      </c>
      <c r="E54" s="12" t="s">
        <v>3</v>
      </c>
      <c r="F54" s="11" t="s">
        <v>12</v>
      </c>
      <c r="G54" s="25"/>
      <c r="H54" s="10" t="s">
        <v>47</v>
      </c>
      <c r="I54" s="17">
        <f t="shared" si="1"/>
        <v>53.481331987891011</v>
      </c>
    </row>
    <row r="55" spans="1:9" ht="15.75" x14ac:dyDescent="0.25">
      <c r="A55" s="4">
        <v>52</v>
      </c>
      <c r="B55" s="4">
        <v>34</v>
      </c>
      <c r="C55" s="76"/>
      <c r="D55" s="78"/>
      <c r="E55" s="12" t="s">
        <v>2</v>
      </c>
      <c r="F55" s="11" t="s">
        <v>12</v>
      </c>
      <c r="G55" s="25"/>
      <c r="H55" s="10" t="s">
        <v>48</v>
      </c>
      <c r="I55" s="17">
        <f t="shared" si="1"/>
        <v>108.11858167021894</v>
      </c>
    </row>
    <row r="56" spans="1:9" ht="15.75" x14ac:dyDescent="0.25">
      <c r="A56" s="4">
        <v>53</v>
      </c>
      <c r="B56" s="4">
        <v>35</v>
      </c>
      <c r="C56" s="76"/>
      <c r="D56" s="78"/>
      <c r="E56" s="12" t="s">
        <v>4</v>
      </c>
      <c r="F56" s="11" t="s">
        <v>12</v>
      </c>
      <c r="G56" s="25"/>
      <c r="H56" s="10" t="s">
        <v>49</v>
      </c>
      <c r="I56" s="17">
        <f t="shared" si="1"/>
        <v>112.80913126188968</v>
      </c>
    </row>
    <row r="57" spans="1:9" ht="15.75" x14ac:dyDescent="0.25">
      <c r="A57" s="4">
        <v>54</v>
      </c>
      <c r="B57" s="4">
        <v>36</v>
      </c>
      <c r="C57" s="76"/>
      <c r="D57" s="78"/>
      <c r="E57" s="12" t="s">
        <v>66</v>
      </c>
      <c r="F57" s="11" t="s">
        <v>12</v>
      </c>
      <c r="G57" s="25"/>
      <c r="H57" s="10" t="s">
        <v>50</v>
      </c>
      <c r="I57" s="17">
        <f t="shared" si="1"/>
        <v>97.859098829972609</v>
      </c>
    </row>
    <row r="58" spans="1:9" ht="15.75" x14ac:dyDescent="0.25">
      <c r="B58" s="70" t="s">
        <v>58</v>
      </c>
      <c r="C58" s="70"/>
      <c r="D58" s="70"/>
      <c r="E58" s="70"/>
      <c r="F58" s="13" t="s">
        <v>19</v>
      </c>
      <c r="G58" s="23"/>
      <c r="H58" s="19"/>
      <c r="I58" s="17"/>
    </row>
    <row r="59" spans="1:9" ht="15.75" x14ac:dyDescent="0.25">
      <c r="A59" s="4">
        <v>55</v>
      </c>
      <c r="B59" s="4">
        <v>1</v>
      </c>
      <c r="C59" s="76" t="s">
        <v>61</v>
      </c>
      <c r="D59" s="66" t="s">
        <v>11</v>
      </c>
      <c r="E59" s="66"/>
      <c r="F59" s="11" t="s">
        <v>18</v>
      </c>
      <c r="G59" s="25"/>
      <c r="H59" s="10">
        <f>2472.93+196.02+317.31+23.88+315.43</f>
        <v>3325.5699999999997</v>
      </c>
      <c r="I59" s="17">
        <f>SUM(H60:H64)</f>
        <v>3325.5699999999997</v>
      </c>
    </row>
    <row r="60" spans="1:9" ht="15.75" x14ac:dyDescent="0.25">
      <c r="A60" s="4">
        <v>56</v>
      </c>
      <c r="B60" s="4">
        <v>2</v>
      </c>
      <c r="C60" s="76"/>
      <c r="D60" s="77" t="s">
        <v>9</v>
      </c>
      <c r="E60" s="77"/>
      <c r="F60" s="7" t="s">
        <v>18</v>
      </c>
      <c r="G60" s="24"/>
      <c r="H60" s="9">
        <v>2472.9299999999998</v>
      </c>
      <c r="I60" s="17"/>
    </row>
    <row r="61" spans="1:9" ht="15.75" customHeight="1" x14ac:dyDescent="0.25">
      <c r="A61" s="4">
        <v>57</v>
      </c>
      <c r="B61" s="4">
        <v>3</v>
      </c>
      <c r="C61" s="76"/>
      <c r="D61" s="67" t="s">
        <v>64</v>
      </c>
      <c r="E61" s="5" t="s">
        <v>3</v>
      </c>
      <c r="F61" s="7" t="s">
        <v>18</v>
      </c>
      <c r="G61" s="24"/>
      <c r="H61" s="9">
        <f>H24+H42-H30-H48</f>
        <v>196.01999999999998</v>
      </c>
      <c r="I61" s="17"/>
    </row>
    <row r="62" spans="1:9" ht="15.75" x14ac:dyDescent="0.25">
      <c r="A62" s="4">
        <v>58</v>
      </c>
      <c r="B62" s="4">
        <v>4</v>
      </c>
      <c r="C62" s="76"/>
      <c r="D62" s="67"/>
      <c r="E62" s="5" t="s">
        <v>2</v>
      </c>
      <c r="F62" s="7" t="s">
        <v>18</v>
      </c>
      <c r="G62" s="24"/>
      <c r="H62" s="9">
        <v>317.31</v>
      </c>
      <c r="I62" s="17"/>
    </row>
    <row r="63" spans="1:9" ht="15.75" x14ac:dyDescent="0.25">
      <c r="A63" s="4">
        <v>59</v>
      </c>
      <c r="B63" s="4">
        <v>5</v>
      </c>
      <c r="C63" s="76"/>
      <c r="D63" s="67"/>
      <c r="E63" s="5" t="s">
        <v>4</v>
      </c>
      <c r="F63" s="7" t="s">
        <v>18</v>
      </c>
      <c r="G63" s="24"/>
      <c r="H63" s="9">
        <v>23.88</v>
      </c>
      <c r="I63" s="17"/>
    </row>
    <row r="64" spans="1:9" ht="15.75" x14ac:dyDescent="0.25">
      <c r="A64" s="4">
        <v>60</v>
      </c>
      <c r="B64" s="4">
        <v>6</v>
      </c>
      <c r="C64" s="76"/>
      <c r="D64" s="67"/>
      <c r="E64" s="5" t="s">
        <v>66</v>
      </c>
      <c r="F64" s="7" t="s">
        <v>18</v>
      </c>
      <c r="G64" s="24"/>
      <c r="H64" s="9">
        <v>315.43</v>
      </c>
      <c r="I64" s="17"/>
    </row>
    <row r="65" spans="1:11" ht="15.75" x14ac:dyDescent="0.25">
      <c r="B65" s="70" t="s">
        <v>59</v>
      </c>
      <c r="C65" s="70"/>
      <c r="D65" s="70"/>
      <c r="E65" s="70"/>
      <c r="F65" s="13" t="s">
        <v>19</v>
      </c>
      <c r="G65" s="23"/>
      <c r="H65" s="19"/>
      <c r="I65" s="17"/>
    </row>
    <row r="66" spans="1:11" ht="15.75" x14ac:dyDescent="0.25">
      <c r="A66" s="4">
        <v>61</v>
      </c>
      <c r="B66" s="4">
        <v>1</v>
      </c>
      <c r="C66" s="63" t="s">
        <v>29</v>
      </c>
      <c r="D66" s="66" t="s">
        <v>11</v>
      </c>
      <c r="E66" s="66"/>
      <c r="F66" s="11" t="s">
        <v>18</v>
      </c>
      <c r="G66" s="25"/>
      <c r="H66" s="10">
        <f>155.91+861.7+105.4+1022.9</f>
        <v>2145.91</v>
      </c>
      <c r="I66" s="17">
        <f>SUM(H67:H70)</f>
        <v>2145.91</v>
      </c>
    </row>
    <row r="67" spans="1:11" ht="15.75" customHeight="1" x14ac:dyDescent="0.25">
      <c r="A67" s="4">
        <v>62</v>
      </c>
      <c r="B67" s="4">
        <v>2</v>
      </c>
      <c r="C67" s="64"/>
      <c r="D67" s="67" t="s">
        <v>64</v>
      </c>
      <c r="E67" s="5" t="s">
        <v>3</v>
      </c>
      <c r="F67" s="7" t="s">
        <v>18</v>
      </c>
      <c r="G67" s="24"/>
      <c r="H67" s="9">
        <v>155.91</v>
      </c>
      <c r="I67" s="71" t="s">
        <v>73</v>
      </c>
      <c r="J67" s="72"/>
      <c r="K67" s="72"/>
    </row>
    <row r="68" spans="1:11" ht="15.75" x14ac:dyDescent="0.25">
      <c r="A68" s="4">
        <v>63</v>
      </c>
      <c r="B68" s="4">
        <v>3</v>
      </c>
      <c r="C68" s="64"/>
      <c r="D68" s="67"/>
      <c r="E68" s="5" t="s">
        <v>2</v>
      </c>
      <c r="F68" s="7" t="s">
        <v>18</v>
      </c>
      <c r="G68" s="24"/>
      <c r="H68" s="9">
        <v>861.7</v>
      </c>
      <c r="I68" s="17"/>
    </row>
    <row r="69" spans="1:11" ht="15.75" x14ac:dyDescent="0.25">
      <c r="A69" s="4">
        <v>64</v>
      </c>
      <c r="B69" s="4">
        <v>4</v>
      </c>
      <c r="C69" s="64"/>
      <c r="D69" s="67"/>
      <c r="E69" s="5" t="s">
        <v>4</v>
      </c>
      <c r="F69" s="7" t="s">
        <v>18</v>
      </c>
      <c r="G69" s="24"/>
      <c r="H69" s="9">
        <v>105.4</v>
      </c>
      <c r="I69" s="17"/>
    </row>
    <row r="70" spans="1:11" ht="15.75" x14ac:dyDescent="0.25">
      <c r="A70" s="4">
        <v>65</v>
      </c>
      <c r="B70" s="4">
        <v>5</v>
      </c>
      <c r="C70" s="65"/>
      <c r="D70" s="67"/>
      <c r="E70" s="5" t="s">
        <v>66</v>
      </c>
      <c r="F70" s="7" t="s">
        <v>18</v>
      </c>
      <c r="G70" s="24"/>
      <c r="H70" s="9">
        <v>1022.9</v>
      </c>
      <c r="I70" s="17"/>
    </row>
    <row r="71" spans="1:11" ht="15.75" x14ac:dyDescent="0.25">
      <c r="A71" s="4">
        <v>66</v>
      </c>
      <c r="B71" s="4">
        <v>6</v>
      </c>
      <c r="C71" s="63" t="s">
        <v>30</v>
      </c>
      <c r="D71" s="66" t="s">
        <v>11</v>
      </c>
      <c r="E71" s="66"/>
      <c r="F71" s="11" t="s">
        <v>18</v>
      </c>
      <c r="G71" s="25"/>
      <c r="H71" s="10">
        <f>10.6+167.4+17.79+117.93</f>
        <v>313.72000000000003</v>
      </c>
      <c r="I71" s="17">
        <f>SUM(H72:H75)</f>
        <v>313.72000000000003</v>
      </c>
    </row>
    <row r="72" spans="1:11" ht="15.75" x14ac:dyDescent="0.25">
      <c r="A72" s="4">
        <v>67</v>
      </c>
      <c r="B72" s="4">
        <v>7</v>
      </c>
      <c r="C72" s="64"/>
      <c r="D72" s="73" t="s">
        <v>10</v>
      </c>
      <c r="E72" s="5" t="s">
        <v>3</v>
      </c>
      <c r="F72" s="7" t="s">
        <v>18</v>
      </c>
      <c r="G72" s="24"/>
      <c r="H72" s="9">
        <v>10.6</v>
      </c>
      <c r="I72" s="71" t="s">
        <v>71</v>
      </c>
      <c r="J72" s="72"/>
      <c r="K72" s="72"/>
    </row>
    <row r="73" spans="1:11" ht="15.75" x14ac:dyDescent="0.25">
      <c r="A73" s="4">
        <v>68</v>
      </c>
      <c r="B73" s="4">
        <v>8</v>
      </c>
      <c r="C73" s="64"/>
      <c r="D73" s="74"/>
      <c r="E73" s="5" t="s">
        <v>2</v>
      </c>
      <c r="F73" s="7" t="s">
        <v>18</v>
      </c>
      <c r="G73" s="24"/>
      <c r="H73" s="9">
        <v>167.4</v>
      </c>
      <c r="I73" s="17"/>
    </row>
    <row r="74" spans="1:11" ht="15.75" x14ac:dyDescent="0.25">
      <c r="A74" s="4">
        <v>69</v>
      </c>
      <c r="B74" s="4">
        <v>9</v>
      </c>
      <c r="C74" s="64"/>
      <c r="D74" s="74"/>
      <c r="E74" s="5" t="s">
        <v>4</v>
      </c>
      <c r="F74" s="7" t="s">
        <v>18</v>
      </c>
      <c r="G74" s="24"/>
      <c r="H74" s="9">
        <v>17.79</v>
      </c>
      <c r="I74" s="17"/>
    </row>
    <row r="75" spans="1:11" ht="15.75" x14ac:dyDescent="0.25">
      <c r="A75" s="4">
        <v>70</v>
      </c>
      <c r="B75" s="4">
        <v>10</v>
      </c>
      <c r="C75" s="65"/>
      <c r="D75" s="75"/>
      <c r="E75" s="5" t="s">
        <v>66</v>
      </c>
      <c r="F75" s="7" t="s">
        <v>18</v>
      </c>
      <c r="G75" s="24"/>
      <c r="H75" s="9">
        <v>117.93</v>
      </c>
      <c r="I75" s="17"/>
    </row>
    <row r="76" spans="1:11" ht="15.75" customHeight="1" x14ac:dyDescent="0.25">
      <c r="A76" s="4">
        <v>71</v>
      </c>
      <c r="B76" s="4">
        <v>11</v>
      </c>
      <c r="C76" s="63" t="s">
        <v>31</v>
      </c>
      <c r="D76" s="66" t="s">
        <v>32</v>
      </c>
      <c r="E76" s="66"/>
      <c r="F76" s="11" t="s">
        <v>18</v>
      </c>
      <c r="G76" s="25"/>
      <c r="H76" s="10">
        <f>1.33+96.91+6.38+77.91</f>
        <v>182.52999999999997</v>
      </c>
      <c r="I76" s="17">
        <f>SUM(H77:H80)</f>
        <v>182.52999999999997</v>
      </c>
    </row>
    <row r="77" spans="1:11" ht="15.75" customHeight="1" x14ac:dyDescent="0.25">
      <c r="A77" s="4">
        <v>72</v>
      </c>
      <c r="B77" s="4">
        <v>12</v>
      </c>
      <c r="C77" s="64"/>
      <c r="D77" s="67" t="s">
        <v>64</v>
      </c>
      <c r="E77" s="5" t="s">
        <v>3</v>
      </c>
      <c r="F77" s="7" t="s">
        <v>18</v>
      </c>
      <c r="G77" s="24"/>
      <c r="H77" s="9">
        <v>1.33</v>
      </c>
      <c r="I77" s="17"/>
    </row>
    <row r="78" spans="1:11" ht="15.75" x14ac:dyDescent="0.25">
      <c r="A78" s="4">
        <v>73</v>
      </c>
      <c r="B78" s="4">
        <v>13</v>
      </c>
      <c r="C78" s="64"/>
      <c r="D78" s="67"/>
      <c r="E78" s="5" t="s">
        <v>2</v>
      </c>
      <c r="F78" s="7" t="s">
        <v>18</v>
      </c>
      <c r="G78" s="24"/>
      <c r="H78" s="9">
        <v>96.91</v>
      </c>
      <c r="I78" s="17"/>
    </row>
    <row r="79" spans="1:11" ht="15.75" x14ac:dyDescent="0.25">
      <c r="A79" s="4">
        <v>74</v>
      </c>
      <c r="B79" s="4">
        <v>14</v>
      </c>
      <c r="C79" s="64"/>
      <c r="D79" s="67"/>
      <c r="E79" s="5" t="s">
        <v>4</v>
      </c>
      <c r="F79" s="7" t="s">
        <v>18</v>
      </c>
      <c r="G79" s="24"/>
      <c r="H79" s="9">
        <v>6.38</v>
      </c>
      <c r="I79" s="17"/>
    </row>
    <row r="80" spans="1:11" ht="15.75" x14ac:dyDescent="0.25">
      <c r="A80" s="4">
        <v>75</v>
      </c>
      <c r="B80" s="4">
        <v>15</v>
      </c>
      <c r="C80" s="64"/>
      <c r="D80" s="67"/>
      <c r="E80" s="5" t="s">
        <v>66</v>
      </c>
      <c r="F80" s="7" t="s">
        <v>18</v>
      </c>
      <c r="G80" s="24"/>
      <c r="H80" s="9">
        <v>77.91</v>
      </c>
      <c r="I80" s="17"/>
    </row>
    <row r="81" spans="1:12" ht="15.75" x14ac:dyDescent="0.25">
      <c r="A81" s="4">
        <v>76</v>
      </c>
      <c r="B81" s="4">
        <v>16</v>
      </c>
      <c r="C81" s="64"/>
      <c r="D81" s="66" t="s">
        <v>33</v>
      </c>
      <c r="E81" s="66"/>
      <c r="F81" s="11" t="s">
        <v>18</v>
      </c>
      <c r="G81" s="25"/>
      <c r="H81" s="10">
        <f>H82+H83+H84+H85</f>
        <v>0</v>
      </c>
      <c r="I81" s="17">
        <f>SUM(H82:H85)</f>
        <v>0</v>
      </c>
    </row>
    <row r="82" spans="1:12" ht="15.75" customHeight="1" x14ac:dyDescent="0.25">
      <c r="A82" s="4">
        <v>77</v>
      </c>
      <c r="B82" s="4">
        <v>17</v>
      </c>
      <c r="C82" s="64"/>
      <c r="D82" s="67" t="s">
        <v>64</v>
      </c>
      <c r="E82" s="5" t="s">
        <v>3</v>
      </c>
      <c r="F82" s="7" t="s">
        <v>18</v>
      </c>
      <c r="G82" s="24"/>
      <c r="H82" s="9">
        <v>0</v>
      </c>
      <c r="I82" s="68" t="s">
        <v>72</v>
      </c>
      <c r="J82" s="69"/>
      <c r="K82" s="69"/>
      <c r="L82" s="69"/>
    </row>
    <row r="83" spans="1:12" ht="15.75" x14ac:dyDescent="0.25">
      <c r="A83" s="4">
        <v>78</v>
      </c>
      <c r="B83" s="4">
        <v>18</v>
      </c>
      <c r="C83" s="64"/>
      <c r="D83" s="67"/>
      <c r="E83" s="5" t="s">
        <v>2</v>
      </c>
      <c r="F83" s="7" t="s">
        <v>18</v>
      </c>
      <c r="G83" s="24"/>
      <c r="H83" s="9">
        <v>0</v>
      </c>
      <c r="I83" s="68"/>
      <c r="J83" s="69"/>
      <c r="K83" s="69"/>
      <c r="L83" s="69"/>
    </row>
    <row r="84" spans="1:12" ht="15.75" x14ac:dyDescent="0.25">
      <c r="A84" s="4">
        <v>79</v>
      </c>
      <c r="B84" s="4">
        <v>19</v>
      </c>
      <c r="C84" s="64"/>
      <c r="D84" s="67"/>
      <c r="E84" s="5" t="s">
        <v>4</v>
      </c>
      <c r="F84" s="7" t="s">
        <v>18</v>
      </c>
      <c r="G84" s="24"/>
      <c r="H84" s="9">
        <v>0</v>
      </c>
      <c r="I84" s="68"/>
      <c r="J84" s="69"/>
      <c r="K84" s="69"/>
      <c r="L84" s="69"/>
    </row>
    <row r="85" spans="1:12" ht="15.75" x14ac:dyDescent="0.25">
      <c r="A85" s="4">
        <v>80</v>
      </c>
      <c r="B85" s="4">
        <v>20</v>
      </c>
      <c r="C85" s="65"/>
      <c r="D85" s="67"/>
      <c r="E85" s="5" t="s">
        <v>66</v>
      </c>
      <c r="F85" s="7" t="s">
        <v>18</v>
      </c>
      <c r="G85" s="24"/>
      <c r="H85" s="9">
        <v>0</v>
      </c>
      <c r="I85" s="68"/>
      <c r="J85" s="69"/>
      <c r="K85" s="69"/>
      <c r="L85" s="69"/>
    </row>
    <row r="86" spans="1:12" ht="15.75" x14ac:dyDescent="0.25">
      <c r="A86" s="4">
        <v>81</v>
      </c>
      <c r="B86" s="4">
        <v>21</v>
      </c>
      <c r="C86" s="63" t="s">
        <v>34</v>
      </c>
      <c r="D86" s="66" t="s">
        <v>11</v>
      </c>
      <c r="E86" s="66"/>
      <c r="F86" s="11" t="s">
        <v>18</v>
      </c>
      <c r="G86" s="25"/>
      <c r="H86" s="10" t="s">
        <v>51</v>
      </c>
      <c r="I86" s="17">
        <f>H66+H71-H76-H81</f>
        <v>2277.1000000000004</v>
      </c>
      <c r="K86" s="17"/>
    </row>
    <row r="87" spans="1:12" ht="15.75" customHeight="1" x14ac:dyDescent="0.25">
      <c r="A87" s="4">
        <v>82</v>
      </c>
      <c r="B87" s="4">
        <v>22</v>
      </c>
      <c r="C87" s="64"/>
      <c r="D87" s="67" t="s">
        <v>64</v>
      </c>
      <c r="E87" s="5" t="s">
        <v>3</v>
      </c>
      <c r="F87" s="7" t="s">
        <v>18</v>
      </c>
      <c r="G87" s="24"/>
      <c r="H87" s="10" t="s">
        <v>52</v>
      </c>
      <c r="I87" s="17">
        <f t="shared" ref="I87:I90" si="2">H67+H72-H77-H82</f>
        <v>165.17999999999998</v>
      </c>
      <c r="J87" s="27"/>
      <c r="K87" s="17"/>
    </row>
    <row r="88" spans="1:12" ht="15.75" x14ac:dyDescent="0.25">
      <c r="A88" s="4">
        <v>83</v>
      </c>
      <c r="B88" s="4">
        <v>23</v>
      </c>
      <c r="C88" s="64"/>
      <c r="D88" s="67"/>
      <c r="E88" s="5" t="s">
        <v>2</v>
      </c>
      <c r="F88" s="7" t="s">
        <v>18</v>
      </c>
      <c r="G88" s="24"/>
      <c r="H88" s="10" t="s">
        <v>53</v>
      </c>
      <c r="I88" s="17">
        <f t="shared" si="2"/>
        <v>932.19000000000017</v>
      </c>
      <c r="K88" s="17"/>
    </row>
    <row r="89" spans="1:12" ht="15.75" x14ac:dyDescent="0.25">
      <c r="A89" s="4">
        <v>84</v>
      </c>
      <c r="B89" s="4">
        <v>24</v>
      </c>
      <c r="C89" s="64"/>
      <c r="D89" s="67"/>
      <c r="E89" s="5" t="s">
        <v>4</v>
      </c>
      <c r="F89" s="7" t="s">
        <v>18</v>
      </c>
      <c r="G89" s="24"/>
      <c r="H89" s="10" t="s">
        <v>54</v>
      </c>
      <c r="I89" s="17">
        <f t="shared" si="2"/>
        <v>116.81</v>
      </c>
      <c r="K89" s="17"/>
    </row>
    <row r="90" spans="1:12" ht="15.75" x14ac:dyDescent="0.25">
      <c r="A90" s="4">
        <v>85</v>
      </c>
      <c r="B90" s="4">
        <v>25</v>
      </c>
      <c r="C90" s="65"/>
      <c r="D90" s="67"/>
      <c r="E90" s="5" t="s">
        <v>1</v>
      </c>
      <c r="F90" s="7" t="s">
        <v>18</v>
      </c>
      <c r="G90" s="24"/>
      <c r="H90" s="10" t="s">
        <v>55</v>
      </c>
      <c r="I90" s="17">
        <f t="shared" si="2"/>
        <v>1062.9199999999998</v>
      </c>
      <c r="K90" s="17"/>
    </row>
    <row r="91" spans="1:12" ht="15.75" x14ac:dyDescent="0.25">
      <c r="B91" s="70" t="s">
        <v>60</v>
      </c>
      <c r="C91" s="70"/>
      <c r="D91" s="70"/>
      <c r="E91" s="70"/>
      <c r="F91" s="13" t="s">
        <v>19</v>
      </c>
      <c r="G91" s="23"/>
      <c r="H91" s="19"/>
    </row>
    <row r="92" spans="1:12" ht="15.75" x14ac:dyDescent="0.25">
      <c r="A92" s="4">
        <v>86</v>
      </c>
      <c r="B92" s="4">
        <v>1</v>
      </c>
      <c r="C92" s="63" t="s">
        <v>35</v>
      </c>
      <c r="D92" s="66" t="s">
        <v>36</v>
      </c>
      <c r="E92" s="66"/>
      <c r="F92" s="11" t="s">
        <v>18</v>
      </c>
      <c r="G92" s="25"/>
      <c r="H92" s="10">
        <v>0</v>
      </c>
      <c r="I92" s="21">
        <f>SUM(H93:H96)</f>
        <v>0</v>
      </c>
    </row>
    <row r="93" spans="1:12" ht="15.75" customHeight="1" x14ac:dyDescent="0.25">
      <c r="A93" s="4">
        <v>87</v>
      </c>
      <c r="B93" s="4">
        <v>2</v>
      </c>
      <c r="C93" s="64"/>
      <c r="D93" s="67" t="s">
        <v>64</v>
      </c>
      <c r="E93" s="18" t="s">
        <v>3</v>
      </c>
      <c r="F93" s="7" t="s">
        <v>18</v>
      </c>
      <c r="G93" s="24"/>
      <c r="H93" s="9">
        <v>0</v>
      </c>
    </row>
    <row r="94" spans="1:12" ht="15.75" x14ac:dyDescent="0.25">
      <c r="A94" s="4">
        <v>88</v>
      </c>
      <c r="B94" s="4">
        <v>3</v>
      </c>
      <c r="C94" s="64"/>
      <c r="D94" s="67"/>
      <c r="E94" s="16" t="s">
        <v>2</v>
      </c>
      <c r="F94" s="7" t="s">
        <v>18</v>
      </c>
      <c r="G94" s="24"/>
      <c r="H94" s="9">
        <v>0</v>
      </c>
    </row>
    <row r="95" spans="1:12" ht="15.75" x14ac:dyDescent="0.25">
      <c r="A95" s="4">
        <v>89</v>
      </c>
      <c r="B95" s="4">
        <v>4</v>
      </c>
      <c r="C95" s="64"/>
      <c r="D95" s="67"/>
      <c r="E95" s="18" t="s">
        <v>4</v>
      </c>
      <c r="F95" s="7" t="s">
        <v>18</v>
      </c>
      <c r="G95" s="24"/>
      <c r="H95" s="9">
        <v>0</v>
      </c>
    </row>
    <row r="96" spans="1:12" ht="15.75" x14ac:dyDescent="0.25">
      <c r="A96" s="4">
        <v>90</v>
      </c>
      <c r="B96" s="4">
        <v>5</v>
      </c>
      <c r="C96" s="65"/>
      <c r="D96" s="67"/>
      <c r="E96" s="5" t="s">
        <v>66</v>
      </c>
      <c r="F96" s="7" t="s">
        <v>18</v>
      </c>
      <c r="G96" s="24"/>
      <c r="H96" s="9">
        <v>0</v>
      </c>
    </row>
    <row r="97" spans="1:9" ht="15.75" x14ac:dyDescent="0.25">
      <c r="A97" s="4">
        <v>91</v>
      </c>
      <c r="B97" s="4">
        <v>6</v>
      </c>
      <c r="C97" s="63" t="s">
        <v>62</v>
      </c>
      <c r="D97" s="66" t="s">
        <v>36</v>
      </c>
      <c r="E97" s="66"/>
      <c r="F97" s="11" t="s">
        <v>16</v>
      </c>
      <c r="G97" s="25"/>
      <c r="H97" s="10">
        <v>0</v>
      </c>
      <c r="I97" s="1">
        <f>SUM(H98:H101)</f>
        <v>0</v>
      </c>
    </row>
    <row r="98" spans="1:9" ht="15.75" customHeight="1" x14ac:dyDescent="0.25">
      <c r="A98" s="4">
        <v>92</v>
      </c>
      <c r="B98" s="4">
        <v>7</v>
      </c>
      <c r="C98" s="64"/>
      <c r="D98" s="67" t="s">
        <v>64</v>
      </c>
      <c r="E98" s="18" t="s">
        <v>3</v>
      </c>
      <c r="F98" s="7" t="s">
        <v>16</v>
      </c>
      <c r="G98" s="24"/>
      <c r="H98" s="9">
        <v>0</v>
      </c>
    </row>
    <row r="99" spans="1:9" ht="15.75" x14ac:dyDescent="0.25">
      <c r="A99" s="4">
        <v>93</v>
      </c>
      <c r="B99" s="4">
        <v>8</v>
      </c>
      <c r="C99" s="64"/>
      <c r="D99" s="67"/>
      <c r="E99" s="16" t="s">
        <v>2</v>
      </c>
      <c r="F99" s="7" t="s">
        <v>16</v>
      </c>
      <c r="G99" s="24"/>
      <c r="H99" s="9">
        <v>0</v>
      </c>
    </row>
    <row r="100" spans="1:9" ht="15.75" x14ac:dyDescent="0.25">
      <c r="A100" s="4">
        <v>94</v>
      </c>
      <c r="B100" s="4">
        <v>9</v>
      </c>
      <c r="C100" s="64"/>
      <c r="D100" s="67"/>
      <c r="E100" s="18" t="s">
        <v>4</v>
      </c>
      <c r="F100" s="7" t="s">
        <v>16</v>
      </c>
      <c r="G100" s="24"/>
      <c r="H100" s="9">
        <v>0</v>
      </c>
    </row>
    <row r="101" spans="1:9" ht="15.75" x14ac:dyDescent="0.25">
      <c r="A101" s="4">
        <v>95</v>
      </c>
      <c r="B101" s="4">
        <v>10</v>
      </c>
      <c r="C101" s="65"/>
      <c r="D101" s="67"/>
      <c r="E101" s="5" t="s">
        <v>66</v>
      </c>
      <c r="F101" s="7" t="s">
        <v>16</v>
      </c>
      <c r="G101" s="24"/>
      <c r="H101" s="9">
        <v>0</v>
      </c>
    </row>
    <row r="102" spans="1:9" ht="15.75" x14ac:dyDescent="0.25">
      <c r="A102" s="4">
        <v>96</v>
      </c>
      <c r="B102" s="4">
        <v>11</v>
      </c>
      <c r="C102" s="63" t="s">
        <v>63</v>
      </c>
      <c r="D102" s="66" t="s">
        <v>36</v>
      </c>
      <c r="E102" s="66"/>
      <c r="F102" s="11" t="s">
        <v>17</v>
      </c>
      <c r="G102" s="25"/>
      <c r="H102" s="10">
        <v>0</v>
      </c>
      <c r="I102" s="1">
        <f>SUM(H103:H106)</f>
        <v>0</v>
      </c>
    </row>
    <row r="103" spans="1:9" ht="15.75" customHeight="1" x14ac:dyDescent="0.25">
      <c r="A103" s="4">
        <v>97</v>
      </c>
      <c r="B103" s="4">
        <v>12</v>
      </c>
      <c r="C103" s="64"/>
      <c r="D103" s="67" t="s">
        <v>64</v>
      </c>
      <c r="E103" s="18" t="s">
        <v>3</v>
      </c>
      <c r="F103" s="7" t="s">
        <v>17</v>
      </c>
      <c r="G103" s="24"/>
      <c r="H103" s="9">
        <v>0</v>
      </c>
    </row>
    <row r="104" spans="1:9" ht="15.75" x14ac:dyDescent="0.25">
      <c r="A104" s="4">
        <v>98</v>
      </c>
      <c r="B104" s="4">
        <v>13</v>
      </c>
      <c r="C104" s="64"/>
      <c r="D104" s="67"/>
      <c r="E104" s="16" t="s">
        <v>2</v>
      </c>
      <c r="F104" s="7" t="s">
        <v>17</v>
      </c>
      <c r="G104" s="24"/>
      <c r="H104" s="9">
        <v>0</v>
      </c>
    </row>
    <row r="105" spans="1:9" ht="15.75" x14ac:dyDescent="0.25">
      <c r="A105" s="4">
        <v>99</v>
      </c>
      <c r="B105" s="4">
        <v>14</v>
      </c>
      <c r="C105" s="64"/>
      <c r="D105" s="67"/>
      <c r="E105" s="18" t="s">
        <v>4</v>
      </c>
      <c r="F105" s="7" t="s">
        <v>17</v>
      </c>
      <c r="G105" s="24"/>
      <c r="H105" s="9">
        <v>0</v>
      </c>
    </row>
    <row r="106" spans="1:9" ht="15.75" x14ac:dyDescent="0.25">
      <c r="A106" s="4">
        <v>100</v>
      </c>
      <c r="B106" s="4">
        <v>15</v>
      </c>
      <c r="C106" s="65"/>
      <c r="D106" s="67"/>
      <c r="E106" s="5" t="s">
        <v>66</v>
      </c>
      <c r="F106" s="7" t="s">
        <v>17</v>
      </c>
      <c r="G106" s="24"/>
      <c r="H106" s="9">
        <v>0</v>
      </c>
    </row>
    <row r="108" spans="1:9" x14ac:dyDescent="0.25">
      <c r="C108" s="8" t="s">
        <v>67</v>
      </c>
    </row>
    <row r="109" spans="1:9" x14ac:dyDescent="0.25">
      <c r="C109" s="62" t="s">
        <v>68</v>
      </c>
      <c r="D109" s="62"/>
      <c r="E109" s="62"/>
      <c r="F109" s="62"/>
      <c r="G109" s="20"/>
    </row>
    <row r="110" spans="1:9" ht="15" customHeight="1" x14ac:dyDescent="0.25">
      <c r="C110" s="62" t="s">
        <v>69</v>
      </c>
      <c r="D110" s="62"/>
      <c r="E110" s="62"/>
      <c r="F110" s="62"/>
      <c r="G110" s="20"/>
    </row>
    <row r="111" spans="1:9" ht="15" customHeight="1" x14ac:dyDescent="0.25">
      <c r="E111" s="1"/>
    </row>
    <row r="112" spans="1:9" x14ac:dyDescent="0.25">
      <c r="E112" s="1"/>
    </row>
    <row r="113" spans="5:5" x14ac:dyDescent="0.25">
      <c r="E113" s="1"/>
    </row>
  </sheetData>
  <mergeCells count="77">
    <mergeCell ref="I23:K23"/>
    <mergeCell ref="I29:K29"/>
    <mergeCell ref="I48:K48"/>
    <mergeCell ref="I72:K72"/>
    <mergeCell ref="I82:L85"/>
    <mergeCell ref="I67:K67"/>
    <mergeCell ref="B65:E65"/>
    <mergeCell ref="C52:C57"/>
    <mergeCell ref="D40:E40"/>
    <mergeCell ref="D41:E41"/>
    <mergeCell ref="D42:D45"/>
    <mergeCell ref="D46:E46"/>
    <mergeCell ref="D47:E47"/>
    <mergeCell ref="D48:D51"/>
    <mergeCell ref="D52:E52"/>
    <mergeCell ref="D53:E53"/>
    <mergeCell ref="D54:D57"/>
    <mergeCell ref="D23:E23"/>
    <mergeCell ref="C22:C27"/>
    <mergeCell ref="D22:E22"/>
    <mergeCell ref="C12:C20"/>
    <mergeCell ref="C3:C11"/>
    <mergeCell ref="D3:E3"/>
    <mergeCell ref="D12:E12"/>
    <mergeCell ref="C1:E1"/>
    <mergeCell ref="D24:D27"/>
    <mergeCell ref="C28:C33"/>
    <mergeCell ref="D28:E28"/>
    <mergeCell ref="D29:E29"/>
    <mergeCell ref="D30:D33"/>
    <mergeCell ref="D13:E13"/>
    <mergeCell ref="D14:D17"/>
    <mergeCell ref="D18:E18"/>
    <mergeCell ref="D19:D20"/>
    <mergeCell ref="B2:E2"/>
    <mergeCell ref="D4:E4"/>
    <mergeCell ref="D5:D8"/>
    <mergeCell ref="D9:E9"/>
    <mergeCell ref="D10:D11"/>
    <mergeCell ref="B21:E21"/>
    <mergeCell ref="C34:C39"/>
    <mergeCell ref="D34:E34"/>
    <mergeCell ref="D35:E35"/>
    <mergeCell ref="D36:D39"/>
    <mergeCell ref="C59:C64"/>
    <mergeCell ref="D61:D64"/>
    <mergeCell ref="B58:E58"/>
    <mergeCell ref="D59:E59"/>
    <mergeCell ref="D60:E60"/>
    <mergeCell ref="C40:C45"/>
    <mergeCell ref="C46:C51"/>
    <mergeCell ref="D67:D70"/>
    <mergeCell ref="C66:C70"/>
    <mergeCell ref="D66:E66"/>
    <mergeCell ref="D71:E71"/>
    <mergeCell ref="D72:D75"/>
    <mergeCell ref="C71:C75"/>
    <mergeCell ref="D76:E76"/>
    <mergeCell ref="D77:D80"/>
    <mergeCell ref="D81:E81"/>
    <mergeCell ref="B91:E91"/>
    <mergeCell ref="D82:D85"/>
    <mergeCell ref="C76:C85"/>
    <mergeCell ref="C86:C90"/>
    <mergeCell ref="D86:E86"/>
    <mergeCell ref="D87:D90"/>
    <mergeCell ref="C109:F109"/>
    <mergeCell ref="C110:F110"/>
    <mergeCell ref="D92:E92"/>
    <mergeCell ref="C92:C96"/>
    <mergeCell ref="D93:D96"/>
    <mergeCell ref="C97:C101"/>
    <mergeCell ref="D97:E97"/>
    <mergeCell ref="D98:D101"/>
    <mergeCell ref="C102:C106"/>
    <mergeCell ref="D102:E102"/>
    <mergeCell ref="D103:D106"/>
  </mergeCells>
  <pageMargins left="0.25" right="0.25" top="0.75" bottom="0.75" header="0.3" footer="0.3"/>
  <pageSetup paperSize="9" scale="5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Рабочий вариант (3)</vt:lpstr>
      <vt:lpstr>Рабочий вариант (2)</vt:lpstr>
      <vt:lpstr>Рабочий вариант</vt:lpstr>
      <vt:lpstr>Лист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2020-11-24T07:06:11Z</dcterms:modified>
</cp:coreProperties>
</file>