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28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6" fillId="0" borderId="0"/>
  </cellStyleXfs>
  <cellXfs count="124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7" fillId="7" borderId="14" pivotButton="0" quotePrefix="0" xfId="0"/>
    <xf numFmtId="0" fontId="27" fillId="7" borderId="11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4" min="1" max="1"/>
    <col width="11.6640625" customWidth="1" style="74" min="2" max="2"/>
    <col width="11.1640625" customWidth="1" style="74" min="3" max="3"/>
    <col width="16.5" bestFit="1" customWidth="1" style="74" min="4" max="4"/>
    <col width="10.33203125" customWidth="1" style="74" min="5" max="5"/>
    <col width="10.33203125" bestFit="1" customWidth="1" style="74" min="6" max="6"/>
    <col width="11.1640625" bestFit="1" customWidth="1" style="74" min="7" max="7"/>
    <col width="11.5" customWidth="1" style="74" min="8" max="8"/>
    <col width="10" customWidth="1" style="74" min="9" max="9"/>
    <col width="7.5" customWidth="1" style="74" min="10" max="10"/>
    <col width="10.33203125" customWidth="1" style="74" min="11" max="11"/>
    <col width="13.6640625" bestFit="1" customWidth="1" style="74" min="12" max="13"/>
    <col width="9" customWidth="1" style="74" min="14" max="16"/>
    <col width="11.83203125" customWidth="1" style="74" min="17" max="17"/>
    <col width="13" customWidth="1" style="74" min="18" max="18"/>
    <col width="15.1640625" customWidth="1" style="74" min="19" max="19"/>
    <col width="12.6640625" customWidth="1" style="74" min="20" max="20"/>
    <col width="15.6640625" bestFit="1" customWidth="1" style="74" min="21" max="21"/>
    <col width="10.1640625" customWidth="1" style="74" min="22" max="22"/>
    <col width="11.33203125" customWidth="1" style="74" min="23" max="23"/>
    <col width="8.6640625" customWidth="1" style="74" min="24" max="24"/>
    <col width="6.1640625" customWidth="1" style="74" min="25" max="25"/>
    <col width="3.5" customWidth="1" style="74" min="26" max="26"/>
    <col width="14.1640625" customWidth="1" style="74" min="27" max="27"/>
    <col width="10.5" bestFit="1" customWidth="1" style="74" min="28" max="28"/>
    <col width="3.33203125" customWidth="1" style="74" min="29" max="29"/>
    <col width="17.6640625" customWidth="1" style="74" min="30" max="30"/>
    <col width="15.5" bestFit="1" customWidth="1" style="74" min="31" max="31"/>
    <col width="2.83203125" customWidth="1" style="74" min="32" max="32"/>
    <col width="12.6640625" customWidth="1" style="74" min="33" max="33"/>
    <col width="10.83203125" customWidth="1" style="74" min="34" max="51"/>
    <col width="10.83203125" customWidth="1" style="74" min="52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3" t="inlineStr">
        <is>
          <t>Càrrec</t>
        </is>
      </c>
      <c r="C5" s="76" t="n"/>
      <c r="D5" s="76" t="n"/>
      <c r="E5" s="84" t="inlineStr">
        <is>
          <t>%  ↓</t>
        </is>
      </c>
      <c r="F5" s="84" t="inlineStr">
        <is>
          <t>%  ↑</t>
        </is>
      </c>
      <c r="G5" s="84" t="inlineStr">
        <is>
          <t>Import  ↓</t>
        </is>
      </c>
      <c r="H5" s="84" t="inlineStr">
        <is>
          <t>Import  ↑</t>
        </is>
      </c>
      <c r="I5" s="84" t="inlineStr">
        <is>
          <t>Observacions</t>
        </is>
      </c>
      <c r="J5" s="76" t="n"/>
      <c r="K5" s="76" t="n"/>
      <c r="L5" s="76" t="n"/>
      <c r="M5" s="69" t="n"/>
      <c r="P5" s="85" t="inlineStr">
        <is>
          <t>Càrrec</t>
        </is>
      </c>
      <c r="Q5" s="76" t="n"/>
      <c r="R5" s="76" t="n"/>
      <c r="S5" s="81" t="inlineStr">
        <is>
          <t>%  ↓</t>
        </is>
      </c>
      <c r="T5" s="81" t="inlineStr">
        <is>
          <t>%  ↑</t>
        </is>
      </c>
      <c r="U5" s="81" t="inlineStr">
        <is>
          <t>Import  ↓</t>
        </is>
      </c>
      <c r="V5" s="81" t="inlineStr">
        <is>
          <t>Import  ↑</t>
        </is>
      </c>
      <c r="W5" s="81" t="inlineStr">
        <is>
          <t>Observacions</t>
        </is>
      </c>
      <c r="X5" s="76" t="n"/>
      <c r="Y5" s="76" t="n"/>
      <c r="Z5" s="76" t="n"/>
      <c r="AA5" s="76" t="n"/>
      <c r="AB5" s="69" t="n"/>
    </row>
    <row r="6">
      <c r="B6" s="77" t="inlineStr">
        <is>
          <t>Gastos de notaria</t>
        </is>
      </c>
      <c r="C6" s="76" t="n"/>
      <c r="D6" s="76" t="n"/>
      <c r="E6" s="20" t="n">
        <v>0.002</v>
      </c>
      <c r="F6" s="20" t="n">
        <v>0.003</v>
      </c>
      <c r="G6" s="102" t="n">
        <v>600</v>
      </c>
      <c r="H6" s="102" t="n">
        <v>1200</v>
      </c>
      <c r="I6" s="78" t="inlineStr">
        <is>
          <t>-</t>
        </is>
      </c>
      <c r="J6" s="76" t="n"/>
      <c r="K6" s="76" t="n"/>
      <c r="L6" s="76" t="n"/>
      <c r="M6" s="69" t="n"/>
      <c r="P6" s="77" t="inlineStr">
        <is>
          <t>Gastos de notaria</t>
        </is>
      </c>
      <c r="Q6" s="76" t="n"/>
      <c r="R6" s="76" t="n"/>
      <c r="S6" s="20" t="n">
        <v>0.002</v>
      </c>
      <c r="T6" s="20" t="n">
        <v>0.003</v>
      </c>
      <c r="U6" s="102" t="n">
        <v>600</v>
      </c>
      <c r="V6" s="102" t="n">
        <v>1200</v>
      </c>
      <c r="W6" s="78" t="inlineStr">
        <is>
          <t>-</t>
        </is>
      </c>
      <c r="X6" s="76" t="n"/>
      <c r="Y6" s="76" t="n"/>
      <c r="Z6" s="76" t="n"/>
      <c r="AA6" s="76" t="n"/>
      <c r="AB6" s="69" t="n"/>
    </row>
    <row r="7">
      <c r="B7" s="77" t="inlineStr">
        <is>
          <t>Gastos de registre de la propietat</t>
        </is>
      </c>
      <c r="C7" s="76" t="n"/>
      <c r="D7" s="76" t="n"/>
      <c r="E7" s="20" t="n">
        <v>0.0015</v>
      </c>
      <c r="F7" s="20" t="n">
        <v>0.002</v>
      </c>
      <c r="G7" s="102" t="n">
        <v>400</v>
      </c>
      <c r="H7" s="102" t="n">
        <v>800</v>
      </c>
      <c r="I7" s="78" t="inlineStr">
        <is>
          <t>-</t>
        </is>
      </c>
      <c r="J7" s="76" t="n"/>
      <c r="K7" s="76" t="n"/>
      <c r="L7" s="76" t="n"/>
      <c r="M7" s="69" t="n"/>
      <c r="P7" s="77" t="inlineStr">
        <is>
          <t>Gastos de registre de la propietat</t>
        </is>
      </c>
      <c r="Q7" s="76" t="n"/>
      <c r="R7" s="76" t="n"/>
      <c r="S7" s="20" t="n">
        <v>0.0015</v>
      </c>
      <c r="T7" s="20" t="n">
        <v>0.002</v>
      </c>
      <c r="U7" s="102" t="n">
        <v>400</v>
      </c>
      <c r="V7" s="102" t="n">
        <v>800</v>
      </c>
      <c r="W7" s="78" t="inlineStr">
        <is>
          <t>-</t>
        </is>
      </c>
      <c r="X7" s="76" t="n"/>
      <c r="Y7" s="76" t="n"/>
      <c r="Z7" s="76" t="n"/>
      <c r="AA7" s="76" t="n"/>
      <c r="AB7" s="69" t="n"/>
    </row>
    <row r="8">
      <c r="B8" s="77" t="inlineStr">
        <is>
          <t>Gastos de gestoria</t>
        </is>
      </c>
      <c r="C8" s="76" t="n"/>
      <c r="D8" s="76" t="n"/>
      <c r="E8" s="20" t="inlineStr">
        <is>
          <t>-</t>
        </is>
      </c>
      <c r="F8" s="20" t="inlineStr">
        <is>
          <t>-</t>
        </is>
      </c>
      <c r="G8" s="103" t="n">
        <v>300</v>
      </c>
      <c r="H8" s="103" t="n">
        <v>600</v>
      </c>
      <c r="I8" s="78" t="inlineStr">
        <is>
          <t>No es obligatori pero si no et vols preocupar de res es paga i ja esta</t>
        </is>
      </c>
      <c r="J8" s="76" t="n"/>
      <c r="K8" s="76" t="n"/>
      <c r="L8" s="76" t="n"/>
      <c r="M8" s="69" t="n"/>
      <c r="P8" s="77" t="inlineStr">
        <is>
          <t>Gastos de gestoria</t>
        </is>
      </c>
      <c r="Q8" s="76" t="n"/>
      <c r="R8" s="76" t="n"/>
      <c r="S8" s="20" t="inlineStr">
        <is>
          <t>-</t>
        </is>
      </c>
      <c r="T8" s="20" t="inlineStr">
        <is>
          <t>-</t>
        </is>
      </c>
      <c r="U8" s="103" t="n">
        <v>300</v>
      </c>
      <c r="V8" s="103" t="n">
        <v>600</v>
      </c>
      <c r="W8" s="78" t="inlineStr">
        <is>
          <t>No es obligatori pero si no et vols preocupar de res es paga i ja esta</t>
        </is>
      </c>
      <c r="X8" s="76" t="n"/>
      <c r="Y8" s="76" t="n"/>
      <c r="Z8" s="76" t="n"/>
      <c r="AA8" s="76" t="n"/>
      <c r="AB8" s="69" t="n"/>
    </row>
    <row r="9">
      <c r="B9" s="77" t="inlineStr">
        <is>
          <t>Taxació hipotecaria</t>
        </is>
      </c>
      <c r="C9" s="76" t="n"/>
      <c r="D9" s="76" t="n"/>
      <c r="E9" s="20" t="inlineStr">
        <is>
          <t>-</t>
        </is>
      </c>
      <c r="F9" s="20" t="inlineStr">
        <is>
          <t>-</t>
        </is>
      </c>
      <c r="G9" s="103" t="n">
        <v>300</v>
      </c>
      <c r="H9" s="103" t="n">
        <v>500</v>
      </c>
      <c r="I9" s="78" t="inlineStr">
        <is>
          <t>En principi en les vivendes d'obra nova la taxació ja està inclosa</t>
        </is>
      </c>
      <c r="J9" s="76" t="n"/>
      <c r="K9" s="76" t="n"/>
      <c r="L9" s="76" t="n"/>
      <c r="M9" s="69" t="n"/>
      <c r="P9" s="77" t="inlineStr">
        <is>
          <t>Taxació hipotecaria</t>
        </is>
      </c>
      <c r="Q9" s="76" t="n"/>
      <c r="R9" s="76" t="n"/>
      <c r="S9" s="20" t="inlineStr">
        <is>
          <t>-</t>
        </is>
      </c>
      <c r="T9" s="20" t="inlineStr">
        <is>
          <t>-</t>
        </is>
      </c>
      <c r="U9" s="103" t="n">
        <v>300</v>
      </c>
      <c r="V9" s="103" t="n">
        <v>500</v>
      </c>
      <c r="W9" s="78" t="inlineStr">
        <is>
          <t>En principi en les vivendes d'obra nova la taxació ja està inclosa</t>
        </is>
      </c>
      <c r="X9" s="76" t="n"/>
      <c r="Y9" s="76" t="n"/>
      <c r="Z9" s="76" t="n"/>
      <c r="AA9" s="76" t="n"/>
      <c r="AB9" s="69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7" t="inlineStr">
        <is>
          <t>AJD (Impost d'Actes Jurídics Documentats)</t>
        </is>
      </c>
      <c r="C11" s="76" t="n"/>
      <c r="D11" s="76" t="n"/>
      <c r="E11" s="104" t="n">
        <v>0.015</v>
      </c>
      <c r="F11" s="104" t="n">
        <v>0.015</v>
      </c>
      <c r="G11" s="103">
        <f>D16*E11</f>
        <v/>
      </c>
      <c r="H11" s="103">
        <f>D16*F11</f>
        <v/>
      </c>
      <c r="I11" s="78" t="inlineStr">
        <is>
          <t>En principi el banc es fa càrrec d'això (s'aplica al preu sense IVA)</t>
        </is>
      </c>
      <c r="J11" s="76" t="n"/>
      <c r="K11" s="76" t="n"/>
      <c r="L11" s="76" t="n"/>
      <c r="M11" s="69" t="n"/>
      <c r="P11" s="78" t="inlineStr">
        <is>
          <t>ITP (Impost Transmisions Patrimonials)</t>
        </is>
      </c>
      <c r="Q11" s="78" t="n"/>
      <c r="R11" s="78" t="n"/>
      <c r="S11" s="27" t="n">
        <v>0.05</v>
      </c>
      <c r="T11" s="27" t="n">
        <v>0.1</v>
      </c>
      <c r="U11" s="105">
        <f>R16*S11</f>
        <v/>
      </c>
      <c r="V11" s="105">
        <f>R16*T11</f>
        <v/>
      </c>
      <c r="W11" s="78" t="inlineStr">
        <is>
          <t>Si ets &lt; 33 anys i cobres &lt; 30.000€ anuals et rebaixen a un 5 %</t>
        </is>
      </c>
      <c r="X11" s="78" t="n"/>
      <c r="Y11" s="78" t="n"/>
      <c r="Z11" s="78" t="n"/>
      <c r="AA11" s="78" t="n"/>
      <c r="AB11" s="78" t="n"/>
    </row>
    <row r="12">
      <c r="B12" s="24" t="n"/>
      <c r="C12" s="24" t="n"/>
      <c r="D12" s="24" t="n"/>
      <c r="E12" s="24" t="n"/>
      <c r="F12" s="24" t="n"/>
      <c r="G12" s="106">
        <f>SUM(G6:G11)</f>
        <v/>
      </c>
      <c r="H12" s="106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7">
        <f>SUM(U6:U11)</f>
        <v/>
      </c>
      <c r="V12" s="107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79">
        <f>CONCATENATE("(mitja  de  ",AVERAGE(G12:H12)," €)")</f>
        <v/>
      </c>
      <c r="U13" s="79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1" t="inlineStr">
        <is>
          <t>Preu immoble</t>
        </is>
      </c>
      <c r="C16" s="69" t="n"/>
      <c r="D16" s="108" t="n">
        <v>225000</v>
      </c>
      <c r="E16" s="80" t="inlineStr">
        <is>
          <t xml:space="preserve">   (preu amb IVA inclòs)</t>
        </is>
      </c>
      <c r="P16" s="72" t="inlineStr">
        <is>
          <t>Preu immoble</t>
        </is>
      </c>
      <c r="Q16" s="69" t="n"/>
      <c r="R16" s="108" t="n">
        <v>210000</v>
      </c>
      <c r="S16" s="79" t="n"/>
    </row>
    <row r="17" ht="16" customHeight="1">
      <c r="B17" s="71" t="inlineStr">
        <is>
          <t>Preu total</t>
        </is>
      </c>
      <c r="C17" s="69" t="n"/>
      <c r="D17" s="109">
        <f>D16+AVERAGE(G12:H12)</f>
        <v/>
      </c>
      <c r="E17" s="73">
        <f>CONCATENATE("   (amb gastos compra del ",ROUND(AVERAGE(G12:H12)/D16*100,1)," %)")</f>
        <v/>
      </c>
      <c r="P17" s="72" t="inlineStr">
        <is>
          <t>Preu total</t>
        </is>
      </c>
      <c r="Q17" s="69" t="n"/>
      <c r="R17" s="109">
        <f>R16+AVERAGE(U12:V12)</f>
        <v/>
      </c>
      <c r="S17" s="73">
        <f>CONCATENATE("   (amb gastos compra del ",ROUND(AVERAGE(U12:V12)/R16*100,1)," %)")</f>
        <v/>
      </c>
    </row>
    <row r="18" ht="17" customHeight="1" thickBot="1"/>
    <row r="19" ht="17" customHeight="1" thickBot="1">
      <c r="B19" s="71" t="inlineStr">
        <is>
          <t>Estalvis</t>
        </is>
      </c>
      <c r="C19" s="69" t="n"/>
      <c r="D19" s="108" t="n">
        <v>40000</v>
      </c>
      <c r="E19" s="79">
        <f>CONCATENATE("(",ROUND((D19/D16*100),1)," %)")</f>
        <v/>
      </c>
      <c r="P19" s="75" t="inlineStr">
        <is>
          <t>Estalvis</t>
        </is>
      </c>
      <c r="Q19" s="76" t="n"/>
      <c r="R19" s="108" t="n">
        <v>40000</v>
      </c>
      <c r="S19" s="80">
        <f>CONCATENATE("   (",ROUND((R19/R16*100),1)," %)")</f>
        <v/>
      </c>
    </row>
    <row r="20" ht="16" customHeight="1">
      <c r="B20" s="71" t="inlineStr">
        <is>
          <t>Estalvis gastos compra</t>
        </is>
      </c>
      <c r="C20" s="69" t="n"/>
      <c r="D20" s="109">
        <f>AVERAGE(G12:H12)</f>
        <v/>
      </c>
      <c r="E20" s="79" t="n"/>
      <c r="P20" s="72" t="inlineStr">
        <is>
          <t>Estalvis gastos compra</t>
        </is>
      </c>
      <c r="Q20" s="69" t="n"/>
      <c r="R20" s="109">
        <f>AVERAGE(U12:V12)</f>
        <v/>
      </c>
      <c r="S20" s="80" t="n"/>
    </row>
    <row r="21" ht="16" customHeight="1">
      <c r="B21" s="71" t="inlineStr">
        <is>
          <t>Estalvis per la hipoteca</t>
        </is>
      </c>
      <c r="C21" s="69" t="n"/>
      <c r="D21" s="103">
        <f>D19-D20</f>
        <v/>
      </c>
      <c r="E21" s="79" t="n"/>
      <c r="F21" s="110" t="n"/>
      <c r="P21" s="72" t="inlineStr">
        <is>
          <t>Estalvis per la hipoteca</t>
        </is>
      </c>
      <c r="Q21" s="69" t="n"/>
      <c r="R21" s="103">
        <f>R19-R20</f>
        <v/>
      </c>
      <c r="S21" s="80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1" t="inlineStr">
        <is>
          <t>Import a financiar</t>
        </is>
      </c>
      <c r="C23" s="69" t="n"/>
      <c r="D23" s="102">
        <f>D16-D21</f>
        <v/>
      </c>
      <c r="E23" s="111" t="n"/>
      <c r="P23" s="72" t="inlineStr">
        <is>
          <t>Import a financiar</t>
        </is>
      </c>
      <c r="Q23" s="69" t="n"/>
      <c r="R23" s="102">
        <f>R16-R21</f>
        <v/>
      </c>
      <c r="S23" s="111" t="n"/>
    </row>
    <row r="24" ht="16" customHeight="1">
      <c r="B24" s="71" t="inlineStr">
        <is>
          <t>Interès fixe (%)</t>
        </is>
      </c>
      <c r="C24" s="69" t="n"/>
      <c r="D24" s="38" t="n">
        <v>2.5</v>
      </c>
      <c r="E24" s="39">
        <f>(D24/12)/100</f>
        <v/>
      </c>
      <c r="P24" s="72" t="inlineStr">
        <is>
          <t>Interès fixe (%)</t>
        </is>
      </c>
      <c r="Q24" s="69" t="n"/>
      <c r="R24" s="38" t="n">
        <v>2.5</v>
      </c>
      <c r="S24" s="39">
        <f>(R24/12)/100</f>
        <v/>
      </c>
    </row>
    <row r="25" ht="16" customHeight="1">
      <c r="B25" s="71" t="inlineStr">
        <is>
          <t>Temps (anys)</t>
        </is>
      </c>
      <c r="C25" s="69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2" t="inlineStr">
        <is>
          <t>Temps (anys)</t>
        </is>
      </c>
      <c r="Q25" s="69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2" t="n"/>
      <c r="E26" s="24" t="n"/>
      <c r="P26" s="41" t="n"/>
      <c r="Q26" s="41" t="n"/>
      <c r="R26" s="112" t="n"/>
      <c r="S26" s="24" t="n"/>
    </row>
    <row r="27" ht="16" customHeight="1">
      <c r="B27" s="68" t="inlineStr">
        <is>
          <t>Quota mensual</t>
        </is>
      </c>
      <c r="C27" s="69" t="n"/>
      <c r="D27" s="113">
        <f>(D23*E24*((1+E24)^E25))/(((1+E24)^E25)-1)</f>
        <v/>
      </c>
      <c r="E27" s="44" t="n"/>
      <c r="P27" s="70" t="inlineStr">
        <is>
          <t>Quota mensual</t>
        </is>
      </c>
      <c r="Q27" s="69" t="n"/>
      <c r="R27" s="114">
        <f>(R23*S24*((1+S24)^S25))/(((1+S24)^S25)-1)</f>
        <v/>
      </c>
      <c r="S27" s="44" t="n"/>
    </row>
    <row r="28" ht="16" customHeight="1">
      <c r="B28" s="68" t="inlineStr">
        <is>
          <t>Quota actual</t>
        </is>
      </c>
      <c r="C28" s="69" t="n"/>
      <c r="D28" s="113" t="n">
        <v>680.8</v>
      </c>
      <c r="E28" s="24" t="n"/>
      <c r="P28" s="70" t="inlineStr">
        <is>
          <t>Quota actual</t>
        </is>
      </c>
      <c r="Q28" s="69" t="n"/>
      <c r="R28" s="114" t="n">
        <v>680.8</v>
      </c>
      <c r="S28" s="24" t="n"/>
    </row>
    <row r="29">
      <c r="B29" s="24" t="n"/>
      <c r="C29" s="24" t="n"/>
      <c r="D29" s="115">
        <f>D27-D28</f>
        <v/>
      </c>
      <c r="E29" s="24" t="n"/>
      <c r="P29" s="24" t="n"/>
      <c r="Q29" s="24" t="n"/>
      <c r="R29" s="115">
        <f>R27-R28</f>
        <v/>
      </c>
      <c r="S29" s="24" t="n"/>
    </row>
    <row r="30">
      <c r="D30" s="116" t="n"/>
    </row>
    <row r="31">
      <c r="D31" s="116" t="n"/>
    </row>
    <row r="32">
      <c r="D32" s="116" t="n"/>
    </row>
    <row r="33">
      <c r="D33" s="116" t="n"/>
    </row>
    <row r="34">
      <c r="D34" s="116" t="n"/>
    </row>
    <row r="35">
      <c r="D35" s="116" t="n"/>
    </row>
    <row r="36">
      <c r="D36" s="116" t="n"/>
    </row>
    <row r="37">
      <c r="D37" s="116" t="n"/>
    </row>
    <row r="38">
      <c r="D38" s="116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topLeftCell="A5" workbookViewId="0">
      <selection activeCell="A1" sqref="A1"/>
    </sheetView>
  </sheetViews>
  <sheetFormatPr baseColWidth="10" defaultRowHeight="16" outlineLevelCol="0"/>
  <cols>
    <col width="5.5" customWidth="1" style="74" min="1" max="1"/>
    <col width="7" customWidth="1" style="74" min="2" max="2"/>
    <col width="11.83203125" customWidth="1" style="74" min="3" max="3"/>
    <col width="11.33203125" customWidth="1" style="74" min="4" max="4"/>
    <col width="12.1640625" customWidth="1" style="74" min="5" max="5"/>
    <col width="13.6640625" bestFit="1" customWidth="1" style="74" min="6" max="6"/>
    <col width="7.33203125" bestFit="1" customWidth="1" style="74" min="7" max="7"/>
    <col width="3.83203125" customWidth="1" style="74" min="8" max="8"/>
    <col width="13.5" customWidth="1" style="74" min="9" max="9"/>
    <col width="12.5" customWidth="1" style="74" min="10" max="10"/>
    <col width="10.33203125" bestFit="1" customWidth="1" style="74" min="11" max="11"/>
    <col width="20" bestFit="1" customWidth="1" style="74" min="12" max="12"/>
    <col width="7.33203125" customWidth="1" style="74" min="13" max="13"/>
    <col width="8.6640625" customWidth="1" style="74" min="14" max="14"/>
    <col width="20.6640625" customWidth="1" style="74" min="15" max="15"/>
    <col width="26" bestFit="1" customWidth="1" style="74" min="16" max="16"/>
    <col width="8.83203125" customWidth="1" style="74" min="17" max="17"/>
    <col width="8.1640625" customWidth="1" style="74" min="18" max="18"/>
    <col width="7.1640625" customWidth="1" style="74" min="19" max="19"/>
    <col width="10.6640625" customWidth="1" style="74" min="20" max="20"/>
    <col width="15.5" bestFit="1" customWidth="1" style="74" min="21" max="21"/>
    <col width="11.6640625" bestFit="1" customWidth="1" style="74" min="22" max="22"/>
    <col width="11.33203125" bestFit="1" customWidth="1" style="74" min="23" max="23"/>
    <col width="6.83203125" customWidth="1" style="74" min="24" max="24"/>
    <col width="9.33203125" bestFit="1" customWidth="1" style="74" min="25" max="25"/>
    <col width="8.6640625" customWidth="1" style="74" min="26" max="26"/>
    <col width="9.5" customWidth="1" style="74" min="27" max="27"/>
    <col width="8.5" customWidth="1" style="74" min="28" max="28"/>
    <col width="4.5" customWidth="1" style="74" min="29" max="29"/>
    <col width="3.83203125" customWidth="1" style="74" min="30" max="30"/>
    <col width="11.33203125" customWidth="1" style="74" min="31" max="31"/>
    <col width="16" customWidth="1" style="74" min="32" max="32"/>
    <col width="3.83203125" customWidth="1" style="74" min="33" max="33"/>
    <col width="15.5" customWidth="1" style="74" min="34" max="34"/>
    <col width="6.5" customWidth="1" style="74" min="35" max="35"/>
    <col width="16.1640625" customWidth="1" style="74" min="36" max="36"/>
    <col width="6.33203125" customWidth="1" style="74" min="37" max="37"/>
    <col width="4.1640625" customWidth="1" style="74" min="38" max="38"/>
    <col width="10.83203125" customWidth="1" style="74" min="39" max="95"/>
    <col width="10.83203125" customWidth="1" style="74" min="96" max="16384"/>
  </cols>
  <sheetData>
    <row r="1" ht="20" customHeight="1">
      <c r="B1" s="99" t="inlineStr">
        <is>
          <t>JEJE</t>
        </is>
      </c>
    </row>
    <row r="2" ht="20" customHeight="1">
      <c r="B2" s="100" t="inlineStr">
        <is>
          <t>JEJE</t>
        </is>
      </c>
      <c r="C2" s="117" t="inlineStr">
        <is>
          <t>Número total de pisos</t>
        </is>
      </c>
      <c r="D2" s="118" t="n"/>
      <c r="E2" s="86" t="n"/>
      <c r="F2" s="90">
        <f>COUNTA(B6:B505)</f>
        <v/>
      </c>
      <c r="G2" s="86" t="n"/>
      <c r="H2" s="17" t="n"/>
      <c r="I2" s="89" t="inlineStr">
        <is>
          <t>Pisos actius</t>
        </is>
      </c>
      <c r="J2" s="69" t="n"/>
      <c r="K2" s="5">
        <f>COUNTIF(B6:B505,"Actiu")</f>
        <v/>
      </c>
      <c r="L2" s="51">
        <f>CONCATENATE("(Mitjana de ",ROUND(AVERAGEIF(B6:B505,"Actiu",G6:G505),1)," dies actius)")</f>
        <v/>
      </c>
      <c r="AH2" s="94" t="inlineStr">
        <is>
          <t>Estalvis</t>
        </is>
      </c>
      <c r="AI2" s="69" t="n"/>
      <c r="AJ2" s="119" t="n">
        <v>35000</v>
      </c>
      <c r="AK2" s="69" t="n"/>
    </row>
    <row r="3" ht="20" customHeight="1">
      <c r="B3" s="101" t="inlineStr">
        <is>
          <t>JEJE</t>
        </is>
      </c>
      <c r="C3" s="120" t="n"/>
      <c r="D3" s="120" t="n"/>
      <c r="E3" s="88" t="n"/>
      <c r="F3" s="87" t="n"/>
      <c r="G3" s="88" t="n"/>
      <c r="H3" s="17" t="n"/>
      <c r="I3" s="89" t="inlineStr">
        <is>
          <t>Pisos venuts</t>
        </is>
      </c>
      <c r="J3" s="69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4" t="inlineStr">
        <is>
          <t>Interès</t>
        </is>
      </c>
      <c r="AI3" s="69" t="n"/>
      <c r="AJ3" s="93" t="n">
        <v>2.5</v>
      </c>
      <c r="AK3" s="69" t="n"/>
      <c r="AL3" s="121">
        <f>(AJ3/12)/100</f>
        <v/>
      </c>
    </row>
    <row r="4" ht="20" customHeight="1">
      <c r="B4" s="99" t="inlineStr">
        <is>
          <t>JEJE</t>
        </is>
      </c>
      <c r="C4" s="74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1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1" t="inlineStr">
        <is>
          <t>Data 
actualització</t>
        </is>
      </c>
      <c r="G5" s="91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1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1" t="inlineStr">
        <is>
          <t>m2
(constr)</t>
        </is>
      </c>
      <c r="R5" s="91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1" t="inlineStr">
        <is>
          <t>Jardí</t>
        </is>
      </c>
      <c r="Y5" s="91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1" t="inlineStr">
        <is>
          <t>Preu / m2</t>
        </is>
      </c>
      <c r="AF5" s="91" t="inlineStr">
        <is>
          <t>Preu / m2 / any</t>
        </is>
      </c>
      <c r="AH5" s="91" t="inlineStr">
        <is>
          <t>Preu / m2 (barri)</t>
        </is>
      </c>
      <c r="AI5" s="69" t="n"/>
      <c r="AJ5" s="91" t="inlineStr">
        <is>
          <t>Preu / m2 / any (barri)</t>
        </is>
      </c>
      <c r="AK5" s="69" t="n"/>
      <c r="AM5" s="91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2024-10-30</t>
        </is>
      </c>
      <c r="G6" s="9" t="n">
        <v>37</v>
      </c>
      <c r="H6" s="16" t="n"/>
      <c r="I6" s="122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3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2024-10-30</t>
        </is>
      </c>
      <c r="G7" s="9" t="n">
        <v>37</v>
      </c>
      <c r="H7" s="17" t="n"/>
      <c r="I7" s="122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3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2024-10-30</t>
        </is>
      </c>
      <c r="G8" s="9" t="n">
        <v>37</v>
      </c>
      <c r="H8" s="16" t="n"/>
      <c r="I8" s="122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3">
        <f>IF(I8="","",((I8-$AJ$2)*$AL$3*((1+$AL$3)^(30*12)))/(((1+$AL$3)^(30*12))-1))</f>
        <v/>
      </c>
    </row>
    <row r="9">
      <c r="B9" s="4" t="inlineStr">
        <is>
          <t>Actiu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2024-10-30</t>
        </is>
      </c>
      <c r="G9" s="9" t="n">
        <v>37</v>
      </c>
      <c r="H9" s="17" t="n"/>
      <c r="I9" s="122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3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2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3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2024-10-30</t>
        </is>
      </c>
      <c r="G11" s="9" t="n">
        <v>37</v>
      </c>
      <c r="H11" s="16" t="n"/>
      <c r="I11" s="122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3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2024-10-30</t>
        </is>
      </c>
      <c r="G12" s="9" t="n">
        <v>37</v>
      </c>
      <c r="H12" s="17" t="n"/>
      <c r="I12" s="122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3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2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3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2024-10-30</t>
        </is>
      </c>
      <c r="G14" s="9" t="n">
        <v>37</v>
      </c>
      <c r="H14" s="17" t="n"/>
      <c r="I14" s="122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3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2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3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2024-10-30</t>
        </is>
      </c>
      <c r="G16" s="9" t="n">
        <v>37</v>
      </c>
      <c r="H16" s="17" t="n"/>
      <c r="I16" s="122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3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2024-10-30</t>
        </is>
      </c>
      <c r="G17" s="9" t="n">
        <v>37</v>
      </c>
      <c r="H17" s="17" t="n"/>
      <c r="I17" s="122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3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2024-10-30</t>
        </is>
      </c>
      <c r="G18" s="9" t="n">
        <v>37</v>
      </c>
      <c r="H18" s="16" t="n"/>
      <c r="I18" s="122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3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2024-10-30</t>
        </is>
      </c>
      <c r="G19" s="9" t="n">
        <v>37</v>
      </c>
      <c r="H19" s="17" t="n"/>
      <c r="I19" s="122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3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2024-10-30</t>
        </is>
      </c>
      <c r="G20" s="9" t="n">
        <v>37</v>
      </c>
      <c r="H20" s="17" t="n"/>
      <c r="I20" s="122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3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2024-10-30</t>
        </is>
      </c>
      <c r="G21" s="9" t="n">
        <v>37</v>
      </c>
      <c r="H21" s="16" t="n"/>
      <c r="I21" s="122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3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2024-10-30</t>
        </is>
      </c>
      <c r="G22" s="9" t="n">
        <v>37</v>
      </c>
      <c r="H22" s="17" t="n"/>
      <c r="I22" s="122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3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2024-10-30</t>
        </is>
      </c>
      <c r="G23" s="9" t="n">
        <v>37</v>
      </c>
      <c r="H23" s="17" t="n"/>
      <c r="I23" s="122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3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2024-10-30</t>
        </is>
      </c>
      <c r="G24" s="9" t="n">
        <v>37</v>
      </c>
      <c r="H24" s="16" t="n"/>
      <c r="I24" s="122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3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2024-10-30</t>
        </is>
      </c>
      <c r="G25" s="9" t="n">
        <v>37</v>
      </c>
      <c r="H25" s="17" t="n"/>
      <c r="I25" s="122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3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2024-10-30</t>
        </is>
      </c>
      <c r="G26" s="9" t="n">
        <v>37</v>
      </c>
      <c r="H26" s="17" t="n"/>
      <c r="I26" s="122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3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2024-10-30</t>
        </is>
      </c>
      <c r="G27" s="9" t="n">
        <v>37</v>
      </c>
      <c r="H27" s="16" t="n"/>
      <c r="I27" s="122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3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2024-10-30</t>
        </is>
      </c>
      <c r="G28" s="9" t="n">
        <v>37</v>
      </c>
      <c r="H28" s="17" t="n"/>
      <c r="I28" s="122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3">
        <f>IF(I28="","",((I28-$AJ$2)*$AL$3*((1+$AL$3)^(30*12)))/(((1+$AL$3)^(30*12))-1))</f>
        <v/>
      </c>
    </row>
    <row r="29">
      <c r="B29" s="4" t="inlineStr">
        <is>
          <t>Actiu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2024-10-30</t>
        </is>
      </c>
      <c r="G29" s="9" t="n">
        <v>37</v>
      </c>
      <c r="H29" s="17" t="n"/>
      <c r="I29" s="122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3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2024-10-30</t>
        </is>
      </c>
      <c r="G30" s="9" t="n">
        <v>37</v>
      </c>
      <c r="H30" s="16" t="n"/>
      <c r="I30" s="122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3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2024-10-30</t>
        </is>
      </c>
      <c r="G31" s="9" t="n">
        <v>37</v>
      </c>
      <c r="H31" s="17" t="n"/>
      <c r="I31" s="122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3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2024-10-30</t>
        </is>
      </c>
      <c r="G32" s="9" t="n">
        <v>37</v>
      </c>
      <c r="H32" s="17" t="n"/>
      <c r="I32" s="122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3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2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3" t="inlineStr">
        <is>
          <t>-</t>
        </is>
      </c>
    </row>
    <row r="34">
      <c r="B34" s="4" t="inlineStr">
        <is>
          <t>Actiu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2024-10-30</t>
        </is>
      </c>
      <c r="G34" s="9" t="n">
        <v>37</v>
      </c>
      <c r="H34" s="17" t="n"/>
      <c r="I34" s="122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3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2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3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2024-10-30</t>
        </is>
      </c>
      <c r="G36" s="59" t="n">
        <v>37</v>
      </c>
      <c r="H36" s="16" t="n"/>
      <c r="I36" s="122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3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2024-10-30</t>
        </is>
      </c>
      <c r="G37" s="9" t="n">
        <v>37</v>
      </c>
      <c r="H37" s="17" t="n"/>
      <c r="I37" s="122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3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2024-10-30</t>
        </is>
      </c>
      <c r="G38" s="9" t="n">
        <v>37</v>
      </c>
      <c r="H38" s="17" t="n"/>
      <c r="I38" s="122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3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2024-10-30</t>
        </is>
      </c>
      <c r="G39" s="9" t="n">
        <v>37</v>
      </c>
      <c r="H39" s="16" t="n"/>
      <c r="I39" s="122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3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2024-10-30</t>
        </is>
      </c>
      <c r="G40" s="9" t="n">
        <v>37</v>
      </c>
      <c r="H40" s="17" t="n"/>
      <c r="I40" s="122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3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2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3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2024-10-30</t>
        </is>
      </c>
      <c r="G42" s="9" t="n">
        <v>35</v>
      </c>
      <c r="H42" s="16" t="n"/>
      <c r="I42" s="122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3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2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3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2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3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2024-10-30</t>
        </is>
      </c>
      <c r="G45" s="9" t="n">
        <v>35</v>
      </c>
      <c r="H45" s="16" t="n"/>
      <c r="I45" s="122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3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2024-10-30</t>
        </is>
      </c>
      <c r="G46" s="9" t="n">
        <v>35</v>
      </c>
      <c r="H46" s="17" t="n"/>
      <c r="I46" s="122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3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2024-10-30</t>
        </is>
      </c>
      <c r="G47" s="9" t="n">
        <v>35</v>
      </c>
      <c r="H47" s="17" t="n"/>
      <c r="I47" s="122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3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2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3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2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3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2024-10-30</t>
        </is>
      </c>
      <c r="G50" s="9" t="n">
        <v>29</v>
      </c>
      <c r="H50" s="17" t="n"/>
      <c r="I50" s="122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3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2024-10-30</t>
        </is>
      </c>
      <c r="G51" s="9" t="n">
        <v>27</v>
      </c>
      <c r="H51" s="17" t="n"/>
      <c r="I51" s="122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3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2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3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2024-10-30</t>
        </is>
      </c>
      <c r="G53" s="9" t="n">
        <v>19</v>
      </c>
      <c r="H53" s="17" t="n"/>
      <c r="I53" s="122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3">
        <f>IF(I53="","",((I53-$AJ$2)*$AL$3*((1+$AL$3)^(30*12)))/(((1+$AL$3)^(30*12))-1))</f>
        <v/>
      </c>
    </row>
    <row r="54">
      <c r="B54" s="4" t="inlineStr">
        <is>
          <t>Actiu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2024-10-30</t>
        </is>
      </c>
      <c r="G54" s="9" t="n">
        <v>9</v>
      </c>
      <c r="H54" s="17" t="n"/>
      <c r="I54" s="122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3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2024-10-30</t>
        </is>
      </c>
      <c r="G55" s="9" t="n">
        <v>8</v>
      </c>
      <c r="H55" s="16" t="n"/>
      <c r="I55" s="122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3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2024-10-30</t>
        </is>
      </c>
      <c r="G56" s="9" t="n">
        <v>8</v>
      </c>
      <c r="H56" s="17" t="n"/>
      <c r="I56" s="122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3">
        <f>IF(I56="","",((I56-$AJ$2)*$AL$3*((1+$AL$3)^(30*12)))/(((1+$AL$3)^(30*12))-1))</f>
        <v/>
      </c>
    </row>
    <row r="57">
      <c r="B57" s="4" t="inlineStr">
        <is>
          <t>Actiu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2024-10-30</t>
        </is>
      </c>
      <c r="G57" s="9" t="n">
        <v>8</v>
      </c>
      <c r="H57" s="17" t="n"/>
      <c r="I57" s="122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3" t="inlineStr">
        <is>
          <t>-</t>
        </is>
      </c>
    </row>
    <row r="58">
      <c r="B58" s="4" t="n"/>
      <c r="C58" s="10" t="n"/>
      <c r="D58" s="9" t="n"/>
      <c r="E58" s="9" t="n"/>
      <c r="F58" s="10" t="n"/>
      <c r="G58" s="9" t="n"/>
      <c r="H58" s="16" t="n"/>
      <c r="I58" s="122" t="n"/>
      <c r="J58" s="7" t="n"/>
      <c r="K58" s="5" t="n"/>
      <c r="L58" s="5" t="n"/>
      <c r="M58" s="8" t="n"/>
      <c r="N58" s="8" t="n"/>
      <c r="O58" s="5" t="n"/>
      <c r="P58" s="5" t="n"/>
      <c r="Q58" s="8" t="n"/>
      <c r="R58" s="8" t="n"/>
      <c r="S58" s="5" t="n"/>
      <c r="T58" s="5" t="n"/>
      <c r="U58" s="8" t="n"/>
      <c r="V58" s="8" t="n"/>
      <c r="W58" s="5" t="n"/>
      <c r="X58" s="5" t="n"/>
      <c r="Y58" s="5" t="n"/>
      <c r="Z58" s="5" t="n"/>
      <c r="AA58" s="5" t="n"/>
      <c r="AB58" s="5" t="n"/>
      <c r="AC58" s="12" t="n"/>
      <c r="AD58" s="16" t="n"/>
      <c r="AE58" s="11" t="n"/>
      <c r="AF58" s="11" t="n"/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3">
        <f>IF(I58="","",((I58-$AJ$2)*$AL$3*((1+$AL$3)^(30*12)))/(((1+$AL$3)^(30*12))-1))</f>
        <v/>
      </c>
    </row>
    <row r="59">
      <c r="B59" s="4" t="n"/>
      <c r="C59" s="10" t="n"/>
      <c r="D59" s="9" t="n"/>
      <c r="E59" s="9" t="n"/>
      <c r="F59" s="10" t="n"/>
      <c r="G59" s="9" t="n"/>
      <c r="H59" s="17" t="n"/>
      <c r="I59" s="122" t="n"/>
      <c r="J59" s="7" t="n"/>
      <c r="K59" s="5" t="n"/>
      <c r="L59" s="5" t="n"/>
      <c r="M59" s="8" t="n"/>
      <c r="N59" s="8" t="n"/>
      <c r="O59" s="5" t="n"/>
      <c r="P59" s="5" t="n"/>
      <c r="Q59" s="8" t="n"/>
      <c r="R59" s="8" t="n"/>
      <c r="S59" s="5" t="n"/>
      <c r="T59" s="5" t="n"/>
      <c r="U59" s="8" t="n"/>
      <c r="V59" s="8" t="n"/>
      <c r="W59" s="5" t="n"/>
      <c r="X59" s="5" t="n"/>
      <c r="Y59" s="5" t="n"/>
      <c r="Z59" s="5" t="n"/>
      <c r="AA59" s="5" t="n"/>
      <c r="AB59" s="5" t="n"/>
      <c r="AC59" s="12" t="n"/>
      <c r="AD59" s="17" t="n"/>
      <c r="AE59" s="11" t="n"/>
      <c r="AF59" s="11" t="n"/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3">
        <f>IF(I59="","",((I59-$AJ$2)*$AL$3*((1+$AL$3)^(30*12)))/(((1+$AL$3)^(30*12))-1))</f>
        <v/>
      </c>
    </row>
    <row r="60">
      <c r="B60" s="4" t="n"/>
      <c r="C60" s="10" t="n"/>
      <c r="D60" s="9" t="n"/>
      <c r="E60" s="9" t="n"/>
      <c r="F60" s="10" t="n"/>
      <c r="G60" s="9" t="n"/>
      <c r="H60" s="17" t="n"/>
      <c r="I60" s="122" t="n"/>
      <c r="J60" s="7" t="n"/>
      <c r="K60" s="5" t="n"/>
      <c r="L60" s="5" t="n"/>
      <c r="M60" s="8" t="n"/>
      <c r="N60" s="8" t="n"/>
      <c r="O60" s="5" t="n"/>
      <c r="P60" s="5" t="n"/>
      <c r="Q60" s="8" t="n"/>
      <c r="R60" s="8" t="n"/>
      <c r="S60" s="5" t="n"/>
      <c r="T60" s="5" t="n"/>
      <c r="U60" s="8" t="n"/>
      <c r="V60" s="8" t="n"/>
      <c r="W60" s="5" t="n"/>
      <c r="X60" s="5" t="n"/>
      <c r="Y60" s="5" t="n"/>
      <c r="Z60" s="5" t="n"/>
      <c r="AA60" s="5" t="n"/>
      <c r="AB60" s="5" t="n"/>
      <c r="AC60" s="12" t="n"/>
      <c r="AD60" s="17" t="n"/>
      <c r="AE60" s="11" t="n"/>
      <c r="AF60" s="11" t="n"/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3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2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3">
        <f>IF(I61="","",((I61-$AJ$2)*$AL$3*((1+$AL$3)^(30*12)))/(((1+$AL$3)^(30*12))-1))</f>
        <v/>
      </c>
    </row>
    <row r="62">
      <c r="B62" s="4" t="n"/>
      <c r="C62" s="10" t="n"/>
      <c r="D62" s="9" t="n"/>
      <c r="E62" s="9" t="n"/>
      <c r="F62" s="10" t="n"/>
      <c r="G62" s="9" t="n"/>
      <c r="H62" s="17" t="n"/>
      <c r="I62" s="122" t="n"/>
      <c r="J62" s="7" t="n"/>
      <c r="K62" s="5" t="n"/>
      <c r="L62" s="5" t="n"/>
      <c r="M62" s="8" t="n"/>
      <c r="N62" s="8" t="n"/>
      <c r="O62" s="5" t="n"/>
      <c r="P62" s="5" t="n"/>
      <c r="Q62" s="8" t="n"/>
      <c r="R62" s="8" t="n"/>
      <c r="S62" s="5" t="n"/>
      <c r="T62" s="5" t="n"/>
      <c r="U62" s="8" t="n"/>
      <c r="V62" s="8" t="n"/>
      <c r="W62" s="5" t="n"/>
      <c r="X62" s="5" t="n"/>
      <c r="Y62" s="5" t="n"/>
      <c r="Z62" s="5" t="n"/>
      <c r="AA62" s="5" t="n"/>
      <c r="AB62" s="5" t="n"/>
      <c r="AC62" s="12" t="n"/>
      <c r="AD62" s="17" t="n"/>
      <c r="AE62" s="11" t="n"/>
      <c r="AF62" s="11" t="n"/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3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2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3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2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3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2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3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2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3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2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3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2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3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2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3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2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3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2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3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2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3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2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3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2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3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2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3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2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3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2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3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2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3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2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3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2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3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2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3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2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3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2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3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2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3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2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3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2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3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2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3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2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3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2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3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2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3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2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3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2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3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2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3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2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3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2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3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2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3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2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3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2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3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2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3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2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3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2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3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2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3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2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3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2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3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2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3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2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3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2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3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2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3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2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3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2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3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2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3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2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3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2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3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2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3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2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3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2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3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2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3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2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3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2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3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2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3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2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3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2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3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2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3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2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3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2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3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2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3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2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3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2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3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2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3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2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3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2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3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2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3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2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3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2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3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2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3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2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3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2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3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2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3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2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3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2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3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2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3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2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3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2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3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2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3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2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3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2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3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2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3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2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3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2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3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2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3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2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3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2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3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2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3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2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3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2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3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2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3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2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3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2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3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2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3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2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3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2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3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2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3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2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3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2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3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2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3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2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3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2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3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2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3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2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3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2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3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2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3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2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3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2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3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2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3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2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3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2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3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2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3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2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3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2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3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2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3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2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3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2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3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2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3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2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3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2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3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2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3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2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3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2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3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2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3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2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3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2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3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2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3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2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3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2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3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2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3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2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3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2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3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2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3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2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3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2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3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2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3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2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3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2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3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2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3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2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3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2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3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2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3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2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3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2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3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2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3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2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3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2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3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2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3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2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3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2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3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2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3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2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3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2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3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2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3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2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3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2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3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2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3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2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3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2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3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2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3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2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3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2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3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2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3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2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3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2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3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2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3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2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3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2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3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2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3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2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3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2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3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2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3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2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3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2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3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2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3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2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3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2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3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2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3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2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3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2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3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2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3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2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3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2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3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2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3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2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3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2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3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2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3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2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3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2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3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2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3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2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3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2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3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2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3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2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3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2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3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2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3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2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3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2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3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2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3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2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3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2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3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2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3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2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3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2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3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2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3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2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3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2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3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2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3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2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3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2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3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2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3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2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3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2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3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2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3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2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3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2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3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2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3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2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3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2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3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2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3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2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3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2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3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2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3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2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3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2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3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2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3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2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3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2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3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2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3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2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3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2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3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2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3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2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3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2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3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2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3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2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3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2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3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2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3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2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3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2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3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2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3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2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3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2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3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2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3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2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3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2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3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2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3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2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3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2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3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2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3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2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3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2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3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2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3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2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3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2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3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2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3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2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3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2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3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2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3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2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3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2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3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2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3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2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3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2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3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2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3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2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3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2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3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2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3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2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3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2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3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2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3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2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3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2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3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2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3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2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3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2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3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2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3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2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3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2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3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2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3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2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3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2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3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2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3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2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3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2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3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2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3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2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3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2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3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2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3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2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3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2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3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2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3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2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3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2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3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2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3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2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3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2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3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2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3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2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3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2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3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2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3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2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3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2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3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2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3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2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3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2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3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2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3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2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3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2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3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2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3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2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3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2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3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2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3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2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3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2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3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2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3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2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3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2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3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2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3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2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3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2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3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2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3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2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3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2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3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2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3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2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3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2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3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2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3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2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3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2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3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2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3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2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3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2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3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2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3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2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3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2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3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2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3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2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3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2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3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2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3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2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3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2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3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2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3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2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3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2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3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2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3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2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3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2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3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2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3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2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3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2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3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2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3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2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3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2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3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2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3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2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3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2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3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2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3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2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3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2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3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2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3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2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3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2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3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2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3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2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3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2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3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2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3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2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3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2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3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2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3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2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3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2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3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2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3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2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3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2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3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2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3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2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3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2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3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2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3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2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3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2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3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2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3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2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3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2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3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2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3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2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3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2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3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2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3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2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3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2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3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2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3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2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3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2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3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2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3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2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3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2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3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2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3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2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3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2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3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2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3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2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3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2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3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2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3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2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3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2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3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2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3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2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3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2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3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2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3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2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3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2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3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2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3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2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3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2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3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2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3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2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3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2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3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2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3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2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3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2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3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2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3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2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3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2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3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2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3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2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3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2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3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2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3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2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3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2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3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2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3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2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3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2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3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2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3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2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3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2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3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2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3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2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3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2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3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2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3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2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3">
        <f>IF(I505="","",((I505-$AJ$2)*$AL$3*((1+$AL$3)^(30*12)))/(((1+$AL$3)^(30*12))-1))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2024-10-30T19:19:24Z</dcterms:modified>
  <cp:lastModifiedBy>Aleix Borrella Colomé</cp:lastModifiedBy>
</cp:coreProperties>
</file>