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040348\Downloads\"/>
    </mc:Choice>
  </mc:AlternateContent>
  <bookViews>
    <workbookView xWindow="0" yWindow="0" windowWidth="25125" windowHeight="11610" activeTab="1"/>
  </bookViews>
  <sheets>
    <sheet name="sample_log" sheetId="1" r:id="rId1"/>
    <sheet name="Results 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2" l="1"/>
  <c r="E83" i="2"/>
  <c r="F66" i="2"/>
  <c r="F65" i="2"/>
  <c r="F67" i="2"/>
  <c r="F68" i="2"/>
  <c r="F69" i="2"/>
  <c r="F70" i="2"/>
  <c r="F71" i="2"/>
  <c r="F72" i="2"/>
  <c r="F73" i="2"/>
  <c r="F74" i="2"/>
  <c r="F75" i="2"/>
  <c r="F64" i="2"/>
  <c r="F62" i="2"/>
  <c r="F50" i="2"/>
  <c r="F51" i="2"/>
  <c r="F52" i="2"/>
  <c r="F53" i="2"/>
  <c r="F54" i="2"/>
  <c r="F55" i="2"/>
  <c r="F56" i="2"/>
  <c r="F57" i="2"/>
  <c r="F58" i="2"/>
  <c r="F59" i="2"/>
  <c r="F60" i="2"/>
  <c r="F49" i="2"/>
  <c r="F47" i="2"/>
  <c r="F45" i="2"/>
  <c r="F41" i="2"/>
  <c r="F39" i="2"/>
  <c r="F38" i="2"/>
  <c r="F35" i="2"/>
  <c r="F36" i="2"/>
  <c r="F37" i="2"/>
  <c r="F40" i="2"/>
  <c r="F42" i="2"/>
  <c r="F43" i="2"/>
  <c r="F44" i="2"/>
  <c r="F34" i="2"/>
  <c r="F32" i="2"/>
  <c r="F20" i="2"/>
  <c r="F21" i="2"/>
  <c r="F22" i="2"/>
  <c r="F23" i="2"/>
  <c r="F24" i="2"/>
  <c r="F25" i="2"/>
  <c r="F26" i="2"/>
  <c r="F27" i="2"/>
  <c r="F28" i="2"/>
  <c r="F29" i="2"/>
  <c r="F30" i="2"/>
  <c r="F19" i="2"/>
  <c r="F17" i="2"/>
  <c r="F7" i="2"/>
  <c r="F6" i="2"/>
  <c r="F8" i="2"/>
  <c r="F9" i="2"/>
  <c r="F10" i="2"/>
  <c r="F11" i="2"/>
  <c r="F12" i="2"/>
  <c r="F13" i="2"/>
  <c r="F14" i="2"/>
  <c r="F15" i="2"/>
  <c r="F5" i="2"/>
  <c r="F4" i="2"/>
  <c r="F2" i="2"/>
  <c r="E81" i="2"/>
  <c r="E80" i="2"/>
  <c r="E82" i="2"/>
  <c r="E85" i="2"/>
  <c r="E86" i="2"/>
  <c r="E87" i="2"/>
  <c r="E88" i="2"/>
  <c r="E89" i="2"/>
  <c r="E90" i="2"/>
  <c r="E79" i="2"/>
  <c r="E77" i="2"/>
  <c r="E55" i="2"/>
  <c r="E54" i="2"/>
  <c r="E53" i="2"/>
  <c r="E52" i="2"/>
  <c r="E51" i="2"/>
  <c r="E50" i="2"/>
  <c r="E49" i="2"/>
  <c r="E56" i="2"/>
  <c r="E57" i="2"/>
  <c r="E58" i="2"/>
  <c r="E59" i="2"/>
  <c r="E60" i="2"/>
  <c r="E47" i="2"/>
  <c r="E44" i="2"/>
  <c r="E43" i="2"/>
  <c r="E42" i="2"/>
  <c r="E45" i="2"/>
  <c r="E41" i="2"/>
  <c r="E40" i="2"/>
  <c r="E39" i="2"/>
  <c r="E38" i="2"/>
  <c r="E37" i="2"/>
  <c r="E36" i="2"/>
  <c r="E35" i="2"/>
  <c r="E34" i="2"/>
  <c r="E32" i="2"/>
  <c r="E30" i="2"/>
  <c r="E29" i="2"/>
  <c r="E28" i="2"/>
  <c r="E27" i="2"/>
  <c r="E26" i="2"/>
  <c r="E25" i="2"/>
  <c r="E24" i="2"/>
  <c r="E23" i="2"/>
  <c r="E22" i="2"/>
  <c r="E21" i="2"/>
  <c r="E20" i="2"/>
  <c r="E19" i="2"/>
  <c r="E17" i="2"/>
  <c r="E15" i="2"/>
  <c r="E14" i="2"/>
  <c r="E13" i="2"/>
  <c r="E12" i="2"/>
  <c r="E11" i="2"/>
  <c r="E10" i="2"/>
  <c r="E9" i="2"/>
  <c r="E8" i="2"/>
  <c r="E6" i="2"/>
  <c r="E5" i="2"/>
  <c r="E7" i="2"/>
  <c r="E4" i="2"/>
  <c r="E2" i="2"/>
</calcChain>
</file>

<file path=xl/sharedStrings.xml><?xml version="1.0" encoding="utf-8"?>
<sst xmlns="http://schemas.openxmlformats.org/spreadsheetml/2006/main" count="232" uniqueCount="66">
  <si>
    <t>Sample ID</t>
  </si>
  <si>
    <t>Sample type (plasma/serum/saliva)</t>
  </si>
  <si>
    <t xml:space="preserve">Country of collection </t>
  </si>
  <si>
    <t>Infection status in the past 6 months (specify variant if available)</t>
  </si>
  <si>
    <t>Vaccination status (specify vaccine type)</t>
  </si>
  <si>
    <t>Age</t>
  </si>
  <si>
    <t>Gender</t>
  </si>
  <si>
    <t xml:space="preserve">Comorbidities </t>
  </si>
  <si>
    <t>Other relavent status (e.g. frontline HCW, pregnant woman)</t>
  </si>
  <si>
    <t>EMS_NL_EURO_1</t>
  </si>
  <si>
    <t>EMS_NL_EURO_2</t>
  </si>
  <si>
    <t>EMS_NL_EURO_3</t>
  </si>
  <si>
    <t>EMS_NL_EURO_4</t>
  </si>
  <si>
    <t>EMS_NL_EURO_5</t>
  </si>
  <si>
    <t>EMS_NL_EURO_6</t>
  </si>
  <si>
    <t>EMS_NL_EURO_7</t>
  </si>
  <si>
    <t>EMS_NL_EURO_8</t>
  </si>
  <si>
    <t>EMS_NL_EURO_9</t>
  </si>
  <si>
    <t>EMS_NL_EURO_10</t>
  </si>
  <si>
    <t>EMS_NL_EURO_11</t>
  </si>
  <si>
    <t>EMS_NL_EURO_12</t>
  </si>
  <si>
    <t>EMS_NL_EURO_13</t>
  </si>
  <si>
    <t>EMS_NL_EURO_14</t>
  </si>
  <si>
    <t>EMS_NL_EURO_15</t>
  </si>
  <si>
    <t>EMS_NL_EURO_16</t>
  </si>
  <si>
    <t>EMS_NL_EURO_17</t>
  </si>
  <si>
    <t>EMS_NL_EURO_18</t>
  </si>
  <si>
    <t>EMS_NL_EURO_19</t>
  </si>
  <si>
    <t>EMS_NL_EURO_20</t>
  </si>
  <si>
    <t>EMS_NL_EURO_21</t>
  </si>
  <si>
    <t>EMS_NL_EURO_22</t>
  </si>
  <si>
    <t>EMS_NL_EURO_23</t>
  </si>
  <si>
    <t>EMS_NL_EURO_24</t>
  </si>
  <si>
    <t xml:space="preserve">Analysed variant </t>
  </si>
  <si>
    <t>Assay (PRNT&lt; FRNT, micronuet)</t>
  </si>
  <si>
    <t>ND50 (95% CI)</t>
  </si>
  <si>
    <t>Fold-reduction compared to BA.1</t>
  </si>
  <si>
    <t>Fold-reduction compared to BA.5</t>
  </si>
  <si>
    <t>XBB.1.5</t>
  </si>
  <si>
    <t>NIBSC_20/338</t>
  </si>
  <si>
    <t>NIBSC_20/142</t>
  </si>
  <si>
    <t>Alpha</t>
  </si>
  <si>
    <t>Beta</t>
  </si>
  <si>
    <t>Delta</t>
  </si>
  <si>
    <t>BA.1</t>
  </si>
  <si>
    <t>BA.5</t>
  </si>
  <si>
    <t>EMS_NL_EURO_1_D614G_Hamster_1</t>
  </si>
  <si>
    <t>EMS_NL_EURO_2_D614G_Hamster_2</t>
  </si>
  <si>
    <t>EMS_NL_EURO_3_D614G_Hamster_3</t>
  </si>
  <si>
    <t>EMS_NL_EURO_4_D614G_Hamster_4</t>
  </si>
  <si>
    <t>EMS_NL_EURO_5_BA.5_Hamster_1</t>
  </si>
  <si>
    <t>EMS_NL_EURO_6_BA.5_Hamster_2</t>
  </si>
  <si>
    <t>EMS_NL_EURO_7_BA.5_Hamster_3</t>
  </si>
  <si>
    <t>EMS_NL_EURO_8_BA.5_Hamster_4</t>
  </si>
  <si>
    <t>EMS_NL_EURO_9_XBB.1.5_Hamster_1</t>
  </si>
  <si>
    <t>EMS_NL_EURO_10_XBB.1.5_Hamster_2</t>
  </si>
  <si>
    <t>EMS_NL_EURO_11_XBB.1.5_Hamster_3</t>
  </si>
  <si>
    <t>EMS_NL_EURO_12_XBB.1.5_Hamster_4</t>
  </si>
  <si>
    <t>PRNT (8 hour infection on Calu-3 cells)</t>
  </si>
  <si>
    <t>323.8 (189.4 to 565.6)</t>
  </si>
  <si>
    <t xml:space="preserve">16716 (11132 to 25268 </t>
  </si>
  <si>
    <t>3061 (2383 to 3932)</t>
  </si>
  <si>
    <t>11097 (7815 to 15850)</t>
  </si>
  <si>
    <t>1943 (1477 to 2566)</t>
  </si>
  <si>
    <t>3489 (2749 to 4428)</t>
  </si>
  <si>
    <t>&lt;20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</si>
</sst>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169" formatCode="0.000"/>
      <alignment horizontal="center" vertical="bottom" textRotation="0" wrapText="0" indent="0" justifyLastLine="0" shrinkToFit="0" readingOrder="0"/>
    </dxf>
    <dxf>
      <numFmt numFmtId="169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1:I25" totalsRowShown="0">
  <autoFilter ref="A1:I25"/>
  <tableColumns count="9">
    <tableColumn id="1" name="Sample ID"/>
    <tableColumn id="2" name="Sample type (plasma/serum/saliva)"/>
    <tableColumn id="3" name="Country of collection "/>
    <tableColumn id="4" name="Infection status in the past 6 months (specify variant if available)"/>
    <tableColumn id="5" name="Vaccination status (specify vaccine type)"/>
    <tableColumn id="6" name="Age"/>
    <tableColumn id="7" name="Gender"/>
    <tableColumn id="8" name="Comorbidities "/>
    <tableColumn id="9" name="Other relavent status (e.g. frontline HCW, pregnant woman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F90" totalsRowShown="0">
  <autoFilter ref="A1:F90"/>
  <tableColumns count="6">
    <tableColumn id="1" name="Analysed variant "/>
    <tableColumn id="2" name="Sample ID" dataDxfId="3"/>
    <tableColumn id="3" name="Assay (PRNT&lt; FRNT, micronuet)"/>
    <tableColumn id="4" name="ND50 (95% CI)" dataDxfId="2"/>
    <tableColumn id="5" name="Fold-reduction compared to BA.1" dataDxfId="1">
      <calculatedColumnFormula>1943/323.8</calculatedColumnFormula>
    </tableColumn>
    <tableColumn id="6" name="Fold-reduction compared to BA.5" dataDxfId="0">
      <calculatedColumnFormula>3489/323.8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2:A11"/>
    </sheetView>
  </sheetViews>
  <sheetFormatPr defaultRowHeight="15" x14ac:dyDescent="0.25"/>
  <cols>
    <col min="1" max="1" width="22.85546875" customWidth="1"/>
    <col min="2" max="2" width="32.5703125" customWidth="1"/>
    <col min="3" max="3" width="20.140625" customWidth="1"/>
    <col min="4" max="4" width="59" customWidth="1"/>
    <col min="5" max="5" width="37.140625" customWidth="1"/>
    <col min="6" max="7" width="11.42578125" bestFit="1" customWidth="1"/>
    <col min="8" max="8" width="20.140625" customWidth="1"/>
    <col min="9" max="9" width="5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</row>
    <row r="3" spans="1:9" x14ac:dyDescent="0.25">
      <c r="A3" s="1" t="s">
        <v>10</v>
      </c>
    </row>
    <row r="4" spans="1:9" x14ac:dyDescent="0.25">
      <c r="A4" s="1" t="s">
        <v>11</v>
      </c>
    </row>
    <row r="5" spans="1:9" x14ac:dyDescent="0.25">
      <c r="A5" s="1" t="s">
        <v>12</v>
      </c>
    </row>
    <row r="6" spans="1:9" x14ac:dyDescent="0.25">
      <c r="A6" s="1" t="s">
        <v>13</v>
      </c>
    </row>
    <row r="7" spans="1:9" x14ac:dyDescent="0.25">
      <c r="A7" s="1" t="s">
        <v>14</v>
      </c>
    </row>
    <row r="8" spans="1:9" x14ac:dyDescent="0.25">
      <c r="A8" s="1" t="s">
        <v>15</v>
      </c>
    </row>
    <row r="9" spans="1:9" x14ac:dyDescent="0.25">
      <c r="A9" s="1" t="s">
        <v>16</v>
      </c>
    </row>
    <row r="10" spans="1:9" x14ac:dyDescent="0.25">
      <c r="A10" s="1" t="s">
        <v>17</v>
      </c>
    </row>
    <row r="11" spans="1:9" x14ac:dyDescent="0.25">
      <c r="A11" s="1" t="s">
        <v>18</v>
      </c>
    </row>
    <row r="12" spans="1:9" x14ac:dyDescent="0.25">
      <c r="A12" s="1" t="s">
        <v>19</v>
      </c>
    </row>
    <row r="13" spans="1:9" x14ac:dyDescent="0.25">
      <c r="A13" s="1" t="s">
        <v>20</v>
      </c>
    </row>
    <row r="14" spans="1:9" x14ac:dyDescent="0.25">
      <c r="A14" s="1" t="s">
        <v>21</v>
      </c>
    </row>
    <row r="15" spans="1:9" x14ac:dyDescent="0.25">
      <c r="A15" s="1" t="s">
        <v>22</v>
      </c>
    </row>
    <row r="16" spans="1:9" x14ac:dyDescent="0.25">
      <c r="A16" s="1" t="s">
        <v>23</v>
      </c>
    </row>
    <row r="17" spans="1:1" x14ac:dyDescent="0.25">
      <c r="A17" s="1" t="s">
        <v>24</v>
      </c>
    </row>
    <row r="18" spans="1:1" x14ac:dyDescent="0.25">
      <c r="A18" s="1" t="s">
        <v>25</v>
      </c>
    </row>
    <row r="19" spans="1:1" x14ac:dyDescent="0.25">
      <c r="A19" s="1" t="s">
        <v>26</v>
      </c>
    </row>
    <row r="20" spans="1:1" x14ac:dyDescent="0.25">
      <c r="A20" s="1" t="s">
        <v>27</v>
      </c>
    </row>
    <row r="21" spans="1:1" x14ac:dyDescent="0.25">
      <c r="A21" s="1" t="s">
        <v>28</v>
      </c>
    </row>
    <row r="22" spans="1:1" x14ac:dyDescent="0.25">
      <c r="A22" s="1" t="s">
        <v>29</v>
      </c>
    </row>
    <row r="23" spans="1:1" x14ac:dyDescent="0.25">
      <c r="A23" s="1" t="s">
        <v>30</v>
      </c>
    </row>
    <row r="24" spans="1:1" x14ac:dyDescent="0.25">
      <c r="A24" s="1" t="s">
        <v>31</v>
      </c>
    </row>
    <row r="25" spans="1:1" x14ac:dyDescent="0.25">
      <c r="A25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workbookViewId="0">
      <selection activeCell="E84" sqref="E84"/>
    </sheetView>
  </sheetViews>
  <sheetFormatPr defaultRowHeight="15" x14ac:dyDescent="0.25"/>
  <cols>
    <col min="1" max="1" width="27" customWidth="1"/>
    <col min="2" max="2" width="40.5703125" customWidth="1"/>
    <col min="3" max="3" width="39.28515625" customWidth="1"/>
    <col min="4" max="4" width="22.85546875" customWidth="1"/>
    <col min="5" max="5" width="40.85546875" customWidth="1"/>
    <col min="6" max="6" width="33.7109375" bestFit="1" customWidth="1"/>
  </cols>
  <sheetData>
    <row r="1" spans="1:6" x14ac:dyDescent="0.25">
      <c r="A1" t="s">
        <v>33</v>
      </c>
      <c r="B1" t="s">
        <v>0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 t="s">
        <v>38</v>
      </c>
      <c r="B2" t="s">
        <v>39</v>
      </c>
      <c r="C2" t="s">
        <v>58</v>
      </c>
      <c r="D2" s="3" t="s">
        <v>59</v>
      </c>
      <c r="E2" s="5">
        <f t="shared" ref="E2:E33" si="0">1943/323.8</f>
        <v>6.0006176652254473</v>
      </c>
      <c r="F2" s="5">
        <f t="shared" ref="F2:F33" si="1">3489/323.8</f>
        <v>10.775169857936998</v>
      </c>
    </row>
    <row r="3" spans="1:6" x14ac:dyDescent="0.25">
      <c r="B3" t="s">
        <v>40</v>
      </c>
      <c r="C3" t="s">
        <v>58</v>
      </c>
      <c r="D3" s="3" t="s">
        <v>65</v>
      </c>
      <c r="E3" s="5">
        <v>0</v>
      </c>
      <c r="F3" s="5">
        <v>0</v>
      </c>
    </row>
    <row r="4" spans="1:6" x14ac:dyDescent="0.25">
      <c r="B4" s="1" t="s">
        <v>46</v>
      </c>
      <c r="C4" t="s">
        <v>58</v>
      </c>
      <c r="D4" s="3" t="s">
        <v>65</v>
      </c>
      <c r="E4" s="5">
        <f>D64/20</f>
        <v>7.8599999999999994</v>
      </c>
      <c r="F4" s="5">
        <f>D79/20</f>
        <v>2.3574999999999999</v>
      </c>
    </row>
    <row r="5" spans="1:6" x14ac:dyDescent="0.25">
      <c r="B5" s="1" t="s">
        <v>47</v>
      </c>
      <c r="C5" t="s">
        <v>58</v>
      </c>
      <c r="D5" s="4">
        <v>22.04</v>
      </c>
      <c r="E5" s="5">
        <f t="shared" ref="E5:E15" si="2">D65/20</f>
        <v>5.43</v>
      </c>
      <c r="F5" s="5">
        <f>D80/Table5[[#This Row],[ND50 (95% CI)]]</f>
        <v>16.783121597096187</v>
      </c>
    </row>
    <row r="6" spans="1:6" x14ac:dyDescent="0.25">
      <c r="B6" s="1" t="s">
        <v>48</v>
      </c>
      <c r="C6" t="s">
        <v>58</v>
      </c>
      <c r="D6" s="4">
        <v>61.29</v>
      </c>
      <c r="E6" s="5">
        <f>20/Table5[[#This Row],[ND50 (95% CI)]]</f>
        <v>0.32631750693424705</v>
      </c>
      <c r="F6" s="5">
        <f>D81/Table5[[#This Row],[ND50 (95% CI)]]</f>
        <v>1.0326317506934246</v>
      </c>
    </row>
    <row r="7" spans="1:6" x14ac:dyDescent="0.25">
      <c r="B7" s="1" t="s">
        <v>49</v>
      </c>
      <c r="C7" t="s">
        <v>58</v>
      </c>
      <c r="D7" s="3" t="s">
        <v>65</v>
      </c>
      <c r="E7" s="5">
        <f t="shared" si="2"/>
        <v>1.0779999999999998</v>
      </c>
      <c r="F7" s="5">
        <f>D82/20</f>
        <v>6.6400000000000006</v>
      </c>
    </row>
    <row r="8" spans="1:6" x14ac:dyDescent="0.25">
      <c r="B8" s="1" t="s">
        <v>50</v>
      </c>
      <c r="C8" t="s">
        <v>58</v>
      </c>
      <c r="D8" s="4">
        <v>108.6</v>
      </c>
      <c r="E8" s="5">
        <f>D68/Table5[[#This Row],[ND50 (95% CI)]]</f>
        <v>0.23388581952117862</v>
      </c>
      <c r="F8" s="5">
        <f>D83/Table5[[#This Row],[ND50 (95% CI)]]</f>
        <v>37.836095764272564</v>
      </c>
    </row>
    <row r="9" spans="1:6" x14ac:dyDescent="0.25">
      <c r="B9" s="1" t="s">
        <v>51</v>
      </c>
      <c r="C9" t="s">
        <v>58</v>
      </c>
      <c r="D9" s="4">
        <v>224.8</v>
      </c>
      <c r="E9" s="5">
        <f>D69/Table5[[#This Row],[ND50 (95% CI)]]</f>
        <v>8.910142348754449E-2</v>
      </c>
      <c r="F9" s="5">
        <f>D84/Table5[[#This Row],[ND50 (95% CI)]]</f>
        <v>26.694839857651242</v>
      </c>
    </row>
    <row r="10" spans="1:6" x14ac:dyDescent="0.25">
      <c r="B10" s="1" t="s">
        <v>52</v>
      </c>
      <c r="C10" t="s">
        <v>58</v>
      </c>
      <c r="D10" s="4">
        <v>53.77</v>
      </c>
      <c r="E10" s="5">
        <f>D70/Table5[[#This Row],[ND50 (95% CI)]]</f>
        <v>1.8434071043332714</v>
      </c>
      <c r="F10" s="5">
        <f>D85/Table5[[#This Row],[ND50 (95% CI)]]</f>
        <v>90.663938999442067</v>
      </c>
    </row>
    <row r="11" spans="1:6" x14ac:dyDescent="0.25">
      <c r="B11" s="1" t="s">
        <v>53</v>
      </c>
      <c r="C11" t="s">
        <v>58</v>
      </c>
      <c r="D11" s="4">
        <v>165.4</v>
      </c>
      <c r="E11" s="5">
        <f>D71/Table5[[#This Row],[ND50 (95% CI)]]</f>
        <v>0.3898428053204353</v>
      </c>
      <c r="F11" s="5">
        <f>D86/Table5[[#This Row],[ND50 (95% CI)]]</f>
        <v>24.280532043530833</v>
      </c>
    </row>
    <row r="12" spans="1:6" x14ac:dyDescent="0.25">
      <c r="B12" s="1" t="s">
        <v>54</v>
      </c>
      <c r="C12" t="s">
        <v>58</v>
      </c>
      <c r="D12" s="4">
        <v>5448</v>
      </c>
      <c r="E12" s="5">
        <f>D72/Table5[[#This Row],[ND50 (95% CI)]]</f>
        <v>8.0194566813509546E-2</v>
      </c>
      <c r="F12" s="5">
        <f>D87/Table5[[#This Row],[ND50 (95% CI)]]</f>
        <v>0.32801027900146845</v>
      </c>
    </row>
    <row r="13" spans="1:6" x14ac:dyDescent="0.25">
      <c r="B13" s="1" t="s">
        <v>55</v>
      </c>
      <c r="C13" t="s">
        <v>58</v>
      </c>
      <c r="D13" s="4">
        <v>3036</v>
      </c>
      <c r="E13" s="5">
        <f>D73/Table5[[#This Row],[ND50 (95% CI)]]</f>
        <v>0.20461133069828724</v>
      </c>
      <c r="F13" s="5">
        <f>D88/Table5[[#This Row],[ND50 (95% CI)]]</f>
        <v>1.011528326745718</v>
      </c>
    </row>
    <row r="14" spans="1:6" x14ac:dyDescent="0.25">
      <c r="B14" s="1" t="s">
        <v>56</v>
      </c>
      <c r="C14" t="s">
        <v>58</v>
      </c>
      <c r="D14" s="4">
        <v>3198</v>
      </c>
      <c r="E14" s="5">
        <f>D74/Table5[[#This Row],[ND50 (95% CI)]]</f>
        <v>5.9412132582864291E-2</v>
      </c>
      <c r="F14" s="5">
        <f>D89/Table5[[#This Row],[ND50 (95% CI)]]</f>
        <v>0.84709193245778613</v>
      </c>
    </row>
    <row r="15" spans="1:6" x14ac:dyDescent="0.25">
      <c r="B15" s="1" t="s">
        <v>57</v>
      </c>
      <c r="C15" t="s">
        <v>58</v>
      </c>
      <c r="D15" s="4">
        <v>2164</v>
      </c>
      <c r="E15" s="5">
        <f>D75/Table5[[#This Row],[ND50 (95% CI)]]</f>
        <v>0.12024029574861367</v>
      </c>
      <c r="F15" s="5">
        <f>D90/Table5[[#This Row],[ND50 (95% CI)]]</f>
        <v>1.2250462107208873</v>
      </c>
    </row>
    <row r="16" spans="1:6" x14ac:dyDescent="0.25">
      <c r="D16" s="3"/>
      <c r="E16" s="5"/>
      <c r="F16" s="5"/>
    </row>
    <row r="17" spans="1:18" x14ac:dyDescent="0.25">
      <c r="A17" t="s">
        <v>41</v>
      </c>
      <c r="B17" t="s">
        <v>39</v>
      </c>
      <c r="C17" t="s">
        <v>58</v>
      </c>
      <c r="D17" s="3" t="s">
        <v>60</v>
      </c>
      <c r="E17" s="5">
        <f>1943/16716</f>
        <v>0.11623594161282604</v>
      </c>
      <c r="F17" s="5">
        <f>3489/16716</f>
        <v>0.20872218234027279</v>
      </c>
    </row>
    <row r="18" spans="1:18" x14ac:dyDescent="0.25">
      <c r="B18" t="s">
        <v>40</v>
      </c>
      <c r="C18" t="s">
        <v>58</v>
      </c>
      <c r="D18" s="3" t="s">
        <v>65</v>
      </c>
      <c r="E18" s="5">
        <v>0</v>
      </c>
      <c r="F18" s="5">
        <v>0</v>
      </c>
    </row>
    <row r="19" spans="1:18" x14ac:dyDescent="0.25">
      <c r="B19" s="1" t="s">
        <v>46</v>
      </c>
      <c r="C19" t="s">
        <v>58</v>
      </c>
      <c r="D19" s="4">
        <v>2158</v>
      </c>
      <c r="E19" s="5">
        <f>D64/Table5[[#This Row],[ND50 (95% CI)]]</f>
        <v>7.2845227062094522E-2</v>
      </c>
      <c r="F19" s="5">
        <f>D79/Table5[[#This Row],[ND50 (95% CI)]]</f>
        <v>2.1848934198331789E-2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B20" s="1" t="s">
        <v>47</v>
      </c>
      <c r="C20" t="s">
        <v>58</v>
      </c>
      <c r="D20" s="4">
        <v>6348</v>
      </c>
      <c r="E20" s="5">
        <f>D65/Table5[[#This Row],[ND50 (95% CI)]]</f>
        <v>1.7107750472589792E-2</v>
      </c>
      <c r="F20" s="5">
        <f>D80/Table5[[#This Row],[ND50 (95% CI)]]</f>
        <v>5.82703213610586E-2</v>
      </c>
    </row>
    <row r="21" spans="1:18" x14ac:dyDescent="0.25">
      <c r="B21" s="1" t="s">
        <v>48</v>
      </c>
      <c r="C21" t="s">
        <v>58</v>
      </c>
      <c r="D21" s="4">
        <v>2858</v>
      </c>
      <c r="E21" s="5">
        <f>20/Table5[[#This Row],[ND50 (95% CI)]]</f>
        <v>6.9979006298110571E-3</v>
      </c>
      <c r="F21" s="5">
        <f>D81/Table5[[#This Row],[ND50 (95% CI)]]</f>
        <v>2.2144856543037088E-2</v>
      </c>
    </row>
    <row r="22" spans="1:18" x14ac:dyDescent="0.25">
      <c r="B22" s="1" t="s">
        <v>49</v>
      </c>
      <c r="C22" t="s">
        <v>58</v>
      </c>
      <c r="D22" s="4">
        <v>4055</v>
      </c>
      <c r="E22" s="5">
        <f>D67/Table5[[#This Row],[ND50 (95% CI)]]</f>
        <v>5.3168927250308255E-3</v>
      </c>
      <c r="F22" s="5">
        <f>D82/Table5[[#This Row],[ND50 (95% CI)]]</f>
        <v>3.2749691738594329E-2</v>
      </c>
    </row>
    <row r="23" spans="1:18" x14ac:dyDescent="0.25">
      <c r="B23" s="1" t="s">
        <v>50</v>
      </c>
      <c r="C23" t="s">
        <v>58</v>
      </c>
      <c r="D23" s="4">
        <v>44.61</v>
      </c>
      <c r="E23" s="5">
        <f>D68/Table5[[#This Row],[ND50 (95% CI)]]</f>
        <v>0.5693790629903609</v>
      </c>
      <c r="F23" s="5">
        <f>D83/Table5[[#This Row],[ND50 (95% CI)]]</f>
        <v>92.109392512889485</v>
      </c>
    </row>
    <row r="24" spans="1:18" x14ac:dyDescent="0.25">
      <c r="B24" s="1" t="s">
        <v>51</v>
      </c>
      <c r="C24" t="s">
        <v>58</v>
      </c>
      <c r="D24" s="4">
        <v>115.4</v>
      </c>
      <c r="E24" s="5">
        <f>D69/Table5[[#This Row],[ND50 (95% CI)]]</f>
        <v>0.17357019064124785</v>
      </c>
      <c r="F24" s="5">
        <f>D84/Table5[[#This Row],[ND50 (95% CI)]]</f>
        <v>52.001733102253027</v>
      </c>
    </row>
    <row r="25" spans="1:18" x14ac:dyDescent="0.25">
      <c r="B25" s="1" t="s">
        <v>52</v>
      </c>
      <c r="C25" t="s">
        <v>58</v>
      </c>
      <c r="D25" s="4">
        <v>264.39999999999998</v>
      </c>
      <c r="E25" s="5">
        <f>D70/Table5[[#This Row],[ND50 (95% CI)]]</f>
        <v>0.3748865355521937</v>
      </c>
      <c r="F25" s="5">
        <f>D85/Table5[[#This Row],[ND50 (95% CI)]]</f>
        <v>18.437972768532529</v>
      </c>
    </row>
    <row r="26" spans="1:18" x14ac:dyDescent="0.25">
      <c r="B26" s="1" t="s">
        <v>53</v>
      </c>
      <c r="C26" t="s">
        <v>58</v>
      </c>
      <c r="D26" s="4">
        <v>110.9</v>
      </c>
      <c r="E26" s="5">
        <f>D71/Table5[[#This Row],[ND50 (95% CI)]]</f>
        <v>0.58142470694319204</v>
      </c>
      <c r="F26" s="5">
        <f>D86/Table5[[#This Row],[ND50 (95% CI)]]</f>
        <v>36.212804328223626</v>
      </c>
    </row>
    <row r="27" spans="1:18" x14ac:dyDescent="0.25">
      <c r="B27" s="1" t="s">
        <v>54</v>
      </c>
      <c r="C27" t="s">
        <v>58</v>
      </c>
      <c r="D27" s="4">
        <v>227.7</v>
      </c>
      <c r="E27" s="5">
        <f>D72/Table5[[#This Row],[ND50 (95% CI)]]</f>
        <v>1.9187527448397013</v>
      </c>
      <c r="F27" s="5">
        <f>D87/Table5[[#This Row],[ND50 (95% CI)]]</f>
        <v>7.8480456741326314</v>
      </c>
    </row>
    <row r="28" spans="1:18" x14ac:dyDescent="0.25">
      <c r="B28" s="1" t="s">
        <v>55</v>
      </c>
      <c r="C28" t="s">
        <v>58</v>
      </c>
      <c r="D28" s="4">
        <v>323.89999999999998</v>
      </c>
      <c r="E28" s="5">
        <f>D73/Table5[[#This Row],[ND50 (95% CI)]]</f>
        <v>1.917875887619636</v>
      </c>
      <c r="F28" s="5">
        <f>D88/Table5[[#This Row],[ND50 (95% CI)]]</f>
        <v>9.4813213954924365</v>
      </c>
    </row>
    <row r="29" spans="1:18" x14ac:dyDescent="0.25">
      <c r="B29" s="1" t="s">
        <v>56</v>
      </c>
      <c r="C29" t="s">
        <v>58</v>
      </c>
      <c r="D29" s="4">
        <v>346.7</v>
      </c>
      <c r="E29" s="5">
        <f>D74/Table5[[#This Row],[ND50 (95% CI)]]</f>
        <v>0.5480242284395731</v>
      </c>
      <c r="F29" s="5">
        <f>D89/Table5[[#This Row],[ND50 (95% CI)]]</f>
        <v>7.8136717623305456</v>
      </c>
    </row>
    <row r="30" spans="1:18" x14ac:dyDescent="0.25">
      <c r="B30" s="1" t="s">
        <v>57</v>
      </c>
      <c r="C30" t="s">
        <v>58</v>
      </c>
      <c r="D30" s="4">
        <v>136.4</v>
      </c>
      <c r="E30" s="5">
        <f>D75/Table5[[#This Row],[ND50 (95% CI)]]</f>
        <v>1.9076246334310849</v>
      </c>
      <c r="F30" s="5">
        <f>D90/Table5[[#This Row],[ND50 (95% CI)]]</f>
        <v>19.43548387096774</v>
      </c>
    </row>
    <row r="31" spans="1:18" x14ac:dyDescent="0.25">
      <c r="D31" s="3"/>
      <c r="E31" s="5"/>
      <c r="F31" s="5"/>
    </row>
    <row r="32" spans="1:18" x14ac:dyDescent="0.25">
      <c r="A32" t="s">
        <v>42</v>
      </c>
      <c r="B32" t="s">
        <v>39</v>
      </c>
      <c r="C32" t="s">
        <v>58</v>
      </c>
      <c r="D32" s="3" t="s">
        <v>62</v>
      </c>
      <c r="E32" s="5">
        <f>1943/11097</f>
        <v>0.17509236730647923</v>
      </c>
      <c r="F32" s="5">
        <f>3489/11097</f>
        <v>0.31440929981075966</v>
      </c>
    </row>
    <row r="33" spans="1:19" x14ac:dyDescent="0.25">
      <c r="B33" t="s">
        <v>40</v>
      </c>
      <c r="C33" t="s">
        <v>58</v>
      </c>
      <c r="D33" s="3" t="s">
        <v>65</v>
      </c>
      <c r="E33" s="5">
        <v>0</v>
      </c>
      <c r="F33" s="5">
        <v>0</v>
      </c>
    </row>
    <row r="34" spans="1:19" x14ac:dyDescent="0.25">
      <c r="B34" s="1" t="s">
        <v>46</v>
      </c>
      <c r="C34" t="s">
        <v>58</v>
      </c>
      <c r="D34" s="4">
        <v>629.70000000000005</v>
      </c>
      <c r="E34" s="5">
        <f>D64/Table5[[#This Row],[ND50 (95% CI)]]</f>
        <v>0.24964268699380654</v>
      </c>
      <c r="F34" s="5">
        <f>D79/Table5[[#This Row],[ND50 (95% CI)]]</f>
        <v>7.4876925520088927E-2</v>
      </c>
    </row>
    <row r="35" spans="1:19" x14ac:dyDescent="0.25">
      <c r="B35" s="1" t="s">
        <v>47</v>
      </c>
      <c r="C35" t="s">
        <v>58</v>
      </c>
      <c r="D35" s="4">
        <v>2551</v>
      </c>
      <c r="E35" s="5">
        <f>D65/Table5[[#This Row],[ND50 (95% CI)]]</f>
        <v>4.2571540572324575E-2</v>
      </c>
      <c r="F35" s="5">
        <f>D80/Table5[[#This Row],[ND50 (95% CI)]]</f>
        <v>0.14500196001568011</v>
      </c>
    </row>
    <row r="36" spans="1:19" x14ac:dyDescent="0.25">
      <c r="B36" s="1" t="s">
        <v>48</v>
      </c>
      <c r="C36" t="s">
        <v>58</v>
      </c>
      <c r="D36" s="4">
        <v>374.4</v>
      </c>
      <c r="E36" s="5">
        <f>20/Table5[[#This Row],[ND50 (95% CI)]]</f>
        <v>5.3418803418803423E-2</v>
      </c>
      <c r="F36" s="5">
        <f>D81/Table5[[#This Row],[ND50 (95% CI)]]</f>
        <v>0.16904380341880343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5">
      <c r="B37" s="1" t="s">
        <v>49</v>
      </c>
      <c r="C37" t="s">
        <v>58</v>
      </c>
      <c r="D37" s="4">
        <v>565</v>
      </c>
      <c r="E37" s="5">
        <f>D67/Table5[[#This Row],[ND50 (95% CI)]]</f>
        <v>3.815929203539823E-2</v>
      </c>
      <c r="F37" s="5">
        <f>D82/Table5[[#This Row],[ND50 (95% CI)]]</f>
        <v>0.23504424778761063</v>
      </c>
    </row>
    <row r="38" spans="1:19" x14ac:dyDescent="0.25">
      <c r="B38" s="1" t="s">
        <v>50</v>
      </c>
      <c r="C38" t="s">
        <v>58</v>
      </c>
      <c r="D38" s="3" t="s">
        <v>65</v>
      </c>
      <c r="E38" s="5">
        <f>D68/20</f>
        <v>1.27</v>
      </c>
      <c r="F38" s="5">
        <f>D83/20</f>
        <v>205.45</v>
      </c>
    </row>
    <row r="39" spans="1:19" x14ac:dyDescent="0.25">
      <c r="B39" s="1" t="s">
        <v>51</v>
      </c>
      <c r="C39" t="s">
        <v>58</v>
      </c>
      <c r="D39" s="3" t="s">
        <v>65</v>
      </c>
      <c r="E39" s="5">
        <f>D69/20</f>
        <v>1.0015000000000001</v>
      </c>
      <c r="F39" s="5">
        <f>D84/20</f>
        <v>300.05</v>
      </c>
    </row>
    <row r="40" spans="1:19" x14ac:dyDescent="0.25">
      <c r="B40" s="1" t="s">
        <v>52</v>
      </c>
      <c r="C40" t="s">
        <v>58</v>
      </c>
      <c r="D40" s="4">
        <v>361.1</v>
      </c>
      <c r="E40" s="5">
        <f>D70/Table5[[#This Row],[ND50 (95% CI)]]</f>
        <v>0.27449459983384106</v>
      </c>
      <c r="F40" s="5">
        <f>D85/Table5[[#This Row],[ND50 (95% CI)]]</f>
        <v>13.500415397396843</v>
      </c>
    </row>
    <row r="41" spans="1:19" x14ac:dyDescent="0.25">
      <c r="B41" s="1" t="s">
        <v>53</v>
      </c>
      <c r="C41" t="s">
        <v>58</v>
      </c>
      <c r="D41" s="3" t="s">
        <v>65</v>
      </c>
      <c r="E41" s="5">
        <f>D71/20</f>
        <v>3.2240000000000002</v>
      </c>
      <c r="F41" s="5">
        <f>D86/20</f>
        <v>200.8</v>
      </c>
    </row>
    <row r="42" spans="1:19" x14ac:dyDescent="0.25">
      <c r="B42" s="1" t="s">
        <v>54</v>
      </c>
      <c r="C42" t="s">
        <v>58</v>
      </c>
      <c r="D42" s="4">
        <v>101.9</v>
      </c>
      <c r="E42" s="5">
        <f>D72/Table5[[#This Row],[ND50 (95% CI)]]</f>
        <v>4.2875368007850829</v>
      </c>
      <c r="F42" s="5">
        <f>D87/Table5[[#This Row],[ND50 (95% CI)]]</f>
        <v>17.536800785083415</v>
      </c>
    </row>
    <row r="43" spans="1:19" x14ac:dyDescent="0.25">
      <c r="B43" s="1" t="s">
        <v>55</v>
      </c>
      <c r="C43" t="s">
        <v>58</v>
      </c>
      <c r="D43" s="4">
        <v>650.1</v>
      </c>
      <c r="E43" s="5">
        <f>D73/Table5[[#This Row],[ND50 (95% CI)]]</f>
        <v>0.95554530072296573</v>
      </c>
      <c r="F43" s="5">
        <f>D88/Table5[[#This Row],[ND50 (95% CI)]]</f>
        <v>4.723888632518074</v>
      </c>
    </row>
    <row r="44" spans="1:19" x14ac:dyDescent="0.25">
      <c r="B44" s="1" t="s">
        <v>56</v>
      </c>
      <c r="C44" t="s">
        <v>58</v>
      </c>
      <c r="D44" s="4">
        <v>584.9</v>
      </c>
      <c r="E44" s="5">
        <f>D74/Table5[[#This Row],[ND50 (95% CI)]]</f>
        <v>0.32484185330825782</v>
      </c>
      <c r="F44" s="5">
        <f>D89/Table5[[#This Row],[ND50 (95% CI)]]</f>
        <v>4.6315609505898445</v>
      </c>
    </row>
    <row r="45" spans="1:19" x14ac:dyDescent="0.25">
      <c r="B45" s="1" t="s">
        <v>57</v>
      </c>
      <c r="C45" t="s">
        <v>58</v>
      </c>
      <c r="D45" s="3" t="s">
        <v>65</v>
      </c>
      <c r="E45" s="5">
        <f>D75/20</f>
        <v>13.01</v>
      </c>
      <c r="F45" s="5">
        <f>D90/20</f>
        <v>132.55000000000001</v>
      </c>
    </row>
    <row r="46" spans="1:19" x14ac:dyDescent="0.25">
      <c r="B46" s="1"/>
      <c r="D46" s="3"/>
      <c r="E46" s="5"/>
      <c r="F46" s="5"/>
    </row>
    <row r="47" spans="1:19" x14ac:dyDescent="0.25">
      <c r="A47" t="s">
        <v>43</v>
      </c>
      <c r="B47" t="s">
        <v>39</v>
      </c>
      <c r="C47" t="s">
        <v>58</v>
      </c>
      <c r="D47" s="3" t="s">
        <v>61</v>
      </c>
      <c r="E47" s="5">
        <f>1943/3061</f>
        <v>0.63475988239137537</v>
      </c>
      <c r="F47" s="5">
        <f>3489/3061</f>
        <v>1.1398235870630513</v>
      </c>
    </row>
    <row r="48" spans="1:19" x14ac:dyDescent="0.25">
      <c r="B48" t="s">
        <v>40</v>
      </c>
      <c r="C48" t="s">
        <v>58</v>
      </c>
      <c r="D48" s="3" t="s">
        <v>65</v>
      </c>
      <c r="E48" s="5">
        <v>0</v>
      </c>
      <c r="F48" s="5">
        <v>0</v>
      </c>
    </row>
    <row r="49" spans="1:6" x14ac:dyDescent="0.25">
      <c r="B49" s="1" t="s">
        <v>46</v>
      </c>
      <c r="C49" t="s">
        <v>58</v>
      </c>
      <c r="D49" s="4">
        <v>1553</v>
      </c>
      <c r="E49" s="5">
        <f>D64/Table5[[#This Row],[ND50 (95% CI)]]</f>
        <v>0.10122343850611719</v>
      </c>
      <c r="F49" s="5">
        <f>D79/Table5[[#This Row],[ND50 (95% CI)]]</f>
        <v>3.0360592401802961E-2</v>
      </c>
    </row>
    <row r="50" spans="1:6" x14ac:dyDescent="0.25">
      <c r="B50" s="1" t="s">
        <v>47</v>
      </c>
      <c r="C50" t="s">
        <v>58</v>
      </c>
      <c r="D50" s="4">
        <v>5191</v>
      </c>
      <c r="E50" s="5">
        <f>D65/Table5[[#This Row],[ND50 (95% CI)]]</f>
        <v>2.092082450394914E-2</v>
      </c>
      <c r="F50" s="5">
        <f>D80/Table5[[#This Row],[ND50 (95% CI)]]</f>
        <v>7.1257946445771519E-2</v>
      </c>
    </row>
    <row r="51" spans="1:6" x14ac:dyDescent="0.25">
      <c r="B51" s="1" t="s">
        <v>48</v>
      </c>
      <c r="C51" t="s">
        <v>58</v>
      </c>
      <c r="D51" s="4">
        <v>1761</v>
      </c>
      <c r="E51" s="5">
        <f>20/Table5[[#This Row],[ND50 (95% CI)]]</f>
        <v>1.1357183418512209E-2</v>
      </c>
      <c r="F51" s="5">
        <f>D81/Table5[[#This Row],[ND50 (95% CI)]]</f>
        <v>3.5939806927881887E-2</v>
      </c>
    </row>
    <row r="52" spans="1:6" x14ac:dyDescent="0.25">
      <c r="B52" s="1" t="s">
        <v>49</v>
      </c>
      <c r="C52" t="s">
        <v>58</v>
      </c>
      <c r="D52" s="4">
        <v>2061</v>
      </c>
      <c r="E52" s="5">
        <f>D67/Table5[[#This Row],[ND50 (95% CI)]]</f>
        <v>1.0460941290635612E-2</v>
      </c>
      <c r="F52" s="5">
        <f>D82/Table5[[#This Row],[ND50 (95% CI)]]</f>
        <v>6.4434740417273179E-2</v>
      </c>
    </row>
    <row r="53" spans="1:6" x14ac:dyDescent="0.25">
      <c r="B53" s="1" t="s">
        <v>50</v>
      </c>
      <c r="C53" t="s">
        <v>58</v>
      </c>
      <c r="D53" s="4">
        <v>155.1</v>
      </c>
      <c r="E53" s="5">
        <f>D68/Table5[[#This Row],[ND50 (95% CI)]]</f>
        <v>0.16376531270148292</v>
      </c>
      <c r="F53" s="5">
        <f>D83/Table5[[#This Row],[ND50 (95% CI)]]</f>
        <v>26.492585428755643</v>
      </c>
    </row>
    <row r="54" spans="1:6" x14ac:dyDescent="0.25">
      <c r="B54" s="1" t="s">
        <v>51</v>
      </c>
      <c r="C54" t="s">
        <v>58</v>
      </c>
      <c r="D54" s="4">
        <v>61.4</v>
      </c>
      <c r="E54" s="5">
        <f>D69/Table5[[#This Row],[ND50 (95% CI)]]</f>
        <v>0.32622149837133552</v>
      </c>
      <c r="F54" s="5">
        <f>D84/Table5[[#This Row],[ND50 (95% CI)]]</f>
        <v>97.736156351791536</v>
      </c>
    </row>
    <row r="55" spans="1:6" x14ac:dyDescent="0.25">
      <c r="B55" s="1" t="s">
        <v>52</v>
      </c>
      <c r="C55" t="s">
        <v>58</v>
      </c>
      <c r="D55" s="4">
        <v>79.97</v>
      </c>
      <c r="E55" s="5">
        <f>D70/Table5[[#This Row],[ND50 (95% CI)]]</f>
        <v>1.2394647992997374</v>
      </c>
      <c r="F55" s="5">
        <f>D85/Table5[[#This Row],[ND50 (95% CI)]]</f>
        <v>60.960360135050642</v>
      </c>
    </row>
    <row r="56" spans="1:6" x14ac:dyDescent="0.25">
      <c r="B56" s="1" t="s">
        <v>53</v>
      </c>
      <c r="C56" t="s">
        <v>58</v>
      </c>
      <c r="D56" s="4">
        <v>28.97</v>
      </c>
      <c r="E56" s="5">
        <f>D71/Table5[[#This Row],[ND50 (95% CI)]]</f>
        <v>2.2257507766655165</v>
      </c>
      <c r="F56" s="5">
        <f>D86/Table5[[#This Row],[ND50 (95% CI)]]</f>
        <v>138.62616499827408</v>
      </c>
    </row>
    <row r="57" spans="1:6" x14ac:dyDescent="0.25">
      <c r="B57" s="1" t="s">
        <v>54</v>
      </c>
      <c r="C57" t="s">
        <v>58</v>
      </c>
      <c r="D57" s="4">
        <v>141.5</v>
      </c>
      <c r="E57" s="5">
        <f>D72/Table5[[#This Row],[ND50 (95% CI)]]</f>
        <v>3.0876325088339223</v>
      </c>
      <c r="F57" s="5">
        <f>D87/Table5[[#This Row],[ND50 (95% CI)]]</f>
        <v>12.628975265017667</v>
      </c>
    </row>
    <row r="58" spans="1:6" x14ac:dyDescent="0.25">
      <c r="B58" s="1" t="s">
        <v>55</v>
      </c>
      <c r="C58" t="s">
        <v>58</v>
      </c>
      <c r="D58" s="4">
        <v>230.3</v>
      </c>
      <c r="E58" s="5">
        <f>D73/Table5[[#This Row],[ND50 (95% CI)]]</f>
        <v>2.697351280937907</v>
      </c>
      <c r="F58" s="5">
        <f>D88/Table5[[#This Row],[ND50 (95% CI)]]</f>
        <v>13.334780720798957</v>
      </c>
    </row>
    <row r="59" spans="1:6" x14ac:dyDescent="0.25">
      <c r="B59" s="1" t="s">
        <v>56</v>
      </c>
      <c r="C59" t="s">
        <v>58</v>
      </c>
      <c r="D59" s="4">
        <v>254.4</v>
      </c>
      <c r="E59" s="5">
        <f>D74/Table5[[#This Row],[ND50 (95% CI)]]</f>
        <v>0.74685534591194969</v>
      </c>
      <c r="F59" s="5">
        <f>D89/Table5[[#This Row],[ND50 (95% CI)]]</f>
        <v>10.648584905660377</v>
      </c>
    </row>
    <row r="60" spans="1:6" x14ac:dyDescent="0.25">
      <c r="B60" s="1" t="s">
        <v>57</v>
      </c>
      <c r="C60" t="s">
        <v>58</v>
      </c>
      <c r="D60" s="4">
        <v>59.46</v>
      </c>
      <c r="E60" s="5">
        <f>D75/Table5[[#This Row],[ND50 (95% CI)]]</f>
        <v>4.3760511268079378</v>
      </c>
      <c r="F60" s="5">
        <f>D90/Table5[[#This Row],[ND50 (95% CI)]]</f>
        <v>44.584594685502857</v>
      </c>
    </row>
    <row r="61" spans="1:6" x14ac:dyDescent="0.25">
      <c r="B61" s="1"/>
      <c r="D61" s="3"/>
      <c r="E61" s="5"/>
      <c r="F61" s="5"/>
    </row>
    <row r="62" spans="1:6" x14ac:dyDescent="0.25">
      <c r="A62" t="s">
        <v>44</v>
      </c>
      <c r="B62" t="s">
        <v>39</v>
      </c>
      <c r="C62" t="s">
        <v>58</v>
      </c>
      <c r="D62" s="3" t="s">
        <v>63</v>
      </c>
      <c r="E62" s="5">
        <v>1</v>
      </c>
      <c r="F62" s="5">
        <f>3489/1943</f>
        <v>1.795676788471436</v>
      </c>
    </row>
    <row r="63" spans="1:6" x14ac:dyDescent="0.25">
      <c r="B63" t="s">
        <v>40</v>
      </c>
      <c r="C63" t="s">
        <v>58</v>
      </c>
      <c r="D63" s="3" t="s">
        <v>65</v>
      </c>
      <c r="E63" s="5">
        <v>0</v>
      </c>
      <c r="F63" s="5">
        <v>0</v>
      </c>
    </row>
    <row r="64" spans="1:6" x14ac:dyDescent="0.25">
      <c r="B64" s="1" t="s">
        <v>46</v>
      </c>
      <c r="C64" t="s">
        <v>58</v>
      </c>
      <c r="D64" s="4">
        <v>157.19999999999999</v>
      </c>
      <c r="E64" s="5">
        <v>1</v>
      </c>
      <c r="F64" s="5">
        <f>D79/Table5[[#This Row],[ND50 (95% CI)]]</f>
        <v>0.29993638676844786</v>
      </c>
    </row>
    <row r="65" spans="1:6" x14ac:dyDescent="0.25">
      <c r="B65" s="1" t="s">
        <v>47</v>
      </c>
      <c r="C65" t="s">
        <v>58</v>
      </c>
      <c r="D65" s="4">
        <v>108.6</v>
      </c>
      <c r="E65" s="5">
        <v>1</v>
      </c>
      <c r="F65" s="5">
        <f>D80/Table5[[#This Row],[ND50 (95% CI)]]</f>
        <v>3.4060773480662982</v>
      </c>
    </row>
    <row r="66" spans="1:6" x14ac:dyDescent="0.25">
      <c r="B66" s="1" t="s">
        <v>48</v>
      </c>
      <c r="C66" t="s">
        <v>58</v>
      </c>
      <c r="D66" s="3" t="s">
        <v>65</v>
      </c>
      <c r="E66" s="5">
        <v>1</v>
      </c>
      <c r="F66" s="5">
        <f>D81/20</f>
        <v>3.1644999999999999</v>
      </c>
    </row>
    <row r="67" spans="1:6" x14ac:dyDescent="0.25">
      <c r="B67" s="1" t="s">
        <v>49</v>
      </c>
      <c r="C67" t="s">
        <v>58</v>
      </c>
      <c r="D67" s="4">
        <v>21.56</v>
      </c>
      <c r="E67" s="5">
        <v>1</v>
      </c>
      <c r="F67" s="5">
        <f>D82/Table5[[#This Row],[ND50 (95% CI)]]</f>
        <v>6.1595547309833032</v>
      </c>
    </row>
    <row r="68" spans="1:6" x14ac:dyDescent="0.25">
      <c r="B68" s="1" t="s">
        <v>50</v>
      </c>
      <c r="C68" t="s">
        <v>58</v>
      </c>
      <c r="D68" s="4">
        <v>25.4</v>
      </c>
      <c r="E68" s="5">
        <v>1</v>
      </c>
      <c r="F68" s="5">
        <f>D83/Table5[[#This Row],[ND50 (95% CI)]]</f>
        <v>161.77165354330708</v>
      </c>
    </row>
    <row r="69" spans="1:6" x14ac:dyDescent="0.25">
      <c r="B69" s="1" t="s">
        <v>51</v>
      </c>
      <c r="C69" t="s">
        <v>58</v>
      </c>
      <c r="D69" s="4">
        <v>20.03</v>
      </c>
      <c r="E69" s="5">
        <v>1</v>
      </c>
      <c r="F69" s="5">
        <f>D84/Table5[[#This Row],[ND50 (95% CI)]]</f>
        <v>299.60059910134794</v>
      </c>
    </row>
    <row r="70" spans="1:6" x14ac:dyDescent="0.25">
      <c r="B70" s="1" t="s">
        <v>52</v>
      </c>
      <c r="C70" t="s">
        <v>58</v>
      </c>
      <c r="D70" s="4">
        <v>99.12</v>
      </c>
      <c r="E70" s="5">
        <v>1</v>
      </c>
      <c r="F70" s="5">
        <f>D85/Table5[[#This Row],[ND50 (95% CI)]]</f>
        <v>49.182808716707022</v>
      </c>
    </row>
    <row r="71" spans="1:6" x14ac:dyDescent="0.25">
      <c r="B71" s="1" t="s">
        <v>53</v>
      </c>
      <c r="C71" t="s">
        <v>58</v>
      </c>
      <c r="D71" s="4">
        <v>64.48</v>
      </c>
      <c r="E71" s="5">
        <v>1</v>
      </c>
      <c r="F71" s="5">
        <f>D86/Table5[[#This Row],[ND50 (95% CI)]]</f>
        <v>62.282878411910666</v>
      </c>
    </row>
    <row r="72" spans="1:6" x14ac:dyDescent="0.25">
      <c r="B72" s="1" t="s">
        <v>54</v>
      </c>
      <c r="C72" t="s">
        <v>58</v>
      </c>
      <c r="D72" s="4">
        <v>436.9</v>
      </c>
      <c r="E72" s="5">
        <v>1</v>
      </c>
      <c r="F72" s="5">
        <f>D87/Table5[[#This Row],[ND50 (95% CI)]]</f>
        <v>4.0901808194094764</v>
      </c>
    </row>
    <row r="73" spans="1:6" x14ac:dyDescent="0.25">
      <c r="B73" s="1" t="s">
        <v>55</v>
      </c>
      <c r="C73" t="s">
        <v>58</v>
      </c>
      <c r="D73" s="4">
        <v>621.20000000000005</v>
      </c>
      <c r="E73" s="5">
        <v>1</v>
      </c>
      <c r="F73" s="5">
        <f>D88/Table5[[#This Row],[ND50 (95% CI)]]</f>
        <v>4.9436574372182864</v>
      </c>
    </row>
    <row r="74" spans="1:6" x14ac:dyDescent="0.25">
      <c r="B74" s="1" t="s">
        <v>56</v>
      </c>
      <c r="C74" t="s">
        <v>58</v>
      </c>
      <c r="D74" s="4">
        <v>190</v>
      </c>
      <c r="E74" s="5">
        <v>1</v>
      </c>
      <c r="F74" s="5">
        <f>D89/Table5[[#This Row],[ND50 (95% CI)]]</f>
        <v>14.257894736842106</v>
      </c>
    </row>
    <row r="75" spans="1:6" x14ac:dyDescent="0.25">
      <c r="B75" s="1" t="s">
        <v>57</v>
      </c>
      <c r="C75" t="s">
        <v>58</v>
      </c>
      <c r="D75" s="4">
        <v>260.2</v>
      </c>
      <c r="E75" s="5">
        <v>1</v>
      </c>
      <c r="F75" s="5">
        <f>D90/Table5[[#This Row],[ND50 (95% CI)]]</f>
        <v>10.188316679477326</v>
      </c>
    </row>
    <row r="76" spans="1:6" x14ac:dyDescent="0.25">
      <c r="B76" s="1"/>
      <c r="D76" s="3"/>
      <c r="E76" s="5"/>
      <c r="F76" s="5"/>
    </row>
    <row r="77" spans="1:6" x14ac:dyDescent="0.25">
      <c r="A77" t="s">
        <v>45</v>
      </c>
      <c r="B77" t="s">
        <v>39</v>
      </c>
      <c r="C77" t="s">
        <v>58</v>
      </c>
      <c r="D77" s="3" t="s">
        <v>64</v>
      </c>
      <c r="E77" s="5">
        <f>1943/3489</f>
        <v>0.55689309257666952</v>
      </c>
      <c r="F77" s="5">
        <v>1</v>
      </c>
    </row>
    <row r="78" spans="1:6" x14ac:dyDescent="0.25">
      <c r="B78" t="s">
        <v>40</v>
      </c>
      <c r="C78" t="s">
        <v>58</v>
      </c>
      <c r="D78" s="3" t="s">
        <v>65</v>
      </c>
      <c r="E78" s="5">
        <v>0</v>
      </c>
      <c r="F78" s="5">
        <v>0</v>
      </c>
    </row>
    <row r="79" spans="1:6" x14ac:dyDescent="0.25">
      <c r="B79" s="1" t="s">
        <v>46</v>
      </c>
      <c r="C79" t="s">
        <v>58</v>
      </c>
      <c r="D79" s="4">
        <v>47.15</v>
      </c>
      <c r="E79" s="5">
        <f>D64/Table5[[#This Row],[ND50 (95% CI)]]</f>
        <v>3.3340402969247083</v>
      </c>
      <c r="F79" s="5">
        <v>1</v>
      </c>
    </row>
    <row r="80" spans="1:6" x14ac:dyDescent="0.25">
      <c r="B80" s="1" t="s">
        <v>47</v>
      </c>
      <c r="C80" t="s">
        <v>58</v>
      </c>
      <c r="D80" s="4">
        <v>369.9</v>
      </c>
      <c r="E80" s="5">
        <f>D65/Table5[[#This Row],[ND50 (95% CI)]]</f>
        <v>0.29359286293592862</v>
      </c>
      <c r="F80" s="5">
        <v>1</v>
      </c>
    </row>
    <row r="81" spans="2:6" x14ac:dyDescent="0.25">
      <c r="B81" s="1" t="s">
        <v>48</v>
      </c>
      <c r="C81" t="s">
        <v>58</v>
      </c>
      <c r="D81" s="4">
        <v>63.29</v>
      </c>
      <c r="E81" s="5">
        <f>20/Table5[[#This Row],[ND50 (95% CI)]]</f>
        <v>0.31600568810238583</v>
      </c>
      <c r="F81" s="5">
        <v>1</v>
      </c>
    </row>
    <row r="82" spans="2:6" x14ac:dyDescent="0.25">
      <c r="B82" s="1" t="s">
        <v>49</v>
      </c>
      <c r="C82" t="s">
        <v>58</v>
      </c>
      <c r="D82" s="4">
        <v>132.80000000000001</v>
      </c>
      <c r="E82" s="5">
        <f>D67/Table5[[#This Row],[ND50 (95% CI)]]</f>
        <v>0.16234939759036143</v>
      </c>
      <c r="F82" s="5">
        <v>1</v>
      </c>
    </row>
    <row r="83" spans="2:6" x14ac:dyDescent="0.25">
      <c r="B83" s="1" t="s">
        <v>50</v>
      </c>
      <c r="C83" t="s">
        <v>58</v>
      </c>
      <c r="D83" s="4">
        <v>4109</v>
      </c>
      <c r="E83" s="5">
        <f>D68/Table5[[#This Row],[ND50 (95% CI)]]</f>
        <v>6.1815526892187878E-3</v>
      </c>
      <c r="F83" s="5">
        <v>1</v>
      </c>
    </row>
    <row r="84" spans="2:6" x14ac:dyDescent="0.25">
      <c r="B84" s="1" t="s">
        <v>51</v>
      </c>
      <c r="C84" t="s">
        <v>58</v>
      </c>
      <c r="D84" s="4">
        <v>6001</v>
      </c>
      <c r="E84" s="5">
        <f>D69/Table5[[#This Row],[ND50 (95% CI)]]</f>
        <v>3.3377770371604736E-3</v>
      </c>
      <c r="F84" s="5">
        <v>1</v>
      </c>
    </row>
    <row r="85" spans="2:6" x14ac:dyDescent="0.25">
      <c r="B85" s="1" t="s">
        <v>52</v>
      </c>
      <c r="C85" t="s">
        <v>58</v>
      </c>
      <c r="D85" s="4">
        <v>4875</v>
      </c>
      <c r="E85" s="5">
        <f>D70/Table5[[#This Row],[ND50 (95% CI)]]</f>
        <v>2.0332307692307695E-2</v>
      </c>
      <c r="F85" s="5">
        <v>1</v>
      </c>
    </row>
    <row r="86" spans="2:6" x14ac:dyDescent="0.25">
      <c r="B86" s="1" t="s">
        <v>53</v>
      </c>
      <c r="C86" t="s">
        <v>58</v>
      </c>
      <c r="D86" s="4">
        <v>4016</v>
      </c>
      <c r="E86" s="5">
        <f>D71/Table5[[#This Row],[ND50 (95% CI)]]</f>
        <v>1.605577689243028E-2</v>
      </c>
      <c r="F86" s="5">
        <v>1</v>
      </c>
    </row>
    <row r="87" spans="2:6" x14ac:dyDescent="0.25">
      <c r="B87" s="1" t="s">
        <v>54</v>
      </c>
      <c r="C87" t="s">
        <v>58</v>
      </c>
      <c r="D87" s="4">
        <v>1787</v>
      </c>
      <c r="E87" s="5">
        <f>D72/Table5[[#This Row],[ND50 (95% CI)]]</f>
        <v>0.24448796866256295</v>
      </c>
      <c r="F87" s="5">
        <v>1</v>
      </c>
    </row>
    <row r="88" spans="2:6" x14ac:dyDescent="0.25">
      <c r="B88" s="1" t="s">
        <v>55</v>
      </c>
      <c r="C88" t="s">
        <v>58</v>
      </c>
      <c r="D88" s="4">
        <v>3071</v>
      </c>
      <c r="E88" s="5">
        <f>D73/Table5[[#This Row],[ND50 (95% CI)]]</f>
        <v>0.20227938782155652</v>
      </c>
      <c r="F88" s="5">
        <v>1</v>
      </c>
    </row>
    <row r="89" spans="2:6" x14ac:dyDescent="0.25">
      <c r="B89" s="1" t="s">
        <v>56</v>
      </c>
      <c r="C89" t="s">
        <v>58</v>
      </c>
      <c r="D89" s="4">
        <v>2709</v>
      </c>
      <c r="E89" s="5">
        <f>D74/Table5[[#This Row],[ND50 (95% CI)]]</f>
        <v>7.013658176448874E-2</v>
      </c>
      <c r="F89" s="5">
        <v>1</v>
      </c>
    </row>
    <row r="90" spans="2:6" x14ac:dyDescent="0.25">
      <c r="B90" s="1" t="s">
        <v>57</v>
      </c>
      <c r="C90" t="s">
        <v>58</v>
      </c>
      <c r="D90" s="4">
        <v>2651</v>
      </c>
      <c r="E90" s="5">
        <f>D75/Table5[[#This Row],[ND50 (95% CI)]]</f>
        <v>9.8151640890230096E-2</v>
      </c>
      <c r="F90" s="5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9F041FBE43F4EA228A7DE33D25903" ma:contentTypeVersion="12" ma:contentTypeDescription="Create a new document." ma:contentTypeScope="" ma:versionID="007cd9fe337a093fcb94d1e1cd5c112a">
  <xsd:schema xmlns:xsd="http://www.w3.org/2001/XMLSchema" xmlns:xs="http://www.w3.org/2001/XMLSchema" xmlns:p="http://schemas.microsoft.com/office/2006/metadata/properties" xmlns:ns2="ff8bdcad-3542-4323-86bd-14c21c3f7aaf" xmlns:ns3="3b1f95c1-b942-483f-a7ae-72e9206acbbe" targetNamespace="http://schemas.microsoft.com/office/2006/metadata/properties" ma:root="true" ma:fieldsID="2ba4d0745fccec3356f9610c4b8fe3d1" ns2:_="" ns3:_="">
    <xsd:import namespace="ff8bdcad-3542-4323-86bd-14c21c3f7aaf"/>
    <xsd:import namespace="3b1f95c1-b942-483f-a7ae-72e9206acb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bdcad-3542-4323-86bd-14c21c3f7a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1f95c1-b942-483f-a7ae-72e9206ac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7BA2C7-0035-425D-A430-A7D2C8DDC7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30E65A-4B0D-43FB-9715-42E89A53F9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8bdcad-3542-4323-86bd-14c21c3f7aaf"/>
    <ds:schemaRef ds:uri="3b1f95c1-b942-483f-a7ae-72e9206ac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DC54EC-FA0B-462E-BC5F-DA470B201AFF}">
  <ds:schemaRefs>
    <ds:schemaRef ds:uri="http://purl.org/dc/elements/1.1/"/>
    <ds:schemaRef ds:uri="http://schemas.microsoft.com/office/2006/metadata/properties"/>
    <ds:schemaRef ds:uri="3b1f95c1-b942-483f-a7ae-72e9206acbb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f8bdcad-3542-4323-86bd-14c21c3f7aa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sample_log</vt:lpstr>
      <vt:lpstr>Results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A.Z. Mykytyn</dc:creator>
  <cp:keywords/>
  <dc:description/>
  <cp:lastModifiedBy>A.Z. Mykytyn</cp:lastModifiedBy>
  <cp:revision/>
  <dcterms:created xsi:type="dcterms:W3CDTF">2023-05-01T12:09:26Z</dcterms:created>
  <dcterms:modified xsi:type="dcterms:W3CDTF">2023-08-31T08:40:02Z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0x01010086B9F041FBE43F4EA228A7DE33D25903</vt:lpwstr>
  </property>
</Properties>
</file>