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6.xml" ContentType="application/vnd.ms-excel.person+xml"/>
  <Override PartName="/xl/persons/person3.xml" ContentType="application/vnd.ms-excel.person+xml"/>
  <Override PartName="/xl/persons/person14.xml" ContentType="application/vnd.ms-excel.person+xml"/>
  <Override PartName="/xl/persons/person16.xml" ContentType="application/vnd.ms-excel.person+xml"/>
  <Override PartName="/xl/persons/person1.xml" ContentType="application/vnd.ms-excel.person+xml"/>
  <Override PartName="/xl/persons/person13.xml" ContentType="application/vnd.ms-excel.person+xml"/>
  <Override PartName="/xl/persons/person5.xml" ContentType="application/vnd.ms-excel.person+xml"/>
  <Override PartName="/xl/persons/person9.xml" ContentType="application/vnd.ms-excel.person+xml"/>
  <Override PartName="/xl/persons/person2.xml" ContentType="application/vnd.ms-excel.person+xml"/>
  <Override PartName="/xl/persons/person12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4.xml" ContentType="application/vnd.ms-excel.person+xml"/>
  <Override PartName="/xl/persons/person10.xml" ContentType="application/vnd.ms-excel.person+xml"/>
  <Override PartName="/xl/persons/person15.xml" ContentType="application/vnd.ms-excel.person+xml"/>
  <Override PartName="/xl/persons/person11.xml" ContentType="application/vnd.ms-excel.person+xml"/>
  <Override PartName="/xl/persons/person7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mycuhk-my.sharepoint.com/personal/1155184446_link_cuhk_edu_hk/Documents/Course Work/Year 1/ENGG 1003/Project/"/>
    </mc:Choice>
  </mc:AlternateContent>
  <xr:revisionPtr revIDLastSave="175" documentId="11_A0AC5CF4208ED0881BAFCA28FFCDD70CAB4D3306" xr6:coauthVersionLast="47" xr6:coauthVersionMax="47" xr10:uidLastSave="{DCE1E788-CBFC-4367-92CC-E1127FBE0FB8}"/>
  <bookViews>
    <workbookView xWindow="-120" yWindow="-120" windowWidth="29040" windowHeight="15840" xr2:uid="{00000000-000D-0000-FFFF-FFFF00000000}"/>
  </bookViews>
  <sheets>
    <sheet name="Declaration" sheetId="15" r:id="rId1"/>
    <sheet name="Country Data" sheetId="5" r:id="rId2"/>
    <sheet name="Region Data" sheetId="9" r:id="rId3"/>
    <sheet name="Trade Volume" sheetId="1" r:id="rId4"/>
    <sheet name="Country List" sheetId="4" r:id="rId5"/>
    <sheet name="Population" sheetId="13" r:id="rId6"/>
    <sheet name="GDP Per Capita" sheetId="10" r:id="rId7"/>
    <sheet name="IHDI" sheetId="12" r:id="rId8"/>
    <sheet name="Arable Land" sheetId="14" r:id="rId9"/>
  </sheets>
  <definedNames>
    <definedName name="_xlnm._FilterDatabase" localSheetId="3" hidden="1">'Trade Volume'!$A$1:$AJ$249</definedName>
  </definedNames>
  <calcPr calcId="191029"/>
  <pivotCaches>
    <pivotCache cacheId="0" r:id="rId10"/>
    <pivotCache cacheId="1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9" l="1"/>
  <c r="G3" i="9"/>
  <c r="G4" i="9"/>
  <c r="G5" i="9"/>
  <c r="G6" i="9"/>
  <c r="G7" i="9"/>
  <c r="G8" i="9"/>
  <c r="I2" i="9"/>
  <c r="I3" i="9"/>
  <c r="I4" i="9"/>
  <c r="I5" i="9"/>
  <c r="I6" i="9"/>
  <c r="I7" i="9"/>
  <c r="I8" i="9"/>
  <c r="J3" i="9"/>
  <c r="J4" i="9"/>
  <c r="J5" i="9"/>
  <c r="J6" i="9"/>
  <c r="J7" i="9"/>
  <c r="J8" i="9"/>
  <c r="J2" i="9"/>
  <c r="O236" i="5"/>
  <c r="N236" i="5"/>
  <c r="M236" i="5"/>
  <c r="O235" i="5"/>
  <c r="N235" i="5"/>
  <c r="M235" i="5"/>
  <c r="O234" i="5"/>
  <c r="N234" i="5"/>
  <c r="M234" i="5"/>
  <c r="O233" i="5"/>
  <c r="N233" i="5"/>
  <c r="M233" i="5"/>
  <c r="O232" i="5"/>
  <c r="N232" i="5"/>
  <c r="M232" i="5"/>
  <c r="O231" i="5"/>
  <c r="N231" i="5"/>
  <c r="M231" i="5"/>
  <c r="O230" i="5"/>
  <c r="N230" i="5"/>
  <c r="M230" i="5"/>
  <c r="O229" i="5"/>
  <c r="N229" i="5"/>
  <c r="M229" i="5"/>
  <c r="O228" i="5"/>
  <c r="N228" i="5"/>
  <c r="M228" i="5"/>
  <c r="O227" i="5"/>
  <c r="N227" i="5"/>
  <c r="M227" i="5"/>
  <c r="O226" i="5"/>
  <c r="N226" i="5"/>
  <c r="M226" i="5"/>
  <c r="O225" i="5"/>
  <c r="N225" i="5"/>
  <c r="M225" i="5"/>
  <c r="O224" i="5"/>
  <c r="N224" i="5"/>
  <c r="M224" i="5"/>
  <c r="O223" i="5"/>
  <c r="N223" i="5"/>
  <c r="M223" i="5"/>
  <c r="O222" i="5"/>
  <c r="N222" i="5"/>
  <c r="M222" i="5"/>
  <c r="O221" i="5"/>
  <c r="N221" i="5"/>
  <c r="M221" i="5"/>
  <c r="O220" i="5"/>
  <c r="N220" i="5"/>
  <c r="M220" i="5"/>
  <c r="O219" i="5"/>
  <c r="N219" i="5"/>
  <c r="M219" i="5"/>
  <c r="O218" i="5"/>
  <c r="N218" i="5"/>
  <c r="M218" i="5"/>
  <c r="O217" i="5"/>
  <c r="N217" i="5"/>
  <c r="M217" i="5"/>
  <c r="O216" i="5"/>
  <c r="N216" i="5"/>
  <c r="M216" i="5"/>
  <c r="O215" i="5"/>
  <c r="N215" i="5"/>
  <c r="M215" i="5"/>
  <c r="O214" i="5"/>
  <c r="N214" i="5"/>
  <c r="M214" i="5"/>
  <c r="O213" i="5"/>
  <c r="N213" i="5"/>
  <c r="M213" i="5"/>
  <c r="O212" i="5"/>
  <c r="N212" i="5"/>
  <c r="M212" i="5"/>
  <c r="O211" i="5"/>
  <c r="N211" i="5"/>
  <c r="M211" i="5"/>
  <c r="O210" i="5"/>
  <c r="N210" i="5"/>
  <c r="M210" i="5"/>
  <c r="O209" i="5"/>
  <c r="N209" i="5"/>
  <c r="M209" i="5"/>
  <c r="O208" i="5"/>
  <c r="N208" i="5"/>
  <c r="M208" i="5"/>
  <c r="O207" i="5"/>
  <c r="N207" i="5"/>
  <c r="M207" i="5"/>
  <c r="O206" i="5"/>
  <c r="N206" i="5"/>
  <c r="M206" i="5"/>
  <c r="O205" i="5"/>
  <c r="N205" i="5"/>
  <c r="M205" i="5"/>
  <c r="O204" i="5"/>
  <c r="N204" i="5"/>
  <c r="M204" i="5"/>
  <c r="O203" i="5"/>
  <c r="N203" i="5"/>
  <c r="M203" i="5"/>
  <c r="O202" i="5"/>
  <c r="N202" i="5"/>
  <c r="M202" i="5"/>
  <c r="O201" i="5"/>
  <c r="N201" i="5"/>
  <c r="M201" i="5"/>
  <c r="O200" i="5"/>
  <c r="N200" i="5"/>
  <c r="M200" i="5"/>
  <c r="O199" i="5"/>
  <c r="N199" i="5"/>
  <c r="M199" i="5"/>
  <c r="O198" i="5"/>
  <c r="N198" i="5"/>
  <c r="M198" i="5"/>
  <c r="O197" i="5"/>
  <c r="N197" i="5"/>
  <c r="M197" i="5"/>
  <c r="O196" i="5"/>
  <c r="N196" i="5"/>
  <c r="M196" i="5"/>
  <c r="O195" i="5"/>
  <c r="N195" i="5"/>
  <c r="M195" i="5"/>
  <c r="O194" i="5"/>
  <c r="N194" i="5"/>
  <c r="M194" i="5"/>
  <c r="O193" i="5"/>
  <c r="N193" i="5"/>
  <c r="M193" i="5"/>
  <c r="O192" i="5"/>
  <c r="N192" i="5"/>
  <c r="M192" i="5"/>
  <c r="O191" i="5"/>
  <c r="N191" i="5"/>
  <c r="M191" i="5"/>
  <c r="O190" i="5"/>
  <c r="N190" i="5"/>
  <c r="M190" i="5"/>
  <c r="O189" i="5"/>
  <c r="N189" i="5"/>
  <c r="M189" i="5"/>
  <c r="O188" i="5"/>
  <c r="N188" i="5"/>
  <c r="M188" i="5"/>
  <c r="O187" i="5"/>
  <c r="N187" i="5"/>
  <c r="M187" i="5"/>
  <c r="O186" i="5"/>
  <c r="N186" i="5"/>
  <c r="M186" i="5"/>
  <c r="O185" i="5"/>
  <c r="N185" i="5"/>
  <c r="M185" i="5"/>
  <c r="O184" i="5"/>
  <c r="N184" i="5"/>
  <c r="M184" i="5"/>
  <c r="O183" i="5"/>
  <c r="N183" i="5"/>
  <c r="M183" i="5"/>
  <c r="O182" i="5"/>
  <c r="N182" i="5"/>
  <c r="M182" i="5"/>
  <c r="O181" i="5"/>
  <c r="N181" i="5"/>
  <c r="M181" i="5"/>
  <c r="O180" i="5"/>
  <c r="N180" i="5"/>
  <c r="M180" i="5"/>
  <c r="O179" i="5"/>
  <c r="N179" i="5"/>
  <c r="M179" i="5"/>
  <c r="O178" i="5"/>
  <c r="N178" i="5"/>
  <c r="M178" i="5"/>
  <c r="O177" i="5"/>
  <c r="N177" i="5"/>
  <c r="M177" i="5"/>
  <c r="O176" i="5"/>
  <c r="N176" i="5"/>
  <c r="M176" i="5"/>
  <c r="O175" i="5"/>
  <c r="N175" i="5"/>
  <c r="M175" i="5"/>
  <c r="O174" i="5"/>
  <c r="N174" i="5"/>
  <c r="M174" i="5"/>
  <c r="O173" i="5"/>
  <c r="N173" i="5"/>
  <c r="M173" i="5"/>
  <c r="O172" i="5"/>
  <c r="N172" i="5"/>
  <c r="M172" i="5"/>
  <c r="O171" i="5"/>
  <c r="N171" i="5"/>
  <c r="M171" i="5"/>
  <c r="O170" i="5"/>
  <c r="N170" i="5"/>
  <c r="M170" i="5"/>
  <c r="O169" i="5"/>
  <c r="N169" i="5"/>
  <c r="M169" i="5"/>
  <c r="O168" i="5"/>
  <c r="N168" i="5"/>
  <c r="M168" i="5"/>
  <c r="O167" i="5"/>
  <c r="N167" i="5"/>
  <c r="M167" i="5"/>
  <c r="O166" i="5"/>
  <c r="N166" i="5"/>
  <c r="M166" i="5"/>
  <c r="O165" i="5"/>
  <c r="N165" i="5"/>
  <c r="M165" i="5"/>
  <c r="O164" i="5"/>
  <c r="N164" i="5"/>
  <c r="M164" i="5"/>
  <c r="O163" i="5"/>
  <c r="N163" i="5"/>
  <c r="M163" i="5"/>
  <c r="O162" i="5"/>
  <c r="N162" i="5"/>
  <c r="M162" i="5"/>
  <c r="O161" i="5"/>
  <c r="N161" i="5"/>
  <c r="M161" i="5"/>
  <c r="O160" i="5"/>
  <c r="N160" i="5"/>
  <c r="M160" i="5"/>
  <c r="O159" i="5"/>
  <c r="N159" i="5"/>
  <c r="M159" i="5"/>
  <c r="O158" i="5"/>
  <c r="N158" i="5"/>
  <c r="M158" i="5"/>
  <c r="O157" i="5"/>
  <c r="N157" i="5"/>
  <c r="M157" i="5"/>
  <c r="O156" i="5"/>
  <c r="N156" i="5"/>
  <c r="M156" i="5"/>
  <c r="O155" i="5"/>
  <c r="N155" i="5"/>
  <c r="M155" i="5"/>
  <c r="O154" i="5"/>
  <c r="N154" i="5"/>
  <c r="M154" i="5"/>
  <c r="O153" i="5"/>
  <c r="N153" i="5"/>
  <c r="M153" i="5"/>
  <c r="O152" i="5"/>
  <c r="N152" i="5"/>
  <c r="M152" i="5"/>
  <c r="O151" i="5"/>
  <c r="N151" i="5"/>
  <c r="M151" i="5"/>
  <c r="O150" i="5"/>
  <c r="N150" i="5"/>
  <c r="M150" i="5"/>
  <c r="O149" i="5"/>
  <c r="N149" i="5"/>
  <c r="M149" i="5"/>
  <c r="O148" i="5"/>
  <c r="N148" i="5"/>
  <c r="M148" i="5"/>
  <c r="O147" i="5"/>
  <c r="N147" i="5"/>
  <c r="M147" i="5"/>
  <c r="O146" i="5"/>
  <c r="N146" i="5"/>
  <c r="M146" i="5"/>
  <c r="O145" i="5"/>
  <c r="N145" i="5"/>
  <c r="M145" i="5"/>
  <c r="O144" i="5"/>
  <c r="N144" i="5"/>
  <c r="M144" i="5"/>
  <c r="O143" i="5"/>
  <c r="N143" i="5"/>
  <c r="M143" i="5"/>
  <c r="O142" i="5"/>
  <c r="N142" i="5"/>
  <c r="M142" i="5"/>
  <c r="O141" i="5"/>
  <c r="N141" i="5"/>
  <c r="M141" i="5"/>
  <c r="O140" i="5"/>
  <c r="N140" i="5"/>
  <c r="M140" i="5"/>
  <c r="O139" i="5"/>
  <c r="N139" i="5"/>
  <c r="M139" i="5"/>
  <c r="O138" i="5"/>
  <c r="N138" i="5"/>
  <c r="M138" i="5"/>
  <c r="O137" i="5"/>
  <c r="N137" i="5"/>
  <c r="M137" i="5"/>
  <c r="O136" i="5"/>
  <c r="N136" i="5"/>
  <c r="M136" i="5"/>
  <c r="O135" i="5"/>
  <c r="N135" i="5"/>
  <c r="M135" i="5"/>
  <c r="O134" i="5"/>
  <c r="N134" i="5"/>
  <c r="M134" i="5"/>
  <c r="O133" i="5"/>
  <c r="N133" i="5"/>
  <c r="M133" i="5"/>
  <c r="O132" i="5"/>
  <c r="N132" i="5"/>
  <c r="M132" i="5"/>
  <c r="O131" i="5"/>
  <c r="N131" i="5"/>
  <c r="M131" i="5"/>
  <c r="O130" i="5"/>
  <c r="N130" i="5"/>
  <c r="M130" i="5"/>
  <c r="O129" i="5"/>
  <c r="N129" i="5"/>
  <c r="M129" i="5"/>
  <c r="O128" i="5"/>
  <c r="N128" i="5"/>
  <c r="M128" i="5"/>
  <c r="O127" i="5"/>
  <c r="N127" i="5"/>
  <c r="M127" i="5"/>
  <c r="O126" i="5"/>
  <c r="N126" i="5"/>
  <c r="M126" i="5"/>
  <c r="O125" i="5"/>
  <c r="N125" i="5"/>
  <c r="M125" i="5"/>
  <c r="O124" i="5"/>
  <c r="N124" i="5"/>
  <c r="M124" i="5"/>
  <c r="O123" i="5"/>
  <c r="N123" i="5"/>
  <c r="M123" i="5"/>
  <c r="O122" i="5"/>
  <c r="N122" i="5"/>
  <c r="M122" i="5"/>
  <c r="O121" i="5"/>
  <c r="N121" i="5"/>
  <c r="M121" i="5"/>
  <c r="O120" i="5"/>
  <c r="N120" i="5"/>
  <c r="M120" i="5"/>
  <c r="O119" i="5"/>
  <c r="N119" i="5"/>
  <c r="M119" i="5"/>
  <c r="O118" i="5"/>
  <c r="N118" i="5"/>
  <c r="M118" i="5"/>
  <c r="O117" i="5"/>
  <c r="N117" i="5"/>
  <c r="M117" i="5"/>
  <c r="O116" i="5"/>
  <c r="N116" i="5"/>
  <c r="M116" i="5"/>
  <c r="O115" i="5"/>
  <c r="N115" i="5"/>
  <c r="M115" i="5"/>
  <c r="O114" i="5"/>
  <c r="N114" i="5"/>
  <c r="M114" i="5"/>
  <c r="O113" i="5"/>
  <c r="N113" i="5"/>
  <c r="M113" i="5"/>
  <c r="O112" i="5"/>
  <c r="N112" i="5"/>
  <c r="M112" i="5"/>
  <c r="O111" i="5"/>
  <c r="N111" i="5"/>
  <c r="M111" i="5"/>
  <c r="O110" i="5"/>
  <c r="N110" i="5"/>
  <c r="M110" i="5"/>
  <c r="O109" i="5"/>
  <c r="N109" i="5"/>
  <c r="M109" i="5"/>
  <c r="O108" i="5"/>
  <c r="N108" i="5"/>
  <c r="M108" i="5"/>
  <c r="O107" i="5"/>
  <c r="N107" i="5"/>
  <c r="M107" i="5"/>
  <c r="O106" i="5"/>
  <c r="N106" i="5"/>
  <c r="M106" i="5"/>
  <c r="O105" i="5"/>
  <c r="N105" i="5"/>
  <c r="M105" i="5"/>
  <c r="O104" i="5"/>
  <c r="N104" i="5"/>
  <c r="M104" i="5"/>
  <c r="O103" i="5"/>
  <c r="N103" i="5"/>
  <c r="M103" i="5"/>
  <c r="O102" i="5"/>
  <c r="N102" i="5"/>
  <c r="M102" i="5"/>
  <c r="O101" i="5"/>
  <c r="N101" i="5"/>
  <c r="M101" i="5"/>
  <c r="O100" i="5"/>
  <c r="N100" i="5"/>
  <c r="M100" i="5"/>
  <c r="O99" i="5"/>
  <c r="N99" i="5"/>
  <c r="M99" i="5"/>
  <c r="O98" i="5"/>
  <c r="N98" i="5"/>
  <c r="M98" i="5"/>
  <c r="O97" i="5"/>
  <c r="N97" i="5"/>
  <c r="M97" i="5"/>
  <c r="O96" i="5"/>
  <c r="N96" i="5"/>
  <c r="M96" i="5"/>
  <c r="O95" i="5"/>
  <c r="N95" i="5"/>
  <c r="M95" i="5"/>
  <c r="O94" i="5"/>
  <c r="N94" i="5"/>
  <c r="M94" i="5"/>
  <c r="O93" i="5"/>
  <c r="N93" i="5"/>
  <c r="M93" i="5"/>
  <c r="O92" i="5"/>
  <c r="N92" i="5"/>
  <c r="M92" i="5"/>
  <c r="O91" i="5"/>
  <c r="N91" i="5"/>
  <c r="M91" i="5"/>
  <c r="O90" i="5"/>
  <c r="N90" i="5"/>
  <c r="M90" i="5"/>
  <c r="O89" i="5"/>
  <c r="N89" i="5"/>
  <c r="M89" i="5"/>
  <c r="O88" i="5"/>
  <c r="N88" i="5"/>
  <c r="M88" i="5"/>
  <c r="O87" i="5"/>
  <c r="N87" i="5"/>
  <c r="M87" i="5"/>
  <c r="O86" i="5"/>
  <c r="N86" i="5"/>
  <c r="M86" i="5"/>
  <c r="O85" i="5"/>
  <c r="N85" i="5"/>
  <c r="M85" i="5"/>
  <c r="O84" i="5"/>
  <c r="N84" i="5"/>
  <c r="M84" i="5"/>
  <c r="O83" i="5"/>
  <c r="N83" i="5"/>
  <c r="M83" i="5"/>
  <c r="O82" i="5"/>
  <c r="N82" i="5"/>
  <c r="M82" i="5"/>
  <c r="O81" i="5"/>
  <c r="N81" i="5"/>
  <c r="M81" i="5"/>
  <c r="O80" i="5"/>
  <c r="N80" i="5"/>
  <c r="M80" i="5"/>
  <c r="O79" i="5"/>
  <c r="N79" i="5"/>
  <c r="M79" i="5"/>
  <c r="O78" i="5"/>
  <c r="N78" i="5"/>
  <c r="M78" i="5"/>
  <c r="O77" i="5"/>
  <c r="N77" i="5"/>
  <c r="M77" i="5"/>
  <c r="O76" i="5"/>
  <c r="N76" i="5"/>
  <c r="M76" i="5"/>
  <c r="O75" i="5"/>
  <c r="N75" i="5"/>
  <c r="M75" i="5"/>
  <c r="O74" i="5"/>
  <c r="N74" i="5"/>
  <c r="M74" i="5"/>
  <c r="O73" i="5"/>
  <c r="N73" i="5"/>
  <c r="M73" i="5"/>
  <c r="O72" i="5"/>
  <c r="N72" i="5"/>
  <c r="M72" i="5"/>
  <c r="O71" i="5"/>
  <c r="N71" i="5"/>
  <c r="M71" i="5"/>
  <c r="O70" i="5"/>
  <c r="N70" i="5"/>
  <c r="M70" i="5"/>
  <c r="O69" i="5"/>
  <c r="N69" i="5"/>
  <c r="M69" i="5"/>
  <c r="O68" i="5"/>
  <c r="N68" i="5"/>
  <c r="M68" i="5"/>
  <c r="O67" i="5"/>
  <c r="N67" i="5"/>
  <c r="M67" i="5"/>
  <c r="O66" i="5"/>
  <c r="N66" i="5"/>
  <c r="M66" i="5"/>
  <c r="O65" i="5"/>
  <c r="N65" i="5"/>
  <c r="M65" i="5"/>
  <c r="O64" i="5"/>
  <c r="N64" i="5"/>
  <c r="M64" i="5"/>
  <c r="O63" i="5"/>
  <c r="N63" i="5"/>
  <c r="M63" i="5"/>
  <c r="O62" i="5"/>
  <c r="N62" i="5"/>
  <c r="M62" i="5"/>
  <c r="O61" i="5"/>
  <c r="N61" i="5"/>
  <c r="M61" i="5"/>
  <c r="O60" i="5"/>
  <c r="N60" i="5"/>
  <c r="M60" i="5"/>
  <c r="O59" i="5"/>
  <c r="N59" i="5"/>
  <c r="M59" i="5"/>
  <c r="O58" i="5"/>
  <c r="N58" i="5"/>
  <c r="M58" i="5"/>
  <c r="O57" i="5"/>
  <c r="N57" i="5"/>
  <c r="M57" i="5"/>
  <c r="O56" i="5"/>
  <c r="N56" i="5"/>
  <c r="M56" i="5"/>
  <c r="O55" i="5"/>
  <c r="N55" i="5"/>
  <c r="M55" i="5"/>
  <c r="O54" i="5"/>
  <c r="N54" i="5"/>
  <c r="M54" i="5"/>
  <c r="O53" i="5"/>
  <c r="N53" i="5"/>
  <c r="M53" i="5"/>
  <c r="O52" i="5"/>
  <c r="N52" i="5"/>
  <c r="M52" i="5"/>
  <c r="O51" i="5"/>
  <c r="N51" i="5"/>
  <c r="M51" i="5"/>
  <c r="O50" i="5"/>
  <c r="N50" i="5"/>
  <c r="M50" i="5"/>
  <c r="O49" i="5"/>
  <c r="N49" i="5"/>
  <c r="M49" i="5"/>
  <c r="O48" i="5"/>
  <c r="N48" i="5"/>
  <c r="M48" i="5"/>
  <c r="O47" i="5"/>
  <c r="N47" i="5"/>
  <c r="M47" i="5"/>
  <c r="O46" i="5"/>
  <c r="N46" i="5"/>
  <c r="M46" i="5"/>
  <c r="O45" i="5"/>
  <c r="N45" i="5"/>
  <c r="M45" i="5"/>
  <c r="O44" i="5"/>
  <c r="N44" i="5"/>
  <c r="M44" i="5"/>
  <c r="O43" i="5"/>
  <c r="N43" i="5"/>
  <c r="M43" i="5"/>
  <c r="O42" i="5"/>
  <c r="N42" i="5"/>
  <c r="M42" i="5"/>
  <c r="O41" i="5"/>
  <c r="N41" i="5"/>
  <c r="M41" i="5"/>
  <c r="O40" i="5"/>
  <c r="N40" i="5"/>
  <c r="M40" i="5"/>
  <c r="O39" i="5"/>
  <c r="N39" i="5"/>
  <c r="M39" i="5"/>
  <c r="O38" i="5"/>
  <c r="N38" i="5"/>
  <c r="M38" i="5"/>
  <c r="O37" i="5"/>
  <c r="N37" i="5"/>
  <c r="M37" i="5"/>
  <c r="O36" i="5"/>
  <c r="N36" i="5"/>
  <c r="M36" i="5"/>
  <c r="O35" i="5"/>
  <c r="N35" i="5"/>
  <c r="M35" i="5"/>
  <c r="O34" i="5"/>
  <c r="N34" i="5"/>
  <c r="M34" i="5"/>
  <c r="O33" i="5"/>
  <c r="N33" i="5"/>
  <c r="M33" i="5"/>
  <c r="O32" i="5"/>
  <c r="N32" i="5"/>
  <c r="M32" i="5"/>
  <c r="O31" i="5"/>
  <c r="N31" i="5"/>
  <c r="M31" i="5"/>
  <c r="O30" i="5"/>
  <c r="N30" i="5"/>
  <c r="M30" i="5"/>
  <c r="O29" i="5"/>
  <c r="N29" i="5"/>
  <c r="M29" i="5"/>
  <c r="O28" i="5"/>
  <c r="N28" i="5"/>
  <c r="M28" i="5"/>
  <c r="O27" i="5"/>
  <c r="N27" i="5"/>
  <c r="M27" i="5"/>
  <c r="O26" i="5"/>
  <c r="N26" i="5"/>
  <c r="M26" i="5"/>
  <c r="O25" i="5"/>
  <c r="N25" i="5"/>
  <c r="M25" i="5"/>
  <c r="O24" i="5"/>
  <c r="N24" i="5"/>
  <c r="M24" i="5"/>
  <c r="O23" i="5"/>
  <c r="N23" i="5"/>
  <c r="M23" i="5"/>
  <c r="O22" i="5"/>
  <c r="N22" i="5"/>
  <c r="M22" i="5"/>
  <c r="O21" i="5"/>
  <c r="N21" i="5"/>
  <c r="M21" i="5"/>
  <c r="O20" i="5"/>
  <c r="N20" i="5"/>
  <c r="M20" i="5"/>
  <c r="O19" i="5"/>
  <c r="N19" i="5"/>
  <c r="M19" i="5"/>
  <c r="O18" i="5"/>
  <c r="N18" i="5"/>
  <c r="M18" i="5"/>
  <c r="O17" i="5"/>
  <c r="N17" i="5"/>
  <c r="M17" i="5"/>
  <c r="O16" i="5"/>
  <c r="N16" i="5"/>
  <c r="M16" i="5"/>
  <c r="O15" i="5"/>
  <c r="N15" i="5"/>
  <c r="M15" i="5"/>
  <c r="O14" i="5"/>
  <c r="N14" i="5"/>
  <c r="M14" i="5"/>
  <c r="O13" i="5"/>
  <c r="N13" i="5"/>
  <c r="M13" i="5"/>
  <c r="O12" i="5"/>
  <c r="N12" i="5"/>
  <c r="M12" i="5"/>
  <c r="O11" i="5"/>
  <c r="N11" i="5"/>
  <c r="M11" i="5"/>
  <c r="O10" i="5"/>
  <c r="N10" i="5"/>
  <c r="M10" i="5"/>
  <c r="O9" i="5"/>
  <c r="N9" i="5"/>
  <c r="M9" i="5"/>
  <c r="O8" i="5"/>
  <c r="N8" i="5"/>
  <c r="M8" i="5"/>
  <c r="O7" i="5"/>
  <c r="N7" i="5"/>
  <c r="M7" i="5"/>
  <c r="O6" i="5"/>
  <c r="N6" i="5"/>
  <c r="M6" i="5"/>
  <c r="O5" i="5"/>
  <c r="N5" i="5"/>
  <c r="M5" i="5"/>
  <c r="O4" i="5"/>
  <c r="N4" i="5"/>
  <c r="M4" i="5"/>
  <c r="M3" i="5"/>
  <c r="N3" i="5"/>
  <c r="O3" i="5"/>
  <c r="O2" i="5"/>
  <c r="N2" i="5"/>
  <c r="M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109" i="5"/>
  <c r="G109" i="5"/>
  <c r="F110" i="5"/>
  <c r="G110" i="5"/>
  <c r="F111" i="5"/>
  <c r="G111" i="5"/>
  <c r="F112" i="5"/>
  <c r="G112" i="5"/>
  <c r="F113" i="5"/>
  <c r="G113" i="5"/>
  <c r="F114" i="5"/>
  <c r="G114" i="5"/>
  <c r="F115" i="5"/>
  <c r="G115" i="5"/>
  <c r="F116" i="5"/>
  <c r="G116" i="5"/>
  <c r="F117" i="5"/>
  <c r="G117" i="5"/>
  <c r="F118" i="5"/>
  <c r="G118" i="5"/>
  <c r="F119" i="5"/>
  <c r="G119" i="5"/>
  <c r="F120" i="5"/>
  <c r="G120" i="5"/>
  <c r="F121" i="5"/>
  <c r="G121" i="5"/>
  <c r="F122" i="5"/>
  <c r="G122" i="5"/>
  <c r="F123" i="5"/>
  <c r="G123" i="5"/>
  <c r="F124" i="5"/>
  <c r="G124" i="5"/>
  <c r="F125" i="5"/>
  <c r="G125" i="5"/>
  <c r="F126" i="5"/>
  <c r="G126" i="5"/>
  <c r="F127" i="5"/>
  <c r="G127" i="5"/>
  <c r="F128" i="5"/>
  <c r="G128" i="5"/>
  <c r="F129" i="5"/>
  <c r="G129" i="5"/>
  <c r="F130" i="5"/>
  <c r="G130" i="5"/>
  <c r="F131" i="5"/>
  <c r="G131" i="5"/>
  <c r="F132" i="5"/>
  <c r="G132" i="5"/>
  <c r="F133" i="5"/>
  <c r="G133" i="5"/>
  <c r="F134" i="5"/>
  <c r="G134" i="5"/>
  <c r="F135" i="5"/>
  <c r="G135" i="5"/>
  <c r="F136" i="5"/>
  <c r="G136" i="5"/>
  <c r="F137" i="5"/>
  <c r="G137" i="5"/>
  <c r="F138" i="5"/>
  <c r="G138" i="5"/>
  <c r="F139" i="5"/>
  <c r="G139" i="5"/>
  <c r="F140" i="5"/>
  <c r="G140" i="5"/>
  <c r="F141" i="5"/>
  <c r="G141" i="5"/>
  <c r="F142" i="5"/>
  <c r="G142" i="5"/>
  <c r="F143" i="5"/>
  <c r="G143" i="5"/>
  <c r="F144" i="5"/>
  <c r="G144" i="5"/>
  <c r="F145" i="5"/>
  <c r="G145" i="5"/>
  <c r="F146" i="5"/>
  <c r="G146" i="5"/>
  <c r="F147" i="5"/>
  <c r="G147" i="5"/>
  <c r="F148" i="5"/>
  <c r="G148" i="5"/>
  <c r="F149" i="5"/>
  <c r="G149" i="5"/>
  <c r="F150" i="5"/>
  <c r="G150" i="5"/>
  <c r="F151" i="5"/>
  <c r="G151" i="5"/>
  <c r="F152" i="5"/>
  <c r="G152" i="5"/>
  <c r="F153" i="5"/>
  <c r="G153" i="5"/>
  <c r="F154" i="5"/>
  <c r="G154" i="5"/>
  <c r="F155" i="5"/>
  <c r="G155" i="5"/>
  <c r="F156" i="5"/>
  <c r="G156" i="5"/>
  <c r="F157" i="5"/>
  <c r="G157" i="5"/>
  <c r="F158" i="5"/>
  <c r="G158" i="5"/>
  <c r="F159" i="5"/>
  <c r="G159" i="5"/>
  <c r="F160" i="5"/>
  <c r="G160" i="5"/>
  <c r="F161" i="5"/>
  <c r="G161" i="5"/>
  <c r="F162" i="5"/>
  <c r="G162" i="5"/>
  <c r="F163" i="5"/>
  <c r="G163" i="5"/>
  <c r="F164" i="5"/>
  <c r="G164" i="5"/>
  <c r="F165" i="5"/>
  <c r="G165" i="5"/>
  <c r="F166" i="5"/>
  <c r="G166" i="5"/>
  <c r="F167" i="5"/>
  <c r="G167" i="5"/>
  <c r="F168" i="5"/>
  <c r="G168" i="5"/>
  <c r="F169" i="5"/>
  <c r="G169" i="5"/>
  <c r="F170" i="5"/>
  <c r="G170" i="5"/>
  <c r="F171" i="5"/>
  <c r="G171" i="5"/>
  <c r="F172" i="5"/>
  <c r="G172" i="5"/>
  <c r="F173" i="5"/>
  <c r="G173" i="5"/>
  <c r="F174" i="5"/>
  <c r="G174" i="5"/>
  <c r="F175" i="5"/>
  <c r="G175" i="5"/>
  <c r="F176" i="5"/>
  <c r="G176" i="5"/>
  <c r="F177" i="5"/>
  <c r="G177" i="5"/>
  <c r="F178" i="5"/>
  <c r="G178" i="5"/>
  <c r="F179" i="5"/>
  <c r="G179" i="5"/>
  <c r="F180" i="5"/>
  <c r="G180" i="5"/>
  <c r="F181" i="5"/>
  <c r="G181" i="5"/>
  <c r="F182" i="5"/>
  <c r="G182" i="5"/>
  <c r="F183" i="5"/>
  <c r="G183" i="5"/>
  <c r="F184" i="5"/>
  <c r="G184" i="5"/>
  <c r="F185" i="5"/>
  <c r="G185" i="5"/>
  <c r="F186" i="5"/>
  <c r="G186" i="5"/>
  <c r="F187" i="5"/>
  <c r="G187" i="5"/>
  <c r="F188" i="5"/>
  <c r="G188" i="5"/>
  <c r="F189" i="5"/>
  <c r="G189" i="5"/>
  <c r="F190" i="5"/>
  <c r="G190" i="5"/>
  <c r="F191" i="5"/>
  <c r="G191" i="5"/>
  <c r="F192" i="5"/>
  <c r="G192" i="5"/>
  <c r="F193" i="5"/>
  <c r="G193" i="5"/>
  <c r="F194" i="5"/>
  <c r="G194" i="5"/>
  <c r="F195" i="5"/>
  <c r="G195" i="5"/>
  <c r="F196" i="5"/>
  <c r="G196" i="5"/>
  <c r="F197" i="5"/>
  <c r="G197" i="5"/>
  <c r="F198" i="5"/>
  <c r="G198" i="5"/>
  <c r="F199" i="5"/>
  <c r="G199" i="5"/>
  <c r="F200" i="5"/>
  <c r="G200" i="5"/>
  <c r="F201" i="5"/>
  <c r="G201" i="5"/>
  <c r="F202" i="5"/>
  <c r="G202" i="5"/>
  <c r="F203" i="5"/>
  <c r="G203" i="5"/>
  <c r="F204" i="5"/>
  <c r="G204" i="5"/>
  <c r="F205" i="5"/>
  <c r="G205" i="5"/>
  <c r="F206" i="5"/>
  <c r="G206" i="5"/>
  <c r="F207" i="5"/>
  <c r="G207" i="5"/>
  <c r="F208" i="5"/>
  <c r="G208" i="5"/>
  <c r="F209" i="5"/>
  <c r="G209" i="5"/>
  <c r="F210" i="5"/>
  <c r="G210" i="5"/>
  <c r="F211" i="5"/>
  <c r="G211" i="5"/>
  <c r="F212" i="5"/>
  <c r="G212" i="5"/>
  <c r="F213" i="5"/>
  <c r="G213" i="5"/>
  <c r="F214" i="5"/>
  <c r="G214" i="5"/>
  <c r="F215" i="5"/>
  <c r="G215" i="5"/>
  <c r="F216" i="5"/>
  <c r="G216" i="5"/>
  <c r="F217" i="5"/>
  <c r="G217" i="5"/>
  <c r="F218" i="5"/>
  <c r="G218" i="5"/>
  <c r="F219" i="5"/>
  <c r="G219" i="5"/>
  <c r="F220" i="5"/>
  <c r="G220" i="5"/>
  <c r="F221" i="5"/>
  <c r="G221" i="5"/>
  <c r="F222" i="5"/>
  <c r="G222" i="5"/>
  <c r="F223" i="5"/>
  <c r="G223" i="5"/>
  <c r="F224" i="5"/>
  <c r="G224" i="5"/>
  <c r="F225" i="5"/>
  <c r="G225" i="5"/>
  <c r="F226" i="5"/>
  <c r="G226" i="5"/>
  <c r="F227" i="5"/>
  <c r="G227" i="5"/>
  <c r="F228" i="5"/>
  <c r="G228" i="5"/>
  <c r="F229" i="5"/>
  <c r="G229" i="5"/>
  <c r="F230" i="5"/>
  <c r="G230" i="5"/>
  <c r="F231" i="5"/>
  <c r="G231" i="5"/>
  <c r="F232" i="5"/>
  <c r="G232" i="5"/>
  <c r="F233" i="5"/>
  <c r="G233" i="5"/>
  <c r="F234" i="5"/>
  <c r="G234" i="5"/>
  <c r="F235" i="5"/>
  <c r="G235" i="5"/>
  <c r="F236" i="5"/>
  <c r="G236" i="5"/>
  <c r="G2" i="5"/>
  <c r="F2" i="5"/>
  <c r="H3" i="5"/>
  <c r="I3" i="5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26" i="5"/>
  <c r="I26" i="5"/>
  <c r="H27" i="5"/>
  <c r="I27" i="5"/>
  <c r="H28" i="5"/>
  <c r="I28" i="5"/>
  <c r="H29" i="5"/>
  <c r="I29" i="5"/>
  <c r="H30" i="5"/>
  <c r="I30" i="5"/>
  <c r="H31" i="5"/>
  <c r="I31" i="5"/>
  <c r="H32" i="5"/>
  <c r="I32" i="5"/>
  <c r="H33" i="5"/>
  <c r="I33" i="5"/>
  <c r="H34" i="5"/>
  <c r="I34" i="5"/>
  <c r="H35" i="5"/>
  <c r="I35" i="5"/>
  <c r="H36" i="5"/>
  <c r="I36" i="5"/>
  <c r="H37" i="5"/>
  <c r="I37" i="5"/>
  <c r="H38" i="5"/>
  <c r="I38" i="5"/>
  <c r="H39" i="5"/>
  <c r="I39" i="5"/>
  <c r="H40" i="5"/>
  <c r="I40" i="5"/>
  <c r="H41" i="5"/>
  <c r="I41" i="5"/>
  <c r="H42" i="5"/>
  <c r="I42" i="5"/>
  <c r="H43" i="5"/>
  <c r="I43" i="5"/>
  <c r="H44" i="5"/>
  <c r="I44" i="5"/>
  <c r="H45" i="5"/>
  <c r="I45" i="5"/>
  <c r="H46" i="5"/>
  <c r="I46" i="5"/>
  <c r="H47" i="5"/>
  <c r="I47" i="5"/>
  <c r="H48" i="5"/>
  <c r="I48" i="5"/>
  <c r="H49" i="5"/>
  <c r="I49" i="5"/>
  <c r="H50" i="5"/>
  <c r="I50" i="5"/>
  <c r="H51" i="5"/>
  <c r="I51" i="5"/>
  <c r="H52" i="5"/>
  <c r="I52" i="5"/>
  <c r="H53" i="5"/>
  <c r="I53" i="5"/>
  <c r="H54" i="5"/>
  <c r="I54" i="5"/>
  <c r="H55" i="5"/>
  <c r="I55" i="5"/>
  <c r="H56" i="5"/>
  <c r="I56" i="5"/>
  <c r="H57" i="5"/>
  <c r="I57" i="5"/>
  <c r="H58" i="5"/>
  <c r="I58" i="5"/>
  <c r="H59" i="5"/>
  <c r="I59" i="5"/>
  <c r="H60" i="5"/>
  <c r="I60" i="5"/>
  <c r="H61" i="5"/>
  <c r="I61" i="5"/>
  <c r="H62" i="5"/>
  <c r="I62" i="5"/>
  <c r="H63" i="5"/>
  <c r="I63" i="5"/>
  <c r="H64" i="5"/>
  <c r="I64" i="5"/>
  <c r="H65" i="5"/>
  <c r="I65" i="5"/>
  <c r="H66" i="5"/>
  <c r="I66" i="5"/>
  <c r="H67" i="5"/>
  <c r="I67" i="5"/>
  <c r="H68" i="5"/>
  <c r="I68" i="5"/>
  <c r="H69" i="5"/>
  <c r="I69" i="5"/>
  <c r="H70" i="5"/>
  <c r="I70" i="5"/>
  <c r="H71" i="5"/>
  <c r="I71" i="5"/>
  <c r="H72" i="5"/>
  <c r="I72" i="5"/>
  <c r="H73" i="5"/>
  <c r="I73" i="5"/>
  <c r="H74" i="5"/>
  <c r="I74" i="5"/>
  <c r="H75" i="5"/>
  <c r="I75" i="5"/>
  <c r="H76" i="5"/>
  <c r="I76" i="5"/>
  <c r="H77" i="5"/>
  <c r="I77" i="5"/>
  <c r="H78" i="5"/>
  <c r="I78" i="5"/>
  <c r="H79" i="5"/>
  <c r="I79" i="5"/>
  <c r="H80" i="5"/>
  <c r="I80" i="5"/>
  <c r="H81" i="5"/>
  <c r="I81" i="5"/>
  <c r="H82" i="5"/>
  <c r="I82" i="5"/>
  <c r="H83" i="5"/>
  <c r="I83" i="5"/>
  <c r="H84" i="5"/>
  <c r="I84" i="5"/>
  <c r="H85" i="5"/>
  <c r="I85" i="5"/>
  <c r="H86" i="5"/>
  <c r="I86" i="5"/>
  <c r="H87" i="5"/>
  <c r="I87" i="5"/>
  <c r="H88" i="5"/>
  <c r="I88" i="5"/>
  <c r="H89" i="5"/>
  <c r="I89" i="5"/>
  <c r="H90" i="5"/>
  <c r="I90" i="5"/>
  <c r="H91" i="5"/>
  <c r="I91" i="5"/>
  <c r="H92" i="5"/>
  <c r="I92" i="5"/>
  <c r="H93" i="5"/>
  <c r="I93" i="5"/>
  <c r="H94" i="5"/>
  <c r="I94" i="5"/>
  <c r="H95" i="5"/>
  <c r="I95" i="5"/>
  <c r="H96" i="5"/>
  <c r="I96" i="5"/>
  <c r="H97" i="5"/>
  <c r="I97" i="5"/>
  <c r="H98" i="5"/>
  <c r="I98" i="5"/>
  <c r="H99" i="5"/>
  <c r="I99" i="5"/>
  <c r="H100" i="5"/>
  <c r="I100" i="5"/>
  <c r="H101" i="5"/>
  <c r="I101" i="5"/>
  <c r="H102" i="5"/>
  <c r="I102" i="5"/>
  <c r="H103" i="5"/>
  <c r="I103" i="5"/>
  <c r="H104" i="5"/>
  <c r="I104" i="5"/>
  <c r="H105" i="5"/>
  <c r="I105" i="5"/>
  <c r="H106" i="5"/>
  <c r="I106" i="5"/>
  <c r="H107" i="5"/>
  <c r="I107" i="5"/>
  <c r="H108" i="5"/>
  <c r="I108" i="5"/>
  <c r="H109" i="5"/>
  <c r="I109" i="5"/>
  <c r="H110" i="5"/>
  <c r="I110" i="5"/>
  <c r="H111" i="5"/>
  <c r="I111" i="5"/>
  <c r="H112" i="5"/>
  <c r="I112" i="5"/>
  <c r="H113" i="5"/>
  <c r="I113" i="5"/>
  <c r="H114" i="5"/>
  <c r="I114" i="5"/>
  <c r="H115" i="5"/>
  <c r="I115" i="5"/>
  <c r="H116" i="5"/>
  <c r="I116" i="5"/>
  <c r="H117" i="5"/>
  <c r="I117" i="5"/>
  <c r="H118" i="5"/>
  <c r="I118" i="5"/>
  <c r="H119" i="5"/>
  <c r="I119" i="5"/>
  <c r="H120" i="5"/>
  <c r="I120" i="5"/>
  <c r="H121" i="5"/>
  <c r="I121" i="5"/>
  <c r="H122" i="5"/>
  <c r="I122" i="5"/>
  <c r="H123" i="5"/>
  <c r="I123" i="5"/>
  <c r="H124" i="5"/>
  <c r="I124" i="5"/>
  <c r="H125" i="5"/>
  <c r="I125" i="5"/>
  <c r="H126" i="5"/>
  <c r="I126" i="5"/>
  <c r="H127" i="5"/>
  <c r="I127" i="5"/>
  <c r="H128" i="5"/>
  <c r="I128" i="5"/>
  <c r="H129" i="5"/>
  <c r="I129" i="5"/>
  <c r="H130" i="5"/>
  <c r="I130" i="5"/>
  <c r="H131" i="5"/>
  <c r="I131" i="5"/>
  <c r="H132" i="5"/>
  <c r="I132" i="5"/>
  <c r="H133" i="5"/>
  <c r="I133" i="5"/>
  <c r="H134" i="5"/>
  <c r="I134" i="5"/>
  <c r="H135" i="5"/>
  <c r="I135" i="5"/>
  <c r="H136" i="5"/>
  <c r="I136" i="5"/>
  <c r="H137" i="5"/>
  <c r="I137" i="5"/>
  <c r="H138" i="5"/>
  <c r="I138" i="5"/>
  <c r="H139" i="5"/>
  <c r="I139" i="5"/>
  <c r="H140" i="5"/>
  <c r="I140" i="5"/>
  <c r="H141" i="5"/>
  <c r="I141" i="5"/>
  <c r="H142" i="5"/>
  <c r="I142" i="5"/>
  <c r="H143" i="5"/>
  <c r="I143" i="5"/>
  <c r="H144" i="5"/>
  <c r="I144" i="5"/>
  <c r="H145" i="5"/>
  <c r="I145" i="5"/>
  <c r="H146" i="5"/>
  <c r="I146" i="5"/>
  <c r="H147" i="5"/>
  <c r="I147" i="5"/>
  <c r="H148" i="5"/>
  <c r="I148" i="5"/>
  <c r="H149" i="5"/>
  <c r="I149" i="5"/>
  <c r="H150" i="5"/>
  <c r="I150" i="5"/>
  <c r="H151" i="5"/>
  <c r="I151" i="5"/>
  <c r="H152" i="5"/>
  <c r="I152" i="5"/>
  <c r="H153" i="5"/>
  <c r="I153" i="5"/>
  <c r="H154" i="5"/>
  <c r="I154" i="5"/>
  <c r="H155" i="5"/>
  <c r="I155" i="5"/>
  <c r="H156" i="5"/>
  <c r="I156" i="5"/>
  <c r="H157" i="5"/>
  <c r="I157" i="5"/>
  <c r="H158" i="5"/>
  <c r="I158" i="5"/>
  <c r="H159" i="5"/>
  <c r="I159" i="5"/>
  <c r="H160" i="5"/>
  <c r="I160" i="5"/>
  <c r="H161" i="5"/>
  <c r="I161" i="5"/>
  <c r="H162" i="5"/>
  <c r="I162" i="5"/>
  <c r="H163" i="5"/>
  <c r="I163" i="5"/>
  <c r="H164" i="5"/>
  <c r="I164" i="5"/>
  <c r="H165" i="5"/>
  <c r="I165" i="5"/>
  <c r="H166" i="5"/>
  <c r="I166" i="5"/>
  <c r="H167" i="5"/>
  <c r="I167" i="5"/>
  <c r="H168" i="5"/>
  <c r="I168" i="5"/>
  <c r="H169" i="5"/>
  <c r="I169" i="5"/>
  <c r="H170" i="5"/>
  <c r="I170" i="5"/>
  <c r="H171" i="5"/>
  <c r="I171" i="5"/>
  <c r="H172" i="5"/>
  <c r="I172" i="5"/>
  <c r="H173" i="5"/>
  <c r="I173" i="5"/>
  <c r="H174" i="5"/>
  <c r="I174" i="5"/>
  <c r="H175" i="5"/>
  <c r="I175" i="5"/>
  <c r="H176" i="5"/>
  <c r="I176" i="5"/>
  <c r="H177" i="5"/>
  <c r="I177" i="5"/>
  <c r="H178" i="5"/>
  <c r="I178" i="5"/>
  <c r="H179" i="5"/>
  <c r="I179" i="5"/>
  <c r="H180" i="5"/>
  <c r="I180" i="5"/>
  <c r="H181" i="5"/>
  <c r="I181" i="5"/>
  <c r="H182" i="5"/>
  <c r="I182" i="5"/>
  <c r="H183" i="5"/>
  <c r="I183" i="5"/>
  <c r="H184" i="5"/>
  <c r="I184" i="5"/>
  <c r="H185" i="5"/>
  <c r="I185" i="5"/>
  <c r="H186" i="5"/>
  <c r="I186" i="5"/>
  <c r="H187" i="5"/>
  <c r="I187" i="5"/>
  <c r="H188" i="5"/>
  <c r="I188" i="5"/>
  <c r="H189" i="5"/>
  <c r="I189" i="5"/>
  <c r="H190" i="5"/>
  <c r="I190" i="5"/>
  <c r="H191" i="5"/>
  <c r="I191" i="5"/>
  <c r="H192" i="5"/>
  <c r="I192" i="5"/>
  <c r="H193" i="5"/>
  <c r="I193" i="5"/>
  <c r="H194" i="5"/>
  <c r="I194" i="5"/>
  <c r="H195" i="5"/>
  <c r="I195" i="5"/>
  <c r="H196" i="5"/>
  <c r="I196" i="5"/>
  <c r="H197" i="5"/>
  <c r="I197" i="5"/>
  <c r="H198" i="5"/>
  <c r="I198" i="5"/>
  <c r="H199" i="5"/>
  <c r="I199" i="5"/>
  <c r="H200" i="5"/>
  <c r="I200" i="5"/>
  <c r="H201" i="5"/>
  <c r="I201" i="5"/>
  <c r="H202" i="5"/>
  <c r="I202" i="5"/>
  <c r="H203" i="5"/>
  <c r="I203" i="5"/>
  <c r="H204" i="5"/>
  <c r="I204" i="5"/>
  <c r="H205" i="5"/>
  <c r="I205" i="5"/>
  <c r="H206" i="5"/>
  <c r="I206" i="5"/>
  <c r="H207" i="5"/>
  <c r="I207" i="5"/>
  <c r="H208" i="5"/>
  <c r="I208" i="5"/>
  <c r="H209" i="5"/>
  <c r="I209" i="5"/>
  <c r="H210" i="5"/>
  <c r="I210" i="5"/>
  <c r="H211" i="5"/>
  <c r="I211" i="5"/>
  <c r="H212" i="5"/>
  <c r="I212" i="5"/>
  <c r="H213" i="5"/>
  <c r="I213" i="5"/>
  <c r="H214" i="5"/>
  <c r="I214" i="5"/>
  <c r="H215" i="5"/>
  <c r="I215" i="5"/>
  <c r="H216" i="5"/>
  <c r="I216" i="5"/>
  <c r="H217" i="5"/>
  <c r="I217" i="5"/>
  <c r="H218" i="5"/>
  <c r="I218" i="5"/>
  <c r="H219" i="5"/>
  <c r="I219" i="5"/>
  <c r="H220" i="5"/>
  <c r="I220" i="5"/>
  <c r="H221" i="5"/>
  <c r="I221" i="5"/>
  <c r="H222" i="5"/>
  <c r="I222" i="5"/>
  <c r="H223" i="5"/>
  <c r="I223" i="5"/>
  <c r="H224" i="5"/>
  <c r="I224" i="5"/>
  <c r="H225" i="5"/>
  <c r="I225" i="5"/>
  <c r="H226" i="5"/>
  <c r="I226" i="5"/>
  <c r="H227" i="5"/>
  <c r="I227" i="5"/>
  <c r="H228" i="5"/>
  <c r="I228" i="5"/>
  <c r="H229" i="5"/>
  <c r="I229" i="5"/>
  <c r="H230" i="5"/>
  <c r="I230" i="5"/>
  <c r="H231" i="5"/>
  <c r="I231" i="5"/>
  <c r="H232" i="5"/>
  <c r="I232" i="5"/>
  <c r="H233" i="5"/>
  <c r="I233" i="5"/>
  <c r="H234" i="5"/>
  <c r="I234" i="5"/>
  <c r="H235" i="5"/>
  <c r="I235" i="5"/>
  <c r="H236" i="5"/>
  <c r="I236" i="5"/>
  <c r="H2" i="5"/>
  <c r="I2" i="5"/>
  <c r="K5" i="5"/>
  <c r="K68" i="5"/>
  <c r="J68" i="5"/>
  <c r="D3" i="5"/>
  <c r="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D109" i="5"/>
  <c r="E109" i="5"/>
  <c r="D110" i="5"/>
  <c r="E110" i="5"/>
  <c r="D111" i="5"/>
  <c r="E111" i="5"/>
  <c r="D112" i="5"/>
  <c r="E112" i="5"/>
  <c r="D113" i="5"/>
  <c r="E113" i="5"/>
  <c r="D114" i="5"/>
  <c r="E114" i="5"/>
  <c r="D115" i="5"/>
  <c r="E115" i="5"/>
  <c r="D116" i="5"/>
  <c r="E116" i="5"/>
  <c r="D117" i="5"/>
  <c r="E117" i="5"/>
  <c r="D118" i="5"/>
  <c r="E118" i="5"/>
  <c r="D119" i="5"/>
  <c r="E119" i="5"/>
  <c r="D120" i="5"/>
  <c r="E120" i="5"/>
  <c r="D121" i="5"/>
  <c r="E121" i="5"/>
  <c r="D122" i="5"/>
  <c r="E122" i="5"/>
  <c r="D123" i="5"/>
  <c r="E123" i="5"/>
  <c r="D124" i="5"/>
  <c r="E124" i="5"/>
  <c r="D125" i="5"/>
  <c r="E125" i="5"/>
  <c r="D126" i="5"/>
  <c r="E126" i="5"/>
  <c r="D127" i="5"/>
  <c r="E127" i="5"/>
  <c r="D128" i="5"/>
  <c r="E128" i="5"/>
  <c r="D129" i="5"/>
  <c r="E129" i="5"/>
  <c r="D130" i="5"/>
  <c r="E130" i="5"/>
  <c r="D131" i="5"/>
  <c r="E131" i="5"/>
  <c r="D132" i="5"/>
  <c r="E132" i="5"/>
  <c r="D133" i="5"/>
  <c r="E133" i="5"/>
  <c r="D134" i="5"/>
  <c r="E134" i="5"/>
  <c r="D135" i="5"/>
  <c r="E135" i="5"/>
  <c r="D136" i="5"/>
  <c r="E136" i="5"/>
  <c r="D137" i="5"/>
  <c r="E137" i="5"/>
  <c r="D138" i="5"/>
  <c r="E138" i="5"/>
  <c r="D139" i="5"/>
  <c r="E139" i="5"/>
  <c r="D140" i="5"/>
  <c r="E140" i="5"/>
  <c r="D141" i="5"/>
  <c r="E141" i="5"/>
  <c r="D142" i="5"/>
  <c r="E142" i="5"/>
  <c r="D143" i="5"/>
  <c r="E143" i="5"/>
  <c r="D144" i="5"/>
  <c r="E144" i="5"/>
  <c r="D145" i="5"/>
  <c r="E145" i="5"/>
  <c r="D146" i="5"/>
  <c r="E146" i="5"/>
  <c r="D147" i="5"/>
  <c r="E147" i="5"/>
  <c r="D148" i="5"/>
  <c r="E148" i="5"/>
  <c r="D149" i="5"/>
  <c r="E149" i="5"/>
  <c r="D150" i="5"/>
  <c r="E150" i="5"/>
  <c r="D151" i="5"/>
  <c r="E151" i="5"/>
  <c r="D152" i="5"/>
  <c r="E152" i="5"/>
  <c r="D153" i="5"/>
  <c r="E153" i="5"/>
  <c r="D154" i="5"/>
  <c r="E154" i="5"/>
  <c r="D155" i="5"/>
  <c r="E155" i="5"/>
  <c r="D156" i="5"/>
  <c r="E156" i="5"/>
  <c r="D157" i="5"/>
  <c r="E157" i="5"/>
  <c r="D158" i="5"/>
  <c r="E158" i="5"/>
  <c r="D159" i="5"/>
  <c r="E159" i="5"/>
  <c r="D160" i="5"/>
  <c r="E160" i="5"/>
  <c r="D161" i="5"/>
  <c r="E161" i="5"/>
  <c r="D162" i="5"/>
  <c r="E162" i="5"/>
  <c r="D163" i="5"/>
  <c r="E163" i="5"/>
  <c r="D164" i="5"/>
  <c r="E164" i="5"/>
  <c r="D165" i="5"/>
  <c r="E165" i="5"/>
  <c r="D166" i="5"/>
  <c r="E166" i="5"/>
  <c r="D167" i="5"/>
  <c r="E167" i="5"/>
  <c r="D168" i="5"/>
  <c r="E168" i="5"/>
  <c r="D169" i="5"/>
  <c r="E169" i="5"/>
  <c r="D170" i="5"/>
  <c r="E170" i="5"/>
  <c r="D171" i="5"/>
  <c r="E171" i="5"/>
  <c r="D172" i="5"/>
  <c r="E172" i="5"/>
  <c r="D173" i="5"/>
  <c r="E173" i="5"/>
  <c r="D174" i="5"/>
  <c r="E174" i="5"/>
  <c r="D175" i="5"/>
  <c r="E175" i="5"/>
  <c r="D176" i="5"/>
  <c r="E176" i="5"/>
  <c r="D177" i="5"/>
  <c r="E177" i="5"/>
  <c r="D178" i="5"/>
  <c r="E178" i="5"/>
  <c r="D179" i="5"/>
  <c r="E179" i="5"/>
  <c r="D180" i="5"/>
  <c r="E180" i="5"/>
  <c r="D181" i="5"/>
  <c r="E181" i="5"/>
  <c r="D182" i="5"/>
  <c r="E182" i="5"/>
  <c r="D183" i="5"/>
  <c r="E183" i="5"/>
  <c r="D184" i="5"/>
  <c r="E184" i="5"/>
  <c r="D185" i="5"/>
  <c r="E185" i="5"/>
  <c r="D186" i="5"/>
  <c r="E186" i="5"/>
  <c r="D187" i="5"/>
  <c r="E187" i="5"/>
  <c r="D188" i="5"/>
  <c r="E188" i="5"/>
  <c r="D189" i="5"/>
  <c r="E189" i="5"/>
  <c r="D190" i="5"/>
  <c r="E190" i="5"/>
  <c r="D191" i="5"/>
  <c r="E191" i="5"/>
  <c r="D192" i="5"/>
  <c r="E192" i="5"/>
  <c r="D193" i="5"/>
  <c r="E193" i="5"/>
  <c r="D194" i="5"/>
  <c r="E194" i="5"/>
  <c r="D195" i="5"/>
  <c r="E195" i="5"/>
  <c r="D196" i="5"/>
  <c r="E196" i="5"/>
  <c r="D197" i="5"/>
  <c r="E197" i="5"/>
  <c r="D198" i="5"/>
  <c r="E198" i="5"/>
  <c r="D199" i="5"/>
  <c r="E199" i="5"/>
  <c r="D200" i="5"/>
  <c r="E200" i="5"/>
  <c r="D201" i="5"/>
  <c r="E201" i="5"/>
  <c r="D202" i="5"/>
  <c r="E202" i="5"/>
  <c r="D203" i="5"/>
  <c r="E203" i="5"/>
  <c r="D204" i="5"/>
  <c r="E204" i="5"/>
  <c r="D205" i="5"/>
  <c r="E205" i="5"/>
  <c r="D206" i="5"/>
  <c r="E206" i="5"/>
  <c r="D207" i="5"/>
  <c r="E207" i="5"/>
  <c r="D208" i="5"/>
  <c r="E208" i="5"/>
  <c r="D209" i="5"/>
  <c r="E209" i="5"/>
  <c r="D210" i="5"/>
  <c r="E210" i="5"/>
  <c r="D211" i="5"/>
  <c r="E211" i="5"/>
  <c r="D212" i="5"/>
  <c r="E212" i="5"/>
  <c r="D213" i="5"/>
  <c r="E213" i="5"/>
  <c r="D214" i="5"/>
  <c r="E214" i="5"/>
  <c r="D215" i="5"/>
  <c r="E215" i="5"/>
  <c r="D216" i="5"/>
  <c r="E216" i="5"/>
  <c r="D217" i="5"/>
  <c r="E217" i="5"/>
  <c r="D218" i="5"/>
  <c r="E218" i="5"/>
  <c r="D219" i="5"/>
  <c r="E219" i="5"/>
  <c r="D220" i="5"/>
  <c r="E220" i="5"/>
  <c r="D221" i="5"/>
  <c r="E221" i="5"/>
  <c r="D222" i="5"/>
  <c r="E222" i="5"/>
  <c r="D223" i="5"/>
  <c r="E223" i="5"/>
  <c r="D224" i="5"/>
  <c r="E224" i="5"/>
  <c r="D225" i="5"/>
  <c r="E225" i="5"/>
  <c r="D226" i="5"/>
  <c r="E226" i="5"/>
  <c r="D227" i="5"/>
  <c r="E227" i="5"/>
  <c r="D228" i="5"/>
  <c r="E228" i="5"/>
  <c r="D229" i="5"/>
  <c r="E229" i="5"/>
  <c r="D230" i="5"/>
  <c r="E230" i="5"/>
  <c r="D231" i="5"/>
  <c r="E231" i="5"/>
  <c r="D232" i="5"/>
  <c r="E232" i="5"/>
  <c r="D233" i="5"/>
  <c r="E233" i="5"/>
  <c r="D234" i="5"/>
  <c r="E234" i="5"/>
  <c r="D235" i="5"/>
  <c r="E235" i="5"/>
  <c r="D236" i="5"/>
  <c r="E236" i="5"/>
  <c r="E2" i="5"/>
  <c r="D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" i="5"/>
  <c r="K229" i="5"/>
  <c r="K228" i="5"/>
  <c r="K211" i="5"/>
  <c r="K204" i="5"/>
  <c r="K202" i="5"/>
  <c r="K194" i="5"/>
  <c r="K142" i="5"/>
  <c r="K69" i="5"/>
  <c r="J69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" i="5"/>
  <c r="O3" i="9"/>
  <c r="O4" i="9"/>
  <c r="O5" i="9"/>
  <c r="O6" i="9"/>
  <c r="O7" i="9"/>
  <c r="O8" i="9"/>
  <c r="O2" i="9"/>
  <c r="N3" i="9"/>
  <c r="N4" i="9"/>
  <c r="N5" i="9"/>
  <c r="N6" i="9"/>
  <c r="N7" i="9"/>
  <c r="N8" i="9"/>
  <c r="N2" i="9"/>
  <c r="M3" i="9"/>
  <c r="M4" i="9"/>
  <c r="M5" i="9"/>
  <c r="M6" i="9"/>
  <c r="M7" i="9"/>
  <c r="M8" i="9"/>
  <c r="M2" i="9"/>
  <c r="A3" i="9"/>
  <c r="K3" i="9" s="1"/>
  <c r="A4" i="9"/>
  <c r="K4" i="9" s="1"/>
  <c r="A5" i="9"/>
  <c r="K5" i="9" s="1"/>
  <c r="A6" i="9"/>
  <c r="K6" i="9" s="1"/>
  <c r="A7" i="9"/>
  <c r="K7" i="9" s="1"/>
  <c r="A8" i="9"/>
  <c r="K8" i="9" s="1"/>
  <c r="A2" i="9"/>
  <c r="K2" i="9" s="1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" i="5"/>
  <c r="K3" i="5"/>
  <c r="K4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5" i="5"/>
  <c r="K196" i="5"/>
  <c r="K197" i="5"/>
  <c r="K198" i="5"/>
  <c r="K199" i="5"/>
  <c r="K200" i="5"/>
  <c r="K201" i="5"/>
  <c r="K203" i="5"/>
  <c r="K205" i="5"/>
  <c r="K206" i="5"/>
  <c r="K207" i="5"/>
  <c r="K208" i="5"/>
  <c r="K209" i="5"/>
  <c r="K210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30" i="5"/>
  <c r="K231" i="5"/>
  <c r="K232" i="5"/>
  <c r="K233" i="5"/>
  <c r="K234" i="5"/>
  <c r="K235" i="5"/>
  <c r="K236" i="5"/>
  <c r="K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A243" i="1"/>
  <c r="A69" i="1"/>
  <c r="A68" i="1"/>
  <c r="A157" i="1"/>
  <c r="A235" i="1"/>
  <c r="A46" i="1"/>
  <c r="A62" i="1"/>
  <c r="A130" i="1"/>
  <c r="A141" i="1"/>
  <c r="A85" i="1"/>
  <c r="A99" i="1"/>
  <c r="A116" i="1"/>
  <c r="A80" i="1"/>
  <c r="A165" i="1"/>
  <c r="A123" i="1"/>
  <c r="A189" i="1"/>
  <c r="A233" i="1"/>
  <c r="A44" i="1"/>
  <c r="A42" i="1"/>
  <c r="A113" i="1"/>
  <c r="A142" i="1"/>
  <c r="A205" i="1"/>
  <c r="A20" i="1"/>
  <c r="A106" i="1"/>
  <c r="A194" i="1"/>
  <c r="A187" i="1"/>
  <c r="A74" i="1"/>
  <c r="A241" i="1"/>
  <c r="A170" i="1"/>
  <c r="A227" i="1"/>
  <c r="A179" i="1"/>
  <c r="A15" i="1"/>
  <c r="A156" i="1"/>
  <c r="A8" i="1"/>
  <c r="A219" i="1"/>
  <c r="A34" i="1"/>
  <c r="A16" i="1"/>
  <c r="A190" i="1"/>
  <c r="A61" i="1"/>
  <c r="A105" i="1"/>
  <c r="A211" i="1"/>
  <c r="A166" i="1"/>
  <c r="A176" i="1"/>
  <c r="A104" i="1"/>
  <c r="A65" i="1"/>
  <c r="A71" i="1"/>
  <c r="A247" i="1"/>
  <c r="A112" i="1"/>
  <c r="A186" i="1"/>
  <c r="A108" i="1"/>
  <c r="A231" i="1"/>
  <c r="A209" i="1"/>
  <c r="A181" i="1"/>
  <c r="A202" i="1"/>
  <c r="A77" i="1"/>
  <c r="A45" i="1"/>
  <c r="A137" i="1"/>
  <c r="A93" i="1"/>
  <c r="A162" i="1"/>
  <c r="A24" i="1"/>
  <c r="A110" i="1"/>
  <c r="A172" i="1"/>
  <c r="A67" i="1"/>
  <c r="A117" i="1"/>
  <c r="A52" i="1"/>
  <c r="A9" i="1"/>
  <c r="A193" i="1"/>
  <c r="A210" i="1"/>
  <c r="A169" i="1"/>
  <c r="A173" i="1"/>
  <c r="A30" i="1"/>
  <c r="A175" i="1"/>
  <c r="A185" i="1"/>
  <c r="A124" i="1"/>
  <c r="A25" i="1"/>
  <c r="A109" i="1"/>
  <c r="A171" i="1"/>
  <c r="A38" i="1"/>
  <c r="A133" i="1"/>
  <c r="A147" i="1"/>
  <c r="A226" i="1"/>
  <c r="A102" i="1"/>
  <c r="A120" i="1"/>
  <c r="A134" i="1"/>
  <c r="A236" i="1"/>
  <c r="A135" i="1"/>
  <c r="A115" i="1"/>
  <c r="A118" i="1"/>
  <c r="A75" i="1"/>
  <c r="A87" i="1"/>
  <c r="A66" i="1"/>
  <c r="A70" i="1"/>
  <c r="A96" i="1"/>
  <c r="A143" i="1"/>
  <c r="A128" i="1"/>
  <c r="A126" i="1"/>
  <c r="A131" i="1"/>
  <c r="A26" i="1"/>
  <c r="A28" i="1"/>
  <c r="A146" i="1"/>
  <c r="A55" i="1"/>
  <c r="A127" i="1"/>
  <c r="A192" i="1"/>
  <c r="A47" i="1"/>
  <c r="A229" i="1"/>
  <c r="A218" i="1"/>
  <c r="A144" i="1"/>
  <c r="A246" i="1"/>
  <c r="A88" i="1"/>
  <c r="A151" i="1"/>
  <c r="A17" i="1"/>
  <c r="A60" i="1"/>
  <c r="A101" i="1"/>
  <c r="A234" i="1"/>
  <c r="A86" i="1"/>
  <c r="A76" i="1"/>
  <c r="A136" i="1"/>
  <c r="A4" i="1"/>
  <c r="A207" i="1"/>
  <c r="A199" i="1"/>
  <c r="A6" i="1"/>
  <c r="A138" i="1"/>
  <c r="A48" i="1"/>
  <c r="A182" i="1"/>
  <c r="A167" i="1"/>
  <c r="A111" i="1"/>
  <c r="A49" i="1"/>
  <c r="A119" i="1"/>
  <c r="A239" i="1"/>
  <c r="A3" i="1"/>
  <c r="A27" i="1"/>
  <c r="A59" i="1"/>
  <c r="A40" i="1"/>
  <c r="A125" i="1"/>
  <c r="A225" i="1"/>
  <c r="A89" i="1"/>
  <c r="A63" i="1"/>
  <c r="A33" i="1"/>
  <c r="A56" i="1"/>
  <c r="A163" i="1"/>
  <c r="A248" i="1"/>
  <c r="A230" i="1"/>
  <c r="A145" i="1"/>
  <c r="A215" i="1"/>
  <c r="A149" i="1"/>
  <c r="A114" i="1"/>
  <c r="A201" i="1"/>
  <c r="A158" i="1"/>
  <c r="A103" i="1"/>
  <c r="A154" i="1"/>
  <c r="A21" i="1"/>
  <c r="A10" i="1"/>
  <c r="A178" i="1"/>
  <c r="A249" i="1"/>
  <c r="A36" i="1"/>
  <c r="A222" i="1"/>
  <c r="A220" i="1"/>
  <c r="A152" i="1"/>
  <c r="A148" i="1"/>
  <c r="A139" i="1"/>
  <c r="A159" i="1"/>
  <c r="A129" i="1"/>
  <c r="A23" i="1"/>
  <c r="A84" i="1"/>
  <c r="A50" i="1"/>
  <c r="A7" i="1"/>
  <c r="A81" i="1"/>
  <c r="A32" i="1"/>
  <c r="A98" i="1"/>
  <c r="A184" i="1"/>
  <c r="A82" i="1"/>
  <c r="A160" i="1"/>
  <c r="A188" i="1"/>
  <c r="A240" i="1"/>
  <c r="A90" i="1"/>
  <c r="A140" i="1"/>
  <c r="A92" i="1"/>
  <c r="A208" i="1"/>
  <c r="A232" i="1"/>
  <c r="A95" i="1"/>
  <c r="A35" i="1"/>
  <c r="A78" i="1"/>
  <c r="A155" i="1"/>
  <c r="A212" i="1"/>
  <c r="A54" i="1"/>
  <c r="A198" i="1"/>
  <c r="A57" i="1"/>
  <c r="A217" i="1"/>
  <c r="A132" i="1"/>
  <c r="A183" i="1"/>
  <c r="A204" i="1"/>
  <c r="A214" i="1"/>
  <c r="A31" i="1"/>
  <c r="A14" i="1"/>
  <c r="A2" i="1"/>
  <c r="A37" i="1"/>
  <c r="A19" i="1"/>
  <c r="A97" i="1"/>
  <c r="A223" i="1"/>
  <c r="A213" i="1"/>
  <c r="A180" i="1"/>
  <c r="A200" i="1"/>
  <c r="A91" i="1"/>
  <c r="A41" i="1"/>
  <c r="A72" i="1"/>
  <c r="A22" i="1"/>
  <c r="A197" i="1"/>
  <c r="A245" i="1"/>
  <c r="A53" i="1"/>
  <c r="A94" i="1"/>
  <c r="A216" i="1"/>
  <c r="A122" i="1"/>
  <c r="A238" i="1"/>
  <c r="A242" i="1"/>
  <c r="A64" i="1"/>
  <c r="A224" i="1"/>
  <c r="A206" i="1"/>
  <c r="A79" i="1"/>
  <c r="A5" i="1"/>
  <c r="A121" i="1"/>
  <c r="A83" i="1"/>
  <c r="A11" i="1"/>
  <c r="A203" i="1"/>
  <c r="A150" i="1"/>
  <c r="A168" i="1"/>
  <c r="A228" i="1"/>
  <c r="A177" i="1"/>
  <c r="A51" i="1"/>
  <c r="A237" i="1"/>
  <c r="A191" i="1"/>
  <c r="A196" i="1"/>
  <c r="A244" i="1"/>
  <c r="A29" i="1"/>
  <c r="A161" i="1"/>
  <c r="A12" i="1"/>
  <c r="A107" i="1"/>
  <c r="A13" i="1"/>
  <c r="A58" i="1"/>
  <c r="A164" i="1"/>
  <c r="A153" i="1"/>
  <c r="A221" i="1"/>
  <c r="A73" i="1"/>
  <c r="A43" i="1"/>
  <c r="A174" i="1"/>
  <c r="A100" i="1"/>
  <c r="A39" i="1"/>
  <c r="A195" i="1"/>
  <c r="A18" i="1"/>
  <c r="L3" i="5" l="1"/>
  <c r="L35" i="5"/>
  <c r="L179" i="5"/>
  <c r="L2" i="5"/>
  <c r="L11" i="5"/>
  <c r="L107" i="5"/>
  <c r="L230" i="5"/>
  <c r="L218" i="5"/>
  <c r="L206" i="5"/>
  <c r="L194" i="5"/>
  <c r="L182" i="5"/>
  <c r="L170" i="5"/>
  <c r="L158" i="5"/>
  <c r="L146" i="5"/>
  <c r="L134" i="5"/>
  <c r="L122" i="5"/>
  <c r="L110" i="5"/>
  <c r="L98" i="5"/>
  <c r="L86" i="5"/>
  <c r="L74" i="5"/>
  <c r="L62" i="5"/>
  <c r="L50" i="5"/>
  <c r="L38" i="5"/>
  <c r="L26" i="5"/>
  <c r="L14" i="5"/>
  <c r="L229" i="5"/>
  <c r="L217" i="5"/>
  <c r="L205" i="5"/>
  <c r="L193" i="5"/>
  <c r="L181" i="5"/>
  <c r="L169" i="5"/>
  <c r="L157" i="5"/>
  <c r="L145" i="5"/>
  <c r="L133" i="5"/>
  <c r="L121" i="5"/>
  <c r="L109" i="5"/>
  <c r="L97" i="5"/>
  <c r="L85" i="5"/>
  <c r="L73" i="5"/>
  <c r="L61" i="5"/>
  <c r="L49" i="5"/>
  <c r="L37" i="5"/>
  <c r="L25" i="5"/>
  <c r="L13" i="5"/>
  <c r="L119" i="5"/>
  <c r="L228" i="5"/>
  <c r="L216" i="5"/>
  <c r="L204" i="5"/>
  <c r="L192" i="5"/>
  <c r="L180" i="5"/>
  <c r="L168" i="5"/>
  <c r="L156" i="5"/>
  <c r="L144" i="5"/>
  <c r="L132" i="5"/>
  <c r="L120" i="5"/>
  <c r="L108" i="5"/>
  <c r="L96" i="5"/>
  <c r="L84" i="5"/>
  <c r="L72" i="5"/>
  <c r="L60" i="5"/>
  <c r="L48" i="5"/>
  <c r="L36" i="5"/>
  <c r="L24" i="5"/>
  <c r="L12" i="5"/>
  <c r="L203" i="5"/>
  <c r="L143" i="5"/>
  <c r="L83" i="5"/>
  <c r="L226" i="5"/>
  <c r="L214" i="5"/>
  <c r="L202" i="5"/>
  <c r="L190" i="5"/>
  <c r="L178" i="5"/>
  <c r="L166" i="5"/>
  <c r="L154" i="5"/>
  <c r="L142" i="5"/>
  <c r="L130" i="5"/>
  <c r="L118" i="5"/>
  <c r="L106" i="5"/>
  <c r="L94" i="5"/>
  <c r="L82" i="5"/>
  <c r="L70" i="5"/>
  <c r="L58" i="5"/>
  <c r="L46" i="5"/>
  <c r="L34" i="5"/>
  <c r="L22" i="5"/>
  <c r="L10" i="5"/>
  <c r="L227" i="5"/>
  <c r="L155" i="5"/>
  <c r="L71" i="5"/>
  <c r="L225" i="5"/>
  <c r="L213" i="5"/>
  <c r="L201" i="5"/>
  <c r="L189" i="5"/>
  <c r="L177" i="5"/>
  <c r="L165" i="5"/>
  <c r="L153" i="5"/>
  <c r="L141" i="5"/>
  <c r="L129" i="5"/>
  <c r="L117" i="5"/>
  <c r="L105" i="5"/>
  <c r="L93" i="5"/>
  <c r="L81" i="5"/>
  <c r="L69" i="5"/>
  <c r="L57" i="5"/>
  <c r="L45" i="5"/>
  <c r="L33" i="5"/>
  <c r="L21" i="5"/>
  <c r="L9" i="5"/>
  <c r="L59" i="5"/>
  <c r="L236" i="5"/>
  <c r="L224" i="5"/>
  <c r="L212" i="5"/>
  <c r="L200" i="5"/>
  <c r="L188" i="5"/>
  <c r="L176" i="5"/>
  <c r="L164" i="5"/>
  <c r="L152" i="5"/>
  <c r="L140" i="5"/>
  <c r="L128" i="5"/>
  <c r="L116" i="5"/>
  <c r="L104" i="5"/>
  <c r="L92" i="5"/>
  <c r="L80" i="5"/>
  <c r="L68" i="5"/>
  <c r="L56" i="5"/>
  <c r="L44" i="5"/>
  <c r="L32" i="5"/>
  <c r="L20" i="5"/>
  <c r="L8" i="5"/>
  <c r="L215" i="5"/>
  <c r="L131" i="5"/>
  <c r="L47" i="5"/>
  <c r="L235" i="5"/>
  <c r="L223" i="5"/>
  <c r="L211" i="5"/>
  <c r="L199" i="5"/>
  <c r="L187" i="5"/>
  <c r="L175" i="5"/>
  <c r="L163" i="5"/>
  <c r="L151" i="5"/>
  <c r="L139" i="5"/>
  <c r="L127" i="5"/>
  <c r="L115" i="5"/>
  <c r="L103" i="5"/>
  <c r="L91" i="5"/>
  <c r="L79" i="5"/>
  <c r="L67" i="5"/>
  <c r="L55" i="5"/>
  <c r="L43" i="5"/>
  <c r="L31" i="5"/>
  <c r="L19" i="5"/>
  <c r="L7" i="5"/>
  <c r="L167" i="5"/>
  <c r="L95" i="5"/>
  <c r="L23" i="5"/>
  <c r="L234" i="5"/>
  <c r="L222" i="5"/>
  <c r="L210" i="5"/>
  <c r="L198" i="5"/>
  <c r="L186" i="5"/>
  <c r="L174" i="5"/>
  <c r="L162" i="5"/>
  <c r="L150" i="5"/>
  <c r="L138" i="5"/>
  <c r="L126" i="5"/>
  <c r="L114" i="5"/>
  <c r="L102" i="5"/>
  <c r="L90" i="5"/>
  <c r="L78" i="5"/>
  <c r="L66" i="5"/>
  <c r="L54" i="5"/>
  <c r="L42" i="5"/>
  <c r="L30" i="5"/>
  <c r="L18" i="5"/>
  <c r="L6" i="5"/>
  <c r="L191" i="5"/>
  <c r="L233" i="5"/>
  <c r="L221" i="5"/>
  <c r="L209" i="5"/>
  <c r="L197" i="5"/>
  <c r="L185" i="5"/>
  <c r="L173" i="5"/>
  <c r="L161" i="5"/>
  <c r="L149" i="5"/>
  <c r="L137" i="5"/>
  <c r="L125" i="5"/>
  <c r="L113" i="5"/>
  <c r="L101" i="5"/>
  <c r="L89" i="5"/>
  <c r="L77" i="5"/>
  <c r="L65" i="5"/>
  <c r="L53" i="5"/>
  <c r="L41" i="5"/>
  <c r="L29" i="5"/>
  <c r="L17" i="5"/>
  <c r="L5" i="5"/>
  <c r="L232" i="5"/>
  <c r="L220" i="5"/>
  <c r="L208" i="5"/>
  <c r="L196" i="5"/>
  <c r="L184" i="5"/>
  <c r="L172" i="5"/>
  <c r="L160" i="5"/>
  <c r="L148" i="5"/>
  <c r="L136" i="5"/>
  <c r="L124" i="5"/>
  <c r="L112" i="5"/>
  <c r="L100" i="5"/>
  <c r="L88" i="5"/>
  <c r="L76" i="5"/>
  <c r="L64" i="5"/>
  <c r="L52" i="5"/>
  <c r="L40" i="5"/>
  <c r="L28" i="5"/>
  <c r="L16" i="5"/>
  <c r="L4" i="5"/>
  <c r="L231" i="5"/>
  <c r="L219" i="5"/>
  <c r="L207" i="5"/>
  <c r="L195" i="5"/>
  <c r="L183" i="5"/>
  <c r="L171" i="5"/>
  <c r="L159" i="5"/>
  <c r="L147" i="5"/>
  <c r="L135" i="5"/>
  <c r="L123" i="5"/>
  <c r="L111" i="5"/>
  <c r="L99" i="5"/>
  <c r="L87" i="5"/>
  <c r="L75" i="5"/>
  <c r="L63" i="5"/>
  <c r="L51" i="5"/>
  <c r="L39" i="5"/>
  <c r="L27" i="5"/>
  <c r="L15" i="5"/>
  <c r="D2" i="9"/>
  <c r="D8" i="9"/>
  <c r="D6" i="9"/>
  <c r="D5" i="9"/>
  <c r="E4" i="9"/>
  <c r="H4" i="9" s="1"/>
  <c r="E3" i="9"/>
  <c r="H3" i="9" s="1"/>
  <c r="E6" i="9"/>
  <c r="H6" i="9" s="1"/>
  <c r="E5" i="9"/>
  <c r="H5" i="9" s="1"/>
  <c r="E2" i="9"/>
  <c r="H2" i="9" s="1"/>
  <c r="E8" i="9"/>
  <c r="H8" i="9" s="1"/>
  <c r="D7" i="9"/>
  <c r="E7" i="9"/>
  <c r="H7" i="9" s="1"/>
  <c r="D4" i="9"/>
  <c r="D3" i="9"/>
  <c r="F3" i="9" l="1"/>
  <c r="F4" i="9"/>
  <c r="F2" i="9"/>
  <c r="F8" i="9"/>
  <c r="F7" i="9"/>
  <c r="F5" i="9"/>
  <c r="F6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R.</author>
  </authors>
  <commentList>
    <comment ref="B213" authorId="0" shapeId="0" xr:uid="{0CDAE5F4-F465-4BBE-81AB-6B8E2B061EF3}">
      <text>
        <r>
          <rPr>
            <b/>
            <sz val="9"/>
            <color indexed="81"/>
            <rFont val="Tahoma"/>
            <family val="2"/>
          </rPr>
          <t>Peter R.:</t>
        </r>
        <r>
          <rPr>
            <sz val="9"/>
            <color indexed="81"/>
            <rFont val="Tahoma"/>
            <family val="2"/>
          </rPr>
          <t xml:space="preserve">
Renamed from "Saint Maarten (Dutch Part)"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R.</author>
  </authors>
  <commentList>
    <comment ref="A181" authorId="0" shapeId="0" xr:uid="{F8309B25-42B6-4E16-800F-345FFF18A4AB}">
      <text>
        <r>
          <rPr>
            <b/>
            <sz val="9"/>
            <color indexed="81"/>
            <rFont val="Tahoma"/>
            <family val="2"/>
          </rPr>
          <t>Peter R.:</t>
        </r>
        <r>
          <rPr>
            <sz val="9"/>
            <color indexed="81"/>
            <rFont val="Tahoma"/>
            <family val="2"/>
          </rPr>
          <t xml:space="preserve">
Renamed from "Macedonia, FYR" 
https://apnews.com/article/882d70bca9844e2698bade5f90655958
https://www.un.org/sg/en/content/sg/statement/2019-02-13/statement-attributable-the-spokesman-for-the-secretary-general-prespa-agreement</t>
        </r>
      </text>
    </comment>
    <comment ref="D181" authorId="0" shapeId="0" xr:uid="{12C6B10E-751B-4B65-929C-70EAF8762C4A}">
      <text>
        <r>
          <rPr>
            <b/>
            <sz val="9"/>
            <color indexed="81"/>
            <rFont val="Tahoma"/>
            <family val="2"/>
          </rPr>
          <t>Peter R.:</t>
        </r>
        <r>
          <rPr>
            <sz val="9"/>
            <color indexed="81"/>
            <rFont val="Tahoma"/>
            <family val="2"/>
          </rPr>
          <t xml:space="preserve">
Renamed from "Former Yugoslavic Republic of Macedonia" 
https://apnews.com/article/882d70bca9844e2698bade5f90655958
https://www.un.org/sg/en/content/sg/statement/2019-02-13/statement-attributable-the-spokesman-for-the-secretary-general-prespa-agreement</t>
        </r>
      </text>
    </comment>
    <comment ref="A203" authorId="0" shapeId="0" xr:uid="{EB44BF68-09E7-4763-B745-70304D41DE53}">
      <text>
        <r>
          <rPr>
            <b/>
            <sz val="9"/>
            <color indexed="81"/>
            <rFont val="Tahoma"/>
            <family val="2"/>
          </rPr>
          <t>Peter R.:</t>
        </r>
        <r>
          <rPr>
            <sz val="9"/>
            <color indexed="81"/>
            <rFont val="Tahoma"/>
            <family val="2"/>
          </rPr>
          <t xml:space="preserve">
Added</t>
        </r>
      </text>
    </comment>
  </commentList>
</comments>
</file>

<file path=xl/sharedStrings.xml><?xml version="1.0" encoding="utf-8"?>
<sst xmlns="http://schemas.openxmlformats.org/spreadsheetml/2006/main" count="7606" uniqueCount="1457">
  <si>
    <t>Partner Name</t>
  </si>
  <si>
    <t>Year</t>
  </si>
  <si>
    <t>Trade Flow</t>
  </si>
  <si>
    <t>Product Group</t>
  </si>
  <si>
    <t>Export (US$ Thousand)</t>
  </si>
  <si>
    <t>Import (US$ Thousand)</t>
  </si>
  <si>
    <t>Export Product Share (%)</t>
  </si>
  <si>
    <t>Import Product Share (%)</t>
  </si>
  <si>
    <t>Revealed comparative advantage</t>
  </si>
  <si>
    <t>World Growth (%)</t>
  </si>
  <si>
    <t>Country Growth (%)</t>
  </si>
  <si>
    <t>AHS Simple Average (%)</t>
  </si>
  <si>
    <t>AHS Weighted Average (%)</t>
  </si>
  <si>
    <t>AHS Total Tariff Lines</t>
  </si>
  <si>
    <t>AHS Dutiable Tariff Lines Share (%)</t>
  </si>
  <si>
    <t>AHS Duty Free Tariff Lines Share (%)</t>
  </si>
  <si>
    <t>AHS Specific Tariff Lines Share (%)</t>
  </si>
  <si>
    <t>AHS AVE Tariff Lines Share (%)</t>
  </si>
  <si>
    <t>AHS MaxRate (%)</t>
  </si>
  <si>
    <t>AHS MinRate (%)</t>
  </si>
  <si>
    <t>AHS SpecificDuty Imports (US$ Thousand)</t>
  </si>
  <si>
    <t>AHS Dutiable Imports (US$ Thousand)</t>
  </si>
  <si>
    <t>AHS Duty Free Imports (US$ Thousand)</t>
  </si>
  <si>
    <t>MFN Simple Average (%)</t>
  </si>
  <si>
    <t>MFN Weighted Average (%)</t>
  </si>
  <si>
    <t>MFN Total Tariff Lines</t>
  </si>
  <si>
    <t>MFN Dutiable Tariff Lines Share (%)</t>
  </si>
  <si>
    <t>MFN Duty Free Tariff Lines Share (%)</t>
  </si>
  <si>
    <t>MFN Specific Tariff Lines Share (%)</t>
  </si>
  <si>
    <t>MFN AVE Tariff Lines Share (%)</t>
  </si>
  <si>
    <t>MFN MaxRate (%)</t>
  </si>
  <si>
    <t>MFN MinRate (%)</t>
  </si>
  <si>
    <t>MFN SpecificDuty Imports (US$ Thousand)</t>
  </si>
  <si>
    <t>MFN Dutiable Imports (US$ Thousand)</t>
  </si>
  <si>
    <t>MFN Duty Free Imports (US$ Thousand)</t>
  </si>
  <si>
    <t>World</t>
  </si>
  <si>
    <t>EXPIMP</t>
  </si>
  <si>
    <t xml:space="preserve">  All Products</t>
  </si>
  <si>
    <t>Europe &amp; Central Asia</t>
  </si>
  <si>
    <t>East Asia &amp; Pacific</t>
  </si>
  <si>
    <t>North America</t>
  </si>
  <si>
    <t>United States</t>
  </si>
  <si>
    <t>China</t>
  </si>
  <si>
    <t>Germany</t>
  </si>
  <si>
    <t>Latin America &amp; Caribbean</t>
  </si>
  <si>
    <t>Middle East &amp; North Africa</t>
  </si>
  <si>
    <t>United Kingdom</t>
  </si>
  <si>
    <t>Hong Kong, China</t>
  </si>
  <si>
    <t>Japan</t>
  </si>
  <si>
    <t>France</t>
  </si>
  <si>
    <t>Netherlands</t>
  </si>
  <si>
    <t>Korea, Rep.</t>
  </si>
  <si>
    <t>South Asia</t>
  </si>
  <si>
    <t>Unspecified</t>
  </si>
  <si>
    <t>Switzerland</t>
  </si>
  <si>
    <t>Canada</t>
  </si>
  <si>
    <t>Italy</t>
  </si>
  <si>
    <t>Mexico</t>
  </si>
  <si>
    <t>Sub-Saharan Africa</t>
  </si>
  <si>
    <t>Belgium</t>
  </si>
  <si>
    <t>India</t>
  </si>
  <si>
    <t>Singapore</t>
  </si>
  <si>
    <t>Russian Federation</t>
  </si>
  <si>
    <t>Spain</t>
  </si>
  <si>
    <t>Vietnam</t>
  </si>
  <si>
    <t>Other Asia, nes</t>
  </si>
  <si>
    <t>Turkey</t>
  </si>
  <si>
    <t>Poland</t>
  </si>
  <si>
    <t>Australia</t>
  </si>
  <si>
    <t>Malaysia</t>
  </si>
  <si>
    <t>United Arab Emirates</t>
  </si>
  <si>
    <t>Thailand</t>
  </si>
  <si>
    <t>Brazil</t>
  </si>
  <si>
    <t>Austria</t>
  </si>
  <si>
    <t>Saudi Arabia</t>
  </si>
  <si>
    <t>Czech Republic</t>
  </si>
  <si>
    <t>Indonesia</t>
  </si>
  <si>
    <t>Sweden</t>
  </si>
  <si>
    <t>Norway</t>
  </si>
  <si>
    <t>Philippines</t>
  </si>
  <si>
    <t>Hungary</t>
  </si>
  <si>
    <t>Denmark</t>
  </si>
  <si>
    <t>Egypt, Arab Rep.</t>
  </si>
  <si>
    <t>South Africa</t>
  </si>
  <si>
    <t>Israel</t>
  </si>
  <si>
    <t>Romania</t>
  </si>
  <si>
    <t>Ireland</t>
  </si>
  <si>
    <t>Ukraine</t>
  </si>
  <si>
    <t>Slovak Republic</t>
  </si>
  <si>
    <t>Portugal</t>
  </si>
  <si>
    <t>Special Categories</t>
  </si>
  <si>
    <t>Finland</t>
  </si>
  <si>
    <t>Chile</t>
  </si>
  <si>
    <t>Morocco</t>
  </si>
  <si>
    <t>Greece</t>
  </si>
  <si>
    <t>Nigeria</t>
  </si>
  <si>
    <t>Bangladesh</t>
  </si>
  <si>
    <t>Iraq</t>
  </si>
  <si>
    <t>Pakistan</t>
  </si>
  <si>
    <t>Algeria</t>
  </si>
  <si>
    <t>Kazakhstan</t>
  </si>
  <si>
    <t>Colombia</t>
  </si>
  <si>
    <t>Argentina</t>
  </si>
  <si>
    <t>Serbia, FR(Serbia/Montenegro)</t>
  </si>
  <si>
    <t>Slovenia</t>
  </si>
  <si>
    <t>New Zealand</t>
  </si>
  <si>
    <t>Panama</t>
  </si>
  <si>
    <t>Belarus</t>
  </si>
  <si>
    <t>Peru</t>
  </si>
  <si>
    <t>Qatar</t>
  </si>
  <si>
    <t>Kuwait</t>
  </si>
  <si>
    <t>Bulgaria</t>
  </si>
  <si>
    <t>Iran, Islamic Rep.</t>
  </si>
  <si>
    <t>Oman</t>
  </si>
  <si>
    <t>Bunkers</t>
  </si>
  <si>
    <t>Lithuania</t>
  </si>
  <si>
    <t>Myanmar</t>
  </si>
  <si>
    <t>Tunisia</t>
  </si>
  <si>
    <t>Croatia</t>
  </si>
  <si>
    <t>Cambodia</t>
  </si>
  <si>
    <t>Luxembourg</t>
  </si>
  <si>
    <t>Uzbekistan</t>
  </si>
  <si>
    <t>Latvia</t>
  </si>
  <si>
    <t>Jordan</t>
  </si>
  <si>
    <t>Kenya</t>
  </si>
  <si>
    <t>Estonia</t>
  </si>
  <si>
    <t>Ghana</t>
  </si>
  <si>
    <t>Dominican Republic</t>
  </si>
  <si>
    <t>Ecuador</t>
  </si>
  <si>
    <t>Guatemala</t>
  </si>
  <si>
    <t>Marshall Islands</t>
  </si>
  <si>
    <t>Libya</t>
  </si>
  <si>
    <t>Lebanon</t>
  </si>
  <si>
    <t>Sri Lanka</t>
  </si>
  <si>
    <t>Bahrain</t>
  </si>
  <si>
    <t>Bosnia and Herzegovina</t>
  </si>
  <si>
    <t>Malta</t>
  </si>
  <si>
    <t>Costa Rica</t>
  </si>
  <si>
    <t>Liberia</t>
  </si>
  <si>
    <t>Senegal</t>
  </si>
  <si>
    <t>Cote d'Ivoire</t>
  </si>
  <si>
    <t>Tanzania</t>
  </si>
  <si>
    <t>Togo</t>
  </si>
  <si>
    <t>North Macedonia</t>
  </si>
  <si>
    <t>Yemen</t>
  </si>
  <si>
    <t>Gibraltar</t>
  </si>
  <si>
    <t>Mozambique</t>
  </si>
  <si>
    <t>Azerbaijan</t>
  </si>
  <si>
    <t>Cyprus</t>
  </si>
  <si>
    <t>Honduras</t>
  </si>
  <si>
    <t>Uruguay</t>
  </si>
  <si>
    <t>Georgia</t>
  </si>
  <si>
    <t>Ethiopia(excludes Eritrea)</t>
  </si>
  <si>
    <t>Macao</t>
  </si>
  <si>
    <t>Angola</t>
  </si>
  <si>
    <t>Sudan</t>
  </si>
  <si>
    <t>El Salvador</t>
  </si>
  <si>
    <t>Albania</t>
  </si>
  <si>
    <t>Moldova</t>
  </si>
  <si>
    <t>Cameroon</t>
  </si>
  <si>
    <t>Paraguay</t>
  </si>
  <si>
    <t>Nepal</t>
  </si>
  <si>
    <t>Iceland</t>
  </si>
  <si>
    <t>Congo, Dem. Rep.</t>
  </si>
  <si>
    <t>Kyrgyz Republic</t>
  </si>
  <si>
    <t>Venezuela</t>
  </si>
  <si>
    <t>Afghanistan</t>
  </si>
  <si>
    <t>Bahamas, The</t>
  </si>
  <si>
    <t>Cayman Islands</t>
  </si>
  <si>
    <t>Botswana</t>
  </si>
  <si>
    <t>Lao PDR</t>
  </si>
  <si>
    <t>Trinidad and Tobago</t>
  </si>
  <si>
    <t>Guinea</t>
  </si>
  <si>
    <t>Djibouti</t>
  </si>
  <si>
    <t>Bolivia</t>
  </si>
  <si>
    <t>Cuba</t>
  </si>
  <si>
    <t>Nicaragua</t>
  </si>
  <si>
    <t>Zambia</t>
  </si>
  <si>
    <t>Uganda</t>
  </si>
  <si>
    <t>Mali</t>
  </si>
  <si>
    <t>Syrian Arab Republic</t>
  </si>
  <si>
    <t>Mongolia</t>
  </si>
  <si>
    <t>Jamaica</t>
  </si>
  <si>
    <t>Somalia</t>
  </si>
  <si>
    <t>Namibia</t>
  </si>
  <si>
    <t>Haiti</t>
  </si>
  <si>
    <t>Mauritius</t>
  </si>
  <si>
    <t>Benin</t>
  </si>
  <si>
    <t>Armenia</t>
  </si>
  <si>
    <t>Papua New Guinea</t>
  </si>
  <si>
    <t>Zimbabwe</t>
  </si>
  <si>
    <t>Brunei</t>
  </si>
  <si>
    <t>Turkmenistan</t>
  </si>
  <si>
    <t>Tajikistan</t>
  </si>
  <si>
    <t>Mauritania</t>
  </si>
  <si>
    <t>Montenegro</t>
  </si>
  <si>
    <t>Madagascar</t>
  </si>
  <si>
    <t>New Caledonia</t>
  </si>
  <si>
    <t>St. Lucia</t>
  </si>
  <si>
    <t>Burkina Faso</t>
  </si>
  <si>
    <t>Gabon</t>
  </si>
  <si>
    <t>Congo, Rep.</t>
  </si>
  <si>
    <t>Andorra</t>
  </si>
  <si>
    <t>Free Zones</t>
  </si>
  <si>
    <t>Bermuda</t>
  </si>
  <si>
    <t>Guyana</t>
  </si>
  <si>
    <t>French Polynesia</t>
  </si>
  <si>
    <t>Faeroe Islands</t>
  </si>
  <si>
    <t>Niger</t>
  </si>
  <si>
    <t>Rwanda</t>
  </si>
  <si>
    <t>British Virgin Islands</t>
  </si>
  <si>
    <t>Gambia, The</t>
  </si>
  <si>
    <t>Maldives</t>
  </si>
  <si>
    <t>Equatorial Guinea</t>
  </si>
  <si>
    <t>Suriname</t>
  </si>
  <si>
    <t>United States Minor Outlying I</t>
  </si>
  <si>
    <t>Greenland</t>
  </si>
  <si>
    <t>Barbados</t>
  </si>
  <si>
    <t>Fiji</t>
  </si>
  <si>
    <t>Malawi</t>
  </si>
  <si>
    <t>Eswatini</t>
  </si>
  <si>
    <t>Cape Verde</t>
  </si>
  <si>
    <t>Sierra Leone</t>
  </si>
  <si>
    <t>Curaçao</t>
  </si>
  <si>
    <t>Chad</t>
  </si>
  <si>
    <t>Lesotho</t>
  </si>
  <si>
    <t>Occ.Pal.Terr</t>
  </si>
  <si>
    <t>South Sudan</t>
  </si>
  <si>
    <t>Seychelles</t>
  </si>
  <si>
    <t>Belize</t>
  </si>
  <si>
    <t>Antigua and Barbuda</t>
  </si>
  <si>
    <t>Aruba</t>
  </si>
  <si>
    <t>Bhutan</t>
  </si>
  <si>
    <t>Burundi</t>
  </si>
  <si>
    <t>Guam</t>
  </si>
  <si>
    <t>East Timor</t>
  </si>
  <si>
    <t>Korea, Dem. Rep.</t>
  </si>
  <si>
    <t>San Marino</t>
  </si>
  <si>
    <t>Guinea-Bissau</t>
  </si>
  <si>
    <t>Central African Republic</t>
  </si>
  <si>
    <t>Eritrea</t>
  </si>
  <si>
    <t>Bonaire</t>
  </si>
  <si>
    <t>Solomon Islands</t>
  </si>
  <si>
    <t>Samoa</t>
  </si>
  <si>
    <t>Comoros</t>
  </si>
  <si>
    <t>Grenada</t>
  </si>
  <si>
    <t>Turks and Caicos Isl.</t>
  </si>
  <si>
    <t>St. Kitts and Nevis</t>
  </si>
  <si>
    <t>St. Vincent and the Grenadines</t>
  </si>
  <si>
    <t>Vanuatu</t>
  </si>
  <si>
    <t>Dominica</t>
  </si>
  <si>
    <t>Tonga</t>
  </si>
  <si>
    <t>Sao Tome and Principe</t>
  </si>
  <si>
    <t>Falkland Island</t>
  </si>
  <si>
    <t>Anguila</t>
  </si>
  <si>
    <t>Kiribati</t>
  </si>
  <si>
    <t>Micronesia, Fed. Sts.</t>
  </si>
  <si>
    <t>American Samoa</t>
  </si>
  <si>
    <t>Saint Pierre and Miquelon</t>
  </si>
  <si>
    <t>Northern Mariana Islands</t>
  </si>
  <si>
    <t>Nauru</t>
  </si>
  <si>
    <t>Tuvalu</t>
  </si>
  <si>
    <t>Palau</t>
  </si>
  <si>
    <t>Cook Islands</t>
  </si>
  <si>
    <t>Holy See</t>
  </si>
  <si>
    <t>Fm Sudan</t>
  </si>
  <si>
    <t>Saint Helena</t>
  </si>
  <si>
    <t>Wallis and Futura Isl.</t>
  </si>
  <si>
    <t>Saint Barthélemy</t>
  </si>
  <si>
    <t>Norfolk Island</t>
  </si>
  <si>
    <t>Antarctica</t>
  </si>
  <si>
    <t>British Indian Ocean Ter.</t>
  </si>
  <si>
    <t>Fr. So. Ant. Tr</t>
  </si>
  <si>
    <t>Christmas Island</t>
  </si>
  <si>
    <t>Niue</t>
  </si>
  <si>
    <t>Montserrat</t>
  </si>
  <si>
    <t>Tokelau</t>
  </si>
  <si>
    <t>Western Sahara</t>
  </si>
  <si>
    <t>Cocos (Keeling) Islands</t>
  </si>
  <si>
    <t>Pitcairn</t>
  </si>
  <si>
    <t>Bouvet Island</t>
  </si>
  <si>
    <t>South Georgia and the South Sa</t>
  </si>
  <si>
    <t>Br. Antr. Terr</t>
  </si>
  <si>
    <t>Population</t>
  </si>
  <si>
    <t>Notes</t>
  </si>
  <si>
    <t>Least developed countries</t>
  </si>
  <si>
    <t>Income Group</t>
  </si>
  <si>
    <t>Region</t>
  </si>
  <si>
    <t>BDI</t>
  </si>
  <si>
    <t>COM</t>
  </si>
  <si>
    <t>DJI</t>
  </si>
  <si>
    <t>ERI</t>
  </si>
  <si>
    <t>Ethiopia</t>
  </si>
  <si>
    <t>ETH</t>
  </si>
  <si>
    <t>KEN</t>
  </si>
  <si>
    <t>MDG</t>
  </si>
  <si>
    <t>MWI</t>
  </si>
  <si>
    <t>MUS</t>
  </si>
  <si>
    <t>Mayotte</t>
  </si>
  <si>
    <t>MYT</t>
  </si>
  <si>
    <t>MOZ</t>
  </si>
  <si>
    <t>REU</t>
  </si>
  <si>
    <t>RWA</t>
  </si>
  <si>
    <t>SYC</t>
  </si>
  <si>
    <t>SOM</t>
  </si>
  <si>
    <t>SSD</t>
  </si>
  <si>
    <t>UGA</t>
  </si>
  <si>
    <t>United Republic of Tanzania</t>
  </si>
  <si>
    <t>TZA</t>
  </si>
  <si>
    <t>ZMB</t>
  </si>
  <si>
    <t>ZWE</t>
  </si>
  <si>
    <t>AGO</t>
  </si>
  <si>
    <t>CMR</t>
  </si>
  <si>
    <t>CAF</t>
  </si>
  <si>
    <t>TCD</t>
  </si>
  <si>
    <t>COG</t>
  </si>
  <si>
    <t>Democratic Republic of the Congo</t>
  </si>
  <si>
    <t>COD</t>
  </si>
  <si>
    <t>GNQ</t>
  </si>
  <si>
    <t>GAB</t>
  </si>
  <si>
    <t>STP</t>
  </si>
  <si>
    <t>DZA</t>
  </si>
  <si>
    <t>EGY</t>
  </si>
  <si>
    <t>LBY</t>
  </si>
  <si>
    <t>MAR</t>
  </si>
  <si>
    <t>SDN</t>
  </si>
  <si>
    <t>TUN</t>
  </si>
  <si>
    <t>ESH</t>
  </si>
  <si>
    <t>BWA</t>
  </si>
  <si>
    <t>SWZ</t>
  </si>
  <si>
    <t>LSO</t>
  </si>
  <si>
    <t>NAM</t>
  </si>
  <si>
    <t>ZAF</t>
  </si>
  <si>
    <t>BEN</t>
  </si>
  <si>
    <t>BFA</t>
  </si>
  <si>
    <t>Cabo Verde</t>
  </si>
  <si>
    <t>CPV</t>
  </si>
  <si>
    <t>CIV</t>
  </si>
  <si>
    <t>GMB</t>
  </si>
  <si>
    <t>GHA</t>
  </si>
  <si>
    <t>GIN</t>
  </si>
  <si>
    <t>GNB</t>
  </si>
  <si>
    <t>LBR</t>
  </si>
  <si>
    <t>MLI</t>
  </si>
  <si>
    <t>MRT</t>
  </si>
  <si>
    <t>NER</t>
  </si>
  <si>
    <t>NGA</t>
  </si>
  <si>
    <t>SHN</t>
  </si>
  <si>
    <t>SEN</t>
  </si>
  <si>
    <t>SLE</t>
  </si>
  <si>
    <t>TGO</t>
  </si>
  <si>
    <t>KAZ</t>
  </si>
  <si>
    <t>KGZ</t>
  </si>
  <si>
    <t>TJK</t>
  </si>
  <si>
    <t>TKM</t>
  </si>
  <si>
    <t>UZB</t>
  </si>
  <si>
    <t>CHN</t>
  </si>
  <si>
    <t>HKG</t>
  </si>
  <si>
    <t>MAC</t>
  </si>
  <si>
    <t>PRK</t>
  </si>
  <si>
    <t>JPN</t>
  </si>
  <si>
    <t>MNG</t>
  </si>
  <si>
    <t>Republic of Korea</t>
  </si>
  <si>
    <t>KOR</t>
  </si>
  <si>
    <t>AFG</t>
  </si>
  <si>
    <t>BGD</t>
  </si>
  <si>
    <t>BTN</t>
  </si>
  <si>
    <t>IND</t>
  </si>
  <si>
    <t>IRN</t>
  </si>
  <si>
    <t>MDV</t>
  </si>
  <si>
    <t>NPL</t>
  </si>
  <si>
    <t>PAK</t>
  </si>
  <si>
    <t>LKA</t>
  </si>
  <si>
    <t>Brunei Darussalam</t>
  </si>
  <si>
    <t>BRN</t>
  </si>
  <si>
    <t>KHM</t>
  </si>
  <si>
    <t>IDN</t>
  </si>
  <si>
    <t>Lao People's Democratic Republic</t>
  </si>
  <si>
    <t>LAO</t>
  </si>
  <si>
    <t>MYS</t>
  </si>
  <si>
    <t>MMR</t>
  </si>
  <si>
    <t>PHL</t>
  </si>
  <si>
    <t>SGP</t>
  </si>
  <si>
    <t>THA</t>
  </si>
  <si>
    <t>Timor-Leste</t>
  </si>
  <si>
    <t>TLS</t>
  </si>
  <si>
    <t>VNM</t>
  </si>
  <si>
    <t>ARM</t>
  </si>
  <si>
    <t>AZE</t>
  </si>
  <si>
    <t>BHR</t>
  </si>
  <si>
    <t>CYP</t>
  </si>
  <si>
    <t>GEO</t>
  </si>
  <si>
    <t>IRQ</t>
  </si>
  <si>
    <t>ISR</t>
  </si>
  <si>
    <t>JOR</t>
  </si>
  <si>
    <t>KWT</t>
  </si>
  <si>
    <t>LBN</t>
  </si>
  <si>
    <t>OMN</t>
  </si>
  <si>
    <t>QAT</t>
  </si>
  <si>
    <t>SAU</t>
  </si>
  <si>
    <t>PSE</t>
  </si>
  <si>
    <t>SYR</t>
  </si>
  <si>
    <t>TUR</t>
  </si>
  <si>
    <t>ARE</t>
  </si>
  <si>
    <t>YEM</t>
  </si>
  <si>
    <t>BLR</t>
  </si>
  <si>
    <t>BGR</t>
  </si>
  <si>
    <t>Czechia</t>
  </si>
  <si>
    <t>CZE</t>
  </si>
  <si>
    <t>HUN</t>
  </si>
  <si>
    <t>POL</t>
  </si>
  <si>
    <t>Republic of Moldova</t>
  </si>
  <si>
    <t>MDA</t>
  </si>
  <si>
    <t>ROU</t>
  </si>
  <si>
    <t>RUS</t>
  </si>
  <si>
    <t>SVK</t>
  </si>
  <si>
    <t>UKR</t>
  </si>
  <si>
    <t>DNK</t>
  </si>
  <si>
    <t>EST</t>
  </si>
  <si>
    <t>Faroe Islands</t>
  </si>
  <si>
    <t>FRO</t>
  </si>
  <si>
    <t>FIN</t>
  </si>
  <si>
    <t>ISL</t>
  </si>
  <si>
    <t>IRL</t>
  </si>
  <si>
    <t>Isle of Man</t>
  </si>
  <si>
    <t>IMN</t>
  </si>
  <si>
    <t>LVA</t>
  </si>
  <si>
    <t>LTU</t>
  </si>
  <si>
    <t>NOR</t>
  </si>
  <si>
    <t>SWE</t>
  </si>
  <si>
    <t>GBR</t>
  </si>
  <si>
    <t>ALB</t>
  </si>
  <si>
    <t>AND</t>
  </si>
  <si>
    <t>BIH</t>
  </si>
  <si>
    <t>HRV</t>
  </si>
  <si>
    <t>GIB</t>
  </si>
  <si>
    <t>GRC</t>
  </si>
  <si>
    <t>VAT</t>
  </si>
  <si>
    <t>ITA</t>
  </si>
  <si>
    <t>XKX</t>
  </si>
  <si>
    <t>MLT</t>
  </si>
  <si>
    <t>MNE</t>
  </si>
  <si>
    <t>MKD</t>
  </si>
  <si>
    <t>PRT</t>
  </si>
  <si>
    <t>SMR</t>
  </si>
  <si>
    <t>Serbia</t>
  </si>
  <si>
    <t>SRB</t>
  </si>
  <si>
    <t>SVN</t>
  </si>
  <si>
    <t>ESP</t>
  </si>
  <si>
    <t>AUT</t>
  </si>
  <si>
    <t>BEL</t>
  </si>
  <si>
    <t>FRA</t>
  </si>
  <si>
    <t>DEU</t>
  </si>
  <si>
    <t>Liechtenstein</t>
  </si>
  <si>
    <t>LIE</t>
  </si>
  <si>
    <t>LUX</t>
  </si>
  <si>
    <t>Monaco</t>
  </si>
  <si>
    <t>MCO</t>
  </si>
  <si>
    <t>NLD</t>
  </si>
  <si>
    <t>CHE</t>
  </si>
  <si>
    <t>AIA</t>
  </si>
  <si>
    <t>ATG</t>
  </si>
  <si>
    <t>ABW</t>
  </si>
  <si>
    <t>BHS</t>
  </si>
  <si>
    <t>BRB</t>
  </si>
  <si>
    <t>BES</t>
  </si>
  <si>
    <t>VGB</t>
  </si>
  <si>
    <t>CYM</t>
  </si>
  <si>
    <t>CUB</t>
  </si>
  <si>
    <t>CUW</t>
  </si>
  <si>
    <t>DMA</t>
  </si>
  <si>
    <t>DOM</t>
  </si>
  <si>
    <t>GRD</t>
  </si>
  <si>
    <t>Guadeloupe</t>
  </si>
  <si>
    <t>GLP</t>
  </si>
  <si>
    <t>HTI</t>
  </si>
  <si>
    <t>JAM</t>
  </si>
  <si>
    <t>Martinique</t>
  </si>
  <si>
    <t>MTQ</t>
  </si>
  <si>
    <t>MSR</t>
  </si>
  <si>
    <t>Puerto Rico</t>
  </si>
  <si>
    <t>PRI</t>
  </si>
  <si>
    <t>BLM</t>
  </si>
  <si>
    <t>KNA</t>
  </si>
  <si>
    <t>LCA</t>
  </si>
  <si>
    <t>MAF</t>
  </si>
  <si>
    <t>VCT</t>
  </si>
  <si>
    <t>Sint Maarten (Dutch part)</t>
  </si>
  <si>
    <t>SXM</t>
  </si>
  <si>
    <t>TTO</t>
  </si>
  <si>
    <t>Turks and Caicos Islands</t>
  </si>
  <si>
    <t>TCA</t>
  </si>
  <si>
    <t>VIR</t>
  </si>
  <si>
    <t>BLZ</t>
  </si>
  <si>
    <t>CRI</t>
  </si>
  <si>
    <t>SLV</t>
  </si>
  <si>
    <t>GTM</t>
  </si>
  <si>
    <t>HND</t>
  </si>
  <si>
    <t>MEX</t>
  </si>
  <si>
    <t>NIC</t>
  </si>
  <si>
    <t>PAN</t>
  </si>
  <si>
    <t>ARG</t>
  </si>
  <si>
    <t>BOL</t>
  </si>
  <si>
    <t>BRA</t>
  </si>
  <si>
    <t>CHL</t>
  </si>
  <si>
    <t>COL</t>
  </si>
  <si>
    <t>ECU</t>
  </si>
  <si>
    <t>FLK</t>
  </si>
  <si>
    <t>French Guiana</t>
  </si>
  <si>
    <t>GUF</t>
  </si>
  <si>
    <t>GUY</t>
  </si>
  <si>
    <t>PRY</t>
  </si>
  <si>
    <t>PER</t>
  </si>
  <si>
    <t>SUR</t>
  </si>
  <si>
    <t>URY</t>
  </si>
  <si>
    <t>VEN</t>
  </si>
  <si>
    <t>BMU</t>
  </si>
  <si>
    <t>CAN</t>
  </si>
  <si>
    <t>GRL</t>
  </si>
  <si>
    <t>SPM</t>
  </si>
  <si>
    <t>United States of America</t>
  </si>
  <si>
    <t>USA</t>
  </si>
  <si>
    <t>AUS</t>
  </si>
  <si>
    <t>NZL</t>
  </si>
  <si>
    <t>FJI</t>
  </si>
  <si>
    <t>NCL</t>
  </si>
  <si>
    <t>PNG</t>
  </si>
  <si>
    <t>SLB</t>
  </si>
  <si>
    <t>VUT</t>
  </si>
  <si>
    <t>GUM</t>
  </si>
  <si>
    <t>KIR</t>
  </si>
  <si>
    <t>MHL</t>
  </si>
  <si>
    <t>FSM</t>
  </si>
  <si>
    <t>NRU</t>
  </si>
  <si>
    <t>MNP</t>
  </si>
  <si>
    <t>PLW</t>
  </si>
  <si>
    <t>ASM</t>
  </si>
  <si>
    <t>COK</t>
  </si>
  <si>
    <t>PYF</t>
  </si>
  <si>
    <t>NIU</t>
  </si>
  <si>
    <t>WSM</t>
  </si>
  <si>
    <t>TKL</t>
  </si>
  <si>
    <t>TON</t>
  </si>
  <si>
    <t>TUV</t>
  </si>
  <si>
    <t>WLF</t>
  </si>
  <si>
    <t>Medium</t>
  </si>
  <si>
    <t>Country Name</t>
  </si>
  <si>
    <t>Country ISO3</t>
  </si>
  <si>
    <t>Country Code</t>
  </si>
  <si>
    <t>Long Name</t>
  </si>
  <si>
    <t>Lending Category</t>
  </si>
  <si>
    <t>Currency Unit</t>
  </si>
  <si>
    <t>Other Groups</t>
  </si>
  <si>
    <t>WTO Member</t>
  </si>
  <si>
    <t>004</t>
  </si>
  <si>
    <t>Islamic State of Afghanistan</t>
  </si>
  <si>
    <t>Low income</t>
  </si>
  <si>
    <t>IDA</t>
  </si>
  <si>
    <t>Afghan afghani</t>
  </si>
  <si>
    <t>HIPC</t>
  </si>
  <si>
    <t>No</t>
  </si>
  <si>
    <t>008</t>
  </si>
  <si>
    <t>Republic of Albania</t>
  </si>
  <si>
    <t>Upper middle income</t>
  </si>
  <si>
    <t>IBRD</t>
  </si>
  <si>
    <t>Albanian lek</t>
  </si>
  <si>
    <t>Yes</t>
  </si>
  <si>
    <t>012</t>
  </si>
  <si>
    <t>People's Democratic Republic of Algeria</t>
  </si>
  <si>
    <t>Algerian dinar</t>
  </si>
  <si>
    <t>016</t>
  </si>
  <si>
    <t>U.S. dollar</t>
  </si>
  <si>
    <t>020</t>
  </si>
  <si>
    <t>Others</t>
  </si>
  <si>
    <t>024</t>
  </si>
  <si>
    <t>People's Republic of Angola</t>
  </si>
  <si>
    <t>Angolan kwanza</t>
  </si>
  <si>
    <t>660</t>
  </si>
  <si>
    <t>ATA</t>
  </si>
  <si>
    <t>010</t>
  </si>
  <si>
    <t>028</t>
  </si>
  <si>
    <t>High income: nonOECD</t>
  </si>
  <si>
    <t>East Caribbean dollar</t>
  </si>
  <si>
    <t>032</t>
  </si>
  <si>
    <t>Argentine Republic</t>
  </si>
  <si>
    <t>Argentine peso</t>
  </si>
  <si>
    <t>051</t>
  </si>
  <si>
    <t>Republic of Armenia</t>
  </si>
  <si>
    <t>Lower middle income</t>
  </si>
  <si>
    <t>Armenian dram</t>
  </si>
  <si>
    <t>533</t>
  </si>
  <si>
    <t>Aruban florin</t>
  </si>
  <si>
    <t>036</t>
  </si>
  <si>
    <t>Commonwealth of Australia</t>
  </si>
  <si>
    <t>High income: OECD</t>
  </si>
  <si>
    <t>Australian dollar</t>
  </si>
  <si>
    <t>040</t>
  </si>
  <si>
    <t>Republic of Austria</t>
  </si>
  <si>
    <t>Euro</t>
  </si>
  <si>
    <t>Euro area</t>
  </si>
  <si>
    <t>031</t>
  </si>
  <si>
    <t>Republic of Azerbaijan</t>
  </si>
  <si>
    <t>New Azeri manat</t>
  </si>
  <si>
    <t>044</t>
  </si>
  <si>
    <t>Commonwealth of The Bahamas</t>
  </si>
  <si>
    <t>Bahamian dollar</t>
  </si>
  <si>
    <t>048</t>
  </si>
  <si>
    <t>Kingdom of Bahrain</t>
  </si>
  <si>
    <t>Bahraini dinar</t>
  </si>
  <si>
    <t>050</t>
  </si>
  <si>
    <t>People's Republic of Bangladesh</t>
  </si>
  <si>
    <t>Bangladeshi taka</t>
  </si>
  <si>
    <t>052</t>
  </si>
  <si>
    <t>Barbados dollar</t>
  </si>
  <si>
    <t>112</t>
  </si>
  <si>
    <t>Republic of Belarus</t>
  </si>
  <si>
    <t>Belarusian rubel</t>
  </si>
  <si>
    <t>056</t>
  </si>
  <si>
    <t>Kingdom of Belgium</t>
  </si>
  <si>
    <t>Belgium-Luxembourg</t>
  </si>
  <si>
    <t>BLX</t>
  </si>
  <si>
    <t>058</t>
  </si>
  <si>
    <t>084</t>
  </si>
  <si>
    <t>Belize dollar</t>
  </si>
  <si>
    <t>204</t>
  </si>
  <si>
    <t>Republic of Benin</t>
  </si>
  <si>
    <t>CFA franc</t>
  </si>
  <si>
    <t>060</t>
  </si>
  <si>
    <t>The Bermudas</t>
  </si>
  <si>
    <t>Bermuda dollar</t>
  </si>
  <si>
    <t>064</t>
  </si>
  <si>
    <t>Kingdom of Bhutan</t>
  </si>
  <si>
    <t>Bhutanese ngultrum</t>
  </si>
  <si>
    <t>068</t>
  </si>
  <si>
    <t>Plurinational State of Bolivia</t>
  </si>
  <si>
    <t>Blend</t>
  </si>
  <si>
    <t>Bolivian Boliviano</t>
  </si>
  <si>
    <t>535</t>
  </si>
  <si>
    <t>070</t>
  </si>
  <si>
    <t>Bosnia and Herzegovina convertible mark</t>
  </si>
  <si>
    <t>072</t>
  </si>
  <si>
    <t>Republic of Botswana</t>
  </si>
  <si>
    <t>Botswana pula</t>
  </si>
  <si>
    <t>BVT</t>
  </si>
  <si>
    <t>074</t>
  </si>
  <si>
    <t>BAT</t>
  </si>
  <si>
    <t>080</t>
  </si>
  <si>
    <t>076</t>
  </si>
  <si>
    <t>Federative Republic of Brazil</t>
  </si>
  <si>
    <t>Brazilian real</t>
  </si>
  <si>
    <t>IOT</t>
  </si>
  <si>
    <t>086</t>
  </si>
  <si>
    <t>092</t>
  </si>
  <si>
    <t>096</t>
  </si>
  <si>
    <t>Brunei dollar</t>
  </si>
  <si>
    <t>100</t>
  </si>
  <si>
    <t>Republic of Bulgaria</t>
  </si>
  <si>
    <t>Bulgarian lev</t>
  </si>
  <si>
    <t>BUN</t>
  </si>
  <si>
    <t>837</t>
  </si>
  <si>
    <t>854</t>
  </si>
  <si>
    <t>108</t>
  </si>
  <si>
    <t>Republic of Burundi</t>
  </si>
  <si>
    <t>Burundi franc</t>
  </si>
  <si>
    <t>116</t>
  </si>
  <si>
    <t>Kingdom of Cambodia</t>
  </si>
  <si>
    <t>Cambodian riel</t>
  </si>
  <si>
    <t>120</t>
  </si>
  <si>
    <t>Republic of Cameroon</t>
  </si>
  <si>
    <t>124</t>
  </si>
  <si>
    <t>Canadian dollar</t>
  </si>
  <si>
    <t>132</t>
  </si>
  <si>
    <t>Republic of Cabo Verde</t>
  </si>
  <si>
    <t>Cabo Verde escudo</t>
  </si>
  <si>
    <t>136</t>
  </si>
  <si>
    <t>Cayman Islands dollar</t>
  </si>
  <si>
    <t>140</t>
  </si>
  <si>
    <t>148</t>
  </si>
  <si>
    <t>Republic of Chad</t>
  </si>
  <si>
    <t>152</t>
  </si>
  <si>
    <t>Republic of Chile</t>
  </si>
  <si>
    <t>Chilean peso</t>
  </si>
  <si>
    <t>156</t>
  </si>
  <si>
    <t>People's Republic of China</t>
  </si>
  <si>
    <t>Chinese yuan</t>
  </si>
  <si>
    <t>CXR</t>
  </si>
  <si>
    <t>162</t>
  </si>
  <si>
    <t>CCK</t>
  </si>
  <si>
    <t>166</t>
  </si>
  <si>
    <t>170</t>
  </si>
  <si>
    <t>Republic of Colombia</t>
  </si>
  <si>
    <t>Colombian peso</t>
  </si>
  <si>
    <t>174</t>
  </si>
  <si>
    <t>Union of the Comoros</t>
  </si>
  <si>
    <t>Comorian franc</t>
  </si>
  <si>
    <t>180</t>
  </si>
  <si>
    <t>Congolese franc</t>
  </si>
  <si>
    <t>178</t>
  </si>
  <si>
    <t>Republic of Congo</t>
  </si>
  <si>
    <t>184</t>
  </si>
  <si>
    <t>188</t>
  </si>
  <si>
    <t>Republic of Costa Rica</t>
  </si>
  <si>
    <t>Costa Rican colon</t>
  </si>
  <si>
    <t>384</t>
  </si>
  <si>
    <t>Republic of Côte d'Ivoire</t>
  </si>
  <si>
    <t>191</t>
  </si>
  <si>
    <t>Republic of Croatia</t>
  </si>
  <si>
    <t>Croatian kuna</t>
  </si>
  <si>
    <t>192</t>
  </si>
  <si>
    <t>Republic of Cuba</t>
  </si>
  <si>
    <t>Cuban peso</t>
  </si>
  <si>
    <t>531</t>
  </si>
  <si>
    <t>Netherlands Antillean guilder</t>
  </si>
  <si>
    <t>196</t>
  </si>
  <si>
    <t>Republic of Cyprus</t>
  </si>
  <si>
    <t>203</t>
  </si>
  <si>
    <t>Czech koruna</t>
  </si>
  <si>
    <t>Czechoslovakia</t>
  </si>
  <si>
    <t>CSK</t>
  </si>
  <si>
    <t>200</t>
  </si>
  <si>
    <t>208</t>
  </si>
  <si>
    <t>Kingdom of Denmark</t>
  </si>
  <si>
    <t>Danish krone</t>
  </si>
  <si>
    <t>262</t>
  </si>
  <si>
    <t>Republic of Djibouti</t>
  </si>
  <si>
    <t>Djibouti franc</t>
  </si>
  <si>
    <t>212</t>
  </si>
  <si>
    <t>Commonwealth of Dominica</t>
  </si>
  <si>
    <t>214</t>
  </si>
  <si>
    <t>Dominican peso</t>
  </si>
  <si>
    <t>EAS</t>
  </si>
  <si>
    <t>East Asia &amp; Pacific (all income levels)</t>
  </si>
  <si>
    <t>TMP</t>
  </si>
  <si>
    <t>626</t>
  </si>
  <si>
    <t>Democratic Republic of Timor-Leste</t>
  </si>
  <si>
    <t>218</t>
  </si>
  <si>
    <t>Republic of Ecuador</t>
  </si>
  <si>
    <t>818</t>
  </si>
  <si>
    <t>Arab Republic of Egypt</t>
  </si>
  <si>
    <t>Egyptian pound</t>
  </si>
  <si>
    <t>222</t>
  </si>
  <si>
    <t>Republic of El Salvador</t>
  </si>
  <si>
    <t>226</t>
  </si>
  <si>
    <t>Republic of Equatorial Guinea</t>
  </si>
  <si>
    <t>232</t>
  </si>
  <si>
    <t>State of Eritrea</t>
  </si>
  <si>
    <t>Eritrean nakfa</t>
  </si>
  <si>
    <t>233</t>
  </si>
  <si>
    <t>Republic of Estonia</t>
  </si>
  <si>
    <t>231</t>
  </si>
  <si>
    <t>Federal Democratic Republic of Ethiopia</t>
  </si>
  <si>
    <t>Ethiopian birr</t>
  </si>
  <si>
    <t>Ethiopia(includes Eritrea)</t>
  </si>
  <si>
    <t>ETF</t>
  </si>
  <si>
    <t>230</t>
  </si>
  <si>
    <t>ECS</t>
  </si>
  <si>
    <t>Europe &amp; Central Asia (all income levels)</t>
  </si>
  <si>
    <t>234</t>
  </si>
  <si>
    <t>238</t>
  </si>
  <si>
    <t>242</t>
  </si>
  <si>
    <t>Republic of Fiji</t>
  </si>
  <si>
    <t>Fijian dollar</t>
  </si>
  <si>
    <t>246</t>
  </si>
  <si>
    <t>Republic of Finland</t>
  </si>
  <si>
    <t>736</t>
  </si>
  <si>
    <t>Republic of the Sudan</t>
  </si>
  <si>
    <t>Sudanese pound</t>
  </si>
  <si>
    <t>ATF</t>
  </si>
  <si>
    <t>260</t>
  </si>
  <si>
    <t>250</t>
  </si>
  <si>
    <t>French Republic</t>
  </si>
  <si>
    <t>FRE</t>
  </si>
  <si>
    <t>838</t>
  </si>
  <si>
    <t>254</t>
  </si>
  <si>
    <t>258</t>
  </si>
  <si>
    <t>CFP franc</t>
  </si>
  <si>
    <t>266</t>
  </si>
  <si>
    <t>Gabonese Republic</t>
  </si>
  <si>
    <t>270</t>
  </si>
  <si>
    <t>Republic of The Gambia</t>
  </si>
  <si>
    <t>Gambian dalasi</t>
  </si>
  <si>
    <t>268</t>
  </si>
  <si>
    <t>Georgian lari</t>
  </si>
  <si>
    <t>German Democratic Republic</t>
  </si>
  <si>
    <t>DDR</t>
  </si>
  <si>
    <t>278</t>
  </si>
  <si>
    <t>276</t>
  </si>
  <si>
    <t>Federal Republic of Germany</t>
  </si>
  <si>
    <t>288</t>
  </si>
  <si>
    <t>Republic of Ghana</t>
  </si>
  <si>
    <t>New Ghanaian cedi</t>
  </si>
  <si>
    <t>292</t>
  </si>
  <si>
    <t>300</t>
  </si>
  <si>
    <t>Hellenic Republic</t>
  </si>
  <si>
    <t>304</t>
  </si>
  <si>
    <t>308</t>
  </si>
  <si>
    <t>312</t>
  </si>
  <si>
    <t>316</t>
  </si>
  <si>
    <t>320</t>
  </si>
  <si>
    <t>Republic of Guatemala</t>
  </si>
  <si>
    <t>Guatemalan quetzal</t>
  </si>
  <si>
    <t>324</t>
  </si>
  <si>
    <t>Republic of Guinea</t>
  </si>
  <si>
    <t>Guinean franc</t>
  </si>
  <si>
    <t>624</t>
  </si>
  <si>
    <t>Republic of Guinea-Bissau</t>
  </si>
  <si>
    <t>328</t>
  </si>
  <si>
    <t>Co-operative Republic of Guyana</t>
  </si>
  <si>
    <t>Guyana dollar</t>
  </si>
  <si>
    <t>332</t>
  </si>
  <si>
    <t>Republic of Haiti</t>
  </si>
  <si>
    <t>Haitian gourde</t>
  </si>
  <si>
    <t>HMD</t>
  </si>
  <si>
    <t>334</t>
  </si>
  <si>
    <t>336</t>
  </si>
  <si>
    <t>340</t>
  </si>
  <si>
    <t>Republic of Honduras</t>
  </si>
  <si>
    <t>Honduran lempira</t>
  </si>
  <si>
    <t>344</t>
  </si>
  <si>
    <t>Hong Kong Special Administrative Region of the People's Republic of China</t>
  </si>
  <si>
    <t>Hong Kong dollar</t>
  </si>
  <si>
    <t>348</t>
  </si>
  <si>
    <t>Hungarian forint</t>
  </si>
  <si>
    <t>352</t>
  </si>
  <si>
    <t>Republic of Iceland</t>
  </si>
  <si>
    <t>Iceland krona</t>
  </si>
  <si>
    <t>356</t>
  </si>
  <si>
    <t>Republic of India</t>
  </si>
  <si>
    <t>Indian rupee</t>
  </si>
  <si>
    <t>360</t>
  </si>
  <si>
    <t>Republic of Indonesia</t>
  </si>
  <si>
    <t>Indonesian rupiah</t>
  </si>
  <si>
    <t>364</t>
  </si>
  <si>
    <t>Islamic Republic of Iran</t>
  </si>
  <si>
    <t>Iranian rial</t>
  </si>
  <si>
    <t>368</t>
  </si>
  <si>
    <t>Republic of Iraq</t>
  </si>
  <si>
    <t>Iraqi dinar</t>
  </si>
  <si>
    <t>372</t>
  </si>
  <si>
    <t>376</t>
  </si>
  <si>
    <t>State of Israel</t>
  </si>
  <si>
    <t>Israeli new shekel</t>
  </si>
  <si>
    <t>380</t>
  </si>
  <si>
    <t>Italian Republic</t>
  </si>
  <si>
    <t>388</t>
  </si>
  <si>
    <t>Jamaican dollar</t>
  </si>
  <si>
    <t>392</t>
  </si>
  <si>
    <t>Japanese yen</t>
  </si>
  <si>
    <t>400</t>
  </si>
  <si>
    <t>Hashemite Kingdom of Jordan</t>
  </si>
  <si>
    <t>Jordanian dinar</t>
  </si>
  <si>
    <t>398</t>
  </si>
  <si>
    <t>Republic of Kazakhstan</t>
  </si>
  <si>
    <t>Kazakh tenge</t>
  </si>
  <si>
    <t>404</t>
  </si>
  <si>
    <t>Republic of Kenya</t>
  </si>
  <si>
    <t>Kenyan shilling</t>
  </si>
  <si>
    <t>296</t>
  </si>
  <si>
    <t>Republic of Kiribati</t>
  </si>
  <si>
    <t>408</t>
  </si>
  <si>
    <t>Democratic People's Republic of Korea</t>
  </si>
  <si>
    <t>Democratic People's Republic of Korean won</t>
  </si>
  <si>
    <t>410</t>
  </si>
  <si>
    <t>Korean won</t>
  </si>
  <si>
    <t>414</t>
  </si>
  <si>
    <t>State of Kuwait</t>
  </si>
  <si>
    <t>Kuwaiti dinar</t>
  </si>
  <si>
    <t>417</t>
  </si>
  <si>
    <t>Kyrgyz som</t>
  </si>
  <si>
    <t>418</t>
  </si>
  <si>
    <t>Lao kip</t>
  </si>
  <si>
    <t>LCN</t>
  </si>
  <si>
    <t>Latin America &amp; Caribbean (all income levels)</t>
  </si>
  <si>
    <t>428</t>
  </si>
  <si>
    <t>Republic of Latvia</t>
  </si>
  <si>
    <t>422</t>
  </si>
  <si>
    <t>Lebanese Republic</t>
  </si>
  <si>
    <t>Lebanese pound</t>
  </si>
  <si>
    <t>426</t>
  </si>
  <si>
    <t>Kingdom of Lesotho</t>
  </si>
  <si>
    <t>Lesotho loti</t>
  </si>
  <si>
    <t>430</t>
  </si>
  <si>
    <t>Republic of Liberia</t>
  </si>
  <si>
    <t>Liberian dollar</t>
  </si>
  <si>
    <t>434</t>
  </si>
  <si>
    <t>Socialist People's Libyan Arab Jamahiriya</t>
  </si>
  <si>
    <t>Libyan dinar</t>
  </si>
  <si>
    <t>440</t>
  </si>
  <si>
    <t>Republic of Lithuania</t>
  </si>
  <si>
    <t>442</t>
  </si>
  <si>
    <t>Grand Duchy of Luxembourg</t>
  </si>
  <si>
    <t>446</t>
  </si>
  <si>
    <t>Macao Special Administrative Region of the People's Republic of China</t>
  </si>
  <si>
    <t>Macao pataca</t>
  </si>
  <si>
    <t>807</t>
  </si>
  <si>
    <t>Macedonian denar</t>
  </si>
  <si>
    <t>450</t>
  </si>
  <si>
    <t>Republic of Madagascar</t>
  </si>
  <si>
    <t>Malagasy ariary</t>
  </si>
  <si>
    <t>454</t>
  </si>
  <si>
    <t>Republic of Malawi</t>
  </si>
  <si>
    <t>Malawi kwacha</t>
  </si>
  <si>
    <t>458</t>
  </si>
  <si>
    <t>Malaysian ringgit</t>
  </si>
  <si>
    <t>462</t>
  </si>
  <si>
    <t>Republic of Maldives</t>
  </si>
  <si>
    <t>Maldivian rufiyaa</t>
  </si>
  <si>
    <t>466</t>
  </si>
  <si>
    <t>Republic of Mali</t>
  </si>
  <si>
    <t>470</t>
  </si>
  <si>
    <t>Republic of Malta</t>
  </si>
  <si>
    <t>584</t>
  </si>
  <si>
    <t>Republic of the Marshall Islands</t>
  </si>
  <si>
    <t>474</t>
  </si>
  <si>
    <t>478</t>
  </si>
  <si>
    <t>Islamic Republic of Mauritania</t>
  </si>
  <si>
    <t>Mauritanian ouguiya</t>
  </si>
  <si>
    <t>480</t>
  </si>
  <si>
    <t>Republic of Mauritius</t>
  </si>
  <si>
    <t>Mauritian rupee</t>
  </si>
  <si>
    <t>175</t>
  </si>
  <si>
    <t>484</t>
  </si>
  <si>
    <t>United Mexican States</t>
  </si>
  <si>
    <t>Mexican peso</t>
  </si>
  <si>
    <t>583</t>
  </si>
  <si>
    <t>Federated States of Micronesia</t>
  </si>
  <si>
    <t>MEA</t>
  </si>
  <si>
    <t>Middle East &amp; North Africa (all income levels)</t>
  </si>
  <si>
    <t>498</t>
  </si>
  <si>
    <t>Moldovan leu</t>
  </si>
  <si>
    <t>492</t>
  </si>
  <si>
    <t>Principality of Monaco</t>
  </si>
  <si>
    <t>496</t>
  </si>
  <si>
    <t>Mongolian tugrik</t>
  </si>
  <si>
    <t>499</t>
  </si>
  <si>
    <t>500</t>
  </si>
  <si>
    <t>504</t>
  </si>
  <si>
    <t>Kingdom of Morocco</t>
  </si>
  <si>
    <t>Moroccan dirham</t>
  </si>
  <si>
    <t>508</t>
  </si>
  <si>
    <t>Republic of Mozambique</t>
  </si>
  <si>
    <t>New Mozambican metical</t>
  </si>
  <si>
    <t>104</t>
  </si>
  <si>
    <t>Republic of the Union of Myanmar</t>
  </si>
  <si>
    <t>Myanmar kyat</t>
  </si>
  <si>
    <t>516</t>
  </si>
  <si>
    <t>Republic of Namibia</t>
  </si>
  <si>
    <t>Namibian dollar</t>
  </si>
  <si>
    <t>520</t>
  </si>
  <si>
    <t>524</t>
  </si>
  <si>
    <t>Nepalese rupee</t>
  </si>
  <si>
    <t>528</t>
  </si>
  <si>
    <t>Kingdom of the Netherlands</t>
  </si>
  <si>
    <t>Netherlands Antilles</t>
  </si>
  <si>
    <t>ANT</t>
  </si>
  <si>
    <t>530</t>
  </si>
  <si>
    <t>Neutral Zone</t>
  </si>
  <si>
    <t>NZE</t>
  </si>
  <si>
    <t>536</t>
  </si>
  <si>
    <t>540</t>
  </si>
  <si>
    <t>554</t>
  </si>
  <si>
    <t>New Zealand dollar</t>
  </si>
  <si>
    <t>558</t>
  </si>
  <si>
    <t>Republic of Nicaragua</t>
  </si>
  <si>
    <t>Nicaraguan gold cordoba</t>
  </si>
  <si>
    <t>562</t>
  </si>
  <si>
    <t>Republic of Niger</t>
  </si>
  <si>
    <t>566</t>
  </si>
  <si>
    <t>Federal Republic of Nigeria</t>
  </si>
  <si>
    <t>Nigerian naira</t>
  </si>
  <si>
    <t>570</t>
  </si>
  <si>
    <t>NFK</t>
  </si>
  <si>
    <t>574</t>
  </si>
  <si>
    <t>NAC</t>
  </si>
  <si>
    <t>580</t>
  </si>
  <si>
    <t>Commonwealth of the Northern Mariana Islands</t>
  </si>
  <si>
    <t>578</t>
  </si>
  <si>
    <t>Kingdom of Norway</t>
  </si>
  <si>
    <t>Norwegian krone</t>
  </si>
  <si>
    <t>275</t>
  </si>
  <si>
    <t>512</t>
  </si>
  <si>
    <t>Sultanate of Oman</t>
  </si>
  <si>
    <t>Rial Omani</t>
  </si>
  <si>
    <t>OAS</t>
  </si>
  <si>
    <t>490</t>
  </si>
  <si>
    <t>Pacific Islands</t>
  </si>
  <si>
    <t>PCE</t>
  </si>
  <si>
    <t>582</t>
  </si>
  <si>
    <t>586</t>
  </si>
  <si>
    <t>Islamic Republic of Pakistan</t>
  </si>
  <si>
    <t>Pakistani rupee</t>
  </si>
  <si>
    <t>585</t>
  </si>
  <si>
    <t>Republic of Palau</t>
  </si>
  <si>
    <t>591</t>
  </si>
  <si>
    <t>Republic of Panama</t>
  </si>
  <si>
    <t>Panamanian balboa</t>
  </si>
  <si>
    <t>598</t>
  </si>
  <si>
    <t>The Independent State of Papua New Guinea</t>
  </si>
  <si>
    <t>Papua New Guinea kina</t>
  </si>
  <si>
    <t>600</t>
  </si>
  <si>
    <t>Republic of Paraguay</t>
  </si>
  <si>
    <t>Paraguayan guarani</t>
  </si>
  <si>
    <t>604</t>
  </si>
  <si>
    <t>Republic of Peru</t>
  </si>
  <si>
    <t>Peruvian new sol</t>
  </si>
  <si>
    <t>608</t>
  </si>
  <si>
    <t>Republic of the Philippines</t>
  </si>
  <si>
    <t>Philippine peso</t>
  </si>
  <si>
    <t>PCN</t>
  </si>
  <si>
    <t>612</t>
  </si>
  <si>
    <t>616</t>
  </si>
  <si>
    <t>Republic of Poland</t>
  </si>
  <si>
    <t>Polish zloty</t>
  </si>
  <si>
    <t>620</t>
  </si>
  <si>
    <t>Portuguese Republic</t>
  </si>
  <si>
    <t>634</t>
  </si>
  <si>
    <t>State of Qatar</t>
  </si>
  <si>
    <t>Qatari riyal</t>
  </si>
  <si>
    <t>Reunion</t>
  </si>
  <si>
    <t>638</t>
  </si>
  <si>
    <t>ROM</t>
  </si>
  <si>
    <t>642</t>
  </si>
  <si>
    <t>New Romanian leu</t>
  </si>
  <si>
    <t>643</t>
  </si>
  <si>
    <t>Russian ruble</t>
  </si>
  <si>
    <t>646</t>
  </si>
  <si>
    <t>Republic of Rwanda</t>
  </si>
  <si>
    <t>Rwandan franc</t>
  </si>
  <si>
    <t>654</t>
  </si>
  <si>
    <t>666</t>
  </si>
  <si>
    <t>882</t>
  </si>
  <si>
    <t>Samoan tala</t>
  </si>
  <si>
    <t>674</t>
  </si>
  <si>
    <t>Republic of San Marino</t>
  </si>
  <si>
    <t>678</t>
  </si>
  <si>
    <t>Democratic Republic of São Tomé and Principe</t>
  </si>
  <si>
    <t>São Tomé and Principe dobra</t>
  </si>
  <si>
    <t>682</t>
  </si>
  <si>
    <t>Kingdom of Saudi Arabia</t>
  </si>
  <si>
    <t>Saudi Arabian riyal</t>
  </si>
  <si>
    <t>686</t>
  </si>
  <si>
    <t>Republic of Senegal</t>
  </si>
  <si>
    <t>SER</t>
  </si>
  <si>
    <t>891</t>
  </si>
  <si>
    <t>690</t>
  </si>
  <si>
    <t>Republic of Seychelles</t>
  </si>
  <si>
    <t>Seychelles rupee</t>
  </si>
  <si>
    <t>694</t>
  </si>
  <si>
    <t>Republic of Sierra Leone</t>
  </si>
  <si>
    <t>Sierra Leonean leone</t>
  </si>
  <si>
    <t>702</t>
  </si>
  <si>
    <t>Republic of Singapore</t>
  </si>
  <si>
    <t>Singapore dollar</t>
  </si>
  <si>
    <t>Sint Maarten</t>
  </si>
  <si>
    <t>534</t>
  </si>
  <si>
    <t>703</t>
  </si>
  <si>
    <t>705</t>
  </si>
  <si>
    <t>Republic of Slovenia</t>
  </si>
  <si>
    <t>090</t>
  </si>
  <si>
    <t>Solomon Islands dollar</t>
  </si>
  <si>
    <t>706</t>
  </si>
  <si>
    <t>Somali Democratic Republic</t>
  </si>
  <si>
    <t>Somali shilling</t>
  </si>
  <si>
    <t>710</t>
  </si>
  <si>
    <t>Republic of South Africa</t>
  </si>
  <si>
    <t>South African rand</t>
  </si>
  <si>
    <t>SAS</t>
  </si>
  <si>
    <t>SGS</t>
  </si>
  <si>
    <t>239</t>
  </si>
  <si>
    <t>728</t>
  </si>
  <si>
    <t>Republic of South Sudan</t>
  </si>
  <si>
    <t>South Sudanese Pound</t>
  </si>
  <si>
    <t>Soviet Union</t>
  </si>
  <si>
    <t>SVU</t>
  </si>
  <si>
    <t>810</t>
  </si>
  <si>
    <t>724</t>
  </si>
  <si>
    <t>Kingdom of Spain</t>
  </si>
  <si>
    <t>SPE</t>
  </si>
  <si>
    <t>839</t>
  </si>
  <si>
    <t>144</t>
  </si>
  <si>
    <t>Democratic Socialist Republic of Sri Lanka</t>
  </si>
  <si>
    <t>Sri Lankan rupee</t>
  </si>
  <si>
    <t>659</t>
  </si>
  <si>
    <t>662</t>
  </si>
  <si>
    <t>670</t>
  </si>
  <si>
    <t>SSF</t>
  </si>
  <si>
    <t>Sub-Saharan Africa (all income levels)</t>
  </si>
  <si>
    <t>SUD</t>
  </si>
  <si>
    <t>729</t>
  </si>
  <si>
    <t>740</t>
  </si>
  <si>
    <t>Republic of Suriname</t>
  </si>
  <si>
    <t>Suriname dollar</t>
  </si>
  <si>
    <t>748</t>
  </si>
  <si>
    <t>752</t>
  </si>
  <si>
    <t>Kingdom of Sweden</t>
  </si>
  <si>
    <t>Swedish krona</t>
  </si>
  <si>
    <t>756</t>
  </si>
  <si>
    <t>Swiss franc</t>
  </si>
  <si>
    <t>760</t>
  </si>
  <si>
    <t>Syrian pound</t>
  </si>
  <si>
    <t>762</t>
  </si>
  <si>
    <t>Republic of Tajikistan</t>
  </si>
  <si>
    <t>Tajik somoni</t>
  </si>
  <si>
    <t>834</t>
  </si>
  <si>
    <t>Tanzanian shilling</t>
  </si>
  <si>
    <t>764</t>
  </si>
  <si>
    <t>Kingdom of Thailand</t>
  </si>
  <si>
    <t>Thai baht</t>
  </si>
  <si>
    <t>768</t>
  </si>
  <si>
    <t>Republic of Togo</t>
  </si>
  <si>
    <t>772</t>
  </si>
  <si>
    <t>776</t>
  </si>
  <si>
    <t>Kingdom of Tonga</t>
  </si>
  <si>
    <t>Tongan pa'anga</t>
  </si>
  <si>
    <t>780</t>
  </si>
  <si>
    <t>Republic of Trinidad and Tobago</t>
  </si>
  <si>
    <t>Trinidad and Tobago dollar</t>
  </si>
  <si>
    <t>788</t>
  </si>
  <si>
    <t>Republic of Tunisia</t>
  </si>
  <si>
    <t>Tunisian dinar</t>
  </si>
  <si>
    <t>792</t>
  </si>
  <si>
    <t>Republic of Turkey</t>
  </si>
  <si>
    <t>New Turkish lira</t>
  </si>
  <si>
    <t>795</t>
  </si>
  <si>
    <t>New Turkmen manat</t>
  </si>
  <si>
    <t>796</t>
  </si>
  <si>
    <t>798</t>
  </si>
  <si>
    <t>800</t>
  </si>
  <si>
    <t>Republic of Uganda</t>
  </si>
  <si>
    <t>Ugandan shilling</t>
  </si>
  <si>
    <t>804</t>
  </si>
  <si>
    <t>Ukrainian hryvnia</t>
  </si>
  <si>
    <t>784</t>
  </si>
  <si>
    <t>U.A.E. dirham</t>
  </si>
  <si>
    <t>826</t>
  </si>
  <si>
    <t>United Kingdom of Great Britain and Northern Ireland</t>
  </si>
  <si>
    <t>Pound sterling</t>
  </si>
  <si>
    <t>840</t>
  </si>
  <si>
    <t>UMI</t>
  </si>
  <si>
    <t>581</t>
  </si>
  <si>
    <t>UNS</t>
  </si>
  <si>
    <t>898</t>
  </si>
  <si>
    <t>858</t>
  </si>
  <si>
    <t>Oriental Republic of Uruguay</t>
  </si>
  <si>
    <t>Uruguayan peso</t>
  </si>
  <si>
    <t>Us Msc.Pac.I</t>
  </si>
  <si>
    <t>USP</t>
  </si>
  <si>
    <t>849</t>
  </si>
  <si>
    <t>860</t>
  </si>
  <si>
    <t>Republic of Uzbekistan</t>
  </si>
  <si>
    <t>Uzbek sum</t>
  </si>
  <si>
    <t>548</t>
  </si>
  <si>
    <t>Republic of Vanuatu</t>
  </si>
  <si>
    <t>Vanuatu vatu</t>
  </si>
  <si>
    <t>862</t>
  </si>
  <si>
    <t>República Bolivariana de Venezuela</t>
  </si>
  <si>
    <t>Venezuelan bolivar fuerte</t>
  </si>
  <si>
    <t>704</t>
  </si>
  <si>
    <t>Socialist Republic of Vietnam</t>
  </si>
  <si>
    <t>Vietnamese dong</t>
  </si>
  <si>
    <t>876</t>
  </si>
  <si>
    <t>732</t>
  </si>
  <si>
    <t>WLD</t>
  </si>
  <si>
    <t>000</t>
  </si>
  <si>
    <t>887</t>
  </si>
  <si>
    <t>Republic of Yemen</t>
  </si>
  <si>
    <t>Yemeni rial</t>
  </si>
  <si>
    <t>Yemen Democratic</t>
  </si>
  <si>
    <t>YDR</t>
  </si>
  <si>
    <t>720</t>
  </si>
  <si>
    <t>YUG</t>
  </si>
  <si>
    <t>890</t>
  </si>
  <si>
    <t>894</t>
  </si>
  <si>
    <t>Republic of Zambia</t>
  </si>
  <si>
    <t>New Zambian kwacha</t>
  </si>
  <si>
    <t>716</t>
  </si>
  <si>
    <t>Republic of Zimbabwe</t>
  </si>
  <si>
    <t>ISO Code</t>
  </si>
  <si>
    <t>Name</t>
  </si>
  <si>
    <t>Heard Island and McDonald Island</t>
  </si>
  <si>
    <t>Yugoslavia, FR (Serbia/Montenegro)</t>
  </si>
  <si>
    <t>Channel Islands</t>
  </si>
  <si>
    <t>Heard Island and McDonald Islands</t>
  </si>
  <si>
    <t>Uses Euro</t>
  </si>
  <si>
    <t>Partner ISO3</t>
  </si>
  <si>
    <t>Republic of North Macedonia</t>
  </si>
  <si>
    <t>Kingdom of Eswatini</t>
  </si>
  <si>
    <t>Eswatini lilangeni</t>
  </si>
  <si>
    <t>Data Source</t>
  </si>
  <si>
    <t>World Development Indicators</t>
  </si>
  <si>
    <t>Last Updated Date</t>
  </si>
  <si>
    <t>Indicator Name</t>
  </si>
  <si>
    <t>Indicator Code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</si>
  <si>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</si>
  <si>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</si>
  <si>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</si>
  <si>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</si>
  <si>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</si>
  <si>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</si>
  <si>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</si>
  <si>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</si>
  <si>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</si>
  <si>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</si>
  <si>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</si>
  <si>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</si>
  <si>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</si>
  <si>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</si>
  <si>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</si>
  <si>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</si>
  <si>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</si>
  <si>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</si>
  <si>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</si>
  <si>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</si>
  <si>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</si>
  <si>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</si>
  <si>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</si>
  <si>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</si>
  <si>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</si>
  <si>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</si>
  <si>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</si>
  <si>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</si>
  <si>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</si>
  <si>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</si>
  <si>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</si>
  <si>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</si>
  <si>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</si>
  <si>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</si>
  <si>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</si>
  <si>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</si>
  <si>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</si>
  <si>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</si>
  <si>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</si>
  <si>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</si>
  <si>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</si>
  <si>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</si>
  <si>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</si>
  <si>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</si>
  <si>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</si>
  <si>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</si>
  <si>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</si>
  <si>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</si>
  <si>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</si>
  <si>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</si>
  <si>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</si>
  <si>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</si>
  <si>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</si>
  <si>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</si>
  <si>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</si>
  <si>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</si>
  <si>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</si>
  <si>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</si>
  <si>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</si>
  <si>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</si>
  <si>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</si>
  <si>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</si>
  <si>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GDP per capita (current US$)</t>
  </si>
  <si>
    <t>NY.GDP.PCAP.CD</t>
  </si>
  <si>
    <t>Africa Eastern and Southern</t>
  </si>
  <si>
    <t>AFE</t>
  </si>
  <si>
    <t>Africa Western and Central</t>
  </si>
  <si>
    <t>AFW</t>
  </si>
  <si>
    <t>Arab World</t>
  </si>
  <si>
    <t>ARB</t>
  </si>
  <si>
    <t>Central Europe and the Baltics</t>
  </si>
  <si>
    <t>CEB</t>
  </si>
  <si>
    <t>CHI</t>
  </si>
  <si>
    <t>Caribbean small states</t>
  </si>
  <si>
    <t>CSS</t>
  </si>
  <si>
    <t>Curacao</t>
  </si>
  <si>
    <t>East Asia &amp; Pacific (excluding high income)</t>
  </si>
  <si>
    <t>EAP</t>
  </si>
  <si>
    <t>Early-demographic dividend</t>
  </si>
  <si>
    <t>EAR</t>
  </si>
  <si>
    <t>Europe &amp; Central Asia (excluding high income)</t>
  </si>
  <si>
    <t>ECA</t>
  </si>
  <si>
    <t>EMU</t>
  </si>
  <si>
    <t>European Union</t>
  </si>
  <si>
    <t>EUU</t>
  </si>
  <si>
    <t>Fragile and conflict affected situations</t>
  </si>
  <si>
    <t>FCS</t>
  </si>
  <si>
    <t>High income</t>
  </si>
  <si>
    <t>HIC</t>
  </si>
  <si>
    <t>Hong Kong SAR, China</t>
  </si>
  <si>
    <t>Heavily indebted poor countries (HIPC)</t>
  </si>
  <si>
    <t>HPC</t>
  </si>
  <si>
    <t>IBRD only</t>
  </si>
  <si>
    <t>IBD</t>
  </si>
  <si>
    <t>IDA &amp; IBRD total</t>
  </si>
  <si>
    <t>IBT</t>
  </si>
  <si>
    <t>IDA total</t>
  </si>
  <si>
    <t>IDA blend</t>
  </si>
  <si>
    <t>IDB</t>
  </si>
  <si>
    <t>IDA only</t>
  </si>
  <si>
    <t>IDX</t>
  </si>
  <si>
    <t>Not classified</t>
  </si>
  <si>
    <t>INX</t>
  </si>
  <si>
    <t>Latin America &amp; Caribbean (excluding high income)</t>
  </si>
  <si>
    <t>LAC</t>
  </si>
  <si>
    <t>Least developed countries: UN classification</t>
  </si>
  <si>
    <t>LDC</t>
  </si>
  <si>
    <t>LIC</t>
  </si>
  <si>
    <t>LMC</t>
  </si>
  <si>
    <t>Low &amp; middle income</t>
  </si>
  <si>
    <t>LMY</t>
  </si>
  <si>
    <t>Late-demographic dividend</t>
  </si>
  <si>
    <t>LTE</t>
  </si>
  <si>
    <t>Macao SAR, China</t>
  </si>
  <si>
    <t>St. Martin (French part)</t>
  </si>
  <si>
    <t>Middle income</t>
  </si>
  <si>
    <t>MIC</t>
  </si>
  <si>
    <t>Middle East &amp; North Africa (excluding high income)</t>
  </si>
  <si>
    <t>MNA</t>
  </si>
  <si>
    <t>OECD members</t>
  </si>
  <si>
    <t>OED</t>
  </si>
  <si>
    <t>Other small states</t>
  </si>
  <si>
    <t>OSS</t>
  </si>
  <si>
    <t>Pre-demographic dividend</t>
  </si>
  <si>
    <t>PRE</t>
  </si>
  <si>
    <t>Korea, Dem. People's Rep.</t>
  </si>
  <si>
    <t>West Bank and Gaza</t>
  </si>
  <si>
    <t>Pacific island small states</t>
  </si>
  <si>
    <t>PSS</t>
  </si>
  <si>
    <t>Post-demographic dividend</t>
  </si>
  <si>
    <t>PST</t>
  </si>
  <si>
    <t>Sub-Saharan Africa (excluding high income)</t>
  </si>
  <si>
    <t>SSA</t>
  </si>
  <si>
    <t>Small states</t>
  </si>
  <si>
    <t>SST</t>
  </si>
  <si>
    <t>East Asia &amp; Pacific (IDA &amp; IBRD countries)</t>
  </si>
  <si>
    <t>TEA</t>
  </si>
  <si>
    <t>Europe &amp; Central Asia (IDA &amp; IBRD countries)</t>
  </si>
  <si>
    <t>TEC</t>
  </si>
  <si>
    <t>Latin America &amp; the Caribbean (IDA &amp; IBRD countries)</t>
  </si>
  <si>
    <t>TLA</t>
  </si>
  <si>
    <t>Middle East &amp; North Africa (IDA &amp; IBRD countries)</t>
  </si>
  <si>
    <t>TMN</t>
  </si>
  <si>
    <t>South Asia (IDA &amp; IBRD)</t>
  </si>
  <si>
    <t>TSA</t>
  </si>
  <si>
    <t>Sub-Saharan Africa (IDA &amp; IBRD countries)</t>
  </si>
  <si>
    <t>TSS</t>
  </si>
  <si>
    <t>Turkiye</t>
  </si>
  <si>
    <t>UMC</t>
  </si>
  <si>
    <t>Venezuela, RB</t>
  </si>
  <si>
    <t>Virgin Islands (U.S.)</t>
  </si>
  <si>
    <t>Kosovo</t>
  </si>
  <si>
    <t>Yemen, Rep.</t>
  </si>
  <si>
    <t>GDP Per Capita (US$)</t>
  </si>
  <si>
    <t>Back</t>
  </si>
  <si>
    <t>Country</t>
  </si>
  <si>
    <t>Value</t>
  </si>
  <si>
    <t>Palestine, State of</t>
  </si>
  <si>
    <t>..</t>
  </si>
  <si>
    <t>Human development groups</t>
  </si>
  <si>
    <t>Very high human development</t>
  </si>
  <si>
    <t>—</t>
  </si>
  <si>
    <t>High human development</t>
  </si>
  <si>
    <t>Medium human development</t>
  </si>
  <si>
    <t>Low human development</t>
  </si>
  <si>
    <t>Developing countries</t>
  </si>
  <si>
    <t>Regions</t>
  </si>
  <si>
    <t>Arab States</t>
  </si>
  <si>
    <t>Small island developing states</t>
  </si>
  <si>
    <t>Organisation for Economic Co-operation and Development</t>
  </si>
  <si>
    <t>Definitions</t>
  </si>
  <si>
    <r>
      <rPr>
        <b/>
        <sz val="11"/>
        <rFont val="Arial"/>
        <family val="2"/>
      </rPr>
      <t>Human Development Index (HDI):</t>
    </r>
    <r>
      <rPr>
        <sz val="11"/>
        <rFont val="Arial"/>
        <family val="2"/>
      </rPr>
      <t xml:space="preserve"> A composite index measuring average achievement in three basic dimensions of human development—a long and healthy life, knowledge and a decent standard of living. See Technical note 1 at http://hdr.undp.org/sites/default/files/hdr2022_technical_notes.pdf for details on how the HDI is calculated.</t>
    </r>
  </si>
  <si>
    <t>Main data sources</t>
  </si>
  <si>
    <t>HDI</t>
  </si>
  <si>
    <t xml:space="preserve">Table 3. Inequality-adjusted Human Development Index </t>
  </si>
  <si>
    <t>SDG10.1</t>
  </si>
  <si>
    <t>Human Development Index (HDI)</t>
  </si>
  <si>
    <t>Inequality-adjusted HDI (IHDI)</t>
  </si>
  <si>
    <t>Coefficient of human inequality</t>
  </si>
  <si>
    <t>Inequality in life expectancy</t>
  </si>
  <si>
    <t>Inequality-adjusted life expectancy index</t>
  </si>
  <si>
    <t>Inequality in education</t>
  </si>
  <si>
    <t>Inequality-adjusted education index</t>
  </si>
  <si>
    <t>Inequality in income</t>
  </si>
  <si>
    <t>Inequality-adjusted income index</t>
  </si>
  <si>
    <t>Income shares held by (%)</t>
  </si>
  <si>
    <t>Overall loss (%)</t>
  </si>
  <si>
    <t>Difference from HDI rank</t>
  </si>
  <si>
    <t>(%)</t>
  </si>
  <si>
    <t>Poorest 40 percent</t>
  </si>
  <si>
    <t>Richest 10 percent</t>
  </si>
  <si>
    <t xml:space="preserve"> Richest 1 percent</t>
  </si>
  <si>
    <t>Gini coefficient</t>
  </si>
  <si>
    <t>2010-2021</t>
  </si>
  <si>
    <t>a. See https://hdr.undp.org/inequality-adjusted-human-development-index for the list of surveys used to estimate inequalities.</t>
  </si>
  <si>
    <t>b. Based on countries for which an Inequality-adjusted Human Development Index value is calculated.</t>
  </si>
  <si>
    <t>c. Calculated by HDRO based on data from period life tables from UNDESA (2022a).</t>
  </si>
  <si>
    <t>d. Data refer to 2021 or the most recent year available.</t>
  </si>
  <si>
    <t>e. Data refer to the most recent year available during the period specified.</t>
  </si>
  <si>
    <t>f. Refers to 2020.</t>
  </si>
  <si>
    <t>g. Refers to 2009.</t>
  </si>
  <si>
    <t>h. Refers to 2008.</t>
  </si>
  <si>
    <r>
      <rPr>
        <b/>
        <sz val="11"/>
        <rFont val="Arial"/>
        <family val="2"/>
      </rPr>
      <t>Inequality-adjusted HDI (IHDI):</t>
    </r>
    <r>
      <rPr>
        <sz val="11"/>
        <rFont val="Arial"/>
        <family val="2"/>
      </rPr>
      <t xml:space="preserve"> HDI value adjusted for inequalities in the three basic dimensions of human development. See Technical note 2 at http://hdr.undp.org/sites/default/files/hdr2022_technical_notes.pdf for details on how the IHDI is calculated.</t>
    </r>
  </si>
  <si>
    <r>
      <rPr>
        <b/>
        <sz val="11"/>
        <rFont val="Arial"/>
        <family val="2"/>
      </rPr>
      <t>Overall loss</t>
    </r>
    <r>
      <rPr>
        <sz val="11"/>
        <rFont val="Arial"/>
        <family val="2"/>
      </rPr>
      <t>: Percentage difference between the IHDI value and the HDI value.</t>
    </r>
  </si>
  <si>
    <r>
      <rPr>
        <b/>
        <sz val="11"/>
        <rFont val="Arial"/>
        <family val="2"/>
      </rPr>
      <t xml:space="preserve">Difference from HDI rank: </t>
    </r>
    <r>
      <rPr>
        <sz val="11"/>
        <rFont val="Arial"/>
        <family val="2"/>
      </rPr>
      <t>Difference in ranks on the IHDI and the HDI, calculated only for countries for which an IHDI value is calculated.</t>
    </r>
  </si>
  <si>
    <r>
      <rPr>
        <b/>
        <sz val="11"/>
        <rFont val="Arial"/>
        <family val="2"/>
      </rPr>
      <t>Coefficient of human inequality:</t>
    </r>
    <r>
      <rPr>
        <sz val="11"/>
        <rFont val="Arial"/>
        <family val="2"/>
      </rPr>
      <t xml:space="preserve"> Average inequality in the three basic dimensions of human development.</t>
    </r>
  </si>
  <si>
    <r>
      <rPr>
        <b/>
        <sz val="11"/>
        <rFont val="Arial"/>
        <family val="2"/>
      </rPr>
      <t>Inequality in life expectancy:</t>
    </r>
    <r>
      <rPr>
        <sz val="11"/>
        <rFont val="Arial"/>
        <family val="2"/>
      </rPr>
      <t xml:space="preserve"> Inequality in distribution of expected length of life based on data from life tables estimated using the Atkinson inequality index.</t>
    </r>
  </si>
  <si>
    <r>
      <t xml:space="preserve">Inequality-adjusted life expectancy index: </t>
    </r>
    <r>
      <rPr>
        <sz val="11"/>
        <rFont val="Arial"/>
        <family val="2"/>
      </rPr>
      <t>HDI life expectancy index value adjusted for inequality in distribution of expected length of life based on data from life tables listed in Main data sources.</t>
    </r>
  </si>
  <si>
    <r>
      <rPr>
        <b/>
        <sz val="11"/>
        <rFont val="Arial"/>
        <family val="2"/>
      </rPr>
      <t>Inequality in education:</t>
    </r>
    <r>
      <rPr>
        <sz val="11"/>
        <rFont val="Arial"/>
        <family val="2"/>
      </rPr>
      <t xml:space="preserve"> Inequality in distribution of years of schooling based on data from household surveys estimated using the Atkinson inequality index.</t>
    </r>
  </si>
  <si>
    <r>
      <rPr>
        <b/>
        <sz val="11"/>
        <rFont val="Arial"/>
        <family val="2"/>
      </rPr>
      <t>Inequality-adjusted education index:</t>
    </r>
    <r>
      <rPr>
        <sz val="11"/>
        <rFont val="Arial"/>
        <family val="2"/>
      </rPr>
      <t xml:space="preserve"> HDI education index value adjusted for inequality in distribution of years of schooling based on data from household surveys listed in Main data sources.</t>
    </r>
  </si>
  <si>
    <r>
      <t xml:space="preserve">Inequality in income: </t>
    </r>
    <r>
      <rPr>
        <sz val="11"/>
        <rFont val="Arial"/>
        <family val="2"/>
      </rPr>
      <t>Inequality in income distribution based on data from household surveys estimated using the Atkinson inequality index.</t>
    </r>
  </si>
  <si>
    <r>
      <t xml:space="preserve">Inequality-adjusted income index: </t>
    </r>
    <r>
      <rPr>
        <sz val="11"/>
        <rFont val="Arial"/>
        <family val="2"/>
      </rPr>
      <t>HDI income index value adjusted for inequality in income distribution based on data from household surveys listed in Main data sources.</t>
    </r>
  </si>
  <si>
    <r>
      <t xml:space="preserve">Income shares: </t>
    </r>
    <r>
      <rPr>
        <sz val="11"/>
        <rFont val="Arial"/>
        <family val="2"/>
      </rPr>
      <t>Percentage share of income (or consumption) that accrues to the indicated population subgroups.</t>
    </r>
  </si>
  <si>
    <r>
      <t xml:space="preserve">Income share held by richest 1%: </t>
    </r>
    <r>
      <rPr>
        <sz val="11"/>
        <rFont val="Arial"/>
        <family val="2"/>
      </rPr>
      <t>Share of pretax national income held by the richest 1 percent of the population. Pretax national income is the sum of all pretax personal income flows accruing to the owners of the production factors, labour and capital before the tax/transfer system is taken into account and after the pension system is taken into account.</t>
    </r>
  </si>
  <si>
    <r>
      <t xml:space="preserve">Gini coefficient: </t>
    </r>
    <r>
      <rPr>
        <sz val="11"/>
        <rFont val="Arial"/>
        <family val="2"/>
      </rPr>
      <t>Measure of the deviation of the distribution of income among individuals or households in a country from a perfectly equal distribution. A value of 0 represents absolute equality, a value of 100 absolute inequality.</t>
    </r>
  </si>
  <si>
    <t>Column 1: HDRO calculations based on data from Barro and Lee (2018), IMF (2022), UNDESA (2022a), UNESCO Institute for Statistics (2022), United Nations Statistics Division (2022) and World Bank (2022).</t>
  </si>
  <si>
    <t>Column 2: Calculated as the geometric mean of the values in the inequality-adjusted life expectancy index, inequality-adjusted education index and inequality-adjusted income index using the methodology in Technical note 2 (available at http://hdr.undp.org/sites/default/files/hdr2022_technical_notes.pdf).</t>
  </si>
  <si>
    <t>Column 3: Calculated based on data in columns 1 and 2.</t>
  </si>
  <si>
    <t>Column 4: Calculated based on IHDI values and recalculated HDI ranks for countries for which an IHDI value is calculated.</t>
  </si>
  <si>
    <t>Column 5: Calculated as the arithmetic mean of the values in inequality in life expectancy, inequality in education and inequality in income using the methodology in Technical note 2 (available at http://hdr.undp.org/sites/default/files/hdr2022_technical_notes.pdf).</t>
  </si>
  <si>
    <t>Column 6: Calculated based on complete life tables from UNDESA (2022a).</t>
  </si>
  <si>
    <t>Column 7: Calculated based on inequality in life expectancy and the HDI life expectancy index.</t>
  </si>
  <si>
    <t>Columns 8 and 10: Calculated based on data from the Center for Distributive, Labor and Social Studies and the World Bank’s Socio-Economic Database for Latin America and the Caribbean; Eurostat’s European Union Statistics on Income and Living Conditions; ICF Macro Demographic and Health Surveys; the Luxembourg Income Study database; United Nations Children’s Fund Multiple Indicator Cluster Surveys; the United Nations Educational, Scientific and Cultural Organization Institute for Statistics; the World Bank’s International Income Distribution Database; and the World Income Inequality Database using the methodology in Technical note 2 (available at http://hdr.undp.org/sites/default/files/hdr2022_technical_notes.pdf).</t>
  </si>
  <si>
    <t>Column 9: Calculated based on inequality in education and the HDI education index.</t>
  </si>
  <si>
    <t>Column 11: Calculated based on inequality in income and the HDI income index.</t>
  </si>
  <si>
    <t>Columns 12, 13 and 15: World Bank (2022).</t>
  </si>
  <si>
    <t>Column 14: World Inequality Database (2022).</t>
  </si>
  <si>
    <t>Very high</t>
  </si>
  <si>
    <t>Human Development Category</t>
  </si>
  <si>
    <t>High</t>
  </si>
  <si>
    <t>Low</t>
  </si>
  <si>
    <t>Other</t>
  </si>
  <si>
    <t>HDI Rank</t>
  </si>
  <si>
    <t>IHDI</t>
  </si>
  <si>
    <t>HDI-IHDI Loss</t>
  </si>
  <si>
    <t>HDI-IHDI Rank Delta</t>
  </si>
  <si>
    <t>Inequality Coef.</t>
  </si>
  <si>
    <t>Life Expectancy Inequality</t>
  </si>
  <si>
    <t>Education Inequality</t>
  </si>
  <si>
    <t>Income Inequality</t>
  </si>
  <si>
    <t>Inequality-adjusted Life Expectancy</t>
  </si>
  <si>
    <t>Inequality-adjusted Education</t>
  </si>
  <si>
    <t>Inequality-adjusted Income</t>
  </si>
  <si>
    <t>Income shares, Poorest 40%</t>
  </si>
  <si>
    <t>Income shares, Richest 10%</t>
  </si>
  <si>
    <t>Income shares, Richest 1%</t>
  </si>
  <si>
    <t>HD Category</t>
  </si>
  <si>
    <t>Gini Coefficient</t>
  </si>
  <si>
    <t>ISO3</t>
  </si>
  <si>
    <t>HDI-IHDI Loss (%)</t>
  </si>
  <si>
    <t>Countries</t>
  </si>
  <si>
    <t>Population, total</t>
  </si>
  <si>
    <t>SP.POP.TOTL</t>
  </si>
  <si>
    <t>Arable land (% of land area)</t>
  </si>
  <si>
    <t>AG.LND.ARBL.ZS</t>
  </si>
  <si>
    <t>Arable Land (%)</t>
  </si>
  <si>
    <t>Exports (US$ Thousands)</t>
  </si>
  <si>
    <t>Imports (US$ Thousands)</t>
  </si>
  <si>
    <t>Net Export (% of Export)</t>
  </si>
  <si>
    <t>Export Share (%)</t>
  </si>
  <si>
    <t>Import Share (%)</t>
  </si>
  <si>
    <t>Export per capita (US$)</t>
  </si>
  <si>
    <t>Import per capita (US$)</t>
  </si>
  <si>
    <t># ENGG1003 Digital Literacy and Computational Thinking - P
#
# Course Project
#
# I declare that the project here submitted is original
# except for source material explicitly acknowledged,
# and that the same or closely related material has not been
# previously submitted for another course.
# I also acknowledge that I am aware of University policy and
# regulations on honesty in academic work, and of the disciplinary
# guidelines and procedures applicable to breaches of such
# policy and regulations, as contained in the website.
#
# University Guideline on Academic Honesty:
# https://www.cuhk.edu.hk/policy/academichonesty/
#
# Student Name : Peter R. Raozen
# Student ID : 1155184446
# Class/Section : EA
# Date : 6 December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</si>
</sst>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&quot;Rp&quot;* #,##0_-;\-&quot;Rp&quot;* #,##0_-;_-&quot;Rp&quot;* &quot;-&quot;_-;_-@_-"/>
    <numFmt numFmtId="41" formatCode="_-* #,##0_-;\-* #,##0_-;_-* &quot;-&quot;_-;_-@_-"/>
    <numFmt numFmtId="168" formatCode="_-[$$-409]* #,##0.00_ ;_-[$$-409]* \-#,##0.00\ ;_-[$$-409]* &quot;-&quot;??_ ;_-@_ "/>
    <numFmt numFmtId="169" formatCode="_-[$$-409]* #,##0_ ;_-[$$-409]* \-#,##0\ ;_-[$$-409]* &quot;-&quot;??_ ;_-@_ "/>
    <numFmt numFmtId="170" formatCode="#,###,##0"/>
    <numFmt numFmtId="171" formatCode="#,###,##0.000"/>
    <numFmt numFmtId="172" formatCode="#,###,##0.0"/>
    <numFmt numFmtId="173" formatCode="0.0"/>
    <numFmt numFmtId="174" formatCode="0.000"/>
    <numFmt numFmtId="175" formatCode="0.00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0" fontId="4" fillId="0" borderId="1"/>
    <xf numFmtId="0" fontId="2" fillId="0" borderId="1"/>
    <xf numFmtId="0" fontId="5" fillId="0" borderId="1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1" applyNumberFormat="0" applyFill="0" applyBorder="0" applyAlignment="0" applyProtection="0"/>
    <xf numFmtId="0" fontId="9" fillId="0" borderId="1" applyNumberFormat="0" applyFont="0" applyFill="0" applyBorder="0" applyAlignment="0" applyProtection="0"/>
    <xf numFmtId="0" fontId="9" fillId="0" borderId="1" applyNumberFormat="0" applyFon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wrapText="1"/>
    </xf>
    <xf numFmtId="3" fontId="1" fillId="0" borderId="1" xfId="0" applyNumberFormat="1" applyFont="1" applyBorder="1" applyAlignment="1">
      <alignment horizontal="left" wrapText="1"/>
    </xf>
    <xf numFmtId="4" fontId="1" fillId="0" borderId="1" xfId="0" applyNumberFormat="1" applyFont="1" applyBorder="1" applyAlignment="1">
      <alignment horizontal="left" wrapText="1"/>
    </xf>
    <xf numFmtId="0" fontId="0" fillId="0" borderId="0" xfId="0" applyAlignment="1"/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0" fontId="0" fillId="0" borderId="0" xfId="0" applyAlignment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/>
    <xf numFmtId="4" fontId="0" fillId="0" borderId="0" xfId="0" applyNumberFormat="1" applyAlignment="1"/>
    <xf numFmtId="49" fontId="3" fillId="0" borderId="1" xfId="2" applyNumberFormat="1" applyFont="1"/>
    <xf numFmtId="49" fontId="2" fillId="0" borderId="1" xfId="2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2" borderId="3" xfId="0" applyFont="1" applyFill="1" applyBorder="1"/>
    <xf numFmtId="49" fontId="2" fillId="0" borderId="1" xfId="2" quotePrefix="1" applyNumberFormat="1"/>
    <xf numFmtId="169" fontId="0" fillId="0" borderId="0" xfId="5" applyNumberFormat="1" applyFont="1"/>
    <xf numFmtId="49" fontId="2" fillId="0" borderId="1" xfId="2" applyNumberFormat="1" applyFill="1"/>
    <xf numFmtId="3" fontId="0" fillId="0" borderId="1" xfId="0" applyNumberFormat="1" applyBorder="1" applyAlignment="1"/>
    <xf numFmtId="3" fontId="1" fillId="0" borderId="0" xfId="0" applyNumberFormat="1" applyFont="1" applyBorder="1" applyAlignment="1">
      <alignment horizontal="right"/>
    </xf>
    <xf numFmtId="4" fontId="0" fillId="0" borderId="1" xfId="0" applyNumberFormat="1" applyBorder="1" applyAlignment="1"/>
    <xf numFmtId="4" fontId="1" fillId="0" borderId="0" xfId="0" applyNumberFormat="1" applyFont="1" applyBorder="1" applyAlignment="1">
      <alignment horizontal="right"/>
    </xf>
    <xf numFmtId="0" fontId="2" fillId="0" borderId="1" xfId="2"/>
    <xf numFmtId="14" fontId="2" fillId="0" borderId="1" xfId="2" applyNumberFormat="1"/>
    <xf numFmtId="168" fontId="0" fillId="0" borderId="0" xfId="0" applyNumberFormat="1"/>
    <xf numFmtId="3" fontId="0" fillId="0" borderId="0" xfId="0" applyNumberFormat="1" applyBorder="1" applyAlignment="1"/>
    <xf numFmtId="4" fontId="0" fillId="0" borderId="0" xfId="0" applyNumberFormat="1" applyBorder="1" applyAlignment="1"/>
    <xf numFmtId="0" fontId="8" fillId="0" borderId="1" xfId="7" applyNumberFormat="1" applyFill="1" applyBorder="1" applyAlignment="1">
      <alignment vertical="center"/>
    </xf>
    <xf numFmtId="0" fontId="9" fillId="0" borderId="1" xfId="9" applyNumberFormat="1" applyFont="1" applyFill="1" applyBorder="1" applyAlignment="1">
      <alignment horizontal="center" vertical="center" wrapText="1"/>
    </xf>
    <xf numFmtId="0" fontId="10" fillId="0" borderId="1" xfId="9" applyNumberFormat="1" applyFont="1" applyFill="1" applyBorder="1" applyAlignment="1">
      <alignment vertical="center"/>
    </xf>
    <xf numFmtId="0" fontId="10" fillId="0" borderId="1" xfId="9" applyFont="1" applyAlignment="1">
      <alignment vertical="center"/>
    </xf>
    <xf numFmtId="0" fontId="9" fillId="0" borderId="1" xfId="9" applyNumberFormat="1" applyFont="1" applyFill="1" applyBorder="1" applyAlignment="1">
      <alignment vertical="center"/>
    </xf>
    <xf numFmtId="0" fontId="9" fillId="0" borderId="1" xfId="9" applyNumberFormat="1" applyFont="1" applyFill="1" applyBorder="1" applyAlignment="1">
      <alignment horizontal="center" vertical="center"/>
    </xf>
    <xf numFmtId="0" fontId="10" fillId="0" borderId="4" xfId="9" applyFont="1" applyBorder="1" applyAlignment="1">
      <alignment horizontal="center" vertical="center" wrapText="1"/>
    </xf>
    <xf numFmtId="0" fontId="10" fillId="0" borderId="1" xfId="9" applyNumberFormat="1" applyFont="1" applyFill="1" applyBorder="1" applyAlignment="1">
      <alignment horizontal="center" vertical="center" wrapText="1"/>
    </xf>
    <xf numFmtId="0" fontId="11" fillId="0" borderId="2" xfId="9" applyFont="1" applyBorder="1" applyAlignment="1">
      <alignment horizontal="center" vertical="center" wrapText="1"/>
    </xf>
    <xf numFmtId="0" fontId="9" fillId="0" borderId="1" xfId="9" applyFont="1" applyAlignment="1">
      <alignment vertical="center"/>
    </xf>
    <xf numFmtId="0" fontId="10" fillId="0" borderId="1" xfId="9" applyFont="1" applyAlignment="1">
      <alignment horizontal="center" vertical="center" wrapText="1"/>
    </xf>
    <xf numFmtId="0" fontId="12" fillId="0" borderId="1" xfId="9" applyNumberFormat="1" applyFont="1" applyFill="1" applyBorder="1" applyAlignment="1">
      <alignment horizontal="center" vertical="center" wrapText="1"/>
    </xf>
    <xf numFmtId="0" fontId="12" fillId="0" borderId="1" xfId="9" applyNumberFormat="1" applyFont="1" applyFill="1" applyBorder="1" applyAlignment="1">
      <alignment horizontal="center" vertical="center"/>
    </xf>
    <xf numFmtId="0" fontId="9" fillId="0" borderId="1" xfId="9" applyAlignment="1">
      <alignment horizontal="center" vertical="center"/>
    </xf>
    <xf numFmtId="0" fontId="9" fillId="0" borderId="1" xfId="9" applyAlignment="1">
      <alignment vertical="center"/>
    </xf>
    <xf numFmtId="0" fontId="11" fillId="0" borderId="1" xfId="9" applyNumberFormat="1" applyFont="1" applyFill="1" applyBorder="1" applyAlignment="1">
      <alignment vertical="center"/>
    </xf>
    <xf numFmtId="171" fontId="11" fillId="0" borderId="1" xfId="9" applyNumberFormat="1" applyFont="1" applyFill="1" applyBorder="1" applyAlignment="1">
      <alignment horizontal="center" vertical="center"/>
    </xf>
    <xf numFmtId="172" fontId="11" fillId="0" borderId="1" xfId="9" applyNumberFormat="1" applyFont="1" applyFill="1" applyBorder="1" applyAlignment="1">
      <alignment horizontal="center" vertical="center"/>
    </xf>
    <xf numFmtId="170" fontId="11" fillId="0" borderId="1" xfId="9" applyNumberFormat="1" applyFont="1" applyFill="1" applyBorder="1" applyAlignment="1">
      <alignment horizontal="center" vertical="center"/>
    </xf>
    <xf numFmtId="0" fontId="11" fillId="0" borderId="1" xfId="9" applyNumberFormat="1" applyFont="1" applyFill="1" applyBorder="1" applyAlignment="1">
      <alignment horizontal="center" vertical="center"/>
    </xf>
    <xf numFmtId="0" fontId="10" fillId="0" borderId="1" xfId="9" applyFont="1" applyFill="1" applyAlignment="1">
      <alignment vertical="center"/>
    </xf>
    <xf numFmtId="0" fontId="9" fillId="0" borderId="1" xfId="9" applyFont="1" applyAlignment="1">
      <alignment horizontal="center" vertical="center"/>
    </xf>
    <xf numFmtId="0" fontId="11" fillId="0" borderId="1" xfId="9" applyFont="1" applyAlignment="1">
      <alignment vertical="center"/>
    </xf>
    <xf numFmtId="0" fontId="9" fillId="0" borderId="1" xfId="9" applyNumberFormat="1" applyFont="1" applyFill="1" applyBorder="1" applyAlignment="1">
      <alignment vertical="center" wrapText="1"/>
    </xf>
    <xf numFmtId="0" fontId="10" fillId="0" borderId="4" xfId="9" applyFont="1" applyBorder="1" applyAlignment="1">
      <alignment horizontal="center" vertical="center"/>
    </xf>
    <xf numFmtId="0" fontId="10" fillId="0" borderId="1" xfId="9" applyFont="1" applyBorder="1" applyAlignment="1">
      <alignment horizontal="center" vertical="center" wrapText="1"/>
    </xf>
    <xf numFmtId="173" fontId="0" fillId="0" borderId="0" xfId="0" applyNumberFormat="1"/>
    <xf numFmtId="2" fontId="0" fillId="0" borderId="0" xfId="0" applyNumberFormat="1"/>
    <xf numFmtId="174" fontId="0" fillId="0" borderId="0" xfId="0" applyNumberFormat="1"/>
    <xf numFmtId="0" fontId="0" fillId="0" borderId="0" xfId="0" applyNumberFormat="1"/>
    <xf numFmtId="169" fontId="0" fillId="0" borderId="0" xfId="0" applyNumberFormat="1"/>
    <xf numFmtId="0" fontId="10" fillId="0" borderId="1" xfId="9" applyFont="1" applyFill="1" applyBorder="1" applyAlignment="1">
      <alignment vertical="center"/>
    </xf>
    <xf numFmtId="9" fontId="0" fillId="0" borderId="0" xfId="6" applyFont="1"/>
    <xf numFmtId="41" fontId="0" fillId="0" borderId="0" xfId="4" applyFont="1"/>
    <xf numFmtId="0" fontId="0" fillId="0" borderId="0" xfId="0" applyAlignment="1">
      <alignment horizontal="left" vertical="center" wrapText="1"/>
    </xf>
    <xf numFmtId="168" fontId="0" fillId="0" borderId="0" xfId="5" applyNumberFormat="1" applyFont="1"/>
    <xf numFmtId="175" fontId="0" fillId="0" borderId="0" xfId="6" applyNumberFormat="1" applyFont="1"/>
    <xf numFmtId="1" fontId="0" fillId="0" borderId="0" xfId="6" applyNumberFormat="1" applyFont="1"/>
    <xf numFmtId="0" fontId="0" fillId="0" borderId="0" xfId="0" pivotButton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2" fontId="0" fillId="0" borderId="0" xfId="6" applyNumberFormat="1" applyFont="1"/>
    <xf numFmtId="0" fontId="10" fillId="0" borderId="1" xfId="9" applyNumberFormat="1" applyFont="1" applyFill="1" applyBorder="1" applyAlignment="1">
      <alignment horizontal="center" vertical="center" wrapText="1"/>
    </xf>
    <xf numFmtId="0" fontId="10" fillId="0" borderId="1" xfId="9" applyFont="1" applyBorder="1" applyAlignment="1">
      <alignment horizontal="center" vertical="center" wrapText="1"/>
    </xf>
    <xf numFmtId="0" fontId="9" fillId="0" borderId="1" xfId="9" applyNumberFormat="1" applyFont="1" applyFill="1" applyBorder="1" applyAlignment="1">
      <alignment horizontal="center" vertical="center" wrapText="1"/>
    </xf>
  </cellXfs>
  <cellStyles count="10">
    <cellStyle name="Comma [0]" xfId="4" builtinId="6"/>
    <cellStyle name="Currency [0]" xfId="5" builtinId="7"/>
    <cellStyle name="Hyperlink 2" xfId="7" xr:uid="{92CC428E-73EF-4BEE-B800-B8AE672D7FD3}"/>
    <cellStyle name="Normal" xfId="0" builtinId="0"/>
    <cellStyle name="Normal 2" xfId="1" xr:uid="{35B8EF5E-D3FB-44BC-BF13-8A63CAAFBB00}"/>
    <cellStyle name="Normal 2 2" xfId="9" xr:uid="{1D011BFC-451E-4DB3-BC81-D75E0C3CB28D}"/>
    <cellStyle name="Normal 3" xfId="2" xr:uid="{B94FF880-CD1D-43FE-9991-C9263BDC946B}"/>
    <cellStyle name="Normal 4" xfId="3" xr:uid="{28B770D3-E122-4B63-88BC-974FBC9BCB4B}"/>
    <cellStyle name="Normal 5" xfId="8" xr:uid="{335C9A9F-3754-4388-8613-5B0F1FC8AB31}"/>
    <cellStyle name="Percent" xfId="6" builtinId="5"/>
  </cellStyles>
  <dxfs count="1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72" formatCode="#,###,##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72" formatCode="#,###,##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72" formatCode="#,###,##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71" formatCode="#,###,##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72" formatCode="#,###,##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71" formatCode="#,###,##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72" formatCode="#,###,##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71" formatCode="#,###,##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72" formatCode="#,###,##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72" formatCode="#,###,##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72" formatCode="#,###,##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71" formatCode="#,###,##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71" formatCode="#,###,##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72" formatCode="#,###,##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72" formatCode="#,###,##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72" formatCode="#,###,##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71" formatCode="#,###,##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72" formatCode="#,###,##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71" formatCode="#,###,##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72" formatCode="#,###,##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71" formatCode="#,###,##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72" formatCode="#,###,##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72" formatCode="#,###,##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72" formatCode="#,###,##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71" formatCode="#,###,##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71" formatCode="#,###,##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72" formatCode="#,###,##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72" formatCode="#,###,##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71" formatCode="#,###,##0.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72" formatCode="#,###,##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  <alignment horizontal="righ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  <alignment horizontal="left" vertical="bottom" textRotation="0" wrapText="1" indent="0" justifyLastLine="0" shrinkToFit="0" readingOrder="0"/>
    </dxf>
    <dxf>
      <alignment wrapText="1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26" Type="http://schemas.microsoft.com/office/2017/10/relationships/person" Target="persons/person6.xml"/><Relationship Id="rId3" Type="http://schemas.openxmlformats.org/officeDocument/2006/relationships/worksheet" Target="worksheets/sheet3.xml"/><Relationship Id="rId21" Type="http://schemas.microsoft.com/office/2017/10/relationships/person" Target="persons/person3.xml"/><Relationship Id="rId34" Type="http://schemas.microsoft.com/office/2017/10/relationships/person" Target="persons/person14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microsoft.com/office/2017/10/relationships/person" Target="persons/person16.xml"/><Relationship Id="rId25" Type="http://schemas.microsoft.com/office/2017/10/relationships/person" Target="persons/person1.xml"/><Relationship Id="rId33" Type="http://schemas.microsoft.com/office/2017/10/relationships/person" Target="persons/person1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microsoft.com/office/2017/10/relationships/person" Target="persons/person5.xml"/><Relationship Id="rId29" Type="http://schemas.microsoft.com/office/2017/10/relationships/person" Target="persons/person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24" Type="http://schemas.microsoft.com/office/2017/10/relationships/person" Target="persons/person2.xml"/><Relationship Id="rId32" Type="http://schemas.microsoft.com/office/2017/10/relationships/person" Target="persons/person12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23" Type="http://schemas.microsoft.com/office/2017/10/relationships/person" Target="persons/person0.xml"/><Relationship Id="rId28" Type="http://schemas.microsoft.com/office/2017/10/relationships/person" Target="persons/person8.xml"/><Relationship Id="rId10" Type="http://schemas.openxmlformats.org/officeDocument/2006/relationships/pivotCacheDefinition" Target="pivotCache/pivotCacheDefinition1.xml"/><Relationship Id="rId19" Type="http://schemas.microsoft.com/office/2017/10/relationships/person" Target="persons/person4.xml"/><Relationship Id="rId31" Type="http://schemas.microsoft.com/office/2017/10/relationships/person" Target="persons/person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Relationship Id="rId27" Type="http://schemas.microsoft.com/office/2017/10/relationships/person" Target="persons/person15.xml"/><Relationship Id="rId30" Type="http://schemas.microsoft.com/office/2017/10/relationships/person" Target="persons/person11.xml"/><Relationship Id="rId22" Type="http://schemas.microsoft.com/office/2017/10/relationships/person" Target="persons/person7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paidaman" refreshedDate="44899.705832060186" createdVersion="8" refreshedVersion="8" minRefreshableVersion="3" recordCount="269" xr:uid="{39F558EF-A5E0-492E-91B1-39F2F4D23CF4}">
  <cacheSource type="worksheet">
    <worksheetSource name="CountryList"/>
  </cacheSource>
  <cacheFields count="10">
    <cacheField name="Country Name" numFmtId="49">
      <sharedItems/>
    </cacheField>
    <cacheField name="Country ISO3" numFmtId="49">
      <sharedItems count="264">
        <s v="ABW"/>
        <s v="AFG"/>
        <s v="AGO"/>
        <s v="AIA"/>
        <s v="ALB"/>
        <s v="AND"/>
        <s v="ANT"/>
        <s v="ARE"/>
        <s v="ARG"/>
        <s v="ARM"/>
        <s v="ASM"/>
        <s v="ATA"/>
        <s v="ATF"/>
        <s v="ATG"/>
        <s v="AUS"/>
        <s v="AUT"/>
        <s v="AZE"/>
        <s v="BAT"/>
        <s v="BDI"/>
        <s v="BEL"/>
        <s v="BEN"/>
        <s v="BES"/>
        <s v="BFA"/>
        <s v="BGD"/>
        <s v="BGR"/>
        <s v="BHR"/>
        <s v="BHS"/>
        <s v="BIH"/>
        <s v="BLR"/>
        <s v="BLX"/>
        <s v="BLZ"/>
        <s v="BMU"/>
        <s v="BOL"/>
        <s v="BRA"/>
        <s v="BRB"/>
        <s v="BRN"/>
        <s v="BTN"/>
        <s v="BUN"/>
        <s v="BVT"/>
        <s v="BWA"/>
        <s v="CAF"/>
        <s v="CAN"/>
        <s v="CCK"/>
        <s v="CHE"/>
        <s v="CHL"/>
        <s v="CHN"/>
        <s v="CIV"/>
        <s v="CMR"/>
        <s v="COG"/>
        <s v="COK"/>
        <s v="COL"/>
        <s v="COM"/>
        <s v="CPV"/>
        <s v="CRI"/>
        <s v="CSK"/>
        <s v="CUB"/>
        <s v="CUW"/>
        <s v="CXR"/>
        <s v="CYM"/>
        <s v="CYP"/>
        <s v="CZE"/>
        <s v="DDR"/>
        <s v="DEU"/>
        <s v="DJI"/>
        <s v="DMA"/>
        <s v="DNK"/>
        <s v="DOM"/>
        <s v="DZA"/>
        <s v="EAS"/>
        <s v="ECS"/>
        <s v="ECU"/>
        <s v="EGY"/>
        <s v="ERI"/>
        <s v="ESH"/>
        <s v="ESP"/>
        <s v="EST"/>
        <s v="ETF"/>
        <s v="ETH"/>
        <s v="FIN"/>
        <s v="FJI"/>
        <s v="FLK"/>
        <s v="FRA"/>
        <s v="FRE"/>
        <s v="FRO"/>
        <s v="FSM"/>
        <s v="GAB"/>
        <s v="GBR"/>
        <s v="GEO"/>
        <s v="GHA"/>
        <s v="GIB"/>
        <s v="GIN"/>
        <s v="GLP"/>
        <s v="GMB"/>
        <s v="GNB"/>
        <s v="GNQ"/>
        <s v="GRC"/>
        <s v="GRD"/>
        <s v="GRL"/>
        <s v="GTM"/>
        <s v="GUF"/>
        <s v="GUM"/>
        <s v="GUY"/>
        <s v="HKG"/>
        <s v="HMD"/>
        <s v="HND"/>
        <s v="HRV"/>
        <s v="HTI"/>
        <s v="HUN"/>
        <s v="IDN"/>
        <s v="IND"/>
        <s v="IOT"/>
        <s v="IRL"/>
        <s v="IRN"/>
        <s v="IRQ"/>
        <s v="ISL"/>
        <s v="ISR"/>
        <s v="ITA"/>
        <s v="JAM"/>
        <s v="JOR"/>
        <s v="JPN"/>
        <s v="KAZ"/>
        <s v="KEN"/>
        <s v="KGZ"/>
        <s v="KHM"/>
        <s v="KIR"/>
        <s v="KNA"/>
        <s v="KOR"/>
        <s v="KWT"/>
        <s v="LAO"/>
        <s v="LBN"/>
        <s v="LBR"/>
        <s v="LBY"/>
        <s v="LCA"/>
        <s v="LCN"/>
        <s v="LKA"/>
        <s v="LSO"/>
        <s v="LTU"/>
        <s v="LUX"/>
        <s v="LVA"/>
        <s v="MAC"/>
        <s v="MAR"/>
        <s v="MCO"/>
        <s v="MDA"/>
        <s v="MDG"/>
        <s v="MDV"/>
        <s v="MEA"/>
        <s v="MEX"/>
        <s v="MHL"/>
        <s v="MKD"/>
        <s v="MLI"/>
        <s v="MLT"/>
        <s v="MMR"/>
        <s v="MNG"/>
        <s v="MNP"/>
        <s v="MNT"/>
        <s v="MOZ"/>
        <s v="MRT"/>
        <s v="MSR"/>
        <s v="MTQ"/>
        <s v="MUS"/>
        <s v="MWI"/>
        <s v="MYS"/>
        <s v="MYT"/>
        <s v="NAC"/>
        <s v="NAM"/>
        <s v="NCL"/>
        <s v="NER"/>
        <s v="NFK"/>
        <s v="NGA"/>
        <s v="NIC"/>
        <s v="NIU"/>
        <s v="NLD"/>
        <s v="NOR"/>
        <s v="NPL"/>
        <s v="NRU"/>
        <s v="NZE"/>
        <s v="NZL"/>
        <s v="OAS"/>
        <s v="OMN"/>
        <s v="PAK"/>
        <s v="PAN"/>
        <s v="PCE"/>
        <s v="PCN"/>
        <s v="PER"/>
        <s v="PHL"/>
        <s v="PLW"/>
        <s v="PNG"/>
        <s v="POL"/>
        <s v="PRK"/>
        <s v="PRT"/>
        <s v="PRY"/>
        <s v="PSE"/>
        <s v="PYF"/>
        <s v="QAT"/>
        <s v="REU"/>
        <s v="ROM"/>
        <s v="RUS"/>
        <s v="RWA"/>
        <s v="SAS"/>
        <s v="SAU"/>
        <s v="SDN"/>
        <s v="SEN"/>
        <s v="SER"/>
        <s v="SGP"/>
        <s v="SGS"/>
        <s v="SHN"/>
        <s v="SLB"/>
        <s v="SLE"/>
        <s v="SLV"/>
        <s v="SMR"/>
        <s v="SOM"/>
        <s v="SPE"/>
        <s v="SPM"/>
        <s v="SSD"/>
        <s v="SSF"/>
        <s v="STP"/>
        <s v="SUD"/>
        <s v="SUR"/>
        <s v="SVK"/>
        <s v="SVN"/>
        <s v="SVU"/>
        <s v="SWE"/>
        <s v="SWZ"/>
        <s v="SXM"/>
        <s v="SYC"/>
        <s v="SYR"/>
        <s v="TCA"/>
        <s v="TCD"/>
        <s v="TGO"/>
        <s v="THA"/>
        <s v="TJK"/>
        <s v="TKL"/>
        <s v="TKM"/>
        <s v="TMP"/>
        <s v="TON"/>
        <s v="TTO"/>
        <s v="TUN"/>
        <s v="TUR"/>
        <s v="TUV"/>
        <s v="TZA"/>
        <s v="UGA"/>
        <s v="UKR"/>
        <s v="UMI"/>
        <s v="UNS"/>
        <s v="URY"/>
        <s v="USA"/>
        <s v="USP"/>
        <s v="UZB"/>
        <s v="VAT"/>
        <s v="VCT"/>
        <s v="VEN"/>
        <s v="VGB"/>
        <s v="VNM"/>
        <s v="VUT"/>
        <s v="WLD"/>
        <s v="WLF"/>
        <s v="WSM"/>
        <s v="YDR"/>
        <s v="YEM"/>
        <s v="YUG"/>
        <s v="ZAF"/>
        <s v="ZAR"/>
        <s v="ZMB"/>
        <s v="ZWE"/>
      </sharedItems>
    </cacheField>
    <cacheField name="Country Code" numFmtId="49">
      <sharedItems/>
    </cacheField>
    <cacheField name="Long Name" numFmtId="49">
      <sharedItems containsBlank="1"/>
    </cacheField>
    <cacheField name="Income Group" numFmtId="49">
      <sharedItems/>
    </cacheField>
    <cacheField name="Lending Category" numFmtId="49">
      <sharedItems containsBlank="1"/>
    </cacheField>
    <cacheField name="Region" numFmtId="49">
      <sharedItems containsBlank="1" count="8">
        <s v="Latin America &amp; Caribbean"/>
        <s v="South Asia"/>
        <s v="Sub-Saharan Africa"/>
        <m/>
        <s v="Europe &amp; Central Asia"/>
        <s v="Middle East &amp; North Africa"/>
        <s v="East Asia &amp; Pacific"/>
        <s v="North America"/>
      </sharedItems>
    </cacheField>
    <cacheField name="Currency Unit" numFmtId="49">
      <sharedItems containsBlank="1"/>
    </cacheField>
    <cacheField name="Other Groups" numFmtId="49">
      <sharedItems containsBlank="1"/>
    </cacheField>
    <cacheField name="WTO Member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er R." refreshedDate="44899.904376388891" createdVersion="8" refreshedVersion="8" minRefreshableVersion="3" recordCount="249" xr:uid="{B778C605-394B-4BF8-8350-52EC876FADA5}">
  <cacheSource type="worksheet">
    <worksheetSource ref="A1:K272" sheet="Trade Volume"/>
  </cacheSource>
  <cacheFields count="10">
    <cacheField name="Partner ISO3" numFmtId="0">
      <sharedItems containsBlank="1" count="252">
        <s v="ABW"/>
        <s v="AFG"/>
        <s v="AGO"/>
        <s v="AIA"/>
        <s v="ALB"/>
        <s v="AND"/>
        <s v="ARE"/>
        <s v="ARG"/>
        <s v="ARM"/>
        <s v="ASM"/>
        <s v="ATA"/>
        <s v="ATF"/>
        <s v="ATG"/>
        <s v="AUS"/>
        <s v="AUT"/>
        <s v="AZE"/>
        <s v="BAT"/>
        <s v="BDI"/>
        <s v="BEL"/>
        <s v="BEN"/>
        <s v="BES"/>
        <s v="BFA"/>
        <s v="BGD"/>
        <s v="BGR"/>
        <s v="BHR"/>
        <s v="BHS"/>
        <s v="BIH"/>
        <s v="BLM"/>
        <s v="BLR"/>
        <s v="BLZ"/>
        <s v="BMU"/>
        <s v="BOL"/>
        <s v="BRA"/>
        <s v="BRB"/>
        <s v="BRN"/>
        <s v="BTN"/>
        <s v="BUN"/>
        <s v="BVT"/>
        <s v="BWA"/>
        <s v="CAF"/>
        <s v="CAN"/>
        <s v="CCK"/>
        <s v="CHE"/>
        <s v="CHL"/>
        <s v="CHN"/>
        <s v="CIV"/>
        <s v="CMR"/>
        <s v="COG"/>
        <s v="COK"/>
        <s v="COL"/>
        <s v="COM"/>
        <s v="CPV"/>
        <s v="CRI"/>
        <s v="CUB"/>
        <s v="CUW"/>
        <s v="CXR"/>
        <s v="CYM"/>
        <s v="CYP"/>
        <s v="CZE"/>
        <s v="DEU"/>
        <s v="DJI"/>
        <s v="DMA"/>
        <s v="DNK"/>
        <s v="DOM"/>
        <s v="DZA"/>
        <s v="EAS"/>
        <s v="ECS"/>
        <s v="ECU"/>
        <s v="EGY"/>
        <s v="ERI"/>
        <s v="ESH"/>
        <s v="ESP"/>
        <s v="EST"/>
        <s v="ETH"/>
        <s v="FIN"/>
        <s v="FJI"/>
        <s v="FLK"/>
        <s v="FRA"/>
        <s v="FRE"/>
        <s v="FRO"/>
        <s v="FSM"/>
        <s v="GAB"/>
        <s v="GBR"/>
        <s v="GEO"/>
        <s v="GHA"/>
        <s v="GIB"/>
        <s v="GIN"/>
        <s v="GMB"/>
        <s v="GNB"/>
        <s v="GNQ"/>
        <s v="GRC"/>
        <s v="GRD"/>
        <s v="GRL"/>
        <s v="GTM"/>
        <s v="GUM"/>
        <s v="GUY"/>
        <s v="HKG"/>
        <e v="#N/A"/>
        <s v="HND"/>
        <s v="HRV"/>
        <s v="HTI"/>
        <s v="HUN"/>
        <s v="IDN"/>
        <s v="IND"/>
        <s v="IOT"/>
        <s v="IRL"/>
        <s v="IRN"/>
        <s v="IRQ"/>
        <s v="ISL"/>
        <s v="ISR"/>
        <s v="ITA"/>
        <s v="JAM"/>
        <s v="JOR"/>
        <s v="JPN"/>
        <s v="KAZ"/>
        <s v="KEN"/>
        <s v="KGZ"/>
        <s v="KHM"/>
        <s v="KIR"/>
        <s v="KNA"/>
        <s v="KOR"/>
        <s v="KWT"/>
        <s v="LAO"/>
        <s v="LBN"/>
        <s v="LBR"/>
        <s v="LBY"/>
        <s v="LCA"/>
        <s v="LCN"/>
        <s v="LKA"/>
        <s v="LSO"/>
        <s v="LTU"/>
        <s v="LUX"/>
        <s v="LVA"/>
        <s v="MAC"/>
        <s v="MAR"/>
        <s v="MDA"/>
        <s v="MDG"/>
        <s v="MDV"/>
        <s v="MEA"/>
        <s v="MEX"/>
        <s v="MHL"/>
        <s v="MKD"/>
        <s v="MLI"/>
        <s v="MLT"/>
        <s v="MMR"/>
        <s v="MNE"/>
        <s v="MNG"/>
        <s v="MNP"/>
        <s v="MOZ"/>
        <s v="MRT"/>
        <s v="MSR"/>
        <s v="MUS"/>
        <s v="MWI"/>
        <s v="MYS"/>
        <s v="NAC"/>
        <s v="NAM"/>
        <s v="NCL"/>
        <s v="NER"/>
        <s v="NFK"/>
        <s v="NGA"/>
        <s v="NIC"/>
        <s v="NIU"/>
        <s v="NLD"/>
        <s v="NOR"/>
        <s v="NPL"/>
        <s v="NRU"/>
        <s v="NZL"/>
        <s v="OAS"/>
        <s v="OMN"/>
        <s v="PAK"/>
        <s v="PAN"/>
        <s v="PCN"/>
        <s v="PER"/>
        <s v="PHL"/>
        <s v="PLW"/>
        <s v="PNG"/>
        <s v="POL"/>
        <s v="PRK"/>
        <s v="PRT"/>
        <s v="PRY"/>
        <s v="PSE"/>
        <s v="PYF"/>
        <s v="QAT"/>
        <s v="ROM"/>
        <s v="RUS"/>
        <s v="RWA"/>
        <s v="SAS"/>
        <s v="SAU"/>
        <s v="SDN"/>
        <s v="SEN"/>
        <s v="SER"/>
        <s v="SGP"/>
        <s v="SGS"/>
        <s v="SHN"/>
        <s v="SLB"/>
        <s v="SLE"/>
        <s v="SLV"/>
        <s v="SMR"/>
        <s v="SOM"/>
        <s v="SPE"/>
        <s v="SPM"/>
        <s v="SSD"/>
        <s v="SSF"/>
        <s v="STP"/>
        <s v="SUD"/>
        <s v="SUR"/>
        <s v="SVK"/>
        <s v="SVN"/>
        <s v="SWE"/>
        <s v="SWZ"/>
        <s v="SXM"/>
        <s v="SYC"/>
        <s v="SYR"/>
        <s v="TCA"/>
        <s v="TCD"/>
        <s v="TGO"/>
        <s v="THA"/>
        <s v="TJK"/>
        <s v="TKL"/>
        <s v="TKM"/>
        <s v="TMP"/>
        <s v="TON"/>
        <s v="TTO"/>
        <s v="TUN"/>
        <s v="TUR"/>
        <s v="TUV"/>
        <s v="TZA"/>
        <s v="UGA"/>
        <s v="UKR"/>
        <s v="UMI"/>
        <s v="UNS"/>
        <s v="URY"/>
        <s v="USA"/>
        <s v="UZB"/>
        <s v="VAT"/>
        <s v="VCT"/>
        <s v="VEN"/>
        <s v="VGB"/>
        <s v="VNM"/>
        <s v="VUT"/>
        <s v="WLD"/>
        <s v="WLF"/>
        <s v="WSM"/>
        <s v="YEM"/>
        <s v="ZAF"/>
        <s v="COD"/>
        <s v="ZMB"/>
        <s v="ZWE"/>
        <m/>
        <s v="ZAR" u="1"/>
        <s v="HMD" u="1"/>
        <s v="MNT" u="1"/>
      </sharedItems>
    </cacheField>
    <cacheField name="Partner Name" numFmtId="0">
      <sharedItems containsBlank="1"/>
    </cacheField>
    <cacheField name="Year" numFmtId="0">
      <sharedItems containsString="0" containsBlank="1" containsNumber="1" containsInteger="1" minValue="2020" maxValue="2020"/>
    </cacheField>
    <cacheField name="Trade Flow" numFmtId="0">
      <sharedItems containsBlank="1"/>
    </cacheField>
    <cacheField name="Product Group" numFmtId="0">
      <sharedItems containsBlank="1"/>
    </cacheField>
    <cacheField name="Export (US$ Thousand)" numFmtId="0">
      <sharedItems containsString="0" containsBlank="1" containsNumber="1" minValue="0" maxValue="19237810179"/>
    </cacheField>
    <cacheField name="Import (US$ Thousand)" numFmtId="0">
      <sharedItems containsString="0" containsBlank="1" containsNumber="1" minValue="3.67" maxValue="17221103581.639999"/>
    </cacheField>
    <cacheField name="Export Product Share (%)" numFmtId="0">
      <sharedItems containsString="0" containsBlank="1" containsNumber="1" containsInteger="1" minValue="100" maxValue="100"/>
    </cacheField>
    <cacheField name="Import Product Share (%)" numFmtId="3">
      <sharedItems containsString="0" containsBlank="1" containsNumber="1" containsInteger="1" minValue="100" maxValue="100"/>
    </cacheField>
    <cacheField name="Revealed comparative advantage" numFmtId="3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9">
  <r>
    <s v="Aruba"/>
    <x v="0"/>
    <s v="533"/>
    <s v="Aruba"/>
    <s v="High income: nonOECD"/>
    <m/>
    <x v="0"/>
    <s v="Aruban florin"/>
    <m/>
    <s v="No"/>
  </r>
  <r>
    <s v="Afghanistan"/>
    <x v="1"/>
    <s v="004"/>
    <s v="Islamic State of Afghanistan"/>
    <s v="Low income"/>
    <s v="IDA"/>
    <x v="1"/>
    <s v="Afghan afghani"/>
    <s v="HIPC"/>
    <s v="No"/>
  </r>
  <r>
    <s v="Angola"/>
    <x v="2"/>
    <s v="024"/>
    <s v="People's Republic of Angola"/>
    <s v="Upper middle income"/>
    <s v="IBRD"/>
    <x v="2"/>
    <s v="Angolan kwanza"/>
    <m/>
    <s v="Yes"/>
  </r>
  <r>
    <s v="Anguila"/>
    <x v="3"/>
    <s v="660"/>
    <m/>
    <s v="Others"/>
    <m/>
    <x v="3"/>
    <m/>
    <m/>
    <s v="No"/>
  </r>
  <r>
    <s v="Albania"/>
    <x v="4"/>
    <s v="008"/>
    <s v="Republic of Albania"/>
    <s v="Upper middle income"/>
    <s v="IBRD"/>
    <x v="4"/>
    <s v="Albanian lek"/>
    <m/>
    <s v="Yes"/>
  </r>
  <r>
    <s v="Andorra"/>
    <x v="5"/>
    <s v="020"/>
    <m/>
    <s v="Others"/>
    <m/>
    <x v="4"/>
    <m/>
    <m/>
    <s v="No"/>
  </r>
  <r>
    <s v="Netherlands Antilles"/>
    <x v="6"/>
    <s v="530"/>
    <m/>
    <s v="Others"/>
    <m/>
    <x v="3"/>
    <m/>
    <m/>
    <s v="Yes"/>
  </r>
  <r>
    <s v="United Arab Emirates"/>
    <x v="7"/>
    <s v="784"/>
    <s v="United Arab Emirates"/>
    <s v="High income: nonOECD"/>
    <m/>
    <x v="5"/>
    <s v="U.A.E. dirham"/>
    <m/>
    <s v="Yes"/>
  </r>
  <r>
    <s v="Argentina"/>
    <x v="8"/>
    <s v="032"/>
    <s v="Argentine Republic"/>
    <s v="High income: nonOECD"/>
    <s v="IBRD"/>
    <x v="0"/>
    <s v="Argentine peso"/>
    <m/>
    <s v="Yes"/>
  </r>
  <r>
    <s v="Armenia"/>
    <x v="9"/>
    <s v="051"/>
    <s v="Republic of Armenia"/>
    <s v="Lower middle income"/>
    <s v="IBRD"/>
    <x v="4"/>
    <s v="Armenian dram"/>
    <m/>
    <s v="Yes"/>
  </r>
  <r>
    <s v="American Samoa"/>
    <x v="10"/>
    <s v="016"/>
    <s v="American Samoa"/>
    <s v="Upper middle income"/>
    <m/>
    <x v="6"/>
    <s v="U.S. dollar"/>
    <m/>
    <s v="No"/>
  </r>
  <r>
    <s v="Antarctica"/>
    <x v="11"/>
    <s v="010"/>
    <m/>
    <s v="Others"/>
    <m/>
    <x v="3"/>
    <m/>
    <m/>
    <s v="No"/>
  </r>
  <r>
    <s v="Fr. So. Ant. Tr"/>
    <x v="12"/>
    <s v="260"/>
    <m/>
    <s v="Others"/>
    <m/>
    <x v="3"/>
    <m/>
    <m/>
    <s v="No"/>
  </r>
  <r>
    <s v="Antigua and Barbuda"/>
    <x v="13"/>
    <s v="028"/>
    <s v="Antigua and Barbuda"/>
    <s v="High income: nonOECD"/>
    <s v="IBRD"/>
    <x v="0"/>
    <s v="East Caribbean dollar"/>
    <m/>
    <s v="Yes"/>
  </r>
  <r>
    <s v="Australia"/>
    <x v="14"/>
    <s v="036"/>
    <s v="Commonwealth of Australia"/>
    <s v="High income: OECD"/>
    <m/>
    <x v="6"/>
    <s v="Australian dollar"/>
    <m/>
    <s v="Yes"/>
  </r>
  <r>
    <s v="Austria"/>
    <x v="15"/>
    <s v="040"/>
    <s v="Republic of Austria"/>
    <s v="High income: OECD"/>
    <m/>
    <x v="4"/>
    <s v="Euro"/>
    <s v="Euro area"/>
    <s v="Yes"/>
  </r>
  <r>
    <s v="Azerbaijan"/>
    <x v="16"/>
    <s v="031"/>
    <s v="Republic of Azerbaijan"/>
    <s v="Upper middle income"/>
    <s v="IBRD"/>
    <x v="4"/>
    <s v="New Azeri manat"/>
    <m/>
    <s v="No"/>
  </r>
  <r>
    <s v="Br. Antr. Terr"/>
    <x v="17"/>
    <s v="080"/>
    <m/>
    <s v="Others"/>
    <m/>
    <x v="3"/>
    <m/>
    <m/>
    <s v="No"/>
  </r>
  <r>
    <s v="Burundi"/>
    <x v="18"/>
    <s v="108"/>
    <s v="Republic of Burundi"/>
    <s v="Low income"/>
    <s v="IDA"/>
    <x v="2"/>
    <s v="Burundi franc"/>
    <s v="HIPC"/>
    <s v="Yes"/>
  </r>
  <r>
    <s v="Belgium"/>
    <x v="19"/>
    <s v="056"/>
    <s v="Kingdom of Belgium"/>
    <s v="High income: OECD"/>
    <m/>
    <x v="4"/>
    <s v="Euro"/>
    <s v="Euro area"/>
    <s v="Yes"/>
  </r>
  <r>
    <s v="Benin"/>
    <x v="20"/>
    <s v="204"/>
    <s v="Republic of Benin"/>
    <s v="Low income"/>
    <s v="IDA"/>
    <x v="2"/>
    <s v="CFA franc"/>
    <s v="HIPC"/>
    <s v="Yes"/>
  </r>
  <r>
    <s v="Bonaire"/>
    <x v="21"/>
    <s v="535"/>
    <m/>
    <s v="Others"/>
    <m/>
    <x v="3"/>
    <m/>
    <m/>
    <s v="No"/>
  </r>
  <r>
    <s v="Burkina Faso"/>
    <x v="22"/>
    <s v="854"/>
    <s v="Burkina Faso"/>
    <s v="Low income"/>
    <s v="IDA"/>
    <x v="2"/>
    <s v="CFA franc"/>
    <s v="HIPC"/>
    <s v="Yes"/>
  </r>
  <r>
    <s v="Bangladesh"/>
    <x v="23"/>
    <s v="050"/>
    <s v="People's Republic of Bangladesh"/>
    <s v="Lower middle income"/>
    <s v="IDA"/>
    <x v="1"/>
    <s v="Bangladeshi taka"/>
    <m/>
    <s v="Yes"/>
  </r>
  <r>
    <s v="Bulgaria"/>
    <x v="24"/>
    <s v="100"/>
    <s v="Republic of Bulgaria"/>
    <s v="Upper middle income"/>
    <s v="IBRD"/>
    <x v="4"/>
    <s v="Bulgarian lev"/>
    <m/>
    <s v="Yes"/>
  </r>
  <r>
    <s v="Bahrain"/>
    <x v="25"/>
    <s v="048"/>
    <s v="Kingdom of Bahrain"/>
    <s v="High income: nonOECD"/>
    <m/>
    <x v="5"/>
    <s v="Bahraini dinar"/>
    <m/>
    <s v="Yes"/>
  </r>
  <r>
    <s v="Bahamas, The"/>
    <x v="26"/>
    <s v="044"/>
    <s v="Commonwealth of The Bahamas"/>
    <s v="High income: nonOECD"/>
    <m/>
    <x v="0"/>
    <s v="Bahamian dollar"/>
    <m/>
    <s v="No"/>
  </r>
  <r>
    <s v="Bosnia and Herzegovina"/>
    <x v="27"/>
    <s v="070"/>
    <s v="Bosnia and Herzegovina"/>
    <s v="Upper middle income"/>
    <s v="IBRD"/>
    <x v="4"/>
    <s v="Bosnia and Herzegovina convertible mark"/>
    <m/>
    <s v="No"/>
  </r>
  <r>
    <s v="Belarus"/>
    <x v="28"/>
    <s v="112"/>
    <s v="Republic of Belarus"/>
    <s v="Upper middle income"/>
    <s v="IBRD"/>
    <x v="4"/>
    <s v="Belarusian rubel"/>
    <m/>
    <s v="No"/>
  </r>
  <r>
    <s v="Belgium-Luxembourg"/>
    <x v="29"/>
    <s v="058"/>
    <m/>
    <s v="Others"/>
    <m/>
    <x v="3"/>
    <m/>
    <m/>
    <s v="No"/>
  </r>
  <r>
    <s v="Belize"/>
    <x v="30"/>
    <s v="084"/>
    <s v="Belize"/>
    <s v="Upper middle income"/>
    <s v="IBRD"/>
    <x v="0"/>
    <s v="Belize dollar"/>
    <m/>
    <s v="Yes"/>
  </r>
  <r>
    <s v="Bermuda"/>
    <x v="31"/>
    <s v="060"/>
    <s v="The Bermudas"/>
    <s v="High income: nonOECD"/>
    <m/>
    <x v="7"/>
    <s v="Bermuda dollar"/>
    <m/>
    <s v="No"/>
  </r>
  <r>
    <s v="Bolivia"/>
    <x v="32"/>
    <s v="068"/>
    <s v="Plurinational State of Bolivia"/>
    <s v="Lower middle income"/>
    <s v="Blend"/>
    <x v="0"/>
    <s v="Bolivian Boliviano"/>
    <s v="HIPC"/>
    <s v="Yes"/>
  </r>
  <r>
    <s v="Brazil"/>
    <x v="33"/>
    <s v="076"/>
    <s v="Federative Republic of Brazil"/>
    <s v="Upper middle income"/>
    <s v="IBRD"/>
    <x v="0"/>
    <s v="Brazilian real"/>
    <m/>
    <s v="Yes"/>
  </r>
  <r>
    <s v="Barbados"/>
    <x v="34"/>
    <s v="052"/>
    <s v="Barbados"/>
    <s v="High income: nonOECD"/>
    <m/>
    <x v="0"/>
    <s v="Barbados dollar"/>
    <m/>
    <s v="Yes"/>
  </r>
  <r>
    <s v="Brunei"/>
    <x v="35"/>
    <s v="096"/>
    <s v="Brunei Darussalam"/>
    <s v="High income: nonOECD"/>
    <m/>
    <x v="6"/>
    <s v="Brunei dollar"/>
    <m/>
    <s v="Yes"/>
  </r>
  <r>
    <s v="Bhutan"/>
    <x v="36"/>
    <s v="064"/>
    <s v="Kingdom of Bhutan"/>
    <s v="Lower middle income"/>
    <s v="IDA"/>
    <x v="1"/>
    <s v="Bhutanese ngultrum"/>
    <m/>
    <s v="No"/>
  </r>
  <r>
    <s v="Bunkers"/>
    <x v="37"/>
    <s v="837"/>
    <m/>
    <s v="Others"/>
    <m/>
    <x v="3"/>
    <m/>
    <m/>
    <s v="No"/>
  </r>
  <r>
    <s v="Bouvet Island"/>
    <x v="38"/>
    <s v="074"/>
    <m/>
    <s v="Others"/>
    <m/>
    <x v="3"/>
    <m/>
    <m/>
    <s v="No"/>
  </r>
  <r>
    <s v="Botswana"/>
    <x v="39"/>
    <s v="072"/>
    <s v="Republic of Botswana"/>
    <s v="Upper middle income"/>
    <s v="IBRD"/>
    <x v="2"/>
    <s v="Botswana pula"/>
    <m/>
    <s v="Yes"/>
  </r>
  <r>
    <s v="Central African Republic"/>
    <x v="40"/>
    <s v="140"/>
    <s v="Central African Republic"/>
    <s v="Low income"/>
    <s v="IDA"/>
    <x v="2"/>
    <s v="CFA franc"/>
    <s v="HIPC"/>
    <s v="Yes"/>
  </r>
  <r>
    <s v="Canada"/>
    <x v="41"/>
    <s v="124"/>
    <s v="Canada"/>
    <s v="High income: OECD"/>
    <m/>
    <x v="7"/>
    <s v="Canadian dollar"/>
    <m/>
    <s v="Yes"/>
  </r>
  <r>
    <s v="Cocos (Keeling) Islands"/>
    <x v="42"/>
    <s v="166"/>
    <m/>
    <s v="Others"/>
    <m/>
    <x v="3"/>
    <m/>
    <m/>
    <s v="No"/>
  </r>
  <r>
    <s v="Switzerland"/>
    <x v="43"/>
    <s v="756"/>
    <s v="Switzerland"/>
    <s v="High income: OECD"/>
    <m/>
    <x v="4"/>
    <s v="Swiss franc"/>
    <m/>
    <s v="Yes"/>
  </r>
  <r>
    <s v="Chile"/>
    <x v="44"/>
    <s v="152"/>
    <s v="Republic of Chile"/>
    <s v="High income: OECD"/>
    <s v="IBRD"/>
    <x v="0"/>
    <s v="Chilean peso"/>
    <m/>
    <s v="Yes"/>
  </r>
  <r>
    <s v="China"/>
    <x v="45"/>
    <s v="156"/>
    <s v="People's Republic of China"/>
    <s v="Upper middle income"/>
    <s v="IBRD"/>
    <x v="6"/>
    <s v="Chinese yuan"/>
    <m/>
    <s v="Yes"/>
  </r>
  <r>
    <s v="Cote d'Ivoire"/>
    <x v="46"/>
    <s v="384"/>
    <s v="Republic of Côte d'Ivoire"/>
    <s v="Lower middle income"/>
    <s v="IDA"/>
    <x v="2"/>
    <s v="CFA franc"/>
    <s v="HIPC"/>
    <s v="Yes"/>
  </r>
  <r>
    <s v="Cameroon"/>
    <x v="47"/>
    <s v="120"/>
    <s v="Republic of Cameroon"/>
    <s v="Lower middle income"/>
    <s v="Blend"/>
    <x v="2"/>
    <s v="CFA franc"/>
    <s v="HIPC"/>
    <s v="Yes"/>
  </r>
  <r>
    <s v="Congo, Rep."/>
    <x v="48"/>
    <s v="178"/>
    <s v="Republic of Congo"/>
    <s v="Lower middle income"/>
    <s v="Blend"/>
    <x v="2"/>
    <s v="CFA franc"/>
    <s v="HIPC"/>
    <s v="Yes"/>
  </r>
  <r>
    <s v="Cook Islands"/>
    <x v="49"/>
    <s v="184"/>
    <m/>
    <s v="Others"/>
    <m/>
    <x v="3"/>
    <m/>
    <m/>
    <s v="No"/>
  </r>
  <r>
    <s v="Colombia"/>
    <x v="50"/>
    <s v="170"/>
    <s v="Republic of Colombia"/>
    <s v="Upper middle income"/>
    <s v="IBRD"/>
    <x v="0"/>
    <s v="Colombian peso"/>
    <m/>
    <s v="Yes"/>
  </r>
  <r>
    <s v="Comoros"/>
    <x v="51"/>
    <s v="174"/>
    <s v="Union of the Comoros"/>
    <s v="Low income"/>
    <s v="IDA"/>
    <x v="2"/>
    <s v="Comorian franc"/>
    <s v="HIPC"/>
    <s v="No"/>
  </r>
  <r>
    <s v="Cape Verde"/>
    <x v="52"/>
    <s v="132"/>
    <s v="Republic of Cabo Verde"/>
    <s v="Lower middle income"/>
    <s v="Blend"/>
    <x v="2"/>
    <s v="Cabo Verde escudo"/>
    <m/>
    <s v="Yes"/>
  </r>
  <r>
    <s v="Costa Rica"/>
    <x v="53"/>
    <s v="188"/>
    <s v="Republic of Costa Rica"/>
    <s v="Upper middle income"/>
    <s v="IBRD"/>
    <x v="0"/>
    <s v="Costa Rican colon"/>
    <m/>
    <s v="Yes"/>
  </r>
  <r>
    <s v="Czechoslovakia"/>
    <x v="54"/>
    <s v="200"/>
    <m/>
    <s v="Others"/>
    <m/>
    <x v="3"/>
    <m/>
    <m/>
    <s v="No"/>
  </r>
  <r>
    <s v="Cuba"/>
    <x v="55"/>
    <s v="192"/>
    <s v="Republic of Cuba"/>
    <s v="Upper middle income"/>
    <m/>
    <x v="0"/>
    <s v="Cuban peso"/>
    <m/>
    <s v="Yes"/>
  </r>
  <r>
    <s v="Curaçao"/>
    <x v="56"/>
    <s v="531"/>
    <s v="Curaçao"/>
    <s v="High income: nonOECD"/>
    <m/>
    <x v="0"/>
    <s v="Netherlands Antillean guilder"/>
    <m/>
    <s v="No"/>
  </r>
  <r>
    <s v="Christmas Island"/>
    <x v="57"/>
    <s v="162"/>
    <m/>
    <s v="Others"/>
    <m/>
    <x v="3"/>
    <m/>
    <m/>
    <s v="No"/>
  </r>
  <r>
    <s v="Cayman Islands"/>
    <x v="58"/>
    <s v="136"/>
    <s v="Cayman Islands"/>
    <s v="High income: nonOECD"/>
    <m/>
    <x v="0"/>
    <s v="Cayman Islands dollar"/>
    <m/>
    <s v="No"/>
  </r>
  <r>
    <s v="Cyprus"/>
    <x v="59"/>
    <s v="196"/>
    <s v="Republic of Cyprus"/>
    <s v="High income: nonOECD"/>
    <m/>
    <x v="4"/>
    <s v="Euro"/>
    <s v="Euro area"/>
    <s v="Yes"/>
  </r>
  <r>
    <s v="Czech Republic"/>
    <x v="60"/>
    <s v="203"/>
    <s v="Czech Republic"/>
    <s v="High income: OECD"/>
    <m/>
    <x v="4"/>
    <s v="Czech koruna"/>
    <m/>
    <s v="Yes"/>
  </r>
  <r>
    <s v="German Democratic Republic"/>
    <x v="61"/>
    <s v="278"/>
    <m/>
    <s v="Others"/>
    <m/>
    <x v="3"/>
    <m/>
    <m/>
    <s v="No"/>
  </r>
  <r>
    <s v="Germany"/>
    <x v="62"/>
    <s v="276"/>
    <s v="Federal Republic of Germany"/>
    <s v="High income: OECD"/>
    <m/>
    <x v="4"/>
    <s v="Euro"/>
    <s v="Euro area"/>
    <s v="Yes"/>
  </r>
  <r>
    <s v="Djibouti"/>
    <x v="63"/>
    <s v="262"/>
    <s v="Republic of Djibouti"/>
    <s v="Lower middle income"/>
    <s v="IDA"/>
    <x v="5"/>
    <s v="Djibouti franc"/>
    <m/>
    <s v="Yes"/>
  </r>
  <r>
    <s v="Dominica"/>
    <x v="64"/>
    <s v="212"/>
    <s v="Commonwealth of Dominica"/>
    <s v="Upper middle income"/>
    <s v="Blend"/>
    <x v="0"/>
    <s v="East Caribbean dollar"/>
    <m/>
    <s v="Yes"/>
  </r>
  <r>
    <s v="Denmark"/>
    <x v="65"/>
    <s v="208"/>
    <s v="Kingdom of Denmark"/>
    <s v="High income: OECD"/>
    <m/>
    <x v="4"/>
    <s v="Danish krone"/>
    <m/>
    <s v="Yes"/>
  </r>
  <r>
    <s v="Dominican Republic"/>
    <x v="66"/>
    <s v="214"/>
    <s v="Dominican Republic"/>
    <s v="Upper middle income"/>
    <s v="IBRD"/>
    <x v="0"/>
    <s v="Dominican peso"/>
    <m/>
    <s v="Yes"/>
  </r>
  <r>
    <s v="Algeria"/>
    <x v="67"/>
    <s v="012"/>
    <s v="People's Democratic Republic of Algeria"/>
    <s v="Upper middle income"/>
    <s v="IBRD"/>
    <x v="5"/>
    <s v="Algerian dinar"/>
    <m/>
    <s v="No"/>
  </r>
  <r>
    <s v="East Asia &amp; Pacific"/>
    <x v="68"/>
    <s v="EAS"/>
    <s v="East Asia &amp; Pacific (all income levels)"/>
    <s v="Others"/>
    <m/>
    <x v="3"/>
    <m/>
    <m/>
    <m/>
  </r>
  <r>
    <s v="East Asia &amp; Pacific"/>
    <x v="68"/>
    <s v="EAS"/>
    <s v="East Asia &amp; Pacific (all income levels)"/>
    <s v="Others"/>
    <m/>
    <x v="3"/>
    <m/>
    <m/>
    <m/>
  </r>
  <r>
    <s v="Europe &amp; Central Asia"/>
    <x v="69"/>
    <s v="ECS"/>
    <s v="Europe &amp; Central Asia (all income levels)"/>
    <s v="Others"/>
    <m/>
    <x v="3"/>
    <m/>
    <m/>
    <m/>
  </r>
  <r>
    <s v="Ecuador"/>
    <x v="70"/>
    <s v="218"/>
    <s v="Republic of Ecuador"/>
    <s v="Upper middle income"/>
    <s v="IBRD"/>
    <x v="0"/>
    <s v="U.S. dollar"/>
    <m/>
    <s v="Yes"/>
  </r>
  <r>
    <s v="Egypt, Arab Rep."/>
    <x v="71"/>
    <s v="818"/>
    <s v="Arab Republic of Egypt"/>
    <s v="Lower middle income"/>
    <s v="IBRD"/>
    <x v="5"/>
    <s v="Egyptian pound"/>
    <m/>
    <s v="Yes"/>
  </r>
  <r>
    <s v="Eritrea"/>
    <x v="72"/>
    <s v="232"/>
    <s v="State of Eritrea"/>
    <s v="Low income"/>
    <s v="IDA"/>
    <x v="2"/>
    <s v="Eritrean nakfa"/>
    <s v="HIPC"/>
    <s v="No"/>
  </r>
  <r>
    <s v="Western Sahara"/>
    <x v="73"/>
    <s v="732"/>
    <m/>
    <s v="Others"/>
    <m/>
    <x v="3"/>
    <m/>
    <m/>
    <s v="No"/>
  </r>
  <r>
    <s v="Spain"/>
    <x v="74"/>
    <s v="724"/>
    <s v="Kingdom of Spain"/>
    <s v="High income: OECD"/>
    <m/>
    <x v="4"/>
    <s v="Euro"/>
    <s v="Euro area"/>
    <s v="Yes"/>
  </r>
  <r>
    <s v="Estonia"/>
    <x v="75"/>
    <s v="233"/>
    <s v="Republic of Estonia"/>
    <s v="High income: OECD"/>
    <m/>
    <x v="4"/>
    <s v="Euro"/>
    <s v="Euro area"/>
    <s v="Yes"/>
  </r>
  <r>
    <s v="Ethiopia(includes Eritrea)"/>
    <x v="76"/>
    <s v="230"/>
    <m/>
    <s v="Others"/>
    <m/>
    <x v="3"/>
    <m/>
    <m/>
    <s v="No"/>
  </r>
  <r>
    <s v="Ethiopia(excludes Eritrea)"/>
    <x v="77"/>
    <s v="231"/>
    <s v="Federal Democratic Republic of Ethiopia"/>
    <s v="Low income"/>
    <s v="IDA"/>
    <x v="2"/>
    <s v="Ethiopian birr"/>
    <s v="HIPC"/>
    <s v="No"/>
  </r>
  <r>
    <s v="Finland"/>
    <x v="78"/>
    <s v="246"/>
    <s v="Republic of Finland"/>
    <s v="High income: OECD"/>
    <m/>
    <x v="4"/>
    <s v="Euro"/>
    <s v="Euro area"/>
    <s v="Yes"/>
  </r>
  <r>
    <s v="Fiji"/>
    <x v="79"/>
    <s v="242"/>
    <s v="Republic of Fiji"/>
    <s v="Upper middle income"/>
    <s v="IBRD"/>
    <x v="6"/>
    <s v="Fijian dollar"/>
    <m/>
    <s v="Yes"/>
  </r>
  <r>
    <s v="Falkland Island"/>
    <x v="80"/>
    <s v="238"/>
    <m/>
    <s v="Others"/>
    <m/>
    <x v="3"/>
    <m/>
    <m/>
    <s v="No"/>
  </r>
  <r>
    <s v="France"/>
    <x v="81"/>
    <s v="250"/>
    <s v="French Republic"/>
    <s v="High income: OECD"/>
    <m/>
    <x v="4"/>
    <s v="Euro"/>
    <s v="Euro area"/>
    <s v="Yes"/>
  </r>
  <r>
    <s v="Free Zones"/>
    <x v="82"/>
    <s v="838"/>
    <m/>
    <s v="Others"/>
    <m/>
    <x v="3"/>
    <m/>
    <m/>
    <s v="No"/>
  </r>
  <r>
    <s v="Faeroe Islands"/>
    <x v="83"/>
    <s v="234"/>
    <s v="Faeroe Islands"/>
    <s v="High income: nonOECD"/>
    <m/>
    <x v="4"/>
    <s v="Danish krone"/>
    <m/>
    <s v="No"/>
  </r>
  <r>
    <s v="Micronesia, Fed. Sts."/>
    <x v="84"/>
    <s v="583"/>
    <s v="Federated States of Micronesia"/>
    <s v="Lower middle income"/>
    <s v="IDA"/>
    <x v="6"/>
    <s v="U.S. dollar"/>
    <m/>
    <s v="No"/>
  </r>
  <r>
    <s v="Gabon"/>
    <x v="85"/>
    <s v="266"/>
    <s v="Gabonese Republic"/>
    <s v="Upper middle income"/>
    <s v="IBRD"/>
    <x v="2"/>
    <s v="CFA franc"/>
    <m/>
    <s v="Yes"/>
  </r>
  <r>
    <s v="United Kingdom"/>
    <x v="86"/>
    <s v="826"/>
    <s v="United Kingdom of Great Britain and Northern Ireland"/>
    <s v="High income: OECD"/>
    <m/>
    <x v="4"/>
    <s v="Pound sterling"/>
    <m/>
    <s v="Yes"/>
  </r>
  <r>
    <s v="Georgia"/>
    <x v="87"/>
    <s v="268"/>
    <s v="Georgia"/>
    <s v="Lower middle income"/>
    <s v="IBRD"/>
    <x v="4"/>
    <s v="Georgian lari"/>
    <m/>
    <s v="Yes"/>
  </r>
  <r>
    <s v="Ghana"/>
    <x v="88"/>
    <s v="288"/>
    <s v="Republic of Ghana"/>
    <s v="Lower middle income"/>
    <s v="IDA"/>
    <x v="2"/>
    <s v="New Ghanaian cedi"/>
    <s v="HIPC"/>
    <s v="Yes"/>
  </r>
  <r>
    <s v="Gibraltar"/>
    <x v="89"/>
    <s v="292"/>
    <m/>
    <s v="Others"/>
    <m/>
    <x v="3"/>
    <m/>
    <m/>
    <s v="No"/>
  </r>
  <r>
    <s v="Guinea"/>
    <x v="90"/>
    <s v="324"/>
    <s v="Republic of Guinea"/>
    <s v="Low income"/>
    <s v="IDA"/>
    <x v="2"/>
    <s v="Guinean franc"/>
    <s v="HIPC"/>
    <s v="Yes"/>
  </r>
  <r>
    <s v="Guadeloupe"/>
    <x v="91"/>
    <s v="312"/>
    <m/>
    <s v="Others"/>
    <m/>
    <x v="3"/>
    <m/>
    <m/>
    <s v="No"/>
  </r>
  <r>
    <s v="Gambia, The"/>
    <x v="92"/>
    <s v="270"/>
    <s v="Republic of The Gambia"/>
    <s v="Low income"/>
    <s v="IDA"/>
    <x v="2"/>
    <s v="Gambian dalasi"/>
    <s v="HIPC"/>
    <s v="Yes"/>
  </r>
  <r>
    <s v="Guinea-Bissau"/>
    <x v="93"/>
    <s v="624"/>
    <s v="Republic of Guinea-Bissau"/>
    <s v="Low income"/>
    <s v="IDA"/>
    <x v="2"/>
    <s v="CFA franc"/>
    <s v="HIPC"/>
    <s v="Yes"/>
  </r>
  <r>
    <s v="Equatorial Guinea"/>
    <x v="94"/>
    <s v="226"/>
    <s v="Republic of Equatorial Guinea"/>
    <s v="High income: nonOECD"/>
    <s v="IBRD"/>
    <x v="2"/>
    <s v="CFA franc"/>
    <m/>
    <s v="No"/>
  </r>
  <r>
    <s v="Greece"/>
    <x v="95"/>
    <s v="300"/>
    <s v="Hellenic Republic"/>
    <s v="High income: OECD"/>
    <m/>
    <x v="4"/>
    <s v="Euro"/>
    <s v="Euro area"/>
    <s v="Yes"/>
  </r>
  <r>
    <s v="Grenada"/>
    <x v="96"/>
    <s v="308"/>
    <s v="Grenada"/>
    <s v="Upper middle income"/>
    <s v="Blend"/>
    <x v="0"/>
    <s v="East Caribbean dollar"/>
    <m/>
    <s v="Yes"/>
  </r>
  <r>
    <s v="Greenland"/>
    <x v="97"/>
    <s v="304"/>
    <s v="Greenland"/>
    <s v="High income: nonOECD"/>
    <m/>
    <x v="4"/>
    <s v="Danish krone"/>
    <m/>
    <s v="No"/>
  </r>
  <r>
    <s v="Guatemala"/>
    <x v="98"/>
    <s v="320"/>
    <s v="Republic of Guatemala"/>
    <s v="Lower middle income"/>
    <s v="IBRD"/>
    <x v="0"/>
    <s v="Guatemalan quetzal"/>
    <m/>
    <s v="Yes"/>
  </r>
  <r>
    <s v="French Guiana"/>
    <x v="99"/>
    <s v="254"/>
    <m/>
    <s v="Others"/>
    <m/>
    <x v="3"/>
    <m/>
    <m/>
    <s v="No"/>
  </r>
  <r>
    <s v="Guam"/>
    <x v="100"/>
    <s v="316"/>
    <s v="Guam"/>
    <s v="High income: nonOECD"/>
    <m/>
    <x v="6"/>
    <s v="U.S. dollar"/>
    <m/>
    <s v="No"/>
  </r>
  <r>
    <s v="Guyana"/>
    <x v="101"/>
    <s v="328"/>
    <s v="Co-operative Republic of Guyana"/>
    <s v="Lower middle income"/>
    <s v="IDA"/>
    <x v="0"/>
    <s v="Guyana dollar"/>
    <s v="HIPC"/>
    <s v="Yes"/>
  </r>
  <r>
    <s v="Hong Kong, China"/>
    <x v="102"/>
    <s v="344"/>
    <s v="Hong Kong Special Administrative Region of the People's Republic of China"/>
    <s v="High income: nonOECD"/>
    <m/>
    <x v="6"/>
    <s v="Hong Kong dollar"/>
    <m/>
    <s v="Yes"/>
  </r>
  <r>
    <s v="Heard Island and McDonald Island"/>
    <x v="103"/>
    <s v="334"/>
    <m/>
    <s v="Others"/>
    <m/>
    <x v="3"/>
    <m/>
    <m/>
    <s v="No"/>
  </r>
  <r>
    <s v="Honduras"/>
    <x v="104"/>
    <s v="340"/>
    <s v="Republic of Honduras"/>
    <s v="Lower middle income"/>
    <s v="IDA"/>
    <x v="0"/>
    <s v="Honduran lempira"/>
    <s v="HIPC"/>
    <s v="Yes"/>
  </r>
  <r>
    <s v="Croatia"/>
    <x v="105"/>
    <s v="191"/>
    <s v="Republic of Croatia"/>
    <s v="High income: nonOECD"/>
    <s v="IBRD"/>
    <x v="4"/>
    <s v="Croatian kuna"/>
    <m/>
    <s v="Yes"/>
  </r>
  <r>
    <s v="Haiti"/>
    <x v="106"/>
    <s v="332"/>
    <s v="Republic of Haiti"/>
    <s v="Low income"/>
    <s v="IDA"/>
    <x v="0"/>
    <s v="Haitian gourde"/>
    <s v="HIPC"/>
    <s v="Yes"/>
  </r>
  <r>
    <s v="Hungary"/>
    <x v="107"/>
    <s v="348"/>
    <s v="Hungary"/>
    <s v="High income: OECD"/>
    <m/>
    <x v="4"/>
    <s v="Hungarian forint"/>
    <m/>
    <s v="Yes"/>
  </r>
  <r>
    <s v="Indonesia"/>
    <x v="108"/>
    <s v="360"/>
    <s v="Republic of Indonesia"/>
    <s v="Lower middle income"/>
    <s v="IBRD"/>
    <x v="6"/>
    <s v="Indonesian rupiah"/>
    <m/>
    <s v="Yes"/>
  </r>
  <r>
    <s v="India"/>
    <x v="109"/>
    <s v="356"/>
    <s v="Republic of India"/>
    <s v="Lower middle income"/>
    <s v="IBRD"/>
    <x v="1"/>
    <s v="Indian rupee"/>
    <m/>
    <s v="Yes"/>
  </r>
  <r>
    <s v="British Indian Ocean Ter."/>
    <x v="110"/>
    <s v="086"/>
    <m/>
    <s v="Others"/>
    <m/>
    <x v="3"/>
    <m/>
    <m/>
    <s v="No"/>
  </r>
  <r>
    <s v="Ireland"/>
    <x v="111"/>
    <s v="372"/>
    <s v="Ireland"/>
    <s v="High income: OECD"/>
    <m/>
    <x v="4"/>
    <s v="Euro"/>
    <s v="Euro area"/>
    <s v="Yes"/>
  </r>
  <r>
    <s v="Iran, Islamic Rep."/>
    <x v="112"/>
    <s v="364"/>
    <s v="Islamic Republic of Iran"/>
    <s v="Upper middle income"/>
    <s v="IBRD"/>
    <x v="5"/>
    <s v="Iranian rial"/>
    <m/>
    <s v="No"/>
  </r>
  <r>
    <s v="Iraq"/>
    <x v="113"/>
    <s v="368"/>
    <s v="Republic of Iraq"/>
    <s v="Upper middle income"/>
    <s v="IBRD"/>
    <x v="5"/>
    <s v="Iraqi dinar"/>
    <m/>
    <s v="No"/>
  </r>
  <r>
    <s v="Iceland"/>
    <x v="114"/>
    <s v="352"/>
    <s v="Republic of Iceland"/>
    <s v="High income: OECD"/>
    <m/>
    <x v="4"/>
    <s v="Iceland krona"/>
    <m/>
    <s v="Yes"/>
  </r>
  <r>
    <s v="Israel"/>
    <x v="115"/>
    <s v="376"/>
    <s v="State of Israel"/>
    <s v="High income: OECD"/>
    <m/>
    <x v="5"/>
    <s v="Israeli new shekel"/>
    <m/>
    <s v="Yes"/>
  </r>
  <r>
    <s v="Italy"/>
    <x v="116"/>
    <s v="380"/>
    <s v="Italian Republic"/>
    <s v="High income: OECD"/>
    <m/>
    <x v="4"/>
    <s v="Euro"/>
    <s v="Euro area"/>
    <s v="Yes"/>
  </r>
  <r>
    <s v="Jamaica"/>
    <x v="117"/>
    <s v="388"/>
    <s v="Jamaica"/>
    <s v="Upper middle income"/>
    <s v="IBRD"/>
    <x v="0"/>
    <s v="Jamaican dollar"/>
    <m/>
    <s v="Yes"/>
  </r>
  <r>
    <s v="Jordan"/>
    <x v="118"/>
    <s v="400"/>
    <s v="Hashemite Kingdom of Jordan"/>
    <s v="Upper middle income"/>
    <s v="IBRD"/>
    <x v="5"/>
    <s v="Jordanian dinar"/>
    <m/>
    <s v="Yes"/>
  </r>
  <r>
    <s v="Japan"/>
    <x v="119"/>
    <s v="392"/>
    <s v="Japan"/>
    <s v="High income: OECD"/>
    <m/>
    <x v="6"/>
    <s v="Japanese yen"/>
    <m/>
    <s v="Yes"/>
  </r>
  <r>
    <s v="Kazakhstan"/>
    <x v="120"/>
    <s v="398"/>
    <s v="Republic of Kazakhstan"/>
    <s v="Upper middle income"/>
    <s v="IBRD"/>
    <x v="4"/>
    <s v="Kazakh tenge"/>
    <m/>
    <s v="No"/>
  </r>
  <r>
    <s v="Kenya"/>
    <x v="121"/>
    <s v="404"/>
    <s v="Republic of Kenya"/>
    <s v="Lower middle income"/>
    <s v="IDA"/>
    <x v="2"/>
    <s v="Kenyan shilling"/>
    <m/>
    <s v="Yes"/>
  </r>
  <r>
    <s v="Kyrgyz Republic"/>
    <x v="122"/>
    <s v="417"/>
    <s v="Kyrgyz Republic"/>
    <s v="Lower middle income"/>
    <s v="IDA"/>
    <x v="4"/>
    <s v="Kyrgyz som"/>
    <s v="HIPC"/>
    <s v="Yes"/>
  </r>
  <r>
    <s v="Cambodia"/>
    <x v="123"/>
    <s v="116"/>
    <s v="Kingdom of Cambodia"/>
    <s v="Low income"/>
    <s v="IDA"/>
    <x v="6"/>
    <s v="Cambodian riel"/>
    <m/>
    <s v="Yes"/>
  </r>
  <r>
    <s v="Kiribati"/>
    <x v="124"/>
    <s v="296"/>
    <s v="Republic of Kiribati"/>
    <s v="Lower middle income"/>
    <s v="IDA"/>
    <x v="6"/>
    <s v="Australian dollar"/>
    <m/>
    <s v="No"/>
  </r>
  <r>
    <s v="St. Kitts and Nevis"/>
    <x v="125"/>
    <s v="659"/>
    <s v="St. Kitts and Nevis"/>
    <s v="High income: nonOECD"/>
    <s v="IBRD"/>
    <x v="0"/>
    <s v="East Caribbean dollar"/>
    <m/>
    <s v="Yes"/>
  </r>
  <r>
    <s v="Korea, Rep."/>
    <x v="126"/>
    <s v="410"/>
    <s v="Republic of Korea"/>
    <s v="High income: OECD"/>
    <s v="IBRD"/>
    <x v="6"/>
    <s v="Korean won"/>
    <m/>
    <s v="Yes"/>
  </r>
  <r>
    <s v="Kuwait"/>
    <x v="127"/>
    <s v="414"/>
    <s v="State of Kuwait"/>
    <s v="High income: nonOECD"/>
    <m/>
    <x v="5"/>
    <s v="Kuwaiti dinar"/>
    <m/>
    <s v="Yes"/>
  </r>
  <r>
    <s v="Lao PDR"/>
    <x v="128"/>
    <s v="418"/>
    <s v="Lao People's Democratic Republic"/>
    <s v="Lower middle income"/>
    <s v="IDA"/>
    <x v="6"/>
    <s v="Lao kip"/>
    <m/>
    <s v="No"/>
  </r>
  <r>
    <s v="Lebanon"/>
    <x v="129"/>
    <s v="422"/>
    <s v="Lebanese Republic"/>
    <s v="Upper middle income"/>
    <s v="IBRD"/>
    <x v="5"/>
    <s v="Lebanese pound"/>
    <m/>
    <s v="No"/>
  </r>
  <r>
    <s v="Liberia"/>
    <x v="130"/>
    <s v="430"/>
    <s v="Republic of Liberia"/>
    <s v="Low income"/>
    <s v="IDA"/>
    <x v="2"/>
    <s v="Liberian dollar"/>
    <s v="HIPC"/>
    <s v="No"/>
  </r>
  <r>
    <s v="Libya"/>
    <x v="131"/>
    <s v="434"/>
    <s v="Socialist People's Libyan Arab Jamahiriya"/>
    <s v="Upper middle income"/>
    <s v="IBRD"/>
    <x v="5"/>
    <s v="Libyan dinar"/>
    <m/>
    <s v="No"/>
  </r>
  <r>
    <s v="St. Lucia"/>
    <x v="132"/>
    <s v="662"/>
    <s v="St. Lucia"/>
    <s v="Upper middle income"/>
    <s v="Blend"/>
    <x v="0"/>
    <s v="East Caribbean dollar"/>
    <m/>
    <s v="Yes"/>
  </r>
  <r>
    <s v="Latin America &amp; Caribbean"/>
    <x v="133"/>
    <s v="LCN"/>
    <s v="Latin America &amp; Caribbean (all income levels)"/>
    <s v="Others"/>
    <m/>
    <x v="3"/>
    <m/>
    <m/>
    <m/>
  </r>
  <r>
    <s v="Latin America &amp; Caribbean"/>
    <x v="133"/>
    <s v="LCN"/>
    <s v="Latin America &amp; Caribbean (all income levels)"/>
    <s v="Others"/>
    <m/>
    <x v="3"/>
    <m/>
    <m/>
    <m/>
  </r>
  <r>
    <s v="Sri Lanka"/>
    <x v="134"/>
    <s v="144"/>
    <s v="Democratic Socialist Republic of Sri Lanka"/>
    <s v="Lower middle income"/>
    <s v="Blend"/>
    <x v="1"/>
    <s v="Sri Lankan rupee"/>
    <m/>
    <s v="Yes"/>
  </r>
  <r>
    <s v="Lesotho"/>
    <x v="135"/>
    <s v="426"/>
    <s v="Kingdom of Lesotho"/>
    <s v="Lower middle income"/>
    <s v="IDA"/>
    <x v="2"/>
    <s v="Lesotho loti"/>
    <m/>
    <s v="Yes"/>
  </r>
  <r>
    <s v="Lithuania"/>
    <x v="136"/>
    <s v="440"/>
    <s v="Republic of Lithuania"/>
    <s v="High income: nonOECD"/>
    <m/>
    <x v="4"/>
    <s v="Euro"/>
    <s v="Euro area"/>
    <s v="Yes"/>
  </r>
  <r>
    <s v="Luxembourg"/>
    <x v="137"/>
    <s v="442"/>
    <s v="Grand Duchy of Luxembourg"/>
    <s v="High income: OECD"/>
    <m/>
    <x v="4"/>
    <s v="Euro"/>
    <s v="Euro area"/>
    <s v="Yes"/>
  </r>
  <r>
    <s v="Latvia"/>
    <x v="138"/>
    <s v="428"/>
    <s v="Republic of Latvia"/>
    <s v="High income: nonOECD"/>
    <m/>
    <x v="4"/>
    <s v="Euro"/>
    <s v="Euro area"/>
    <s v="Yes"/>
  </r>
  <r>
    <s v="Macao"/>
    <x v="139"/>
    <s v="446"/>
    <s v="Macao Special Administrative Region of the People's Republic of China"/>
    <s v="High income: nonOECD"/>
    <m/>
    <x v="6"/>
    <s v="Macao pataca"/>
    <m/>
    <s v="Yes"/>
  </r>
  <r>
    <s v="Morocco"/>
    <x v="140"/>
    <s v="504"/>
    <s v="Kingdom of Morocco"/>
    <s v="Lower middle income"/>
    <s v="IBRD"/>
    <x v="5"/>
    <s v="Moroccan dirham"/>
    <m/>
    <s v="Yes"/>
  </r>
  <r>
    <s v="Monaco"/>
    <x v="141"/>
    <s v="492"/>
    <s v="Principality of Monaco"/>
    <s v="High income: nonOECD"/>
    <m/>
    <x v="4"/>
    <s v="Euro"/>
    <m/>
    <s v="No"/>
  </r>
  <r>
    <s v="Moldova"/>
    <x v="142"/>
    <s v="498"/>
    <s v="Republic of Moldova"/>
    <s v="Lower middle income"/>
    <s v="Blend"/>
    <x v="4"/>
    <s v="Moldovan leu"/>
    <m/>
    <s v="Yes"/>
  </r>
  <r>
    <s v="Madagascar"/>
    <x v="143"/>
    <s v="450"/>
    <s v="Republic of Madagascar"/>
    <s v="Low income"/>
    <s v="IDA"/>
    <x v="2"/>
    <s v="Malagasy ariary"/>
    <s v="HIPC"/>
    <s v="Yes"/>
  </r>
  <r>
    <s v="Maldives"/>
    <x v="144"/>
    <s v="462"/>
    <s v="Republic of Maldives"/>
    <s v="Upper middle income"/>
    <s v="IDA"/>
    <x v="1"/>
    <s v="Maldivian rufiyaa"/>
    <m/>
    <s v="Yes"/>
  </r>
  <r>
    <s v="Middle East &amp; North Africa"/>
    <x v="145"/>
    <s v="MEA"/>
    <s v="Middle East &amp; North Africa (all income levels)"/>
    <s v="Others"/>
    <m/>
    <x v="3"/>
    <m/>
    <m/>
    <m/>
  </r>
  <r>
    <s v="Middle East &amp; North Africa"/>
    <x v="145"/>
    <s v="MEA"/>
    <s v="Middle East &amp; North Africa (all income levels)"/>
    <s v="Others"/>
    <m/>
    <x v="3"/>
    <m/>
    <m/>
    <m/>
  </r>
  <r>
    <s v="Mexico"/>
    <x v="146"/>
    <s v="484"/>
    <s v="United Mexican States"/>
    <s v="Upper middle income"/>
    <s v="IBRD"/>
    <x v="0"/>
    <s v="Mexican peso"/>
    <m/>
    <s v="Yes"/>
  </r>
  <r>
    <s v="Marshall Islands"/>
    <x v="147"/>
    <s v="584"/>
    <s v="Republic of the Marshall Islands"/>
    <s v="Upper middle income"/>
    <s v="IDA"/>
    <x v="6"/>
    <s v="U.S. dollar"/>
    <m/>
    <s v="No"/>
  </r>
  <r>
    <s v="Macedonia, FYR"/>
    <x v="148"/>
    <s v="807"/>
    <s v="Former Yugoslav Republic of Macedonia"/>
    <s v="Upper middle income"/>
    <s v="IBRD"/>
    <x v="4"/>
    <s v="Macedonian denar"/>
    <m/>
    <s v="Yes"/>
  </r>
  <r>
    <s v="Mali"/>
    <x v="149"/>
    <s v="466"/>
    <s v="Republic of Mali"/>
    <s v="Low income"/>
    <s v="IDA"/>
    <x v="2"/>
    <s v="CFA franc"/>
    <s v="HIPC"/>
    <s v="Yes"/>
  </r>
  <r>
    <s v="Malta"/>
    <x v="150"/>
    <s v="470"/>
    <s v="Republic of Malta"/>
    <s v="High income: nonOECD"/>
    <m/>
    <x v="5"/>
    <s v="Euro"/>
    <s v="Euro area"/>
    <s v="Yes"/>
  </r>
  <r>
    <s v="Myanmar"/>
    <x v="151"/>
    <s v="104"/>
    <s v="Republic of the Union of Myanmar"/>
    <s v="Lower middle income"/>
    <s v="IDA"/>
    <x v="6"/>
    <s v="Myanmar kyat"/>
    <m/>
    <s v="Yes"/>
  </r>
  <r>
    <s v="Mongolia"/>
    <x v="152"/>
    <s v="496"/>
    <s v="Mongolia"/>
    <s v="Upper middle income"/>
    <s v="Blend"/>
    <x v="6"/>
    <s v="Mongolian tugrik"/>
    <m/>
    <s v="Yes"/>
  </r>
  <r>
    <s v="Northern Mariana Islands"/>
    <x v="153"/>
    <s v="580"/>
    <s v="Commonwealth of the Northern Mariana Islands"/>
    <s v="High income: nonOECD"/>
    <m/>
    <x v="6"/>
    <s v="U.S. dollar"/>
    <m/>
    <s v="No"/>
  </r>
  <r>
    <s v="Montenegro"/>
    <x v="154"/>
    <s v="499"/>
    <m/>
    <s v="Others"/>
    <m/>
    <x v="3"/>
    <m/>
    <m/>
    <s v="No"/>
  </r>
  <r>
    <s v="Mozambique"/>
    <x v="155"/>
    <s v="508"/>
    <s v="Republic of Mozambique"/>
    <s v="Low income"/>
    <s v="IDA"/>
    <x v="2"/>
    <s v="New Mozambican metical"/>
    <s v="HIPC"/>
    <s v="Yes"/>
  </r>
  <r>
    <s v="Mauritania"/>
    <x v="156"/>
    <s v="478"/>
    <s v="Islamic Republic of Mauritania"/>
    <s v="Lower middle income"/>
    <s v="IDA"/>
    <x v="2"/>
    <s v="Mauritanian ouguiya"/>
    <s v="HIPC"/>
    <s v="Yes"/>
  </r>
  <r>
    <s v="Montserrat"/>
    <x v="157"/>
    <s v="500"/>
    <m/>
    <s v="Others"/>
    <m/>
    <x v="3"/>
    <m/>
    <m/>
    <s v="No"/>
  </r>
  <r>
    <s v="Martinique"/>
    <x v="158"/>
    <s v="474"/>
    <m/>
    <s v="Others"/>
    <m/>
    <x v="3"/>
    <m/>
    <m/>
    <s v="No"/>
  </r>
  <r>
    <s v="Mauritius"/>
    <x v="159"/>
    <s v="480"/>
    <s v="Republic of Mauritius"/>
    <s v="Upper middle income"/>
    <s v="IBRD"/>
    <x v="2"/>
    <s v="Mauritian rupee"/>
    <m/>
    <s v="Yes"/>
  </r>
  <r>
    <s v="Malawi"/>
    <x v="160"/>
    <s v="454"/>
    <s v="Republic of Malawi"/>
    <s v="Low income"/>
    <s v="IDA"/>
    <x v="2"/>
    <s v="Malawi kwacha"/>
    <s v="HIPC"/>
    <s v="Yes"/>
  </r>
  <r>
    <s v="Malaysia"/>
    <x v="161"/>
    <s v="458"/>
    <s v="Malaysia"/>
    <s v="Upper middle income"/>
    <s v="IBRD"/>
    <x v="6"/>
    <s v="Malaysian ringgit"/>
    <m/>
    <s v="Yes"/>
  </r>
  <r>
    <s v="Mayotte"/>
    <x v="162"/>
    <s v="175"/>
    <m/>
    <s v="Others"/>
    <m/>
    <x v="3"/>
    <m/>
    <m/>
    <s v="No"/>
  </r>
  <r>
    <s v="North America"/>
    <x v="163"/>
    <s v="NAC"/>
    <s v="North America"/>
    <s v="Others"/>
    <m/>
    <x v="3"/>
    <m/>
    <m/>
    <m/>
  </r>
  <r>
    <s v="Namibia"/>
    <x v="164"/>
    <s v="516"/>
    <s v="Republic of Namibia"/>
    <s v="Upper middle income"/>
    <s v="IBRD"/>
    <x v="2"/>
    <s v="Namibian dollar"/>
    <m/>
    <s v="Yes"/>
  </r>
  <r>
    <s v="New Caledonia"/>
    <x v="165"/>
    <s v="540"/>
    <s v="New Caledonia"/>
    <s v="High income: nonOECD"/>
    <m/>
    <x v="6"/>
    <s v="CFP franc"/>
    <m/>
    <s v="No"/>
  </r>
  <r>
    <s v="Niger"/>
    <x v="166"/>
    <s v="562"/>
    <s v="Republic of Niger"/>
    <s v="Low income"/>
    <s v="IDA"/>
    <x v="2"/>
    <s v="CFA franc"/>
    <s v="HIPC"/>
    <s v="Yes"/>
  </r>
  <r>
    <s v="Norfolk Island"/>
    <x v="167"/>
    <s v="574"/>
    <m/>
    <s v="Others"/>
    <m/>
    <x v="3"/>
    <m/>
    <m/>
    <s v="No"/>
  </r>
  <r>
    <s v="Nigeria"/>
    <x v="168"/>
    <s v="566"/>
    <s v="Federal Republic of Nigeria"/>
    <s v="Lower middle income"/>
    <s v="Blend"/>
    <x v="2"/>
    <s v="Nigerian naira"/>
    <m/>
    <s v="Yes"/>
  </r>
  <r>
    <s v="Nicaragua"/>
    <x v="169"/>
    <s v="558"/>
    <s v="Republic of Nicaragua"/>
    <s v="Lower middle income"/>
    <s v="IDA"/>
    <x v="0"/>
    <s v="Nicaraguan gold cordoba"/>
    <s v="HIPC"/>
    <s v="Yes"/>
  </r>
  <r>
    <s v="Niue"/>
    <x v="170"/>
    <s v="570"/>
    <m/>
    <s v="Others"/>
    <m/>
    <x v="3"/>
    <m/>
    <m/>
    <s v="No"/>
  </r>
  <r>
    <s v="Netherlands"/>
    <x v="171"/>
    <s v="528"/>
    <s v="Kingdom of the Netherlands"/>
    <s v="High income: OECD"/>
    <m/>
    <x v="4"/>
    <s v="Euro"/>
    <s v="Euro area"/>
    <s v="Yes"/>
  </r>
  <r>
    <s v="Norway"/>
    <x v="172"/>
    <s v="578"/>
    <s v="Kingdom of Norway"/>
    <s v="High income: OECD"/>
    <m/>
    <x v="4"/>
    <s v="Norwegian krone"/>
    <m/>
    <s v="Yes"/>
  </r>
  <r>
    <s v="Nepal"/>
    <x v="173"/>
    <s v="524"/>
    <s v="Nepal"/>
    <s v="Low income"/>
    <s v="IDA"/>
    <x v="1"/>
    <s v="Nepalese rupee"/>
    <m/>
    <s v="Yes"/>
  </r>
  <r>
    <s v="Nauru"/>
    <x v="174"/>
    <s v="520"/>
    <m/>
    <s v="Others"/>
    <m/>
    <x v="3"/>
    <m/>
    <m/>
    <s v="No"/>
  </r>
  <r>
    <s v="Neutral Zone"/>
    <x v="175"/>
    <s v="536"/>
    <m/>
    <s v="Others"/>
    <m/>
    <x v="3"/>
    <m/>
    <m/>
    <s v="No"/>
  </r>
  <r>
    <s v="New Zealand"/>
    <x v="176"/>
    <s v="554"/>
    <s v="New Zealand"/>
    <s v="High income: OECD"/>
    <m/>
    <x v="6"/>
    <s v="New Zealand dollar"/>
    <m/>
    <s v="Yes"/>
  </r>
  <r>
    <s v="Other Asia, nes"/>
    <x v="177"/>
    <s v="490"/>
    <m/>
    <s v="Others"/>
    <m/>
    <x v="3"/>
    <m/>
    <m/>
    <s v="No"/>
  </r>
  <r>
    <s v="Oman"/>
    <x v="178"/>
    <s v="512"/>
    <s v="Sultanate of Oman"/>
    <s v="High income: nonOECD"/>
    <m/>
    <x v="5"/>
    <s v="Rial Omani"/>
    <m/>
    <s v="Yes"/>
  </r>
  <r>
    <s v="Pakistan"/>
    <x v="179"/>
    <s v="586"/>
    <s v="Islamic Republic of Pakistan"/>
    <s v="Lower middle income"/>
    <s v="Blend"/>
    <x v="1"/>
    <s v="Pakistani rupee"/>
    <m/>
    <s v="Yes"/>
  </r>
  <r>
    <s v="Panama"/>
    <x v="180"/>
    <s v="591"/>
    <s v="Republic of Panama"/>
    <s v="Upper middle income"/>
    <s v="IBRD"/>
    <x v="0"/>
    <s v="Panamanian balboa"/>
    <m/>
    <s v="Yes"/>
  </r>
  <r>
    <s v="Pacific Islands"/>
    <x v="181"/>
    <s v="582"/>
    <m/>
    <s v="Others"/>
    <m/>
    <x v="3"/>
    <m/>
    <m/>
    <s v="No"/>
  </r>
  <r>
    <s v="Pitcairn"/>
    <x v="182"/>
    <s v="612"/>
    <m/>
    <s v="Others"/>
    <m/>
    <x v="3"/>
    <m/>
    <m/>
    <s v="No"/>
  </r>
  <r>
    <s v="Peru"/>
    <x v="183"/>
    <s v="604"/>
    <s v="Republic of Peru"/>
    <s v="Upper middle income"/>
    <s v="IBRD"/>
    <x v="0"/>
    <s v="Peruvian new sol"/>
    <m/>
    <s v="Yes"/>
  </r>
  <r>
    <s v="Philippines"/>
    <x v="184"/>
    <s v="608"/>
    <s v="Republic of the Philippines"/>
    <s v="Lower middle income"/>
    <s v="IBRD"/>
    <x v="6"/>
    <s v="Philippine peso"/>
    <m/>
    <s v="Yes"/>
  </r>
  <r>
    <s v="Palau"/>
    <x v="185"/>
    <s v="585"/>
    <s v="Republic of Palau"/>
    <s v="Upper middle income"/>
    <s v="IBRD"/>
    <x v="6"/>
    <s v="U.S. dollar"/>
    <m/>
    <s v="No"/>
  </r>
  <r>
    <s v="Papua New Guinea"/>
    <x v="186"/>
    <s v="598"/>
    <s v="The Independent State of Papua New Guinea"/>
    <s v="Lower middle income"/>
    <s v="Blend"/>
    <x v="6"/>
    <s v="Papua New Guinea kina"/>
    <m/>
    <s v="Yes"/>
  </r>
  <r>
    <s v="Poland"/>
    <x v="187"/>
    <s v="616"/>
    <s v="Republic of Poland"/>
    <s v="High income: OECD"/>
    <s v="IBRD"/>
    <x v="4"/>
    <s v="Polish zloty"/>
    <m/>
    <s v="Yes"/>
  </r>
  <r>
    <s v="Korea, Dem. Rep."/>
    <x v="188"/>
    <s v="408"/>
    <s v="Democratic People's Republic of Korea"/>
    <s v="Low income"/>
    <m/>
    <x v="6"/>
    <s v="Democratic People's Republic of Korean won"/>
    <m/>
    <s v="No"/>
  </r>
  <r>
    <s v="Portugal"/>
    <x v="189"/>
    <s v="620"/>
    <s v="Portuguese Republic"/>
    <s v="High income: OECD"/>
    <m/>
    <x v="4"/>
    <s v="Euro"/>
    <s v="Euro area"/>
    <s v="Yes"/>
  </r>
  <r>
    <s v="Paraguay"/>
    <x v="190"/>
    <s v="600"/>
    <s v="Republic of Paraguay"/>
    <s v="Upper middle income"/>
    <s v="IBRD"/>
    <x v="0"/>
    <s v="Paraguayan guarani"/>
    <m/>
    <s v="Yes"/>
  </r>
  <r>
    <s v="Occ.Pal.Terr"/>
    <x v="191"/>
    <s v="275"/>
    <m/>
    <s v="Others"/>
    <m/>
    <x v="3"/>
    <m/>
    <m/>
    <s v="No"/>
  </r>
  <r>
    <s v="French Polynesia"/>
    <x v="192"/>
    <s v="258"/>
    <s v="French Polynesia"/>
    <s v="High income: nonOECD"/>
    <m/>
    <x v="6"/>
    <s v="CFP franc"/>
    <m/>
    <s v="No"/>
  </r>
  <r>
    <s v="Qatar"/>
    <x v="193"/>
    <s v="634"/>
    <s v="State of Qatar"/>
    <s v="High income: nonOECD"/>
    <m/>
    <x v="5"/>
    <s v="Qatari riyal"/>
    <m/>
    <s v="Yes"/>
  </r>
  <r>
    <s v="Reunion"/>
    <x v="194"/>
    <s v="638"/>
    <m/>
    <s v="Others"/>
    <m/>
    <x v="3"/>
    <m/>
    <m/>
    <s v="No"/>
  </r>
  <r>
    <s v="Romania"/>
    <x v="195"/>
    <s v="642"/>
    <s v="Romania"/>
    <s v="Upper middle income"/>
    <s v="IBRD"/>
    <x v="4"/>
    <s v="New Romanian leu"/>
    <m/>
    <s v="Yes"/>
  </r>
  <r>
    <s v="Russian Federation"/>
    <x v="196"/>
    <s v="643"/>
    <s v="Russian Federation"/>
    <s v="High income: nonOECD"/>
    <s v="IBRD"/>
    <x v="4"/>
    <s v="Russian ruble"/>
    <m/>
    <s v="No"/>
  </r>
  <r>
    <s v="Rwanda"/>
    <x v="197"/>
    <s v="646"/>
    <s v="Republic of Rwanda"/>
    <s v="Low income"/>
    <s v="IDA"/>
    <x v="2"/>
    <s v="Rwandan franc"/>
    <s v="HIPC"/>
    <s v="Yes"/>
  </r>
  <r>
    <s v="South Asia"/>
    <x v="198"/>
    <s v="SAS"/>
    <s v="South Asia"/>
    <s v="Others"/>
    <m/>
    <x v="3"/>
    <m/>
    <m/>
    <m/>
  </r>
  <r>
    <s v="South Asia"/>
    <x v="198"/>
    <s v="SAS"/>
    <s v="South Asia"/>
    <s v="Others"/>
    <m/>
    <x v="3"/>
    <m/>
    <m/>
    <m/>
  </r>
  <r>
    <s v="Saudi Arabia"/>
    <x v="199"/>
    <s v="682"/>
    <s v="Kingdom of Saudi Arabia"/>
    <s v="High income: nonOECD"/>
    <m/>
    <x v="5"/>
    <s v="Saudi Arabian riyal"/>
    <m/>
    <s v="Yes"/>
  </r>
  <r>
    <s v="Fm Sudan"/>
    <x v="200"/>
    <s v="736"/>
    <s v="Republic of the Sudan"/>
    <s v="Lower middle income"/>
    <s v="IDA"/>
    <x v="2"/>
    <s v="Sudanese pound"/>
    <s v="HIPC"/>
    <s v="No"/>
  </r>
  <r>
    <s v="Senegal"/>
    <x v="201"/>
    <s v="686"/>
    <s v="Republic of Senegal"/>
    <s v="Lower middle income"/>
    <s v="IDA"/>
    <x v="2"/>
    <s v="CFA franc"/>
    <s v="HIPC"/>
    <s v="Yes"/>
  </r>
  <r>
    <s v="Serbia, FR(Serbia/Montenegro)"/>
    <x v="202"/>
    <s v="891"/>
    <m/>
    <s v="Others"/>
    <m/>
    <x v="3"/>
    <m/>
    <m/>
    <s v="No"/>
  </r>
  <r>
    <s v="Singapore"/>
    <x v="203"/>
    <s v="702"/>
    <s v="Republic of Singapore"/>
    <s v="High income: nonOECD"/>
    <m/>
    <x v="6"/>
    <s v="Singapore dollar"/>
    <m/>
    <s v="Yes"/>
  </r>
  <r>
    <s v="South Georgia and the South Sa"/>
    <x v="204"/>
    <s v="239"/>
    <m/>
    <s v="Others"/>
    <m/>
    <x v="3"/>
    <m/>
    <m/>
    <s v="No"/>
  </r>
  <r>
    <s v="Saint Helena"/>
    <x v="205"/>
    <s v="654"/>
    <m/>
    <s v="Others"/>
    <m/>
    <x v="3"/>
    <m/>
    <m/>
    <s v="No"/>
  </r>
  <r>
    <s v="Solomon Islands"/>
    <x v="206"/>
    <s v="090"/>
    <s v="Solomon Islands"/>
    <s v="Lower middle income"/>
    <s v="IDA"/>
    <x v="6"/>
    <s v="Solomon Islands dollar"/>
    <m/>
    <s v="Yes"/>
  </r>
  <r>
    <s v="Sierra Leone"/>
    <x v="207"/>
    <s v="694"/>
    <s v="Republic of Sierra Leone"/>
    <s v="Low income"/>
    <s v="IDA"/>
    <x v="2"/>
    <s v="Sierra Leonean leone"/>
    <s v="HIPC"/>
    <s v="Yes"/>
  </r>
  <r>
    <s v="El Salvador"/>
    <x v="208"/>
    <s v="222"/>
    <s v="Republic of El Salvador"/>
    <s v="Lower middle income"/>
    <s v="IBRD"/>
    <x v="0"/>
    <s v="U.S. dollar"/>
    <m/>
    <s v="Yes"/>
  </r>
  <r>
    <s v="San Marino"/>
    <x v="209"/>
    <s v="674"/>
    <s v="Republic of San Marino"/>
    <s v="High income: nonOECD"/>
    <m/>
    <x v="4"/>
    <s v="Euro"/>
    <m/>
    <s v="No"/>
  </r>
  <r>
    <s v="Somalia"/>
    <x v="210"/>
    <s v="706"/>
    <s v="Somali Democratic Republic"/>
    <s v="Low income"/>
    <s v="IDA"/>
    <x v="2"/>
    <s v="Somali shilling"/>
    <s v="HIPC"/>
    <s v="No"/>
  </r>
  <r>
    <s v="Special Categories"/>
    <x v="211"/>
    <s v="839"/>
    <m/>
    <s v="Others"/>
    <m/>
    <x v="3"/>
    <m/>
    <m/>
    <s v="No"/>
  </r>
  <r>
    <s v="Saint Pierre and Miquelon"/>
    <x v="212"/>
    <s v="666"/>
    <m/>
    <s v="Others"/>
    <m/>
    <x v="3"/>
    <m/>
    <m/>
    <s v="No"/>
  </r>
  <r>
    <s v="South Sudan"/>
    <x v="213"/>
    <s v="728"/>
    <s v="Republic of South Sudan"/>
    <s v="Low income"/>
    <s v="IDA"/>
    <x v="2"/>
    <s v="South Sudanese Pound"/>
    <m/>
    <s v="No"/>
  </r>
  <r>
    <s v="Sub-Saharan Africa"/>
    <x v="214"/>
    <s v="SSF"/>
    <s v="Sub-Saharan Africa (all income levels)"/>
    <s v="Others"/>
    <m/>
    <x v="3"/>
    <m/>
    <m/>
    <m/>
  </r>
  <r>
    <s v="Sub-Saharan Africa"/>
    <x v="214"/>
    <s v="SSF"/>
    <s v="Sub-Saharan Africa (all income levels)"/>
    <s v="Others"/>
    <m/>
    <x v="3"/>
    <m/>
    <m/>
    <m/>
  </r>
  <r>
    <s v="Sao Tome and Principe"/>
    <x v="215"/>
    <s v="678"/>
    <s v="Democratic Republic of São Tomé and Principe"/>
    <s v="Lower middle income"/>
    <s v="IDA"/>
    <x v="2"/>
    <s v="São Tomé and Principe dobra"/>
    <s v="HIPC"/>
    <s v="No"/>
  </r>
  <r>
    <s v="Sudan"/>
    <x v="216"/>
    <s v="729"/>
    <m/>
    <s v="Others"/>
    <m/>
    <x v="3"/>
    <m/>
    <m/>
    <s v="No"/>
  </r>
  <r>
    <s v="Suriname"/>
    <x v="217"/>
    <s v="740"/>
    <s v="Republic of Suriname"/>
    <s v="Upper middle income"/>
    <s v="IBRD"/>
    <x v="0"/>
    <s v="Suriname dollar"/>
    <m/>
    <s v="Yes"/>
  </r>
  <r>
    <s v="Slovak Republic"/>
    <x v="218"/>
    <s v="703"/>
    <s v="Slovak Republic"/>
    <s v="High income: OECD"/>
    <m/>
    <x v="4"/>
    <s v="Euro"/>
    <s v="Euro area"/>
    <s v="Yes"/>
  </r>
  <r>
    <s v="Slovenia"/>
    <x v="219"/>
    <s v="705"/>
    <s v="Republic of Slovenia"/>
    <s v="High income: OECD"/>
    <m/>
    <x v="4"/>
    <s v="Euro"/>
    <s v="Euro area"/>
    <s v="Yes"/>
  </r>
  <r>
    <s v="Soviet Union"/>
    <x v="220"/>
    <s v="810"/>
    <m/>
    <s v="Others"/>
    <m/>
    <x v="3"/>
    <m/>
    <m/>
    <s v="No"/>
  </r>
  <r>
    <s v="Sweden"/>
    <x v="221"/>
    <s v="752"/>
    <s v="Kingdom of Sweden"/>
    <s v="High income: OECD"/>
    <m/>
    <x v="4"/>
    <s v="Swedish krona"/>
    <m/>
    <s v="Yes"/>
  </r>
  <r>
    <s v="Swaziland"/>
    <x v="222"/>
    <s v="748"/>
    <s v="Kingdom of Swaziland"/>
    <s v="Lower middle income"/>
    <s v="IBRD"/>
    <x v="2"/>
    <s v="Swaziland lilangeni"/>
    <m/>
    <s v="Yes"/>
  </r>
  <r>
    <s v="Sint Maarten"/>
    <x v="223"/>
    <s v="534"/>
    <s v="Sint Maarten (Dutch part)"/>
    <s v="High income: nonOECD"/>
    <m/>
    <x v="0"/>
    <s v="Netherlands Antillean guilder"/>
    <m/>
    <s v="No"/>
  </r>
  <r>
    <s v="Seychelles"/>
    <x v="224"/>
    <s v="690"/>
    <s v="Republic of Seychelles"/>
    <s v="High income: nonOECD"/>
    <s v="IBRD"/>
    <x v="2"/>
    <s v="Seychelles rupee"/>
    <m/>
    <s v="No"/>
  </r>
  <r>
    <s v="Syrian Arab Republic"/>
    <x v="225"/>
    <s v="760"/>
    <s v="Syrian Arab Republic"/>
    <s v="Lower middle income"/>
    <s v="IBRD"/>
    <x v="5"/>
    <s v="Syrian pound"/>
    <m/>
    <s v="No"/>
  </r>
  <r>
    <s v="Turks and Caicos Isl."/>
    <x v="226"/>
    <s v="796"/>
    <s v="Turks and Caicos Islands"/>
    <s v="High income: nonOECD"/>
    <m/>
    <x v="0"/>
    <s v="U.S. dollar"/>
    <m/>
    <s v="No"/>
  </r>
  <r>
    <s v="Chad"/>
    <x v="227"/>
    <s v="148"/>
    <s v="Republic of Chad"/>
    <s v="Low income"/>
    <s v="IDA"/>
    <x v="2"/>
    <s v="CFA franc"/>
    <s v="HIPC"/>
    <s v="Yes"/>
  </r>
  <r>
    <s v="Togo"/>
    <x v="228"/>
    <s v="768"/>
    <s v="Republic of Togo"/>
    <s v="Low income"/>
    <s v="IDA"/>
    <x v="2"/>
    <s v="CFA franc"/>
    <s v="HIPC"/>
    <s v="Yes"/>
  </r>
  <r>
    <s v="Thailand"/>
    <x v="229"/>
    <s v="764"/>
    <s v="Kingdom of Thailand"/>
    <s v="Upper middle income"/>
    <s v="IBRD"/>
    <x v="6"/>
    <s v="Thai baht"/>
    <m/>
    <s v="Yes"/>
  </r>
  <r>
    <s v="Tajikistan"/>
    <x v="230"/>
    <s v="762"/>
    <s v="Republic of Tajikistan"/>
    <s v="Lower middle income"/>
    <s v="IDA"/>
    <x v="4"/>
    <s v="Tajik somoni"/>
    <m/>
    <s v="No"/>
  </r>
  <r>
    <s v="Tokelau"/>
    <x v="231"/>
    <s v="772"/>
    <m/>
    <s v="Others"/>
    <m/>
    <x v="3"/>
    <m/>
    <m/>
    <s v="No"/>
  </r>
  <r>
    <s v="Turkmenistan"/>
    <x v="232"/>
    <s v="795"/>
    <s v="Turkmenistan"/>
    <s v="Upper middle income"/>
    <s v="IBRD"/>
    <x v="4"/>
    <s v="New Turkmen manat"/>
    <m/>
    <s v="No"/>
  </r>
  <r>
    <s v="East Timor"/>
    <x v="233"/>
    <s v="626"/>
    <s v="Democratic Republic of Timor-Leste"/>
    <s v="Lower middle income"/>
    <s v="Blend"/>
    <x v="6"/>
    <s v="U.S. dollar"/>
    <m/>
    <s v="No"/>
  </r>
  <r>
    <s v="Tonga"/>
    <x v="234"/>
    <s v="776"/>
    <s v="Kingdom of Tonga"/>
    <s v="Upper middle income"/>
    <s v="IDA"/>
    <x v="6"/>
    <s v="Tongan pa'anga"/>
    <m/>
    <s v="Yes"/>
  </r>
  <r>
    <s v="Trinidad and Tobago"/>
    <x v="235"/>
    <s v="780"/>
    <s v="Republic of Trinidad and Tobago"/>
    <s v="High income: nonOECD"/>
    <s v="IBRD"/>
    <x v="0"/>
    <s v="Trinidad and Tobago dollar"/>
    <m/>
    <s v="Yes"/>
  </r>
  <r>
    <s v="Tunisia"/>
    <x v="236"/>
    <s v="788"/>
    <s v="Republic of Tunisia"/>
    <s v="Upper middle income"/>
    <s v="IBRD"/>
    <x v="5"/>
    <s v="Tunisian dinar"/>
    <m/>
    <s v="Yes"/>
  </r>
  <r>
    <s v="Turkey"/>
    <x v="237"/>
    <s v="792"/>
    <s v="Republic of Turkey"/>
    <s v="Upper middle income"/>
    <s v="IBRD"/>
    <x v="4"/>
    <s v="New Turkish lira"/>
    <m/>
    <s v="Yes"/>
  </r>
  <r>
    <s v="Tuvalu"/>
    <x v="238"/>
    <s v="798"/>
    <s v="Tuvalu"/>
    <s v="Upper middle income"/>
    <s v="IDA"/>
    <x v="6"/>
    <s v="Australian dollar"/>
    <m/>
    <s v="No"/>
  </r>
  <r>
    <s v="Tanzania"/>
    <x v="239"/>
    <s v="834"/>
    <s v="United Republic of Tanzania"/>
    <s v="Low income"/>
    <s v="IDA"/>
    <x v="2"/>
    <s v="Tanzanian shilling"/>
    <s v="HIPC"/>
    <s v="Yes"/>
  </r>
  <r>
    <s v="Uganda"/>
    <x v="240"/>
    <s v="800"/>
    <s v="Republic of Uganda"/>
    <s v="Low income"/>
    <s v="IDA"/>
    <x v="2"/>
    <s v="Ugandan shilling"/>
    <s v="HIPC"/>
    <s v="Yes"/>
  </r>
  <r>
    <s v="Ukraine"/>
    <x v="241"/>
    <s v="804"/>
    <s v="Ukraine"/>
    <s v="Lower middle income"/>
    <s v="IBRD"/>
    <x v="4"/>
    <s v="Ukrainian hryvnia"/>
    <m/>
    <s v="Yes"/>
  </r>
  <r>
    <s v="United States Minor Outlying I"/>
    <x v="242"/>
    <s v="581"/>
    <m/>
    <s v="Others"/>
    <m/>
    <x v="3"/>
    <m/>
    <m/>
    <s v="No"/>
  </r>
  <r>
    <s v="Unspecified"/>
    <x v="243"/>
    <s v="898"/>
    <m/>
    <s v="Others"/>
    <m/>
    <x v="3"/>
    <m/>
    <m/>
    <s v="No"/>
  </r>
  <r>
    <s v="Uruguay"/>
    <x v="244"/>
    <s v="858"/>
    <s v="Oriental Republic of Uruguay"/>
    <s v="High income: nonOECD"/>
    <s v="IBRD"/>
    <x v="0"/>
    <s v="Uruguayan peso"/>
    <m/>
    <s v="Yes"/>
  </r>
  <r>
    <s v="United States"/>
    <x v="245"/>
    <s v="840"/>
    <s v="United States of America"/>
    <s v="High income: OECD"/>
    <m/>
    <x v="7"/>
    <s v="U.S. dollar"/>
    <m/>
    <s v="Yes"/>
  </r>
  <r>
    <s v="Us Msc.Pac.I"/>
    <x v="246"/>
    <s v="849"/>
    <m/>
    <s v="Others"/>
    <m/>
    <x v="3"/>
    <m/>
    <m/>
    <s v="No"/>
  </r>
  <r>
    <s v="Uzbekistan"/>
    <x v="247"/>
    <s v="860"/>
    <s v="Republic of Uzbekistan"/>
    <s v="Lower middle income"/>
    <s v="Blend"/>
    <x v="4"/>
    <s v="Uzbek sum"/>
    <m/>
    <s v="No"/>
  </r>
  <r>
    <s v="Holy See"/>
    <x v="248"/>
    <s v="336"/>
    <m/>
    <s v="Others"/>
    <m/>
    <x v="3"/>
    <m/>
    <m/>
    <s v="No"/>
  </r>
  <r>
    <s v="St. Vincent and the Grenadines"/>
    <x v="249"/>
    <s v="670"/>
    <s v="St. Vincent and the Grenadines"/>
    <s v="Upper middle income"/>
    <s v="Blend"/>
    <x v="0"/>
    <s v="East Caribbean dollar"/>
    <m/>
    <s v="Yes"/>
  </r>
  <r>
    <s v="Venezuela"/>
    <x v="250"/>
    <s v="862"/>
    <s v="República Bolivariana de Venezuela"/>
    <s v="High income: nonOECD"/>
    <s v="IBRD"/>
    <x v="0"/>
    <s v="Venezuelan bolivar fuerte"/>
    <m/>
    <s v="Yes"/>
  </r>
  <r>
    <s v="British Virgin Islands"/>
    <x v="251"/>
    <s v="092"/>
    <m/>
    <s v="Others"/>
    <m/>
    <x v="3"/>
    <m/>
    <m/>
    <s v="No"/>
  </r>
  <r>
    <s v="Vietnam"/>
    <x v="252"/>
    <s v="704"/>
    <s v="Socialist Republic of Vietnam"/>
    <s v="Lower middle income"/>
    <s v="Blend"/>
    <x v="6"/>
    <s v="Vietnamese dong"/>
    <m/>
    <s v="Yes"/>
  </r>
  <r>
    <s v="Vanuatu"/>
    <x v="253"/>
    <s v="548"/>
    <s v="Republic of Vanuatu"/>
    <s v="Lower middle income"/>
    <s v="IDA"/>
    <x v="6"/>
    <s v="Vanuatu vatu"/>
    <m/>
    <s v="No"/>
  </r>
  <r>
    <s v="World"/>
    <x v="254"/>
    <s v="000"/>
    <s v="World"/>
    <s v="Others"/>
    <m/>
    <x v="3"/>
    <m/>
    <m/>
    <s v="No"/>
  </r>
  <r>
    <s v="Wallis and Futura Isl."/>
    <x v="255"/>
    <s v="876"/>
    <m/>
    <s v="Others"/>
    <m/>
    <x v="3"/>
    <m/>
    <m/>
    <s v="No"/>
  </r>
  <r>
    <s v="Samoa"/>
    <x v="256"/>
    <s v="882"/>
    <s v="Samoa"/>
    <s v="Lower middle income"/>
    <s v="IDA"/>
    <x v="6"/>
    <s v="Samoan tala"/>
    <m/>
    <s v="No"/>
  </r>
  <r>
    <s v="Yemen Democratic"/>
    <x v="257"/>
    <s v="720"/>
    <m/>
    <s v="Others"/>
    <m/>
    <x v="3"/>
    <m/>
    <m/>
    <s v="No"/>
  </r>
  <r>
    <s v="Yemen"/>
    <x v="258"/>
    <s v="887"/>
    <s v="Republic of Yemen"/>
    <s v="Lower middle income"/>
    <s v="IDA"/>
    <x v="5"/>
    <s v="Yemeni rial"/>
    <m/>
    <s v="No"/>
  </r>
  <r>
    <s v="Yugoslavia, FR (Serbia/Montenegro)"/>
    <x v="259"/>
    <s v="890"/>
    <m/>
    <s v="Others"/>
    <m/>
    <x v="3"/>
    <m/>
    <m/>
    <s v="No"/>
  </r>
  <r>
    <s v="South Africa"/>
    <x v="260"/>
    <s v="710"/>
    <s v="Republic of South Africa"/>
    <s v="Upper middle income"/>
    <s v="IBRD"/>
    <x v="2"/>
    <s v="South African rand"/>
    <m/>
    <s v="Yes"/>
  </r>
  <r>
    <s v="Congo, Dem. Rep."/>
    <x v="261"/>
    <s v="180"/>
    <s v="Democratic Republic of the Congo"/>
    <s v="Low income"/>
    <s v="IDA"/>
    <x v="2"/>
    <s v="Congolese franc"/>
    <s v="HIPC"/>
    <s v="Yes"/>
  </r>
  <r>
    <s v="Zambia"/>
    <x v="262"/>
    <s v="894"/>
    <s v="Republic of Zambia"/>
    <s v="Lower middle income"/>
    <s v="IDA"/>
    <x v="2"/>
    <s v="New Zambian kwacha"/>
    <s v="HIPC"/>
    <s v="Yes"/>
  </r>
  <r>
    <s v="Zimbabwe"/>
    <x v="263"/>
    <s v="716"/>
    <s v="Republic of Zimbabwe"/>
    <s v="Low income"/>
    <s v="Blend"/>
    <x v="2"/>
    <s v="U.S. dollar"/>
    <m/>
    <s v="Ye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9">
  <r>
    <x v="0"/>
    <s v="Aruba"/>
    <n v="2020"/>
    <s v="EXPIMP"/>
    <s v="  All Products"/>
    <n v="946901.06"/>
    <n v="147325.74"/>
    <n v="100"/>
    <n v="100"/>
    <n v="1"/>
  </r>
  <r>
    <x v="1"/>
    <s v="Afghanistan"/>
    <n v="2020"/>
    <s v="EXPIMP"/>
    <s v="  All Products"/>
    <n v="7321627.0599999996"/>
    <n v="1815345.02"/>
    <n v="100"/>
    <n v="100"/>
    <m/>
  </r>
  <r>
    <x v="2"/>
    <s v="Angola"/>
    <n v="2020"/>
    <s v="EXPIMP"/>
    <s v="  All Products"/>
    <n v="9686700.7300000004"/>
    <n v="23975221.739999998"/>
    <n v="100"/>
    <n v="100"/>
    <m/>
  </r>
  <r>
    <x v="3"/>
    <s v="Anguila"/>
    <n v="2020"/>
    <s v="EXPIMP"/>
    <s v="  All Products"/>
    <n v="154941.49"/>
    <n v="33580.129999999997"/>
    <n v="100"/>
    <n v="100"/>
    <m/>
  </r>
  <r>
    <x v="4"/>
    <s v="Albania"/>
    <n v="2020"/>
    <s v="EXPIMP"/>
    <s v="  All Products"/>
    <n v="8569698.8699999992"/>
    <n v="2467354.62"/>
    <n v="100"/>
    <n v="100"/>
    <n v="1"/>
  </r>
  <r>
    <x v="5"/>
    <s v="Andorra"/>
    <n v="2020"/>
    <s v="EXPIMP"/>
    <s v="  All Products"/>
    <n v="3039084.07"/>
    <n v="99169.62"/>
    <n v="100"/>
    <n v="100"/>
    <m/>
  </r>
  <r>
    <x v="6"/>
    <s v="United Arab Emirates"/>
    <n v="2020"/>
    <s v="EXPIMP"/>
    <s v="  All Products"/>
    <n v="205912004.34999999"/>
    <n v="165907679.00999999"/>
    <n v="100"/>
    <n v="100"/>
    <n v="1"/>
  </r>
  <r>
    <x v="7"/>
    <s v="Argentina"/>
    <n v="2020"/>
    <s v="EXPIMP"/>
    <s v="  All Products"/>
    <n v="46663174.060000002"/>
    <n v="58926151.640000001"/>
    <n v="100"/>
    <n v="100"/>
    <n v="1"/>
  </r>
  <r>
    <x v="8"/>
    <s v="Armenia"/>
    <n v="2020"/>
    <s v="EXPIMP"/>
    <s v="  All Products"/>
    <n v="4223093.1900000004"/>
    <n v="2755083.51"/>
    <n v="100"/>
    <n v="100"/>
    <n v="1"/>
  </r>
  <r>
    <x v="9"/>
    <s v="American Samoa"/>
    <n v="2020"/>
    <s v="EXPIMP"/>
    <s v="  All Products"/>
    <n v="135517.35999999999"/>
    <n v="20131.43"/>
    <n v="100"/>
    <n v="100"/>
    <m/>
  </r>
  <r>
    <x v="10"/>
    <s v="Antarctica"/>
    <n v="2020"/>
    <s v="EXPIMP"/>
    <s v="  All Products"/>
    <n v="48280.58"/>
    <n v="10109.879999999999"/>
    <n v="100"/>
    <n v="100"/>
    <m/>
  </r>
  <r>
    <x v="11"/>
    <s v="Fr. So. Ant. Tr"/>
    <n v="2020"/>
    <s v="EXPIMP"/>
    <s v="  All Products"/>
    <n v="44179.95"/>
    <n v="24276.28"/>
    <n v="100"/>
    <n v="100"/>
    <m/>
  </r>
  <r>
    <x v="12"/>
    <s v="Antigua and Barbuda"/>
    <n v="2020"/>
    <s v="EXPIMP"/>
    <s v="  All Products"/>
    <n v="1003500.34"/>
    <n v="207804.97"/>
    <n v="100"/>
    <n v="100"/>
    <m/>
  </r>
  <r>
    <x v="13"/>
    <s v="Australia"/>
    <n v="2020"/>
    <s v="EXPIMP"/>
    <s v="  All Products"/>
    <n v="224836246"/>
    <n v="263620063.13"/>
    <n v="100"/>
    <n v="100"/>
    <n v="1"/>
  </r>
  <r>
    <x v="14"/>
    <s v="Austria"/>
    <n v="2020"/>
    <s v="EXPIMP"/>
    <s v="  All Products"/>
    <n v="157927963.03"/>
    <n v="157833549.55000001"/>
    <n v="100"/>
    <n v="100"/>
    <n v="1"/>
  </r>
  <r>
    <x v="15"/>
    <s v="Azerbaijan"/>
    <n v="2020"/>
    <s v="EXPIMP"/>
    <s v="  All Products"/>
    <n v="11246825.689999999"/>
    <n v="11654354.619999999"/>
    <n v="100"/>
    <n v="100"/>
    <n v="1"/>
  </r>
  <r>
    <x v="16"/>
    <s v="Br. Antr. Terr"/>
    <n v="2020"/>
    <s v="EXPIMP"/>
    <s v="  All Products"/>
    <n v="0"/>
    <n v="3.67"/>
    <m/>
    <n v="100"/>
    <m/>
  </r>
  <r>
    <x v="17"/>
    <s v="Burundi"/>
    <n v="2020"/>
    <s v="EXPIMP"/>
    <s v="  All Products"/>
    <n v="699885.17"/>
    <n v="164419.07"/>
    <n v="100"/>
    <n v="100"/>
    <n v="1"/>
  </r>
  <r>
    <x v="18"/>
    <s v="Belgium"/>
    <n v="2020"/>
    <s v="EXPIMP"/>
    <s v="  All Products"/>
    <n v="352896547.97000003"/>
    <n v="328104307.39999998"/>
    <n v="100"/>
    <n v="100"/>
    <n v="1"/>
  </r>
  <r>
    <x v="19"/>
    <s v="Benin"/>
    <n v="2020"/>
    <s v="EXPIMP"/>
    <s v="  All Products"/>
    <n v="4241474.6399999997"/>
    <n v="1102004.81"/>
    <n v="100"/>
    <n v="100"/>
    <n v="1"/>
  </r>
  <r>
    <x v="20"/>
    <s v="Bonaire"/>
    <n v="2020"/>
    <s v="EXPIMP"/>
    <s v="  All Products"/>
    <n v="388675.08"/>
    <n v="7734.67"/>
    <n v="100"/>
    <n v="100"/>
    <m/>
  </r>
  <r>
    <x v="21"/>
    <s v="Burkina Faso"/>
    <n v="2020"/>
    <s v="EXPIMP"/>
    <s v="  All Products"/>
    <n v="3162814.71"/>
    <n v="4072448.21"/>
    <n v="100"/>
    <n v="100"/>
    <n v="1"/>
  </r>
  <r>
    <x v="22"/>
    <s v="Bangladesh"/>
    <n v="2020"/>
    <s v="EXPIMP"/>
    <s v="  All Products"/>
    <n v="52441372.240000002"/>
    <n v="41399768.060000002"/>
    <n v="100"/>
    <n v="100"/>
    <m/>
  </r>
  <r>
    <x v="23"/>
    <s v="Bulgaria"/>
    <n v="2020"/>
    <s v="EXPIMP"/>
    <s v="  All Products"/>
    <n v="33170460.199999999"/>
    <n v="30963963.280000001"/>
    <n v="100"/>
    <n v="100"/>
    <n v="1"/>
  </r>
  <r>
    <x v="24"/>
    <s v="Bahrain"/>
    <n v="2020"/>
    <s v="EXPIMP"/>
    <s v="  All Products"/>
    <n v="15070234.16"/>
    <n v="11304417.6"/>
    <n v="100"/>
    <n v="100"/>
    <m/>
  </r>
  <r>
    <x v="25"/>
    <s v="Bahamas, The"/>
    <n v="2020"/>
    <s v="EXPIMP"/>
    <s v="  All Products"/>
    <n v="7164008.4400000004"/>
    <n v="1293271.1299999999"/>
    <n v="100"/>
    <n v="100"/>
    <m/>
  </r>
  <r>
    <x v="26"/>
    <s v="Bosnia and Herzegovina"/>
    <n v="2020"/>
    <s v="EXPIMP"/>
    <s v="  All Products"/>
    <n v="14674914.48"/>
    <n v="6239074.6799999997"/>
    <n v="100"/>
    <n v="100"/>
    <n v="1"/>
  </r>
  <r>
    <x v="27"/>
    <s v="Saint Barthélemy"/>
    <n v="2020"/>
    <s v="EXPIMP"/>
    <s v="  All Products"/>
    <n v="51379.48"/>
    <n v="3292.62"/>
    <n v="100"/>
    <n v="100"/>
    <m/>
  </r>
  <r>
    <x v="28"/>
    <s v="Belarus"/>
    <n v="2020"/>
    <s v="EXPIMP"/>
    <s v="  All Products"/>
    <n v="36742092.159999996"/>
    <n v="25108807.210000001"/>
    <n v="100"/>
    <n v="100"/>
    <n v="1"/>
  </r>
  <r>
    <x v="29"/>
    <s v="Belize"/>
    <n v="2020"/>
    <s v="EXPIMP"/>
    <s v="  All Products"/>
    <n v="1079431.69"/>
    <n v="365838.11"/>
    <n v="100"/>
    <n v="100"/>
    <n v="1"/>
  </r>
  <r>
    <x v="30"/>
    <s v="Bermuda"/>
    <n v="2020"/>
    <s v="EXPIMP"/>
    <s v="  All Products"/>
    <n v="2818751.38"/>
    <n v="249112.87"/>
    <n v="100"/>
    <n v="100"/>
    <n v="1"/>
  </r>
  <r>
    <x v="31"/>
    <s v="Bolivia"/>
    <n v="2020"/>
    <s v="EXPIMP"/>
    <s v="  All Products"/>
    <n v="5632790.8499999996"/>
    <n v="7299125"/>
    <n v="100"/>
    <n v="100"/>
    <n v="1"/>
  </r>
  <r>
    <x v="32"/>
    <s v="Brazil"/>
    <n v="2020"/>
    <s v="EXPIMP"/>
    <s v="  All Products"/>
    <n v="186837277.80000001"/>
    <n v="233962484.94"/>
    <n v="100"/>
    <n v="100"/>
    <n v="1"/>
  </r>
  <r>
    <x v="33"/>
    <s v="Barbados"/>
    <n v="2020"/>
    <s v="EXPIMP"/>
    <s v="  All Products"/>
    <n v="1545397.81"/>
    <n v="244699.7"/>
    <n v="100"/>
    <n v="100"/>
    <n v="1"/>
  </r>
  <r>
    <x v="34"/>
    <s v="Brunei"/>
    <n v="2020"/>
    <s v="EXPIMP"/>
    <s v="  All Products"/>
    <n v="4033187.01"/>
    <n v="7345521.1299999999"/>
    <n v="100"/>
    <n v="100"/>
    <n v="1"/>
  </r>
  <r>
    <x v="35"/>
    <s v="Bhutan"/>
    <n v="2020"/>
    <s v="EXPIMP"/>
    <s v="  All Products"/>
    <n v="924513.29"/>
    <n v="195143.29"/>
    <n v="100"/>
    <n v="100"/>
    <m/>
  </r>
  <r>
    <x v="36"/>
    <s v="Bunkers"/>
    <n v="2020"/>
    <s v="EXPIMP"/>
    <s v="  All Products"/>
    <n v="30903841.350000001"/>
    <n v="82344.58"/>
    <n v="100"/>
    <n v="100"/>
    <m/>
  </r>
  <r>
    <x v="37"/>
    <s v="Bouvet Island"/>
    <n v="2020"/>
    <s v="EXPIMP"/>
    <s v="  All Products"/>
    <n v="1012.29"/>
    <n v="300.02999999999997"/>
    <n v="100"/>
    <n v="100"/>
    <m/>
  </r>
  <r>
    <x v="38"/>
    <s v="Botswana"/>
    <n v="2020"/>
    <s v="EXPIMP"/>
    <s v="  All Products"/>
    <n v="6136289.0499999998"/>
    <n v="4070916.3"/>
    <n v="100"/>
    <n v="100"/>
    <n v="1"/>
  </r>
  <r>
    <x v="39"/>
    <s v="Central African Republic"/>
    <n v="2020"/>
    <s v="EXPIMP"/>
    <s v="  All Products"/>
    <n v="434220.85"/>
    <n v="135307.99"/>
    <n v="100"/>
    <n v="100"/>
    <m/>
  </r>
  <r>
    <x v="40"/>
    <s v="Canada"/>
    <n v="2020"/>
    <s v="EXPIMP"/>
    <s v="  All Products"/>
    <n v="442990882.38999999"/>
    <n v="395507775.81999999"/>
    <n v="100"/>
    <n v="100"/>
    <n v="1"/>
  </r>
  <r>
    <x v="41"/>
    <s v="Cocos (Keeling) Islands"/>
    <n v="2020"/>
    <s v="EXPIMP"/>
    <s v="  All Products"/>
    <n v="7022.73"/>
    <n v="5067.07"/>
    <n v="100"/>
    <n v="100"/>
    <m/>
  </r>
  <r>
    <x v="42"/>
    <s v="Switzerland"/>
    <n v="2020"/>
    <s v="EXPIMP"/>
    <s v="  All Products"/>
    <n v="444909317.27999997"/>
    <n v="316094959.33999997"/>
    <n v="100"/>
    <n v="100"/>
    <n v="1"/>
  </r>
  <r>
    <x v="43"/>
    <s v="Chile"/>
    <n v="2020"/>
    <s v="EXPIMP"/>
    <s v="  All Products"/>
    <n v="65230115.409999996"/>
    <n v="76365693.450000003"/>
    <n v="100"/>
    <n v="100"/>
    <n v="1"/>
  </r>
  <r>
    <x v="44"/>
    <s v="China"/>
    <n v="2020"/>
    <s v="EXPIMP"/>
    <s v="  All Products"/>
    <n v="1936139595.8199999"/>
    <n v="2681372823.7199998"/>
    <n v="100"/>
    <n v="100"/>
    <n v="1"/>
  </r>
  <r>
    <x v="45"/>
    <s v="Cote d'Ivoire"/>
    <n v="2020"/>
    <s v="EXPIMP"/>
    <s v="  All Products"/>
    <n v="13326792.789999999"/>
    <n v="11109326.33"/>
    <n v="100"/>
    <n v="100"/>
    <m/>
  </r>
  <r>
    <x v="46"/>
    <s v="Cameroon"/>
    <n v="2020"/>
    <s v="EXPIMP"/>
    <s v="  All Products"/>
    <n v="8459975.3200000003"/>
    <n v="4057949.05"/>
    <n v="100"/>
    <n v="100"/>
    <m/>
  </r>
  <r>
    <x v="47"/>
    <s v="Congo, Rep."/>
    <n v="2020"/>
    <s v="EXPIMP"/>
    <s v="  All Products"/>
    <n v="3043339.23"/>
    <n v="7254870.0599999996"/>
    <n v="100"/>
    <n v="100"/>
    <n v="1"/>
  </r>
  <r>
    <x v="48"/>
    <s v="Cook Islands"/>
    <n v="2020"/>
    <s v="EXPIMP"/>
    <s v="  All Products"/>
    <n v="104001.88"/>
    <n v="28582.57"/>
    <n v="100"/>
    <n v="100"/>
    <m/>
  </r>
  <r>
    <x v="49"/>
    <s v="Colombia"/>
    <n v="2020"/>
    <s v="EXPIMP"/>
    <s v="  All Products"/>
    <n v="46773149.579999998"/>
    <n v="34513560.840000004"/>
    <n v="100"/>
    <n v="100"/>
    <n v="1"/>
  </r>
  <r>
    <x v="50"/>
    <s v="Comoros"/>
    <n v="2020"/>
    <s v="EXPIMP"/>
    <s v="  All Products"/>
    <n v="356561.67"/>
    <n v="61047.62"/>
    <n v="100"/>
    <n v="100"/>
    <n v="1"/>
  </r>
  <r>
    <x v="51"/>
    <s v="Cape Verde"/>
    <n v="2020"/>
    <s v="EXPIMP"/>
    <s v="  All Products"/>
    <n v="1408169.41"/>
    <n v="96500.96"/>
    <n v="100"/>
    <n v="100"/>
    <n v="1"/>
  </r>
  <r>
    <x v="52"/>
    <s v="Costa Rica"/>
    <n v="2020"/>
    <s v="EXPIMP"/>
    <s v="  All Products"/>
    <n v="14492469.060000001"/>
    <n v="16094915.23"/>
    <n v="100"/>
    <n v="100"/>
    <n v="1"/>
  </r>
  <r>
    <x v="53"/>
    <s v="Cuba"/>
    <n v="2020"/>
    <s v="EXPIMP"/>
    <s v="  All Products"/>
    <n v="5623016.0499999998"/>
    <n v="1697588.22"/>
    <n v="100"/>
    <n v="100"/>
    <m/>
  </r>
  <r>
    <x v="54"/>
    <s v="Curaçao"/>
    <n v="2020"/>
    <s v="EXPIMP"/>
    <s v="  All Products"/>
    <n v="1303585.3999999999"/>
    <n v="168923.1"/>
    <n v="100"/>
    <n v="100"/>
    <m/>
  </r>
  <r>
    <x v="55"/>
    <s v="Christmas Island"/>
    <n v="2020"/>
    <s v="EXPIMP"/>
    <s v="  All Products"/>
    <n v="24594.81"/>
    <n v="15600.29"/>
    <n v="100"/>
    <n v="100"/>
    <m/>
  </r>
  <r>
    <x v="56"/>
    <s v="Cayman Islands"/>
    <n v="2020"/>
    <s v="EXPIMP"/>
    <s v="  All Products"/>
    <n v="6661011.7400000002"/>
    <n v="1986199.28"/>
    <n v="100"/>
    <n v="100"/>
    <n v="1"/>
  </r>
  <r>
    <x v="57"/>
    <s v="Cyprus"/>
    <n v="2020"/>
    <s v="EXPIMP"/>
    <s v="  All Products"/>
    <n v="10605956.039999999"/>
    <n v="3066927.49"/>
    <n v="100"/>
    <n v="100"/>
    <n v="1"/>
  </r>
  <r>
    <x v="58"/>
    <s v="Czech Republic"/>
    <n v="2020"/>
    <s v="EXPIMP"/>
    <s v="  All Products"/>
    <n v="152289334.34999999"/>
    <n v="164141061.84"/>
    <n v="100"/>
    <n v="100"/>
    <n v="1"/>
  </r>
  <r>
    <x v="59"/>
    <s v="Germany"/>
    <n v="2020"/>
    <s v="EXPIMP"/>
    <s v="  All Products"/>
    <n v="1089247161.0699999"/>
    <n v="1288732212.4100001"/>
    <n v="100"/>
    <n v="100"/>
    <n v="1"/>
  </r>
  <r>
    <x v="60"/>
    <s v="Djibouti"/>
    <n v="2020"/>
    <s v="EXPIMP"/>
    <s v="  All Products"/>
    <n v="5691291.1900000004"/>
    <n v="250947.28"/>
    <n v="100"/>
    <n v="100"/>
    <m/>
  </r>
  <r>
    <x v="61"/>
    <s v="Dominica"/>
    <n v="2020"/>
    <s v="EXPIMP"/>
    <s v="  All Products"/>
    <n v="265485.38"/>
    <n v="37781.980000000003"/>
    <n v="100"/>
    <n v="100"/>
    <m/>
  </r>
  <r>
    <x v="62"/>
    <s v="Denmark"/>
    <n v="2020"/>
    <s v="EXPIMP"/>
    <s v="  All Products"/>
    <n v="93730881.75"/>
    <n v="99086010.099999994"/>
    <n v="100"/>
    <n v="100"/>
    <n v="1"/>
  </r>
  <r>
    <x v="63"/>
    <s v="Dominican Republic"/>
    <n v="2020"/>
    <s v="EXPIMP"/>
    <s v="  All Products"/>
    <n v="18149344.140000001"/>
    <n v="10001060.199999999"/>
    <n v="100"/>
    <n v="100"/>
    <n v="1"/>
  </r>
  <r>
    <x v="64"/>
    <s v="Algeria"/>
    <n v="2020"/>
    <s v="EXPIMP"/>
    <s v="  All Products"/>
    <n v="49120134.880000003"/>
    <n v="21054389.059999999"/>
    <n v="100"/>
    <n v="100"/>
    <m/>
  </r>
  <r>
    <x v="65"/>
    <s v="East Asia &amp; Pacific"/>
    <n v="2020"/>
    <s v="EXPIMP"/>
    <s v="  All Products"/>
    <n v="5269648594.46"/>
    <n v="5921006321.6899996"/>
    <n v="100"/>
    <n v="100"/>
    <m/>
  </r>
  <r>
    <x v="66"/>
    <s v="Europe &amp; Central Asia"/>
    <n v="2020"/>
    <s v="EXPIMP"/>
    <s v="  All Products"/>
    <n v="7161590676.3400002"/>
    <n v="6403842178.1300001"/>
    <n v="100"/>
    <n v="100"/>
    <m/>
  </r>
  <r>
    <x v="67"/>
    <s v="Ecuador"/>
    <n v="2020"/>
    <s v="EXPIMP"/>
    <s v="  All Products"/>
    <n v="17856676.789999999"/>
    <n v="22172090.079999998"/>
    <n v="100"/>
    <n v="100"/>
    <n v="1"/>
  </r>
  <r>
    <x v="68"/>
    <s v="Egypt, Arab Rep."/>
    <n v="2020"/>
    <s v="EXPIMP"/>
    <s v="  All Products"/>
    <n v="90549179.049999997"/>
    <n v="28649521.34"/>
    <n v="100"/>
    <n v="100"/>
    <n v="1"/>
  </r>
  <r>
    <x v="69"/>
    <s v="Eritrea"/>
    <n v="2020"/>
    <s v="EXPIMP"/>
    <s v="  All Products"/>
    <n v="423685.74"/>
    <n v="647900.65"/>
    <n v="100"/>
    <n v="100"/>
    <m/>
  </r>
  <r>
    <x v="70"/>
    <s v="Western Sahara"/>
    <n v="2020"/>
    <s v="EXPIMP"/>
    <s v="  All Products"/>
    <n v="9222.51"/>
    <n v="7562.61"/>
    <n v="100"/>
    <n v="100"/>
    <m/>
  </r>
  <r>
    <x v="71"/>
    <s v="Spain"/>
    <n v="2020"/>
    <s v="EXPIMP"/>
    <s v="  All Products"/>
    <n v="296245260.61000001"/>
    <n v="290501111.76999998"/>
    <n v="100"/>
    <n v="100"/>
    <n v="1"/>
  </r>
  <r>
    <x v="72"/>
    <s v="Estonia"/>
    <n v="2020"/>
    <s v="EXPIMP"/>
    <s v="  All Products"/>
    <n v="19371136.579999998"/>
    <n v="14428007.710000001"/>
    <n v="100"/>
    <n v="100"/>
    <n v="1"/>
  </r>
  <r>
    <x v="73"/>
    <s v="Ethiopia(excludes Eritrea)"/>
    <n v="2020"/>
    <s v="EXPIMP"/>
    <s v="  All Products"/>
    <n v="10182794.060000001"/>
    <n v="2965964.06"/>
    <n v="100"/>
    <n v="100"/>
    <n v="1"/>
  </r>
  <r>
    <x v="74"/>
    <s v="Finland"/>
    <n v="2020"/>
    <s v="EXPIMP"/>
    <s v="  All Products"/>
    <n v="65253013.539999999"/>
    <n v="67696649.790000007"/>
    <n v="100"/>
    <n v="100"/>
    <n v="1"/>
  </r>
  <r>
    <x v="75"/>
    <s v="Fiji"/>
    <n v="2020"/>
    <s v="EXPIMP"/>
    <s v="  All Products"/>
    <n v="1533712.68"/>
    <n v="644886.87"/>
    <n v="100"/>
    <n v="100"/>
    <n v="1"/>
  </r>
  <r>
    <x v="76"/>
    <s v="Falkland Island"/>
    <n v="2020"/>
    <s v="EXPIMP"/>
    <s v="  All Products"/>
    <n v="157010.22"/>
    <n v="418158.52"/>
    <n v="100"/>
    <n v="100"/>
    <m/>
  </r>
  <r>
    <x v="77"/>
    <s v="France"/>
    <n v="2020"/>
    <s v="EXPIMP"/>
    <s v="  All Products"/>
    <n v="547674241.38999999"/>
    <n v="489836278.75"/>
    <n v="100"/>
    <n v="100"/>
    <n v="1"/>
  </r>
  <r>
    <x v="78"/>
    <s v="Free Zones"/>
    <n v="2020"/>
    <s v="EXPIMP"/>
    <s v="  All Products"/>
    <n v="2860106.8"/>
    <n v="2949619.05"/>
    <n v="100"/>
    <n v="100"/>
    <m/>
  </r>
  <r>
    <x v="79"/>
    <s v="Faeroe Islands"/>
    <n v="2020"/>
    <s v="EXPIMP"/>
    <s v="  All Products"/>
    <n v="2114858.94"/>
    <n v="1362707.48"/>
    <n v="100"/>
    <n v="100"/>
    <m/>
  </r>
  <r>
    <x v="80"/>
    <s v="Micronesia, Fed. Sts."/>
    <n v="2020"/>
    <s v="EXPIMP"/>
    <s v="  All Products"/>
    <n v="144233.9"/>
    <n v="131033.31"/>
    <n v="100"/>
    <n v="100"/>
    <m/>
  </r>
  <r>
    <x v="81"/>
    <s v="Gabon"/>
    <n v="2020"/>
    <s v="EXPIMP"/>
    <s v="  All Products"/>
    <n v="3058417.75"/>
    <n v="5256166.46"/>
    <n v="100"/>
    <n v="100"/>
    <m/>
  </r>
  <r>
    <x v="82"/>
    <s v="United Kingdom"/>
    <n v="2020"/>
    <s v="EXPIMP"/>
    <s v="  All Products"/>
    <n v="891467871.44000006"/>
    <n v="360769172.19999999"/>
    <n v="100"/>
    <n v="100"/>
    <n v="1"/>
  </r>
  <r>
    <x v="83"/>
    <s v="Georgia"/>
    <n v="2020"/>
    <s v="EXPIMP"/>
    <s v="  All Products"/>
    <n v="10223077.539999999"/>
    <n v="2915032.89"/>
    <n v="100"/>
    <n v="100"/>
    <n v="1"/>
  </r>
  <r>
    <x v="84"/>
    <s v="Ghana"/>
    <n v="2020"/>
    <s v="EXPIMP"/>
    <s v="  All Products"/>
    <n v="19163629.670000002"/>
    <n v="13791097.050000001"/>
    <n v="100"/>
    <n v="100"/>
    <m/>
  </r>
  <r>
    <x v="85"/>
    <s v="Gibraltar"/>
    <n v="2020"/>
    <s v="EXPIMP"/>
    <s v="  All Products"/>
    <n v="11822535.51"/>
    <n v="218246.64"/>
    <n v="100"/>
    <n v="100"/>
    <m/>
  </r>
  <r>
    <x v="86"/>
    <s v="Guinea"/>
    <n v="2020"/>
    <s v="EXPIMP"/>
    <s v="  All Products"/>
    <n v="5791669.46"/>
    <n v="12086204.23"/>
    <n v="100"/>
    <n v="100"/>
    <m/>
  </r>
  <r>
    <x v="87"/>
    <s v="Gambia, The"/>
    <n v="2020"/>
    <s v="EXPIMP"/>
    <s v="  All Products"/>
    <n v="1623817.88"/>
    <n v="339097.45"/>
    <n v="100"/>
    <n v="100"/>
    <n v="1"/>
  </r>
  <r>
    <x v="88"/>
    <s v="Guinea-Bissau"/>
    <n v="2020"/>
    <s v="EXPIMP"/>
    <s v="  All Products"/>
    <n v="462040.39"/>
    <n v="146463.24"/>
    <n v="100"/>
    <n v="100"/>
    <m/>
  </r>
  <r>
    <x v="89"/>
    <s v="Equatorial Guinea"/>
    <n v="2020"/>
    <s v="EXPIMP"/>
    <s v="  All Products"/>
    <n v="1575047.35"/>
    <n v="3135236.52"/>
    <n v="100"/>
    <n v="100"/>
    <m/>
  </r>
  <r>
    <x v="90"/>
    <s v="Greece"/>
    <n v="2020"/>
    <s v="EXPIMP"/>
    <s v="  All Products"/>
    <n v="53916962.82"/>
    <n v="30877117.039999999"/>
    <n v="100"/>
    <n v="100"/>
    <n v="1"/>
  </r>
  <r>
    <x v="91"/>
    <s v="Grenada"/>
    <n v="2020"/>
    <s v="EXPIMP"/>
    <s v="  All Products"/>
    <n v="338645.19"/>
    <n v="27571.279999999999"/>
    <n v="100"/>
    <n v="100"/>
    <n v="1"/>
  </r>
  <r>
    <x v="92"/>
    <s v="Greenland"/>
    <n v="2020"/>
    <s v="EXPIMP"/>
    <s v="  All Products"/>
    <n v="1556026.72"/>
    <n v="1356970.63"/>
    <n v="100"/>
    <n v="100"/>
    <m/>
  </r>
  <r>
    <x v="93"/>
    <s v="Guatemala"/>
    <n v="2020"/>
    <s v="EXPIMP"/>
    <s v="  All Products"/>
    <n v="16944673.23"/>
    <n v="10896147.27"/>
    <n v="100"/>
    <n v="100"/>
    <n v="1"/>
  </r>
  <r>
    <x v="94"/>
    <s v="Guam"/>
    <n v="2020"/>
    <s v="EXPIMP"/>
    <s v="  All Products"/>
    <n v="638870.36"/>
    <n v="36519.39"/>
    <n v="100"/>
    <n v="100"/>
    <m/>
  </r>
  <r>
    <x v="95"/>
    <s v="Guyana"/>
    <n v="2020"/>
    <s v="EXPIMP"/>
    <s v="  All Products"/>
    <n v="2369878.15"/>
    <n v="2353603.31"/>
    <n v="100"/>
    <n v="100"/>
    <n v="1"/>
  </r>
  <r>
    <x v="96"/>
    <s v="Hong Kong, China"/>
    <n v="2020"/>
    <s v="EXPIMP"/>
    <s v="  All Products"/>
    <n v="609396637.71000004"/>
    <n v="98659458.25"/>
    <n v="100"/>
    <n v="100"/>
    <n v="1"/>
  </r>
  <r>
    <x v="97"/>
    <s v="Heard Island and McDonald Islands"/>
    <n v="2020"/>
    <s v="EXPIMP"/>
    <s v="  All Products"/>
    <n v="2117.91"/>
    <n v="406.19"/>
    <n v="100"/>
    <n v="100"/>
    <m/>
  </r>
  <r>
    <x v="98"/>
    <s v="Honduras"/>
    <n v="2020"/>
    <s v="EXPIMP"/>
    <s v="  All Products"/>
    <n v="10493963.460000001"/>
    <n v="8474673.9199999999"/>
    <n v="100"/>
    <n v="100"/>
    <m/>
  </r>
  <r>
    <x v="99"/>
    <s v="Croatia"/>
    <n v="2020"/>
    <s v="EXPIMP"/>
    <s v="  All Products"/>
    <n v="26549710.109999999"/>
    <n v="14177768.970000001"/>
    <n v="100"/>
    <n v="100"/>
    <n v="1"/>
  </r>
  <r>
    <x v="100"/>
    <s v="Haiti"/>
    <n v="2020"/>
    <s v="EXPIMP"/>
    <s v="  All Products"/>
    <n v="4441581.38"/>
    <n v="1041465.54"/>
    <n v="100"/>
    <n v="100"/>
    <m/>
  </r>
  <r>
    <x v="101"/>
    <s v="Hungary"/>
    <n v="2020"/>
    <s v="EXPIMP"/>
    <s v="  All Products"/>
    <n v="107880972.15000001"/>
    <n v="114450666.90000001"/>
    <n v="100"/>
    <n v="100"/>
    <n v="1"/>
  </r>
  <r>
    <x v="102"/>
    <s v="Indonesia"/>
    <n v="2020"/>
    <s v="EXPIMP"/>
    <s v="  All Products"/>
    <n v="145849207.91999999"/>
    <n v="187399427.05000001"/>
    <n v="100"/>
    <n v="100"/>
    <n v="1"/>
  </r>
  <r>
    <x v="103"/>
    <s v="India"/>
    <n v="2020"/>
    <s v="EXPIMP"/>
    <s v="  All Products"/>
    <n v="327641284.23000002"/>
    <n v="256121841.53"/>
    <n v="100"/>
    <n v="100"/>
    <n v="1"/>
  </r>
  <r>
    <x v="104"/>
    <s v="British Indian Ocean Ter."/>
    <n v="2020"/>
    <s v="EXPIMP"/>
    <s v="  All Products"/>
    <n v="45202.31"/>
    <n v="13653.33"/>
    <n v="100"/>
    <n v="100"/>
    <m/>
  </r>
  <r>
    <x v="105"/>
    <s v="Ireland"/>
    <n v="2020"/>
    <s v="EXPIMP"/>
    <s v="  All Products"/>
    <n v="82448501.109999999"/>
    <n v="212413154.58000001"/>
    <n v="100"/>
    <n v="100"/>
    <n v="1"/>
  </r>
  <r>
    <x v="106"/>
    <s v="Iran, Islamic Rep."/>
    <n v="2020"/>
    <s v="EXPIMP"/>
    <s v="  All Products"/>
    <n v="31417796.219999999"/>
    <n v="12617615.74"/>
    <n v="100"/>
    <n v="100"/>
    <m/>
  </r>
  <r>
    <x v="107"/>
    <s v="Iraq"/>
    <n v="2020"/>
    <s v="EXPIMP"/>
    <s v="  All Products"/>
    <n v="51041711.869999997"/>
    <n v="64769921.850000001"/>
    <n v="100"/>
    <n v="100"/>
    <m/>
  </r>
  <r>
    <x v="108"/>
    <s v="Iceland"/>
    <n v="2020"/>
    <s v="EXPIMP"/>
    <s v="  All Products"/>
    <n v="7996078.3399999999"/>
    <n v="4404611.91"/>
    <n v="100"/>
    <n v="100"/>
    <n v="1"/>
  </r>
  <r>
    <x v="109"/>
    <s v="Israel"/>
    <n v="2020"/>
    <s v="EXPIMP"/>
    <s v="  All Products"/>
    <n v="88942044.200000003"/>
    <n v="53834705.439999998"/>
    <n v="100"/>
    <n v="100"/>
    <n v="1"/>
  </r>
  <r>
    <x v="110"/>
    <s v="Italy"/>
    <n v="2020"/>
    <s v="EXPIMP"/>
    <s v="  All Products"/>
    <n v="407082605.92000002"/>
    <n v="487119012.81"/>
    <n v="100"/>
    <n v="100"/>
    <n v="1"/>
  </r>
  <r>
    <x v="111"/>
    <s v="Jamaica"/>
    <n v="2020"/>
    <s v="EXPIMP"/>
    <s v="  All Products"/>
    <n v="4822665.46"/>
    <n v="1028708.33"/>
    <n v="100"/>
    <n v="100"/>
    <n v="1"/>
  </r>
  <r>
    <x v="112"/>
    <s v="Jordan"/>
    <n v="2020"/>
    <s v="EXPIMP"/>
    <s v="  All Products"/>
    <n v="20156133.370000001"/>
    <n v="7712287.5099999998"/>
    <n v="100"/>
    <n v="100"/>
    <n v="1"/>
  </r>
  <r>
    <x v="113"/>
    <s v="Japan"/>
    <n v="2020"/>
    <s v="EXPIMP"/>
    <s v="  All Products"/>
    <n v="599603082.35000002"/>
    <n v="719838385.05999994"/>
    <n v="100"/>
    <n v="100"/>
    <n v="1"/>
  </r>
  <r>
    <x v="114"/>
    <s v="Kazakhstan"/>
    <n v="2020"/>
    <s v="EXPIMP"/>
    <s v="  All Products"/>
    <n v="47399408.68"/>
    <n v="40928128.469999999"/>
    <n v="100"/>
    <n v="100"/>
    <n v="1"/>
  </r>
  <r>
    <x v="115"/>
    <s v="Kenya"/>
    <n v="2020"/>
    <s v="EXPIMP"/>
    <s v="  All Products"/>
    <n v="20000558.949999999"/>
    <n v="5678492.5999999996"/>
    <n v="100"/>
    <n v="100"/>
    <n v="1"/>
  </r>
  <r>
    <x v="116"/>
    <s v="Kyrgyz Republic"/>
    <n v="2020"/>
    <s v="EXPIMP"/>
    <s v="  All Products"/>
    <n v="7743913.1399999997"/>
    <n v="1773363.34"/>
    <n v="100"/>
    <n v="100"/>
    <n v="1"/>
  </r>
  <r>
    <x v="117"/>
    <s v="Cambodia"/>
    <n v="2020"/>
    <s v="EXPIMP"/>
    <s v="  All Products"/>
    <n v="26373623.140000001"/>
    <n v="25160625.059999999"/>
    <n v="100"/>
    <n v="100"/>
    <n v="1"/>
  </r>
  <r>
    <x v="118"/>
    <s v="Kiribati"/>
    <n v="2020"/>
    <s v="EXPIMP"/>
    <s v="  All Products"/>
    <n v="146212.71"/>
    <n v="96824.51"/>
    <n v="100"/>
    <n v="100"/>
    <n v="1"/>
  </r>
  <r>
    <x v="119"/>
    <s v="St. Kitts and Nevis"/>
    <n v="2020"/>
    <s v="EXPIMP"/>
    <s v="  All Products"/>
    <n v="313731.09000000003"/>
    <n v="66709.490000000005"/>
    <n v="100"/>
    <n v="100"/>
    <m/>
  </r>
  <r>
    <x v="120"/>
    <s v="Korea, Rep."/>
    <n v="2020"/>
    <s v="EXPIMP"/>
    <s v="  All Products"/>
    <n v="467997557.52999997"/>
    <n v="579447361.14999998"/>
    <n v="100"/>
    <n v="100"/>
    <n v="1"/>
  </r>
  <r>
    <x v="121"/>
    <s v="Kuwait"/>
    <n v="2020"/>
    <s v="EXPIMP"/>
    <s v="  All Products"/>
    <n v="34379721.82"/>
    <n v="43991733.420000002"/>
    <n v="100"/>
    <n v="100"/>
    <n v="1"/>
  </r>
  <r>
    <x v="122"/>
    <s v="Lao PDR"/>
    <n v="2020"/>
    <s v="EXPIMP"/>
    <s v="  All Products"/>
    <n v="6135565.9699999997"/>
    <n v="6718385.6100000003"/>
    <n v="100"/>
    <n v="100"/>
    <n v="1"/>
  </r>
  <r>
    <x v="123"/>
    <s v="Lebanon"/>
    <n v="2020"/>
    <s v="EXPIMP"/>
    <s v="  All Products"/>
    <n v="16142289.07"/>
    <n v="3640751.35"/>
    <n v="100"/>
    <n v="100"/>
    <n v="1"/>
  </r>
  <r>
    <x v="124"/>
    <s v="Liberia"/>
    <n v="2020"/>
    <s v="EXPIMP"/>
    <s v="  All Products"/>
    <n v="13442263.75"/>
    <n v="1042243.83"/>
    <n v="100"/>
    <n v="100"/>
    <m/>
  </r>
  <r>
    <x v="125"/>
    <s v="Libya"/>
    <n v="2020"/>
    <s v="EXPIMP"/>
    <s v="  All Products"/>
    <n v="16243521.550000001"/>
    <n v="9287138.1600000001"/>
    <n v="100"/>
    <n v="100"/>
    <m/>
  </r>
  <r>
    <x v="126"/>
    <s v="St. Lucia"/>
    <n v="2020"/>
    <s v="EXPIMP"/>
    <s v="  All Products"/>
    <n v="3175380.16"/>
    <n v="1694564.53"/>
    <n v="100"/>
    <n v="100"/>
    <m/>
  </r>
  <r>
    <x v="127"/>
    <s v="Latin America &amp; Caribbean"/>
    <n v="2020"/>
    <s v="EXPIMP"/>
    <s v="  All Products"/>
    <n v="974111067.25999999"/>
    <n v="1029387361.75"/>
    <n v="100"/>
    <n v="100"/>
    <m/>
  </r>
  <r>
    <x v="128"/>
    <s v="Sri Lanka"/>
    <n v="2020"/>
    <s v="EXPIMP"/>
    <s v="  All Products"/>
    <n v="15752749.289999999"/>
    <n v="10370137.01"/>
    <n v="100"/>
    <n v="100"/>
    <n v="1"/>
  </r>
  <r>
    <x v="129"/>
    <s v="Lesotho"/>
    <n v="2020"/>
    <s v="EXPIMP"/>
    <s v="  All Products"/>
    <n v="1260457.8600000001"/>
    <n v="965833.39"/>
    <n v="100"/>
    <n v="100"/>
    <n v="1"/>
  </r>
  <r>
    <x v="130"/>
    <s v="Lithuania"/>
    <n v="2020"/>
    <s v="EXPIMP"/>
    <s v="  All Products"/>
    <n v="30317868.18"/>
    <n v="26705674.969999999"/>
    <n v="100"/>
    <n v="100"/>
    <n v="1"/>
  </r>
  <r>
    <x v="131"/>
    <s v="Luxembourg"/>
    <n v="2020"/>
    <s v="EXPIMP"/>
    <s v="  All Products"/>
    <n v="23355233.059999999"/>
    <n v="15454565.77"/>
    <n v="100"/>
    <n v="100"/>
    <n v="1"/>
  </r>
  <r>
    <x v="132"/>
    <s v="Latvia"/>
    <n v="2020"/>
    <s v="EXPIMP"/>
    <s v="  All Products"/>
    <n v="20205139.239999998"/>
    <n v="14101817.140000001"/>
    <n v="100"/>
    <n v="100"/>
    <n v="1"/>
  </r>
  <r>
    <x v="133"/>
    <s v="Macao"/>
    <n v="2020"/>
    <s v="EXPIMP"/>
    <s v="  All Products"/>
    <n v="10178391.689999999"/>
    <n v="1408683.09"/>
    <n v="100"/>
    <n v="100"/>
    <n v="1"/>
  </r>
  <r>
    <x v="134"/>
    <s v="Morocco"/>
    <n v="2020"/>
    <s v="EXPIMP"/>
    <s v="  All Products"/>
    <n v="61581723.149999999"/>
    <n v="29022927.379999999"/>
    <n v="100"/>
    <n v="100"/>
    <n v="1"/>
  </r>
  <r>
    <x v="135"/>
    <s v="Moldova"/>
    <n v="2020"/>
    <s v="EXPIMP"/>
    <s v="  All Products"/>
    <n v="8480402.4600000009"/>
    <n v="3071364.72"/>
    <n v="100"/>
    <n v="100"/>
    <n v="1"/>
  </r>
  <r>
    <x v="136"/>
    <s v="Madagascar"/>
    <n v="2020"/>
    <s v="EXPIMP"/>
    <s v="  All Products"/>
    <n v="3469784.1"/>
    <n v="2778525.57"/>
    <n v="100"/>
    <n v="100"/>
    <n v="1"/>
  </r>
  <r>
    <x v="137"/>
    <s v="Maldives"/>
    <n v="2020"/>
    <s v="EXPIMP"/>
    <s v="  All Products"/>
    <n v="1575762.86"/>
    <n v="222719.97"/>
    <n v="100"/>
    <n v="100"/>
    <m/>
  </r>
  <r>
    <x v="138"/>
    <s v="Middle East &amp; North Africa"/>
    <n v="2020"/>
    <s v="EXPIMP"/>
    <s v="  All Products"/>
    <n v="968780461.40999997"/>
    <n v="732299568.25999999"/>
    <n v="100"/>
    <n v="100"/>
    <m/>
  </r>
  <r>
    <x v="139"/>
    <s v="Mexico"/>
    <n v="2020"/>
    <s v="EXPIMP"/>
    <s v="  All Products"/>
    <n v="382298485.38999999"/>
    <n v="444615324.58999997"/>
    <n v="100"/>
    <n v="100"/>
    <n v="1"/>
  </r>
  <r>
    <x v="140"/>
    <s v="Marshall Islands"/>
    <n v="2020"/>
    <s v="EXPIMP"/>
    <s v="  All Products"/>
    <n v="16792487"/>
    <n v="814401.14"/>
    <n v="100"/>
    <n v="100"/>
    <m/>
  </r>
  <r>
    <x v="141"/>
    <s v="North Macedonia"/>
    <n v="2020"/>
    <s v="EXPIMP"/>
    <s v="  All Products"/>
    <n v="12424649.09"/>
    <n v="7476528.6600000001"/>
    <n v="100"/>
    <n v="100"/>
    <n v="1"/>
  </r>
  <r>
    <x v="142"/>
    <s v="Mali"/>
    <n v="2020"/>
    <s v="EXPIMP"/>
    <s v="  All Products"/>
    <n v="5212235.4400000004"/>
    <n v="5091262.8600000003"/>
    <n v="100"/>
    <n v="100"/>
    <m/>
  </r>
  <r>
    <x v="143"/>
    <s v="Malta"/>
    <n v="2020"/>
    <s v="EXPIMP"/>
    <s v="  All Products"/>
    <n v="14613893.75"/>
    <n v="4116022.6"/>
    <n v="100"/>
    <n v="100"/>
    <n v="1"/>
  </r>
  <r>
    <x v="144"/>
    <s v="Myanmar"/>
    <n v="2020"/>
    <s v="EXPIMP"/>
    <s v="  All Products"/>
    <n v="26705676.73"/>
    <n v="19434562.16"/>
    <n v="100"/>
    <n v="100"/>
    <n v="1"/>
  </r>
  <r>
    <x v="145"/>
    <s v="Montenegro"/>
    <n v="2020"/>
    <s v="EXPIMP"/>
    <s v="  All Products"/>
    <n v="3532899.35"/>
    <n v="458447.26"/>
    <n v="100"/>
    <n v="100"/>
    <n v="1"/>
  </r>
  <r>
    <x v="146"/>
    <s v="Mongolia"/>
    <n v="2020"/>
    <s v="EXPIMP"/>
    <s v="  All Products"/>
    <n v="5175515.17"/>
    <n v="6240940.1900000004"/>
    <n v="100"/>
    <n v="100"/>
    <n v="1"/>
  </r>
  <r>
    <x v="147"/>
    <s v="Northern Mariana Islands"/>
    <n v="2020"/>
    <s v="EXPIMP"/>
    <s v="  All Products"/>
    <n v="118998.69"/>
    <n v="8129.79"/>
    <n v="100"/>
    <n v="100"/>
    <m/>
  </r>
  <r>
    <x v="148"/>
    <s v="Mozambique"/>
    <n v="2020"/>
    <s v="EXPIMP"/>
    <s v="  All Products"/>
    <n v="11735729.380000001"/>
    <n v="4871331.8"/>
    <n v="100"/>
    <n v="100"/>
    <n v="1"/>
  </r>
  <r>
    <x v="149"/>
    <s v="Mauritania"/>
    <n v="2020"/>
    <s v="EXPIMP"/>
    <s v="  All Products"/>
    <n v="3676651.65"/>
    <n v="3202071"/>
    <n v="100"/>
    <n v="100"/>
    <n v="1"/>
  </r>
  <r>
    <x v="150"/>
    <s v="Montserrat"/>
    <n v="2020"/>
    <s v="EXPIMP"/>
    <s v="  All Products"/>
    <n v="20580.12"/>
    <n v="5811.51"/>
    <n v="100"/>
    <n v="100"/>
    <n v="1"/>
  </r>
  <r>
    <x v="151"/>
    <s v="Mauritius"/>
    <n v="2020"/>
    <s v="EXPIMP"/>
    <s v="  All Products"/>
    <n v="4377960.18"/>
    <n v="1936699.9"/>
    <n v="100"/>
    <n v="100"/>
    <n v="1"/>
  </r>
  <r>
    <x v="152"/>
    <s v="Malawi"/>
    <n v="2020"/>
    <s v="EXPIMP"/>
    <s v="  All Products"/>
    <n v="1507811.21"/>
    <n v="766739.88"/>
    <n v="100"/>
    <n v="100"/>
    <n v="1"/>
  </r>
  <r>
    <x v="153"/>
    <s v="Malaysia"/>
    <n v="2020"/>
    <s v="EXPIMP"/>
    <s v="  All Products"/>
    <n v="210775117.62"/>
    <n v="328295688.25999999"/>
    <n v="100"/>
    <n v="100"/>
    <n v="1"/>
  </r>
  <r>
    <x v="154"/>
    <s v="North America"/>
    <n v="2020"/>
    <s v="EXPIMP"/>
    <s v="  All Products"/>
    <n v="3143796408.6999998"/>
    <n v="1777089786.26"/>
    <n v="100"/>
    <n v="100"/>
    <m/>
  </r>
  <r>
    <x v="155"/>
    <s v="Namibia"/>
    <n v="2020"/>
    <s v="EXPIMP"/>
    <s v="  All Products"/>
    <n v="4507636.16"/>
    <n v="4226673.67"/>
    <n v="100"/>
    <n v="100"/>
    <n v="1"/>
  </r>
  <r>
    <x v="156"/>
    <s v="New Caledonia"/>
    <n v="2020"/>
    <s v="EXPIMP"/>
    <s v="  All Products"/>
    <n v="3298573.71"/>
    <n v="1896648.88"/>
    <n v="100"/>
    <n v="100"/>
    <m/>
  </r>
  <r>
    <x v="157"/>
    <s v="Niger"/>
    <n v="2020"/>
    <s v="EXPIMP"/>
    <s v="  All Products"/>
    <n v="1844982.65"/>
    <n v="2363511.84"/>
    <n v="100"/>
    <n v="100"/>
    <n v="1"/>
  </r>
  <r>
    <x v="158"/>
    <s v="Norfolk Island"/>
    <n v="2020"/>
    <s v="EXPIMP"/>
    <s v="  All Products"/>
    <n v="49412.480000000003"/>
    <n v="2431.15"/>
    <n v="100"/>
    <n v="100"/>
    <m/>
  </r>
  <r>
    <x v="159"/>
    <s v="Nigeria"/>
    <n v="2020"/>
    <s v="EXPIMP"/>
    <s v="  All Products"/>
    <n v="53194007.390000001"/>
    <n v="37068028.079999998"/>
    <n v="100"/>
    <n v="100"/>
    <n v="1"/>
  </r>
  <r>
    <x v="160"/>
    <s v="Nicaragua"/>
    <n v="2020"/>
    <s v="EXPIMP"/>
    <s v="  All Products"/>
    <n v="5577192.25"/>
    <n v="5892581.2800000003"/>
    <n v="100"/>
    <n v="100"/>
    <n v="1"/>
  </r>
  <r>
    <x v="161"/>
    <s v="Niue"/>
    <n v="2020"/>
    <s v="EXPIMP"/>
    <s v="  All Products"/>
    <n v="23836.04"/>
    <n v="78857.62"/>
    <n v="100"/>
    <n v="100"/>
    <m/>
  </r>
  <r>
    <x v="162"/>
    <s v="Netherlands"/>
    <n v="2020"/>
    <s v="EXPIMP"/>
    <s v="  All Products"/>
    <n v="542628892.53999996"/>
    <n v="471011902.19"/>
    <n v="100"/>
    <n v="100"/>
    <n v="1"/>
  </r>
  <r>
    <x v="163"/>
    <s v="Norway"/>
    <n v="2020"/>
    <s v="EXPIMP"/>
    <s v="  All Products"/>
    <n v="131023197.18000001"/>
    <n v="83110121.25"/>
    <n v="100"/>
    <n v="100"/>
    <n v="1"/>
  </r>
  <r>
    <x v="164"/>
    <s v="Nepal"/>
    <n v="2020"/>
    <s v="EXPIMP"/>
    <s v="  All Products"/>
    <n v="8370402.7599999998"/>
    <n v="908083.52"/>
    <n v="100"/>
    <n v="100"/>
    <m/>
  </r>
  <r>
    <x v="165"/>
    <s v="Nauru"/>
    <n v="2020"/>
    <s v="EXPIMP"/>
    <s v="  All Products"/>
    <n v="117653.36"/>
    <n v="112282.46"/>
    <n v="100"/>
    <n v="100"/>
    <m/>
  </r>
  <r>
    <x v="166"/>
    <s v="New Zealand"/>
    <n v="2020"/>
    <s v="EXPIMP"/>
    <s v="  All Products"/>
    <n v="38179620.630000003"/>
    <n v="39938063.310000002"/>
    <n v="100"/>
    <n v="100"/>
    <n v="1"/>
  </r>
  <r>
    <x v="167"/>
    <s v="Other Asia, nes"/>
    <n v="2020"/>
    <s v="EXPIMP"/>
    <s v="  All Products"/>
    <n v="287964480.70999998"/>
    <n v="519430806.19999999"/>
    <n v="100"/>
    <n v="100"/>
    <m/>
  </r>
  <r>
    <x v="168"/>
    <s v="Oman"/>
    <n v="2020"/>
    <s v="EXPIMP"/>
    <s v="  All Products"/>
    <n v="31285117.77"/>
    <n v="34122855.009999998"/>
    <n v="100"/>
    <n v="100"/>
    <n v="1"/>
  </r>
  <r>
    <x v="169"/>
    <s v="Pakistan"/>
    <n v="2020"/>
    <s v="EXPIMP"/>
    <s v="  All Products"/>
    <n v="49204149.590000004"/>
    <n v="22387857.989999998"/>
    <n v="100"/>
    <n v="100"/>
    <n v="1"/>
  </r>
  <r>
    <x v="170"/>
    <s v="Panama"/>
    <n v="2020"/>
    <s v="EXPIMP"/>
    <s v="  All Products"/>
    <n v="37003055.68"/>
    <n v="5150244.46"/>
    <n v="100"/>
    <n v="100"/>
    <n v="1"/>
  </r>
  <r>
    <x v="171"/>
    <s v="Pitcairn"/>
    <n v="2020"/>
    <s v="EXPIMP"/>
    <s v="  All Products"/>
    <n v="3464.48"/>
    <n v="3159.91"/>
    <n v="100"/>
    <n v="100"/>
    <m/>
  </r>
  <r>
    <x v="172"/>
    <s v="Peru"/>
    <n v="2020"/>
    <s v="EXPIMP"/>
    <s v="  All Products"/>
    <n v="36621557.509999998"/>
    <n v="46205967.390000001"/>
    <n v="100"/>
    <n v="100"/>
    <n v="1"/>
  </r>
  <r>
    <x v="173"/>
    <s v="Philippines"/>
    <n v="2020"/>
    <s v="EXPIMP"/>
    <s v="  All Products"/>
    <n v="122750275.18000001"/>
    <n v="87211386.719999999"/>
    <n v="100"/>
    <n v="100"/>
    <n v="1"/>
  </r>
  <r>
    <x v="174"/>
    <s v="Palau"/>
    <n v="2020"/>
    <s v="EXPIMP"/>
    <s v="  All Products"/>
    <n v="104265.32"/>
    <n v="15369.41"/>
    <n v="100"/>
    <n v="100"/>
    <m/>
  </r>
  <r>
    <x v="175"/>
    <s v="Papua New Guinea"/>
    <n v="2020"/>
    <s v="EXPIMP"/>
    <s v="  All Products"/>
    <n v="4163549.92"/>
    <n v="10029766.07"/>
    <n v="100"/>
    <n v="100"/>
    <m/>
  </r>
  <r>
    <x v="176"/>
    <s v="Poland"/>
    <n v="2020"/>
    <s v="EXPIMP"/>
    <s v="  All Products"/>
    <n v="265450419.81999999"/>
    <n v="241747955.72"/>
    <n v="100"/>
    <n v="100"/>
    <n v="1"/>
  </r>
  <r>
    <x v="177"/>
    <s v="Korea, Dem. Rep."/>
    <n v="2020"/>
    <s v="EXPIMP"/>
    <s v="  All Products"/>
    <n v="561301.18999999994"/>
    <n v="164650.73000000001"/>
    <n v="100"/>
    <n v="100"/>
    <m/>
  </r>
  <r>
    <x v="178"/>
    <s v="Portugal"/>
    <n v="2020"/>
    <s v="EXPIMP"/>
    <s v="  All Products"/>
    <n v="73418782.530000001"/>
    <n v="59529428.380000003"/>
    <n v="100"/>
    <n v="100"/>
    <n v="1"/>
  </r>
  <r>
    <x v="179"/>
    <s v="Paraguay"/>
    <n v="2020"/>
    <s v="EXPIMP"/>
    <s v="  All Products"/>
    <n v="8373700.5199999996"/>
    <n v="8518452.0099999998"/>
    <n v="100"/>
    <n v="100"/>
    <n v="1"/>
  </r>
  <r>
    <x v="180"/>
    <s v="Occ.Pal.Terr"/>
    <n v="2020"/>
    <s v="EXPIMP"/>
    <s v="  All Products"/>
    <n v="1231315.03"/>
    <n v="181419.73"/>
    <n v="100"/>
    <n v="100"/>
    <n v="1"/>
  </r>
  <r>
    <x v="181"/>
    <s v="French Polynesia"/>
    <n v="2020"/>
    <s v="EXPIMP"/>
    <s v="  All Products"/>
    <n v="2158655.54"/>
    <n v="91153.34"/>
    <n v="100"/>
    <n v="100"/>
    <n v="1"/>
  </r>
  <r>
    <x v="182"/>
    <s v="Qatar"/>
    <n v="2020"/>
    <s v="EXPIMP"/>
    <s v="  All Products"/>
    <n v="35928695.939999998"/>
    <n v="55809338.200000003"/>
    <n v="100"/>
    <n v="100"/>
    <n v="1"/>
  </r>
  <r>
    <x v="183"/>
    <s v="Romania"/>
    <n v="2020"/>
    <s v="EXPIMP"/>
    <s v="  All Products"/>
    <n v="87617075.019999996"/>
    <n v="70514856.519999996"/>
    <n v="100"/>
    <n v="100"/>
    <n v="1"/>
  </r>
  <r>
    <x v="184"/>
    <s v="Russian Federation"/>
    <n v="2020"/>
    <s v="EXPIMP"/>
    <s v="  All Products"/>
    <n v="304222541.10000002"/>
    <n v="328387402.29000002"/>
    <n v="100"/>
    <n v="100"/>
    <n v="1"/>
  </r>
  <r>
    <x v="185"/>
    <s v="Rwanda"/>
    <n v="2020"/>
    <s v="EXPIMP"/>
    <s v="  All Products"/>
    <n v="1844273.72"/>
    <n v="930180.12"/>
    <n v="100"/>
    <n v="100"/>
    <m/>
  </r>
  <r>
    <x v="186"/>
    <s v="South Asia"/>
    <n v="2020"/>
    <s v="EXPIMP"/>
    <s v="  All Products"/>
    <n v="463231861.31999999"/>
    <n v="333420896.38999999"/>
    <n v="100"/>
    <n v="100"/>
    <m/>
  </r>
  <r>
    <x v="187"/>
    <s v="Saudi Arabia"/>
    <n v="2020"/>
    <s v="EXPIMP"/>
    <s v="  All Products"/>
    <n v="157014511.62"/>
    <n v="169736656.75"/>
    <n v="100"/>
    <n v="100"/>
    <n v="1"/>
  </r>
  <r>
    <x v="188"/>
    <s v="Fm Sudan"/>
    <n v="2020"/>
    <s v="EXPIMP"/>
    <s v="  All Products"/>
    <n v="77702.75"/>
    <n v="4212.32"/>
    <n v="100"/>
    <n v="100"/>
    <m/>
  </r>
  <r>
    <x v="189"/>
    <s v="Senegal"/>
    <n v="2020"/>
    <s v="EXPIMP"/>
    <s v="  All Products"/>
    <n v="13428190.67"/>
    <n v="2470410.66"/>
    <n v="100"/>
    <n v="100"/>
    <n v="1"/>
  </r>
  <r>
    <x v="190"/>
    <s v="Serbia, FR(Serbia/Montenegro)"/>
    <n v="2020"/>
    <s v="EXPIMP"/>
    <s v="  All Products"/>
    <n v="42489652.270000003"/>
    <n v="19893517.859999999"/>
    <n v="100"/>
    <n v="100"/>
    <n v="1"/>
  </r>
  <r>
    <x v="191"/>
    <s v="Singapore"/>
    <n v="2020"/>
    <s v="EXPIMP"/>
    <s v="  All Products"/>
    <n v="313564751.93000001"/>
    <n v="242701257.84999999"/>
    <n v="100"/>
    <n v="100"/>
    <n v="1"/>
  </r>
  <r>
    <x v="192"/>
    <s v="South Georgia and the South Sa"/>
    <n v="2020"/>
    <s v="EXPIMP"/>
    <s v="  All Products"/>
    <n v="763.31"/>
    <n v="390.18"/>
    <n v="100"/>
    <n v="100"/>
    <m/>
  </r>
  <r>
    <x v="193"/>
    <s v="Saint Helena"/>
    <n v="2020"/>
    <s v="EXPIMP"/>
    <s v="  All Products"/>
    <n v="62383.15"/>
    <n v="11925.19"/>
    <n v="100"/>
    <n v="100"/>
    <m/>
  </r>
  <r>
    <x v="194"/>
    <s v="Solomon Islands"/>
    <n v="2020"/>
    <s v="EXPIMP"/>
    <s v="  All Products"/>
    <n v="370036.4"/>
    <n v="545879.06000000006"/>
    <n v="100"/>
    <n v="100"/>
    <m/>
  </r>
  <r>
    <x v="195"/>
    <s v="Sierra Leone"/>
    <n v="2020"/>
    <s v="EXPIMP"/>
    <s v="  All Products"/>
    <n v="1388196.12"/>
    <n v="573230"/>
    <n v="100"/>
    <n v="100"/>
    <m/>
  </r>
  <r>
    <x v="196"/>
    <s v="El Salvador"/>
    <n v="2020"/>
    <s v="EXPIMP"/>
    <s v="  All Products"/>
    <n v="9150175.7899999991"/>
    <n v="4662448.6100000003"/>
    <n v="100"/>
    <n v="100"/>
    <n v="1"/>
  </r>
  <r>
    <x v="197"/>
    <s v="San Marino"/>
    <n v="2020"/>
    <s v="EXPIMP"/>
    <s v="  All Products"/>
    <n v="544789.27"/>
    <n v="160198.85999999999"/>
    <n v="100"/>
    <n v="100"/>
    <m/>
  </r>
  <r>
    <x v="198"/>
    <s v="Somalia"/>
    <n v="2020"/>
    <s v="EXPIMP"/>
    <s v="  All Products"/>
    <n v="4621982.24"/>
    <n v="460944.19"/>
    <n v="100"/>
    <n v="100"/>
    <m/>
  </r>
  <r>
    <x v="199"/>
    <s v="Special Categories"/>
    <n v="2020"/>
    <s v="EXPIMP"/>
    <s v="  All Products"/>
    <n v="69336688.299999997"/>
    <n v="46107530.840000004"/>
    <n v="100"/>
    <n v="100"/>
    <m/>
  </r>
  <r>
    <x v="200"/>
    <s v="Saint Pierre and Miquelon"/>
    <n v="2020"/>
    <s v="EXPIMP"/>
    <s v="  All Products"/>
    <n v="134511.23000000001"/>
    <n v="7464.82"/>
    <n v="100"/>
    <n v="100"/>
    <m/>
  </r>
  <r>
    <x v="201"/>
    <s v="South Sudan"/>
    <n v="2020"/>
    <s v="EXPIMP"/>
    <s v="  All Products"/>
    <n v="1161591.43"/>
    <n v="856898.53"/>
    <n v="100"/>
    <n v="100"/>
    <m/>
  </r>
  <r>
    <x v="202"/>
    <s v="Sub-Saharan Africa"/>
    <n v="2020"/>
    <s v="EXPIMP"/>
    <s v="  All Products"/>
    <n v="381794220.93000001"/>
    <n v="317897835.38999999"/>
    <n v="100"/>
    <n v="100"/>
    <m/>
  </r>
  <r>
    <x v="203"/>
    <s v="Sao Tome and Principe"/>
    <n v="2020"/>
    <s v="EXPIMP"/>
    <s v="  All Products"/>
    <n v="182746.83"/>
    <n v="24814.71"/>
    <n v="100"/>
    <n v="100"/>
    <n v="1"/>
  </r>
  <r>
    <x v="204"/>
    <s v="Sudan"/>
    <n v="2020"/>
    <s v="EXPIMP"/>
    <s v="  All Products"/>
    <n v="9598661.5700000003"/>
    <n v="4051594.87"/>
    <n v="100"/>
    <n v="100"/>
    <m/>
  </r>
  <r>
    <x v="205"/>
    <s v="Suriname"/>
    <n v="2020"/>
    <s v="EXPIMP"/>
    <s v="  All Products"/>
    <n v="1570736.23"/>
    <n v="2376008.9500000002"/>
    <n v="100"/>
    <n v="100"/>
    <n v="1"/>
  </r>
  <r>
    <x v="206"/>
    <s v="Slovak Republic"/>
    <n v="2020"/>
    <s v="EXPIMP"/>
    <s v="  All Products"/>
    <n v="75185269.829999998"/>
    <n v="82333753.870000005"/>
    <n v="100"/>
    <n v="100"/>
    <n v="1"/>
  </r>
  <r>
    <x v="207"/>
    <s v="Slovenia"/>
    <n v="2020"/>
    <s v="EXPIMP"/>
    <s v="  All Products"/>
    <n v="40346964.200000003"/>
    <n v="33510659.300000001"/>
    <n v="100"/>
    <n v="100"/>
    <n v="1"/>
  </r>
  <r>
    <x v="208"/>
    <s v="Sweden"/>
    <n v="2020"/>
    <s v="EXPIMP"/>
    <s v="  All Products"/>
    <n v="135800836.41999999"/>
    <n v="144945197.33000001"/>
    <n v="100"/>
    <n v="100"/>
    <n v="1"/>
  </r>
  <r>
    <x v="209"/>
    <s v="Eswatini"/>
    <n v="2020"/>
    <s v="EXPIMP"/>
    <s v="  All Products"/>
    <n v="1415121.95"/>
    <n v="1880862.28"/>
    <n v="100"/>
    <n v="100"/>
    <n v="1"/>
  </r>
  <r>
    <x v="210"/>
    <s v="Sint Maarten"/>
    <n v="2020"/>
    <s v="EXPIMP"/>
    <s v="  All Products"/>
    <n v="593184.88"/>
    <n v="54727.41"/>
    <n v="100"/>
    <n v="100"/>
    <m/>
  </r>
  <r>
    <x v="211"/>
    <s v="Seychelles"/>
    <n v="2020"/>
    <s v="EXPIMP"/>
    <s v="  All Products"/>
    <n v="1089767.98"/>
    <n v="654649.14"/>
    <n v="100"/>
    <n v="100"/>
    <n v="1"/>
  </r>
  <r>
    <x v="212"/>
    <s v="Syrian Arab Republic"/>
    <n v="2020"/>
    <s v="EXPIMP"/>
    <s v="  All Products"/>
    <n v="5203640.2"/>
    <n v="913159.84"/>
    <n v="100"/>
    <n v="100"/>
    <m/>
  </r>
  <r>
    <x v="213"/>
    <s v="Turks and Caicos Isl."/>
    <n v="2020"/>
    <s v="EXPIMP"/>
    <s v="  All Products"/>
    <n v="314629.31"/>
    <n v="9885.7999999999993"/>
    <n v="100"/>
    <n v="100"/>
    <m/>
  </r>
  <r>
    <x v="214"/>
    <s v="Chad"/>
    <n v="2020"/>
    <s v="EXPIMP"/>
    <s v="  All Products"/>
    <n v="1267536.8500000001"/>
    <n v="1674933.47"/>
    <n v="100"/>
    <n v="100"/>
    <m/>
  </r>
  <r>
    <x v="215"/>
    <s v="Togo"/>
    <n v="2020"/>
    <s v="EXPIMP"/>
    <s v="  All Products"/>
    <n v="12436646.449999999"/>
    <n v="1459615.91"/>
    <n v="100"/>
    <n v="100"/>
    <n v="1"/>
  </r>
  <r>
    <x v="216"/>
    <s v="Thailand"/>
    <n v="2020"/>
    <s v="EXPIMP"/>
    <s v="  All Products"/>
    <n v="197172910.31"/>
    <n v="260361722.49000001"/>
    <n v="100"/>
    <n v="100"/>
    <n v="1"/>
  </r>
  <r>
    <x v="217"/>
    <s v="Tajikistan"/>
    <n v="2020"/>
    <s v="EXPIMP"/>
    <s v="  All Products"/>
    <n v="3731779.22"/>
    <n v="1378625.96"/>
    <n v="100"/>
    <n v="100"/>
    <n v="1"/>
  </r>
  <r>
    <x v="218"/>
    <s v="Tokelau"/>
    <n v="2020"/>
    <s v="EXPIMP"/>
    <s v="  All Products"/>
    <n v="13848.29"/>
    <n v="42150.83"/>
    <n v="100"/>
    <n v="100"/>
    <m/>
  </r>
  <r>
    <x v="219"/>
    <s v="Turkmenistan"/>
    <n v="2020"/>
    <s v="EXPIMP"/>
    <s v="  All Products"/>
    <n v="3809491.37"/>
    <n v="10239885.52"/>
    <n v="100"/>
    <n v="100"/>
    <m/>
  </r>
  <r>
    <x v="220"/>
    <s v="East Timor"/>
    <n v="2020"/>
    <s v="EXPIMP"/>
    <s v="  All Products"/>
    <n v="628722.84"/>
    <n v="108139.82"/>
    <n v="100"/>
    <n v="100"/>
    <m/>
  </r>
  <r>
    <x v="221"/>
    <s v="Tonga"/>
    <n v="2020"/>
    <s v="EXPIMP"/>
    <s v="  All Products"/>
    <n v="191765.1"/>
    <n v="11422.43"/>
    <n v="100"/>
    <n v="100"/>
    <m/>
  </r>
  <r>
    <x v="222"/>
    <s v="Trinidad and Tobago"/>
    <n v="2020"/>
    <s v="EXPIMP"/>
    <s v="  All Products"/>
    <n v="5868207.6100000003"/>
    <n v="7476751.4100000001"/>
    <n v="100"/>
    <n v="100"/>
    <n v="1"/>
  </r>
  <r>
    <x v="223"/>
    <s v="Tunisia"/>
    <n v="2020"/>
    <s v="EXPIMP"/>
    <s v="  All Products"/>
    <n v="26653681.940000001"/>
    <n v="13933336.560000001"/>
    <n v="100"/>
    <n v="100"/>
    <m/>
  </r>
  <r>
    <x v="224"/>
    <s v="Turkey"/>
    <n v="2020"/>
    <s v="EXPIMP"/>
    <s v="  All Products"/>
    <n v="268382007.75999999"/>
    <n v="154686962.47999999"/>
    <n v="100"/>
    <n v="100"/>
    <n v="1"/>
  </r>
  <r>
    <x v="225"/>
    <s v="Tuvalu"/>
    <n v="2020"/>
    <s v="EXPIMP"/>
    <s v="  All Products"/>
    <n v="110214.55"/>
    <n v="13488.8"/>
    <n v="100"/>
    <n v="100"/>
    <m/>
  </r>
  <r>
    <x v="226"/>
    <s v="Tanzania"/>
    <n v="2020"/>
    <s v="EXPIMP"/>
    <s v="  All Products"/>
    <n v="13271495.300000001"/>
    <n v="6082124.7999999998"/>
    <n v="100"/>
    <n v="100"/>
    <n v="1"/>
  </r>
  <r>
    <x v="227"/>
    <s v="Uganda"/>
    <n v="2020"/>
    <s v="EXPIMP"/>
    <s v="  All Products"/>
    <n v="5259979.9800000004"/>
    <n v="3048345.15"/>
    <n v="100"/>
    <n v="100"/>
    <n v="1"/>
  </r>
  <r>
    <x v="228"/>
    <s v="Ukraine"/>
    <n v="2020"/>
    <s v="EXPIMP"/>
    <s v="  All Products"/>
    <n v="78370639.310000002"/>
    <n v="51769051.789999999"/>
    <n v="100"/>
    <n v="100"/>
    <n v="1"/>
  </r>
  <r>
    <x v="229"/>
    <s v="United States Minor Outlying I"/>
    <n v="2020"/>
    <s v="EXPIMP"/>
    <s v="  All Products"/>
    <n v="1561314.53"/>
    <n v="14393.53"/>
    <n v="100"/>
    <n v="100"/>
    <m/>
  </r>
  <r>
    <x v="230"/>
    <s v="Unspecified"/>
    <n v="2020"/>
    <s v="EXPIMP"/>
    <s v="  All Products"/>
    <n v="454971004.75"/>
    <n v="132467099.86"/>
    <n v="100"/>
    <n v="100"/>
    <m/>
  </r>
  <r>
    <x v="231"/>
    <s v="Uruguay"/>
    <n v="2020"/>
    <s v="EXPIMP"/>
    <s v="  All Products"/>
    <n v="10283303.220000001"/>
    <n v="8583029.1099999994"/>
    <n v="100"/>
    <n v="100"/>
    <n v="1"/>
  </r>
  <r>
    <x v="232"/>
    <s v="United States"/>
    <n v="2020"/>
    <s v="EXPIMP"/>
    <s v="  All Products"/>
    <n v="2697986774.9299998"/>
    <n v="1381332897.5799999"/>
    <n v="100"/>
    <n v="100"/>
    <n v="1"/>
  </r>
  <r>
    <x v="233"/>
    <s v="Uzbekistan"/>
    <n v="2020"/>
    <s v="EXPIMP"/>
    <s v="  All Products"/>
    <n v="22055177.940000001"/>
    <n v="11997669.369999999"/>
    <n v="100"/>
    <n v="100"/>
    <n v="1"/>
  </r>
  <r>
    <x v="234"/>
    <s v="Holy See"/>
    <n v="2020"/>
    <s v="EXPIMP"/>
    <s v="  All Products"/>
    <n v="85661.27"/>
    <n v="13796.75"/>
    <n v="100"/>
    <n v="100"/>
    <m/>
  </r>
  <r>
    <x v="235"/>
    <s v="St. Vincent and the Grenadines"/>
    <n v="2020"/>
    <s v="EXPIMP"/>
    <s v="  All Products"/>
    <n v="290813.18"/>
    <n v="99491.520000000004"/>
    <n v="100"/>
    <n v="100"/>
    <m/>
  </r>
  <r>
    <x v="236"/>
    <s v="Venezuela"/>
    <n v="2020"/>
    <s v="EXPIMP"/>
    <s v="  All Products"/>
    <n v="7341757.3600000003"/>
    <n v="4843415.04"/>
    <n v="100"/>
    <n v="100"/>
    <m/>
  </r>
  <r>
    <x v="237"/>
    <s v="British Virgin Islands"/>
    <n v="2020"/>
    <s v="EXPIMP"/>
    <s v="  All Products"/>
    <n v="1693655.08"/>
    <n v="746990.62"/>
    <n v="100"/>
    <n v="100"/>
    <m/>
  </r>
  <r>
    <x v="238"/>
    <s v="Vietnam"/>
    <n v="2020"/>
    <s v="EXPIMP"/>
    <s v="  All Products"/>
    <n v="293047626.86000001"/>
    <n v="350963342.13999999"/>
    <n v="100"/>
    <n v="100"/>
    <n v="1"/>
  </r>
  <r>
    <x v="239"/>
    <s v="Vanuatu"/>
    <n v="2020"/>
    <s v="EXPIMP"/>
    <s v="  All Products"/>
    <n v="268552.68"/>
    <n v="210792.35"/>
    <n v="100"/>
    <n v="100"/>
    <m/>
  </r>
  <r>
    <x v="240"/>
    <s v="World"/>
    <n v="2020"/>
    <s v="EXPIMP"/>
    <s v="  All Products"/>
    <n v="19237810179"/>
    <n v="17221103581.639999"/>
    <n v="100"/>
    <n v="100"/>
    <n v="1"/>
  </r>
  <r>
    <x v="241"/>
    <s v="Wallis and Futura Isl."/>
    <n v="2020"/>
    <s v="EXPIMP"/>
    <s v="  All Products"/>
    <n v="59944.58"/>
    <n v="1726.39"/>
    <n v="100"/>
    <n v="100"/>
    <m/>
  </r>
  <r>
    <x v="242"/>
    <s v="Samoa"/>
    <n v="2020"/>
    <s v="EXPIMP"/>
    <s v="  All Products"/>
    <n v="368334.93"/>
    <n v="49388.01"/>
    <n v="100"/>
    <n v="100"/>
    <m/>
  </r>
  <r>
    <x v="243"/>
    <s v="Yemen"/>
    <n v="2020"/>
    <s v="EXPIMP"/>
    <s v="  All Products"/>
    <n v="11833135.310000001"/>
    <n v="1624164.15"/>
    <n v="100"/>
    <n v="100"/>
    <m/>
  </r>
  <r>
    <x v="244"/>
    <s v="South Africa"/>
    <n v="2020"/>
    <s v="EXPIMP"/>
    <s v="  All Products"/>
    <n v="89361007.010000005"/>
    <n v="111016207.93000001"/>
    <n v="100"/>
    <n v="100"/>
    <n v="1"/>
  </r>
  <r>
    <x v="245"/>
    <s v="Congo, Dem. Rep."/>
    <n v="2020"/>
    <s v="EXPIMP"/>
    <s v="  All Products"/>
    <n v="7923560.9699999997"/>
    <n v="10929315.23"/>
    <n v="100"/>
    <n v="100"/>
    <n v="1"/>
  </r>
  <r>
    <x v="246"/>
    <s v="Zambia"/>
    <n v="2020"/>
    <s v="EXPIMP"/>
    <s v="  All Products"/>
    <n v="5509733.3799999999"/>
    <n v="7711495.9400000004"/>
    <n v="100"/>
    <n v="100"/>
    <n v="1"/>
  </r>
  <r>
    <x v="247"/>
    <s v="Zimbabwe"/>
    <n v="2020"/>
    <s v="EXPIMP"/>
    <s v="  All Products"/>
    <n v="4087282.72"/>
    <n v="3660038.76"/>
    <n v="100"/>
    <n v="100"/>
    <n v="1"/>
  </r>
  <r>
    <x v="248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7B3A56-0DC0-475E-BE51-45467A7E97DF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ISO Code" customListSort="0">
  <location ref="A1:A236" firstHeaderRow="1" firstDataRow="1" firstDataCol="1"/>
  <pivotFields count="10">
    <pivotField axis="axisRow" showAll="0">
      <items count="2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h="1"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h="1" x="65"/>
        <item h="1" x="66"/>
        <item x="67"/>
        <item x="68"/>
        <item x="69"/>
        <item h="1"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m="1" x="250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h="1" x="127"/>
        <item x="128"/>
        <item x="129"/>
        <item x="130"/>
        <item x="131"/>
        <item x="132"/>
        <item x="133"/>
        <item x="134"/>
        <item x="135"/>
        <item x="136"/>
        <item x="137"/>
        <item h="1" x="138"/>
        <item x="139"/>
        <item x="140"/>
        <item x="141"/>
        <item x="142"/>
        <item x="143"/>
        <item x="144"/>
        <item x="146"/>
        <item x="147"/>
        <item m="1" x="251"/>
        <item x="148"/>
        <item x="149"/>
        <item x="150"/>
        <item x="151"/>
        <item x="152"/>
        <item x="153"/>
        <item h="1"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h="1"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h="1"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h="1" x="240"/>
        <item x="241"/>
        <item x="242"/>
        <item x="243"/>
        <item x="244"/>
        <item m="1" x="249"/>
        <item x="246"/>
        <item x="247"/>
        <item h="1" x="248"/>
        <item h="1" x="145"/>
        <item h="1" x="97"/>
        <item h="1" x="24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7"/>
    </i>
    <i>
      <x v="68"/>
    </i>
    <i>
      <x v="69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8"/>
    </i>
    <i>
      <x v="149"/>
    </i>
    <i>
      <x v="150"/>
    </i>
    <i>
      <x v="151"/>
    </i>
    <i>
      <x v="152"/>
    </i>
    <i>
      <x v="153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1"/>
    </i>
    <i>
      <x v="242"/>
    </i>
    <i>
      <x v="243"/>
    </i>
    <i>
      <x v="244"/>
    </i>
    <i>
      <x v="246"/>
    </i>
    <i>
      <x v="247"/>
    </i>
  </rowItems>
  <colItems count="1">
    <i/>
  </colItems>
  <formats count="1">
    <format dxfId="108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0C9C9F-B042-4E16-B54B-944B6DE853FE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Region">
  <location ref="B1:C8" firstHeaderRow="1" firstDataRow="1" firstDataCol="1"/>
  <pivotFields count="10">
    <pivotField showAll="0"/>
    <pivotField dataField="1" showAll="0">
      <items count="265">
        <item x="14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t="default"/>
      </items>
    </pivotField>
    <pivotField showAll="0"/>
    <pivotField showAll="0"/>
    <pivotField showAll="0"/>
    <pivotField showAll="0"/>
    <pivotField axis="axisRow" showAll="0">
      <items count="9">
        <item x="6"/>
        <item x="4"/>
        <item x="0"/>
        <item x="5"/>
        <item x="7"/>
        <item x="1"/>
        <item x="2"/>
        <item h="1" x="3"/>
        <item t="default"/>
      </items>
    </pivotField>
    <pivotField showAll="0"/>
    <pivotField showAll="0"/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Countrie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0C19E9-C8F1-45E9-93DF-218887D17D9F}" name="TradeVolume" displayName="TradeVolume" ref="A1:AJ249" totalsRowShown="0" headerRowDxfId="107" dataDxfId="106">
  <autoFilter ref="A1:AJ249" xr:uid="{00000000-0001-0000-0000-000000000000}"/>
  <sortState xmlns:xlrd2="http://schemas.microsoft.com/office/spreadsheetml/2017/richdata2" ref="A2:AJ249">
    <sortCondition ref="A1:A249"/>
  </sortState>
  <tableColumns count="36">
    <tableColumn id="37" xr3:uid="{ABC2C443-5B19-43D6-84AE-77843BCEA180}" name="Partner ISO3" dataDxfId="105">
      <calculatedColumnFormula>VLOOKUP(TradeVolume[[#This Row],[Partner Name]],CountryList[],2,FALSE)</calculatedColumnFormula>
    </tableColumn>
    <tableColumn id="2" xr3:uid="{2FD36AFE-5A4E-4E0B-A0BD-45EBC496AAEA}" name="Partner Name" dataDxfId="104"/>
    <tableColumn id="3" xr3:uid="{E9092790-5629-4C96-B995-2D3989BA4EB5}" name="Year" dataDxfId="103"/>
    <tableColumn id="4" xr3:uid="{91D7CC9B-4B2A-4BF6-A009-D3561C2A22FE}" name="Trade Flow" dataDxfId="102"/>
    <tableColumn id="5" xr3:uid="{2CC2E3F0-B053-45C4-8B51-17B19B9E63CB}" name="Product Group" dataDxfId="101"/>
    <tableColumn id="7" xr3:uid="{9694F644-FDB4-4119-8611-49D52CBD7585}" name="Export (US$ Thousand)" dataDxfId="100"/>
    <tableColumn id="6" xr3:uid="{3B37D345-6FF0-4823-BA8E-1ED101DDAF30}" name="Import (US$ Thousand)" dataDxfId="99"/>
    <tableColumn id="8" xr3:uid="{C720BFA9-4C84-410D-9A39-6B10328A84BA}" name="Import Product Share (%)" dataDxfId="98"/>
    <tableColumn id="9" xr3:uid="{D0879458-E9E3-4033-A9D3-26BB2C12E301}" name="Export Product Share (%)" dataDxfId="97"/>
    <tableColumn id="10" xr3:uid="{949C62F4-5342-4940-A555-0603C69DD08E}" name="Revealed comparative advantage" dataDxfId="96"/>
    <tableColumn id="11" xr3:uid="{FE7063B6-B0AC-4EC7-B9E2-41883C819C85}" name="World Growth (%)" dataDxfId="95"/>
    <tableColumn id="12" xr3:uid="{760336E8-718A-4842-B4E3-3050DF98C87C}" name="Country Growth (%)" dataDxfId="94"/>
    <tableColumn id="13" xr3:uid="{9B8B1768-FA7C-4680-A0E5-D21EBB7DAAB7}" name="AHS Simple Average (%)" dataDxfId="93"/>
    <tableColumn id="14" xr3:uid="{0A7CCC7F-EF6C-4FAE-968E-106836B0D7CD}" name="AHS Weighted Average (%)" dataDxfId="92"/>
    <tableColumn id="15" xr3:uid="{B781E124-F39C-4E60-B6D9-F4489980FDFE}" name="AHS Total Tariff Lines" dataDxfId="91"/>
    <tableColumn id="16" xr3:uid="{F1E2B915-5C8F-4340-866E-ADBD7B24F3B3}" name="AHS Dutiable Tariff Lines Share (%)" dataDxfId="90"/>
    <tableColumn id="17" xr3:uid="{259FDE2F-934B-4EFE-8EE7-6D1B6748608F}" name="AHS Duty Free Tariff Lines Share (%)" dataDxfId="89"/>
    <tableColumn id="18" xr3:uid="{F91E24DE-1AF4-4F32-896B-C38D8FBFA475}" name="AHS Specific Tariff Lines Share (%)" dataDxfId="88"/>
    <tableColumn id="19" xr3:uid="{693D4040-6156-44BE-99E2-7E708DA6969B}" name="AHS AVE Tariff Lines Share (%)" dataDxfId="87"/>
    <tableColumn id="20" xr3:uid="{C7E0B11C-7F54-4E5A-800E-9061DC56ED88}" name="AHS MaxRate (%)" dataDxfId="86"/>
    <tableColumn id="21" xr3:uid="{058D0DD2-2144-4518-A280-3C01CF719231}" name="AHS MinRate (%)" dataDxfId="85"/>
    <tableColumn id="22" xr3:uid="{2B16774B-211A-48F4-B985-369F63C91A41}" name="AHS SpecificDuty Imports (US$ Thousand)" dataDxfId="84"/>
    <tableColumn id="23" xr3:uid="{C678B3BC-214F-43B8-8ECA-C7639D71AC48}" name="AHS Dutiable Imports (US$ Thousand)" dataDxfId="83"/>
    <tableColumn id="24" xr3:uid="{6033D578-D4AA-4D26-ADF5-7086866351ED}" name="AHS Duty Free Imports (US$ Thousand)" dataDxfId="82"/>
    <tableColumn id="25" xr3:uid="{31C722D3-289E-43F0-B28C-0D176F0C3BE4}" name="MFN Simple Average (%)" dataDxfId="81"/>
    <tableColumn id="26" xr3:uid="{B15F7A3E-2B8C-4B50-B501-A178B6B00600}" name="MFN Weighted Average (%)" dataDxfId="80"/>
    <tableColumn id="27" xr3:uid="{6A22CB78-6A94-40D7-98AB-CC8397A41BD3}" name="MFN Total Tariff Lines" dataDxfId="79"/>
    <tableColumn id="28" xr3:uid="{05418167-14C9-4F2B-A944-58C3999CB4D5}" name="MFN Dutiable Tariff Lines Share (%)" dataDxfId="78"/>
    <tableColumn id="29" xr3:uid="{90DF523F-4870-4CC7-8D75-306D9E2729F8}" name="MFN Duty Free Tariff Lines Share (%)" dataDxfId="77"/>
    <tableColumn id="30" xr3:uid="{15450B1A-BED2-4640-A913-386538153A38}" name="MFN Specific Tariff Lines Share (%)" dataDxfId="76"/>
    <tableColumn id="31" xr3:uid="{C6A6D83C-F635-4EF5-8D86-B1B381176F43}" name="MFN AVE Tariff Lines Share (%)" dataDxfId="75"/>
    <tableColumn id="32" xr3:uid="{BF9694CE-3815-464E-8997-AC717B2B1FEC}" name="MFN MaxRate (%)" dataDxfId="74"/>
    <tableColumn id="33" xr3:uid="{4520537E-F545-40DE-B022-95C017B0F413}" name="MFN MinRate (%)" dataDxfId="73"/>
    <tableColumn id="34" xr3:uid="{638382AA-5EAA-4F34-AA48-86E9FE9C9C24}" name="MFN SpecificDuty Imports (US$ Thousand)" dataDxfId="72"/>
    <tableColumn id="35" xr3:uid="{B061F9E2-507B-4FAF-9369-59C993C9BA2C}" name="MFN Dutiable Imports (US$ Thousand)" dataDxfId="71"/>
    <tableColumn id="36" xr3:uid="{40BD7F87-E48A-4D4B-BCCD-D734438DC0C9}" name="MFN Duty Free Imports (US$ Thousand)" dataDxfId="7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1BC6BA-62C1-407B-B794-BFD1F00B3754}" name="CountryList" displayName="CountryList" ref="A1:J271" totalsRowShown="0" headerRowDxfId="69" headerRowCellStyle="Normal 3" dataCellStyle="Normal 3">
  <autoFilter ref="A1:J271" xr:uid="{A81BC6BA-62C1-407B-B794-BFD1F00B3754}"/>
  <sortState xmlns:xlrd2="http://schemas.microsoft.com/office/spreadsheetml/2017/richdata2" ref="A2:J271">
    <sortCondition ref="A1:A271"/>
  </sortState>
  <tableColumns count="10">
    <tableColumn id="1" xr3:uid="{03047608-1FC0-470E-95DA-88887FB33129}" name="Country Name" dataDxfId="68" dataCellStyle="Normal 3"/>
    <tableColumn id="2" xr3:uid="{22754627-A68C-4217-B2CD-A6D8B4FE82DD}" name="Country ISO3" dataDxfId="67" dataCellStyle="Normal 3"/>
    <tableColumn id="3" xr3:uid="{10E1FE06-E831-4B57-8F80-0E069E095A00}" name="Country Code" dataDxfId="66" dataCellStyle="Normal 3"/>
    <tableColumn id="4" xr3:uid="{EA60A78E-824D-47F1-9F43-2F3BA9167890}" name="Long Name" dataDxfId="65" dataCellStyle="Normal 3"/>
    <tableColumn id="5" xr3:uid="{BF4FB52B-0CE9-467D-BD9A-5BDFC20AC90B}" name="Income Group" dataDxfId="64" dataCellStyle="Normal 3"/>
    <tableColumn id="6" xr3:uid="{812CE6BC-C9AD-4546-8B43-709920B5F081}" name="Lending Category" dataDxfId="63" dataCellStyle="Normal 3"/>
    <tableColumn id="7" xr3:uid="{384FC8D5-C58E-48E1-9B8A-7928E3A48935}" name="Region" dataDxfId="62" dataCellStyle="Normal 3"/>
    <tableColumn id="8" xr3:uid="{A16999AE-6C13-4E41-BF66-7D7F742097C4}" name="Currency Unit" dataDxfId="61" dataCellStyle="Normal 3"/>
    <tableColumn id="9" xr3:uid="{78237A8B-1127-4966-A0C1-82C94AD06FCE}" name="Other Groups" dataDxfId="60" dataCellStyle="Normal 3"/>
    <tableColumn id="10" xr3:uid="{2955836A-F55F-476A-87DC-DFC740EF7908}" name="WTO Member" dataDxfId="59" dataCellStyle="Normal 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1EF7CBB-D747-449A-B17E-6F2483163109}" name="Population" displayName="Population" ref="A4:BN270" totalsRowShown="0" headerRowCellStyle="Normal 3" dataCellStyle="Normal 3">
  <autoFilter ref="A4:BN270" xr:uid="{61EF7CBB-D747-449A-B17E-6F2483163109}"/>
  <sortState xmlns:xlrd2="http://schemas.microsoft.com/office/spreadsheetml/2017/richdata2" ref="A5:BN270">
    <sortCondition ref="A4:A270"/>
  </sortState>
  <tableColumns count="66">
    <tableColumn id="1" xr3:uid="{08113CE7-8E98-4F2A-86CE-852403534C9B}" name="Country Code" dataCellStyle="Normal 3"/>
    <tableColumn id="2" xr3:uid="{82689B65-7A93-4BC9-856B-FEA768D5A15F}" name="Country Name" dataCellStyle="Normal 3"/>
    <tableColumn id="3" xr3:uid="{815190CA-F827-4CEE-999B-5CBDEEB1163B}" name="Indicator Name" dataCellStyle="Normal 3"/>
    <tableColumn id="4" xr3:uid="{966943F7-CC62-490D-A97D-2E58D247F181}" name="Indicator Code" dataCellStyle="Normal 3"/>
    <tableColumn id="5" xr3:uid="{F8B540E9-01A5-442E-9B7B-BB1A097667B3}" name="1960" dataCellStyle="Normal 3"/>
    <tableColumn id="6" xr3:uid="{57A94AFD-9977-432E-9D6A-BFF64811302F}" name="1961" dataCellStyle="Normal 3"/>
    <tableColumn id="7" xr3:uid="{7D9C98AC-E243-4285-9B2C-99ADFF93C239}" name="1962" dataCellStyle="Normal 3"/>
    <tableColumn id="8" xr3:uid="{A2943761-8865-43FC-9D6B-F6ABF7F080DF}" name="1963" dataCellStyle="Normal 3"/>
    <tableColumn id="9" xr3:uid="{532AE222-2933-4F9C-A83B-3416064D86EA}" name="1964" dataCellStyle="Normal 3"/>
    <tableColumn id="10" xr3:uid="{579F633A-7AF9-4408-808B-20B52A76FFD0}" name="1965" dataCellStyle="Normal 3"/>
    <tableColumn id="11" xr3:uid="{46FE6B52-8BCF-4F0F-94DA-57B058FF3D34}" name="1966" dataCellStyle="Normal 3"/>
    <tableColumn id="12" xr3:uid="{0F68086A-510C-4424-A7B6-7B0652541BBE}" name="1967" dataCellStyle="Normal 3"/>
    <tableColumn id="13" xr3:uid="{85B03FCD-6A4D-4A0B-9EC3-CFB83890E0DD}" name="1968" dataCellStyle="Normal 3"/>
    <tableColumn id="14" xr3:uid="{1A90F90D-B380-4E7C-ACA1-577A51B01D5F}" name="1969" dataCellStyle="Normal 3"/>
    <tableColumn id="15" xr3:uid="{07E953B4-2B71-4295-87CF-3CFE45CB47CE}" name="1970" dataCellStyle="Normal 3"/>
    <tableColumn id="16" xr3:uid="{04AEEDA4-607E-43F6-A9A1-C6B045160BB0}" name="1971" dataCellStyle="Normal 3"/>
    <tableColumn id="17" xr3:uid="{05373AA0-BBD8-428E-917D-E4BF96732EDC}" name="1972" dataCellStyle="Normal 3"/>
    <tableColumn id="18" xr3:uid="{0A9AB96D-9652-4212-A3BA-10D2D2599C8F}" name="1973" dataCellStyle="Normal 3"/>
    <tableColumn id="19" xr3:uid="{FE4AA447-A7A0-4B79-9CCA-319B66419241}" name="1974" dataCellStyle="Normal 3"/>
    <tableColumn id="20" xr3:uid="{497CCA9D-CBFD-4E0B-901C-52ED2DDCE0E7}" name="1975" dataCellStyle="Normal 3"/>
    <tableColumn id="21" xr3:uid="{5E19A2E2-055A-4239-B5F1-286A80B3E554}" name="1976" dataCellStyle="Normal 3"/>
    <tableColumn id="22" xr3:uid="{BAFF31C6-E5A0-4EA1-80BA-AC788FE55D98}" name="1977" dataCellStyle="Normal 3"/>
    <tableColumn id="23" xr3:uid="{E1317F2C-3F59-4783-B8EC-F213EAE3E48F}" name="1978" dataCellStyle="Normal 3"/>
    <tableColumn id="24" xr3:uid="{F48DB149-5113-48E9-BD67-0E5344328887}" name="1979" dataCellStyle="Normal 3"/>
    <tableColumn id="25" xr3:uid="{1D05BA10-C7FA-426B-92DD-FDA0994D9E6C}" name="1980" dataCellStyle="Normal 3"/>
    <tableColumn id="26" xr3:uid="{42FED2F5-C01D-4C68-A25A-3F462F050E91}" name="1981" dataCellStyle="Normal 3"/>
    <tableColumn id="27" xr3:uid="{9FFD94B6-7875-49C4-BAD6-BA754A958788}" name="1982" dataCellStyle="Normal 3"/>
    <tableColumn id="28" xr3:uid="{B062BDC5-E80B-4047-A154-55BD001CD298}" name="1983" dataCellStyle="Normal 3"/>
    <tableColumn id="29" xr3:uid="{46184582-AB64-4A4F-86A8-9341C83039B1}" name="1984" dataCellStyle="Normal 3"/>
    <tableColumn id="30" xr3:uid="{E115ABB5-326A-4B3A-A99A-CD235AF0766E}" name="1985" dataCellStyle="Normal 3"/>
    <tableColumn id="31" xr3:uid="{0FDE86FF-3992-4C98-9D1A-58D1F197A85A}" name="1986" dataCellStyle="Normal 3"/>
    <tableColumn id="32" xr3:uid="{64FEFB26-D2CE-4E74-A56C-73DB636E6F7A}" name="1987" dataCellStyle="Normal 3"/>
    <tableColumn id="33" xr3:uid="{774A6A4A-D617-4E26-BDDD-7F6057F231E3}" name="1988" dataCellStyle="Normal 3"/>
    <tableColumn id="34" xr3:uid="{BEAF9157-7DA0-42FB-A4F1-46AAD40A7029}" name="1989" dataCellStyle="Normal 3"/>
    <tableColumn id="35" xr3:uid="{CD359406-AA90-420F-A935-E5F41E4BEFA8}" name="1990" dataCellStyle="Normal 3"/>
    <tableColumn id="36" xr3:uid="{F51E7ACF-6495-4C2A-B295-945854AFA654}" name="1991" dataCellStyle="Normal 3"/>
    <tableColumn id="37" xr3:uid="{E2C35909-DD24-4804-8385-2BE233262C11}" name="1992" dataCellStyle="Normal 3"/>
    <tableColumn id="38" xr3:uid="{478F2A9A-AAA8-49EC-A62E-95AD94BFF21C}" name="1993" dataCellStyle="Normal 3"/>
    <tableColumn id="39" xr3:uid="{32ED1F74-8963-4684-B21C-44AD2070271F}" name="1994" dataCellStyle="Normal 3"/>
    <tableColumn id="40" xr3:uid="{F535D219-9081-4D94-B428-3524EE20C0B9}" name="1995" dataCellStyle="Normal 3"/>
    <tableColumn id="41" xr3:uid="{D59AFAFF-6AF4-4506-A5F1-D598D665CF7E}" name="1996" dataCellStyle="Normal 3"/>
    <tableColumn id="42" xr3:uid="{E536B1BB-F6BA-48D3-AB8D-9F2660801A0A}" name="1997" dataCellStyle="Normal 3"/>
    <tableColumn id="43" xr3:uid="{2C5E65DB-E2C8-45C1-A90A-05C2500B98A4}" name="1998" dataCellStyle="Normal 3"/>
    <tableColumn id="44" xr3:uid="{0DC82C8E-5EA6-4975-A95E-5233EA0E0AD7}" name="1999" dataCellStyle="Normal 3"/>
    <tableColumn id="45" xr3:uid="{3D973E75-C5DC-4765-969E-A8CA1001BF42}" name="2000" dataCellStyle="Normal 3"/>
    <tableColumn id="46" xr3:uid="{063C0127-840D-4C4A-AB78-D071D74F85F4}" name="2001" dataCellStyle="Normal 3"/>
    <tableColumn id="47" xr3:uid="{044EA7CB-49E9-410A-88AB-042A9E2DB214}" name="2002" dataCellStyle="Normal 3"/>
    <tableColumn id="48" xr3:uid="{3F6DA1BD-26C9-4FC3-BD83-570CB2CEF76B}" name="2003" dataCellStyle="Normal 3"/>
    <tableColumn id="49" xr3:uid="{241A0077-8E9B-4703-A80C-220810119761}" name="2004" dataCellStyle="Normal 3"/>
    <tableColumn id="50" xr3:uid="{FF889568-FB74-48B2-A67F-FC20B1FD431D}" name="2005" dataCellStyle="Normal 3"/>
    <tableColumn id="51" xr3:uid="{5524DE56-E974-4C4E-ADBA-66B45CD8BC20}" name="2006" dataCellStyle="Normal 3"/>
    <tableColumn id="52" xr3:uid="{16434243-9A82-4992-BBC3-09DFA4B32C1D}" name="2007" dataCellStyle="Normal 3"/>
    <tableColumn id="53" xr3:uid="{A5969862-510B-4268-BC1B-689E19991BC5}" name="2008" dataCellStyle="Normal 3"/>
    <tableColumn id="54" xr3:uid="{6688477E-68ED-48BA-80DA-F356A38B27CA}" name="2009" dataCellStyle="Normal 3"/>
    <tableColumn id="55" xr3:uid="{016161B6-D927-4AEA-A7C7-3D46260FF9BC}" name="2010" dataCellStyle="Normal 3"/>
    <tableColumn id="56" xr3:uid="{F0A49716-0EAB-4AE7-938C-638F07BBBC76}" name="2011" dataCellStyle="Normal 3"/>
    <tableColumn id="57" xr3:uid="{432CDFEE-C0FE-4BF5-9773-F5E493507E06}" name="2012" dataCellStyle="Normal 3"/>
    <tableColumn id="58" xr3:uid="{8E1EC973-A26E-4244-BF25-0FFB59960C9F}" name="2013" dataCellStyle="Normal 3"/>
    <tableColumn id="59" xr3:uid="{AA7B59BE-66E8-4148-8C85-598E83541013}" name="2014" dataCellStyle="Normal 3"/>
    <tableColumn id="60" xr3:uid="{CE2B3152-3265-4929-A30F-EB8EF409AB23}" name="2015" dataCellStyle="Normal 3"/>
    <tableColumn id="61" xr3:uid="{4F9317E3-7AAB-40F1-8252-A18A679B00A4}" name="2016" dataCellStyle="Normal 3"/>
    <tableColumn id="62" xr3:uid="{B7D34487-2432-4F6D-999E-B6AE8BAB2909}" name="2017" dataCellStyle="Normal 3"/>
    <tableColumn id="63" xr3:uid="{A73FEDB6-EE45-4C24-B3B2-9D0D9B095FB9}" name="2018" dataCellStyle="Normal 3"/>
    <tableColumn id="64" xr3:uid="{9CE67F2B-418D-4842-AB56-AAEE6BC9B2D5}" name="2019" dataCellStyle="Normal 3"/>
    <tableColumn id="65" xr3:uid="{95D4733F-935F-4269-82E1-67DDDBD1D47C}" name="2020" dataCellStyle="Normal 3"/>
    <tableColumn id="66" xr3:uid="{3BFD2108-7721-4412-BE15-170FE07BA69E}" name="2021" dataCellStyle="Normal 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ACFD64-5FED-429E-BF70-4D18F56CECE2}" name="GDPCapita" displayName="GDPCapita" ref="A4:BN270" totalsRowShown="0" headerRowCellStyle="Normal 3" dataCellStyle="Normal 3">
  <autoFilter ref="A4:BN270" xr:uid="{20ACFD64-5FED-429E-BF70-4D18F56CECE2}"/>
  <tableColumns count="66">
    <tableColumn id="2" xr3:uid="{64AFFBBD-BBE2-4E84-8321-83DE8DE98296}" name="Country Code" dataCellStyle="Normal 3"/>
    <tableColumn id="1" xr3:uid="{C2D708AE-4723-49A1-92F6-3F0AD1F5D755}" name="Country Name" dataCellStyle="Normal 3"/>
    <tableColumn id="3" xr3:uid="{B67E75A5-C60C-4005-92ED-42FD471E7658}" name="Indicator Name" dataCellStyle="Normal 3"/>
    <tableColumn id="4" xr3:uid="{ABC25511-E0B6-467D-96F2-E6DD3067484E}" name="Indicator Code" dataCellStyle="Normal 3"/>
    <tableColumn id="5" xr3:uid="{95F10C97-0AE9-4328-B66C-6CDC18299A6F}" name="1960" dataCellStyle="Normal 3"/>
    <tableColumn id="6" xr3:uid="{BA0FECD2-99F2-46D1-A834-2CF8B03CD8ED}" name="1961" dataCellStyle="Normal 3"/>
    <tableColumn id="7" xr3:uid="{92D35C63-C12B-41BF-BF1A-233F8CE1AA72}" name="1962" dataCellStyle="Normal 3"/>
    <tableColumn id="8" xr3:uid="{5E812BDF-10CA-4C7E-BE7E-BAE6C1AB962C}" name="1963" dataCellStyle="Normal 3"/>
    <tableColumn id="9" xr3:uid="{38A068D5-8AD9-4202-A379-23B55C93D754}" name="1964" dataCellStyle="Normal 3"/>
    <tableColumn id="10" xr3:uid="{3ECC1828-8584-4D82-B44B-1341DD0C8536}" name="1965" dataCellStyle="Normal 3"/>
    <tableColumn id="11" xr3:uid="{D5581BFB-B519-424A-970A-58D13EC4BC42}" name="1966" dataCellStyle="Normal 3"/>
    <tableColumn id="12" xr3:uid="{BEE41B21-8ECC-4097-9497-B336957C2FB2}" name="1967" dataCellStyle="Normal 3"/>
    <tableColumn id="13" xr3:uid="{DCBBC81C-197B-4B54-8F3B-5D8783DE2C00}" name="1968" dataCellStyle="Normal 3"/>
    <tableColumn id="14" xr3:uid="{F3F2B6D5-CB6C-4ACD-ABC4-5297B91C7290}" name="1969" dataCellStyle="Normal 3"/>
    <tableColumn id="15" xr3:uid="{4B37673F-A6D7-4ACD-8643-33E5FD4BC97C}" name="1970" dataCellStyle="Normal 3"/>
    <tableColumn id="16" xr3:uid="{ED5BEF39-B59F-4C91-BC59-7E9AE62A00E4}" name="1971" dataCellStyle="Normal 3"/>
    <tableColumn id="17" xr3:uid="{90C17CF2-C335-4BEC-B826-8B997586108D}" name="1972" dataCellStyle="Normal 3"/>
    <tableColumn id="18" xr3:uid="{176801D8-3C0C-4A5E-8574-9D36D0DA6F27}" name="1973" dataCellStyle="Normal 3"/>
    <tableColumn id="19" xr3:uid="{04949F71-28FD-43F5-AFC8-BB2FE3A6C704}" name="1974" dataCellStyle="Normal 3"/>
    <tableColumn id="20" xr3:uid="{14264D33-78BF-415C-BA7B-5EC62C2996E8}" name="1975" dataCellStyle="Normal 3"/>
    <tableColumn id="21" xr3:uid="{DE02263A-83E0-429E-BC38-90B057EEC138}" name="1976" dataCellStyle="Normal 3"/>
    <tableColumn id="22" xr3:uid="{24E13044-574E-40DF-8147-B5466C6AE4E5}" name="1977" dataCellStyle="Normal 3"/>
    <tableColumn id="23" xr3:uid="{A79E7124-C6D0-4AD0-89A8-DB6F112D0E4B}" name="1978" dataCellStyle="Normal 3"/>
    <tableColumn id="24" xr3:uid="{3828CDE9-BBE9-40D6-ACED-2442D45F3305}" name="1979" dataCellStyle="Normal 3"/>
    <tableColumn id="25" xr3:uid="{858EA672-57CF-4BB4-82E1-6AE3DE792486}" name="1980" dataCellStyle="Normal 3"/>
    <tableColumn id="26" xr3:uid="{F5D3B9CA-5D52-4919-AE1D-813DFD3825E5}" name="1981" dataCellStyle="Normal 3"/>
    <tableColumn id="27" xr3:uid="{BFE3ECC3-01CA-489F-A290-5D0D3ECE3CAE}" name="1982" dataCellStyle="Normal 3"/>
    <tableColumn id="28" xr3:uid="{A3EDD59B-857E-454E-8180-BE5461E382D5}" name="1983" dataCellStyle="Normal 3"/>
    <tableColumn id="29" xr3:uid="{CC9D5EFA-F63C-47AB-ADA7-C9A8F934C357}" name="1984" dataCellStyle="Normal 3"/>
    <tableColumn id="30" xr3:uid="{CDA17697-E184-4D85-B1D7-30F71DB00D2B}" name="1985" dataCellStyle="Normal 3"/>
    <tableColumn id="31" xr3:uid="{09E290D1-9E2F-4441-90E0-71DD8413AE2B}" name="1986" dataCellStyle="Normal 3"/>
    <tableColumn id="32" xr3:uid="{361A6B82-5467-456D-BDDF-3916D5246FD9}" name="1987" dataCellStyle="Normal 3"/>
    <tableColumn id="33" xr3:uid="{FF568521-5931-4833-BF9E-D6E888267F27}" name="1988" dataCellStyle="Normal 3"/>
    <tableColumn id="34" xr3:uid="{BD218AA5-2FAE-4BAD-9FA3-408A39D7F748}" name="1989" dataCellStyle="Normal 3"/>
    <tableColumn id="35" xr3:uid="{2C2F1208-790A-4C51-8628-A5487EDBEB67}" name="1990" dataCellStyle="Normal 3"/>
    <tableColumn id="36" xr3:uid="{C852CB56-6554-434D-8B7A-BBB02ABD8C3D}" name="1991" dataCellStyle="Normal 3"/>
    <tableColumn id="37" xr3:uid="{AE0D3BA3-90A5-4B44-8A90-088FB10E9C25}" name="1992" dataCellStyle="Normal 3"/>
    <tableColumn id="38" xr3:uid="{2CDCFEF7-25E9-416D-902E-092D0F7B3B98}" name="1993" dataCellStyle="Normal 3"/>
    <tableColumn id="39" xr3:uid="{137D2C86-AAFC-425B-9316-67BB3786186D}" name="1994" dataCellStyle="Normal 3"/>
    <tableColumn id="40" xr3:uid="{D54D68D6-6A3A-497E-87BD-FDA701F16CB0}" name="1995" dataCellStyle="Normal 3"/>
    <tableColumn id="41" xr3:uid="{91BFEEEF-580F-4209-83F7-8DA887EA2D4B}" name="1996" dataCellStyle="Normal 3"/>
    <tableColumn id="42" xr3:uid="{938F20E2-A0BE-462A-9784-AEC381C73080}" name="1997" dataCellStyle="Normal 3"/>
    <tableColumn id="43" xr3:uid="{8AABC79E-261C-4211-9C92-27519B718135}" name="1998" dataCellStyle="Normal 3"/>
    <tableColumn id="44" xr3:uid="{F3990069-AB16-4830-9833-37DCE86B26F3}" name="1999" dataCellStyle="Normal 3"/>
    <tableColumn id="45" xr3:uid="{E0923C9E-45E4-46D1-94AF-6599D7A7A8A5}" name="2000" dataCellStyle="Normal 3"/>
    <tableColumn id="46" xr3:uid="{7CB4E6A0-2D18-44FB-92A6-45910BFC7F17}" name="2001" dataCellStyle="Normal 3"/>
    <tableColumn id="47" xr3:uid="{8672C8FE-F67B-4CC9-A793-5788A5C29334}" name="2002" dataCellStyle="Normal 3"/>
    <tableColumn id="48" xr3:uid="{69AFA149-FA33-42F0-A615-B90B6EAE767B}" name="2003" dataCellStyle="Normal 3"/>
    <tableColumn id="49" xr3:uid="{2A5722E0-70AA-4FF8-B308-F92916672EC0}" name="2004" dataCellStyle="Normal 3"/>
    <tableColumn id="50" xr3:uid="{8E803A30-B479-44C1-AE0C-32A6EBDEFE8D}" name="2005" dataCellStyle="Normal 3"/>
    <tableColumn id="51" xr3:uid="{F7842633-48B2-4646-910E-6047AB44291E}" name="2006" dataCellStyle="Normal 3"/>
    <tableColumn id="52" xr3:uid="{B376224B-30CF-4B69-87F9-D7B01A6D01AC}" name="2007" dataCellStyle="Normal 3"/>
    <tableColumn id="53" xr3:uid="{59CB4F63-9564-421E-8C26-9BDDAD6876CF}" name="2008" dataCellStyle="Normal 3"/>
    <tableColumn id="54" xr3:uid="{FE3FDA0B-4285-4882-9ACE-5A4E533697BF}" name="2009" dataCellStyle="Normal 3"/>
    <tableColumn id="55" xr3:uid="{158D8E78-C7D7-4D5E-94C9-58B9EFACBB96}" name="2010" dataCellStyle="Normal 3"/>
    <tableColumn id="56" xr3:uid="{0D62E904-65CC-4BE1-8F74-0A534350ECA2}" name="2011" dataCellStyle="Normal 3"/>
    <tableColumn id="57" xr3:uid="{B133F049-6346-494B-A791-72C83EDE8D11}" name="2012" dataCellStyle="Normal 3"/>
    <tableColumn id="58" xr3:uid="{E25B8D56-6711-41C8-BC05-46E9E69733C1}" name="2013" dataCellStyle="Normal 3"/>
    <tableColumn id="59" xr3:uid="{35305556-6042-4F1F-B90F-B3CB2A7F240F}" name="2014" dataCellStyle="Normal 3"/>
    <tableColumn id="60" xr3:uid="{9F776496-98C0-4D8E-92C8-7226EB957D70}" name="2015" dataCellStyle="Normal 3"/>
    <tableColumn id="61" xr3:uid="{CAC6C576-C89C-4757-A1D7-F4769A765ACF}" name="2016" dataCellStyle="Normal 3"/>
    <tableColumn id="62" xr3:uid="{4F7C8D06-AEA1-428C-B67C-F8981D713593}" name="2017" dataCellStyle="Normal 3"/>
    <tableColumn id="63" xr3:uid="{A118013A-8EDD-43F2-BEF4-BD9907F35577}" name="2018" dataCellStyle="Normal 3"/>
    <tableColumn id="64" xr3:uid="{0381B98D-0ED6-4452-843E-1DE8394A2E3A}" name="2019" dataCellStyle="Normal 3"/>
    <tableColumn id="65" xr3:uid="{675655F1-6E96-4901-AEA3-ACEF39A65983}" name="2020" dataCellStyle="Normal 3"/>
    <tableColumn id="66" xr3:uid="{156A23C3-088F-4FD5-9BCE-5F029764C91D}" name="2021" dataCellStyle="Normal 3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C759314-6B2C-4E0E-B407-22305961522D}" name="IHDI" displayName="IHDI" ref="A6:S201" totalsRowShown="0" headerRowDxfId="58" dataDxfId="57" headerRowCellStyle="Normal 2 2" dataCellStyle="Normal 2 2">
  <autoFilter ref="A6:S201" xr:uid="{EC759314-6B2C-4E0E-B407-22305961522D}"/>
  <tableColumns count="19">
    <tableColumn id="1" xr3:uid="{A1AEF45A-FE36-4CC5-9723-5B2CBA64C464}" name="No" dataDxfId="56" dataCellStyle="Normal 2 2"/>
    <tableColumn id="19" xr3:uid="{693BBAB9-83F6-4499-A277-90FA985603DC}" name="ISO3" dataDxfId="55" dataCellStyle="Normal 2 2">
      <calculatedColumnFormula>VLOOKUP(IHDI[[#This Row],[Country]],CountryList[],2,FALSE)</calculatedColumnFormula>
    </tableColumn>
    <tableColumn id="2" xr3:uid="{E1224F87-F755-450E-AA09-FEF983F0BCB5}" name="Country" dataDxfId="54" dataCellStyle="Normal 2 2"/>
    <tableColumn id="3" xr3:uid="{B6EFD349-541F-4E5B-AECC-1C82159F9129}" name="HDI" dataDxfId="53" dataCellStyle="Normal 2 2"/>
    <tableColumn id="4" xr3:uid="{B8951892-0584-4072-8E60-8CF512423DE0}" name="IHDI" dataDxfId="52" dataCellStyle="Normal 2 2"/>
    <tableColumn id="5" xr3:uid="{D755E50A-C330-4146-B626-9979D46876BC}" name="HDI-IHDI Loss" dataDxfId="51" dataCellStyle="Normal 2 2"/>
    <tableColumn id="6" xr3:uid="{9552DE1D-2389-404A-BB92-4E33BE782D41}" name="HDI-IHDI Rank Delta" dataDxfId="50" dataCellStyle="Normal 2 2"/>
    <tableColumn id="7" xr3:uid="{AEB1E27B-0A35-4BBB-84A7-8038C6BF1AFA}" name="Inequality Coef." dataDxfId="49" dataCellStyle="Normal 2 2"/>
    <tableColumn id="8" xr3:uid="{068BA5F1-147E-454E-AB6F-E6756CB11616}" name="Life Expectancy Inequality" dataDxfId="48" dataCellStyle="Normal 2 2"/>
    <tableColumn id="9" xr3:uid="{1CE0C4B2-8CFF-41E2-8E5E-C44D36DACE1F}" name="Inequality-adjusted Life Expectancy" dataDxfId="47" dataCellStyle="Normal 2 2"/>
    <tableColumn id="10" xr3:uid="{AA24B1F7-2DE5-46B3-8B79-63D8AC48B8E5}" name="Education Inequality" dataDxfId="46" dataCellStyle="Normal 2 2"/>
    <tableColumn id="11" xr3:uid="{10F78296-22B4-4DA4-A0C7-4E48F52657F0}" name="Inequality-adjusted Education" dataDxfId="45" dataCellStyle="Normal 2 2"/>
    <tableColumn id="12" xr3:uid="{C6F455CC-71B3-4BF5-9B09-D05AD7015ACB}" name="Income Inequality" dataDxfId="44" dataCellStyle="Normal 2 2"/>
    <tableColumn id="13" xr3:uid="{F8B1CC6C-E302-4F30-BB7E-D8556A7DD331}" name="Inequality-adjusted Income" dataDxfId="43" dataCellStyle="Normal 2 2"/>
    <tableColumn id="14" xr3:uid="{D194D9F9-81CC-487C-93EF-A7B0836D3835}" name="Income shares, Poorest 40%" dataDxfId="42" dataCellStyle="Normal 2 2"/>
    <tableColumn id="15" xr3:uid="{0E9A638E-A322-4BF5-9534-E7A717F166DB}" name="Income shares, Richest 10%" dataDxfId="41" dataCellStyle="Normal 2 2"/>
    <tableColumn id="16" xr3:uid="{A36C9AED-7FAF-46C1-9372-078A99720A95}" name="Income shares, Richest 1%" dataDxfId="40" dataCellStyle="Normal 2 2"/>
    <tableColumn id="17" xr3:uid="{BBF6D846-D266-416E-AC88-2C3448E9B9A1}" name="Gini coefficient" dataDxfId="39" dataCellStyle="Normal 2 2"/>
    <tableColumn id="18" xr3:uid="{1ACB3499-7E17-4530-9C62-7C91420AA9EE}" name="HD Category" dataDxfId="38" dataCellStyle="Normal 2 2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4F3FFE5-EBF7-4F75-8670-B1260A252FF1}" name="HDIGroups" displayName="HDIGroups" ref="C203:R207" totalsRowShown="0" headerRowDxfId="37" dataDxfId="36" tableBorderDxfId="35" headerRowCellStyle="Normal 2 2" dataCellStyle="Normal 2 2">
  <autoFilter ref="C203:R207" xr:uid="{94F3FFE5-EBF7-4F75-8670-B1260A252FF1}"/>
  <tableColumns count="16">
    <tableColumn id="1" xr3:uid="{8A286C15-AB30-436F-B810-284935CBCA91}" name="Human development groups" dataDxfId="34" dataCellStyle="Normal 2 2"/>
    <tableColumn id="2" xr3:uid="{72E37493-6698-4377-9D57-8812527CF2F3}" name="HDI" dataDxfId="33" dataCellStyle="Normal 2 2"/>
    <tableColumn id="3" xr3:uid="{6F53DDD8-806F-46CF-87E0-C4B79BD82051}" name="IHDI" dataDxfId="32" dataCellStyle="Normal 2 2"/>
    <tableColumn id="4" xr3:uid="{445D3877-D3BB-4C20-B1AB-1AB4E0E615A0}" name="HDI-IHDI Loss" dataDxfId="31" dataCellStyle="Normal 2 2"/>
    <tableColumn id="5" xr3:uid="{EB3ABAFB-E078-4F3B-B65B-34F5C777B27A}" name="HDI-IHDI Rank Delta" dataDxfId="30" dataCellStyle="Normal 2 2"/>
    <tableColumn id="6" xr3:uid="{32371D57-AA7B-449F-AF19-8296950A4CD4}" name="Inequality Coef." dataDxfId="29" dataCellStyle="Normal 2 2"/>
    <tableColumn id="7" xr3:uid="{51B6545C-7378-4C99-A48C-AA4472B290A2}" name="Life Expectancy Inequality" dataDxfId="28" dataCellStyle="Normal 2 2"/>
    <tableColumn id="8" xr3:uid="{27577374-9031-4F5F-B6C2-16F0D7DA74E1}" name="Inequality-adjusted Life Expectancy" dataDxfId="27" dataCellStyle="Normal 2 2"/>
    <tableColumn id="9" xr3:uid="{82C8702E-44F5-4E76-8F0A-EB4ACA493E36}" name="Education Inequality" dataDxfId="26" dataCellStyle="Normal 2 2"/>
    <tableColumn id="10" xr3:uid="{2538909D-C5FB-40EE-B40C-CA379C4CF1BB}" name="Inequality-adjusted Education" dataDxfId="25" dataCellStyle="Normal 2 2"/>
    <tableColumn id="11" xr3:uid="{4C65ADBB-E869-4609-827A-F48051CD7227}" name="Income Inequality" dataDxfId="24" dataCellStyle="Normal 2 2"/>
    <tableColumn id="12" xr3:uid="{BABF27CF-A331-47DA-93AE-AF9B3A5AA3F6}" name="Inequality-adjusted Income" dataDxfId="23" dataCellStyle="Normal 2 2"/>
    <tableColumn id="13" xr3:uid="{11D5FFE4-CF79-4593-8906-428029C591A1}" name="Income shares, Poorest 40%" dataDxfId="22" dataCellStyle="Normal 2 2"/>
    <tableColumn id="14" xr3:uid="{B9A3F25C-C52D-4DC7-A85A-938E002FDE31}" name="Income shares, Richest 10%" dataDxfId="21" dataCellStyle="Normal 2 2"/>
    <tableColumn id="15" xr3:uid="{BB076642-1FFB-40A1-8931-CE953193C772}" name="Income shares, Richest 1%" dataDxfId="20" dataCellStyle="Normal 2 2"/>
    <tableColumn id="16" xr3:uid="{09B361E4-378B-4A72-8C6D-3C0156BF343D}" name="Gini coefficient" dataDxfId="19" dataCellStyle="Normal 2 2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0F0E12D-3B69-436D-8E75-247FDBF809B3}" name="RegionalIHDI" displayName="RegionalIHDI" ref="C211:R217" totalsRowShown="0" headerRowDxfId="18" dataDxfId="17" tableBorderDxfId="16" headerRowCellStyle="Normal 2 2" dataCellStyle="Normal 2 2">
  <autoFilter ref="C211:R217" xr:uid="{70F0E12D-3B69-436D-8E75-247FDBF809B3}"/>
  <tableColumns count="16">
    <tableColumn id="1" xr3:uid="{9C7BA529-F59B-48CD-8B7D-4E45F2AE51FE}" name="Regions" dataDxfId="15" dataCellStyle="Normal 2 2"/>
    <tableColumn id="2" xr3:uid="{D4EE19EA-BBAC-4111-ABBD-4ACD4F98DB82}" name="HDI" dataDxfId="14" dataCellStyle="Normal 2 2"/>
    <tableColumn id="3" xr3:uid="{10ABC4C3-05E6-4BD8-BDB8-0DA9A79FA041}" name="IHDI" dataDxfId="13" dataCellStyle="Normal 2 2"/>
    <tableColumn id="4" xr3:uid="{C28D7668-2814-4B66-A7FA-345A6C1B7FB6}" name="HDI-IHDI Loss" dataDxfId="12" dataCellStyle="Normal 2 2"/>
    <tableColumn id="5" xr3:uid="{D762E2B6-1AFA-4368-8B55-CA66E75F2600}" name="HDI-IHDI Rank Delta" dataDxfId="11" dataCellStyle="Normal 2 2"/>
    <tableColumn id="6" xr3:uid="{1D8C9A8C-93F1-4326-BBE8-9B3D4DDD2AFA}" name="Inequality Coef." dataDxfId="10" dataCellStyle="Normal 2 2"/>
    <tableColumn id="7" xr3:uid="{CEAE6FBB-C97F-4C50-BDCF-B8EFCF87D4AF}" name="Life Expectancy Inequality" dataDxfId="9" dataCellStyle="Normal 2 2"/>
    <tableColumn id="8" xr3:uid="{4D027BAD-3913-425F-A577-38F4BBD50120}" name="Inequality-adjusted Life Expectancy" dataDxfId="8" dataCellStyle="Normal 2 2"/>
    <tableColumn id="9" xr3:uid="{CA144F6A-406A-4D69-AB30-444BAE583CF5}" name="Education Inequality" dataDxfId="7" dataCellStyle="Normal 2 2"/>
    <tableColumn id="10" xr3:uid="{43662F26-B693-49AC-B8DA-5074BD7263EC}" name="Inequality-adjusted Education" dataDxfId="6" dataCellStyle="Normal 2 2"/>
    <tableColumn id="11" xr3:uid="{48FF20C0-504C-42F8-AC80-4A9835632B0D}" name="Income Inequality" dataDxfId="5" dataCellStyle="Normal 2 2"/>
    <tableColumn id="12" xr3:uid="{73CD0F7C-6E69-4AA0-82D1-71542D6C9D18}" name="Inequality-adjusted Income" dataDxfId="4" dataCellStyle="Normal 2 2"/>
    <tableColumn id="13" xr3:uid="{E2C3B7E0-9F58-44DD-AB7B-07BCC8AB21DA}" name="Income shares, Poorest 40%" dataDxfId="3" dataCellStyle="Normal 2 2"/>
    <tableColumn id="14" xr3:uid="{8999CB53-D619-4603-8658-E09828DFFCF1}" name="Income shares, Richest 10%" dataDxfId="2" dataCellStyle="Normal 2 2"/>
    <tableColumn id="15" xr3:uid="{6CF71448-3ACD-4406-995A-0AEE3D5939E7}" name="Income shares, Richest 1%" dataDxfId="1" dataCellStyle="Normal 2 2"/>
    <tableColumn id="16" xr3:uid="{9E65DF2F-0453-4B9A-A376-0CB72CCFDA90}" name="Gini coefficient" dataDxfId="0" dataCellStyle="Normal 2 2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F1BC9B8-3301-4ACF-896A-F1A9AAE13327}" name="ArableLand" displayName="ArableLand" ref="A4:BN270" totalsRowShown="0" headerRowCellStyle="Normal 3" dataCellStyle="Normal 3">
  <autoFilter ref="A4:BN270" xr:uid="{7F1BC9B8-3301-4ACF-896A-F1A9AAE13327}"/>
  <tableColumns count="66">
    <tableColumn id="1" xr3:uid="{AAB3BDFF-54C5-4508-8F19-3AE92EBAAC7B}" name="Country Code" dataCellStyle="Normal 3"/>
    <tableColumn id="2" xr3:uid="{366F7B4A-E409-4842-AFD1-0F0582D0B449}" name="Country Name" dataCellStyle="Normal 3"/>
    <tableColumn id="3" xr3:uid="{A1DFB645-5FC5-4874-B5EA-D558BB1D4683}" name="Indicator Name" dataCellStyle="Normal 3"/>
    <tableColumn id="4" xr3:uid="{460A4100-9018-44ED-859C-0F0205ADA814}" name="Indicator Code" dataCellStyle="Normal 3"/>
    <tableColumn id="5" xr3:uid="{CC57737E-4F8F-4107-8F10-801DDBF240E6}" name="1960" dataCellStyle="Normal 3"/>
    <tableColumn id="6" xr3:uid="{87A871B9-9DA0-4EC7-8526-731704658473}" name="1961" dataCellStyle="Normal 3"/>
    <tableColumn id="7" xr3:uid="{1590C069-E2AE-479C-8340-741CF26D0376}" name="1962" dataCellStyle="Normal 3"/>
    <tableColumn id="8" xr3:uid="{D660034C-BA11-4B4F-92DC-21D6C6F8B58B}" name="1963" dataCellStyle="Normal 3"/>
    <tableColumn id="9" xr3:uid="{611C1CD5-679F-4481-A79B-604D1BBF2B32}" name="1964" dataCellStyle="Normal 3"/>
    <tableColumn id="10" xr3:uid="{1D8C6669-501B-4673-B660-8228656C5B38}" name="1965" dataCellStyle="Normal 3"/>
    <tableColumn id="11" xr3:uid="{F9CED04D-1607-46D1-BE95-B5429154EBEF}" name="1966" dataCellStyle="Normal 3"/>
    <tableColumn id="12" xr3:uid="{8FA7B708-A85B-4AAF-B701-C2C32AB9C58E}" name="1967" dataCellStyle="Normal 3"/>
    <tableColumn id="13" xr3:uid="{84ED06DD-EE5D-42F6-9F09-9D7837DDBD5D}" name="1968" dataCellStyle="Normal 3"/>
    <tableColumn id="14" xr3:uid="{5FE58843-7A0C-4FFB-A10B-B473A26746BE}" name="1969" dataCellStyle="Normal 3"/>
    <tableColumn id="15" xr3:uid="{D10F5495-5093-4A14-AEDD-8C02FDF98231}" name="1970" dataCellStyle="Normal 3"/>
    <tableColumn id="16" xr3:uid="{BC0021DA-33DA-40A4-BB10-554832903EE2}" name="1971" dataCellStyle="Normal 3"/>
    <tableColumn id="17" xr3:uid="{3260BB8B-2AC3-41AE-B00A-1C35796FC016}" name="1972" dataCellStyle="Normal 3"/>
    <tableColumn id="18" xr3:uid="{1729DE02-F543-4B3F-83F0-44FC065524C1}" name="1973" dataCellStyle="Normal 3"/>
    <tableColumn id="19" xr3:uid="{98B2CC1F-EF56-4ACC-8CB7-A0040D3A00DF}" name="1974" dataCellStyle="Normal 3"/>
    <tableColumn id="20" xr3:uid="{AA2CFD67-1DE4-4DE8-9C22-3030E88D5873}" name="1975" dataCellStyle="Normal 3"/>
    <tableColumn id="21" xr3:uid="{B0420D93-6B98-4C92-B15D-767EA65A4740}" name="1976" dataCellStyle="Normal 3"/>
    <tableColumn id="22" xr3:uid="{17697373-ABDC-4BC9-9F3B-3A92DB452A0E}" name="1977" dataCellStyle="Normal 3"/>
    <tableColumn id="23" xr3:uid="{E6371C70-888F-4DAB-BA3B-71064223E2D0}" name="1978" dataCellStyle="Normal 3"/>
    <tableColumn id="24" xr3:uid="{1417701F-957C-483D-A7EC-0C77578D4927}" name="1979" dataCellStyle="Normal 3"/>
    <tableColumn id="25" xr3:uid="{4569629C-4A30-4E80-8200-DE144E960745}" name="1980" dataCellStyle="Normal 3"/>
    <tableColumn id="26" xr3:uid="{E1B39875-EA3D-4325-BE55-872ECF7E0164}" name="1981" dataCellStyle="Normal 3"/>
    <tableColumn id="27" xr3:uid="{74C873F2-ADE5-4090-86F5-4B3DE80FB1DD}" name="1982" dataCellStyle="Normal 3"/>
    <tableColumn id="28" xr3:uid="{8389059A-004B-4A24-860B-706DF3F46EF6}" name="1983" dataCellStyle="Normal 3"/>
    <tableColumn id="29" xr3:uid="{22B81175-848C-4112-BDEC-E43AF01B2CCE}" name="1984" dataCellStyle="Normal 3"/>
    <tableColumn id="30" xr3:uid="{76DFDDF1-1B28-4778-84B8-00CCA65C92A9}" name="1985" dataCellStyle="Normal 3"/>
    <tableColumn id="31" xr3:uid="{9D042F84-B5AB-41F4-A740-0FFEB758F849}" name="1986" dataCellStyle="Normal 3"/>
    <tableColumn id="32" xr3:uid="{1C9B8283-538D-4ACF-8A99-F3EBD3BDDCDE}" name="1987" dataCellStyle="Normal 3"/>
    <tableColumn id="33" xr3:uid="{DA49C425-1413-4022-A915-64605B32FD11}" name="1988" dataCellStyle="Normal 3"/>
    <tableColumn id="34" xr3:uid="{CC429891-4C22-4E8B-919D-C8C2ACCFCB24}" name="1989" dataCellStyle="Normal 3"/>
    <tableColumn id="35" xr3:uid="{3AB88FBE-8ED5-4718-B603-5A487B90C2B8}" name="1990" dataCellStyle="Normal 3"/>
    <tableColumn id="36" xr3:uid="{44F4C0CE-73B8-440F-8E19-234E8D5BF868}" name="1991" dataCellStyle="Normal 3"/>
    <tableColumn id="37" xr3:uid="{CBF514CA-AAF1-4CA7-A0DA-2490D12FEBF3}" name="1992" dataCellStyle="Normal 3"/>
    <tableColumn id="38" xr3:uid="{151948FD-623A-4137-BC21-B32588B2C894}" name="1993" dataCellStyle="Normal 3"/>
    <tableColumn id="39" xr3:uid="{8C2926C6-BA25-485E-AE50-30AAE5E657D7}" name="1994" dataCellStyle="Normal 3"/>
    <tableColumn id="40" xr3:uid="{214698F4-2640-425C-8FC9-8748D9EA276E}" name="1995" dataCellStyle="Normal 3"/>
    <tableColumn id="41" xr3:uid="{FBA819AD-DCFA-40D9-99FB-52D416A1FB27}" name="1996" dataCellStyle="Normal 3"/>
    <tableColumn id="42" xr3:uid="{9DE3333C-6E01-4A22-9719-F45191F5F1C8}" name="1997" dataCellStyle="Normal 3"/>
    <tableColumn id="43" xr3:uid="{6C2CC415-5BB4-4B9B-8C04-4DB4BABB6604}" name="1998" dataCellStyle="Normal 3"/>
    <tableColumn id="44" xr3:uid="{40A9EE34-480E-48AB-AA05-FBF86E2989D1}" name="1999" dataCellStyle="Normal 3"/>
    <tableColumn id="45" xr3:uid="{724B04CA-1D41-4BE7-8BBF-82AC1B7D68AB}" name="2000" dataCellStyle="Normal 3"/>
    <tableColumn id="46" xr3:uid="{D8CEF6B8-91C6-48A7-8E60-54E1EE0D6101}" name="2001" dataCellStyle="Normal 3"/>
    <tableColumn id="47" xr3:uid="{54F8E1EA-E18B-494D-9CF8-03961357F4E5}" name="2002" dataCellStyle="Normal 3"/>
    <tableColumn id="48" xr3:uid="{7A81448B-B913-4967-B092-9DD390F2ABB3}" name="2003" dataCellStyle="Normal 3"/>
    <tableColumn id="49" xr3:uid="{BDB9092F-6968-4480-A846-162A59E10640}" name="2004" dataCellStyle="Normal 3"/>
    <tableColumn id="50" xr3:uid="{0DFD056A-78FD-4D09-9426-26EF374B3D4F}" name="2005" dataCellStyle="Normal 3"/>
    <tableColumn id="51" xr3:uid="{8FB84A6D-D260-4CED-BB77-1C5F4044363B}" name="2006" dataCellStyle="Normal 3"/>
    <tableColumn id="52" xr3:uid="{200285A6-34ED-4C06-ADF0-7C86C3737234}" name="2007" dataCellStyle="Normal 3"/>
    <tableColumn id="53" xr3:uid="{89A29B8D-0340-4FBF-B69A-483784E6B302}" name="2008" dataCellStyle="Normal 3"/>
    <tableColumn id="54" xr3:uid="{04960143-BB8F-487D-A656-9E6D9AB3249C}" name="2009" dataCellStyle="Normal 3"/>
    <tableColumn id="55" xr3:uid="{0C148BF9-14C1-455F-ACD3-A8D11E2E83A9}" name="2010" dataCellStyle="Normal 3"/>
    <tableColumn id="56" xr3:uid="{7E59568D-392C-43AB-9DA8-6AD5FFB6656F}" name="2011" dataCellStyle="Normal 3"/>
    <tableColumn id="57" xr3:uid="{4D8F9E65-E238-4321-8650-B9B9FDC272A5}" name="2012" dataCellStyle="Normal 3"/>
    <tableColumn id="58" xr3:uid="{F5CA2A11-2FB2-4777-BBD0-418B69996673}" name="2013" dataCellStyle="Normal 3"/>
    <tableColumn id="59" xr3:uid="{6090E5FB-D63C-440A-8CA3-333326EBBA87}" name="2014" dataCellStyle="Normal 3"/>
    <tableColumn id="60" xr3:uid="{00BAEBF1-C69B-4672-831E-64C958264BE5}" name="2015" dataCellStyle="Normal 3"/>
    <tableColumn id="61" xr3:uid="{F9FE0926-753B-407B-958E-19AE6FC8D19C}" name="2016" dataCellStyle="Normal 3"/>
    <tableColumn id="62" xr3:uid="{5D291BAD-8AA1-4647-881E-C8B51E52B507}" name="2017" dataCellStyle="Normal 3"/>
    <tableColumn id="63" xr3:uid="{60220C74-1027-442C-85F1-D0C05B9D1BFF}" name="2018" dataCellStyle="Normal 3"/>
    <tableColumn id="64" xr3:uid="{12804B37-A1A8-4410-9BBA-174412FB95DB}" name="2019" dataCellStyle="Normal 3"/>
    <tableColumn id="65" xr3:uid="{74C9FA3C-C28B-461D-85C3-44F65660A67C}" name="2020" dataCellStyle="Normal 3"/>
    <tableColumn id="66" xr3:uid="{4879561F-CB1B-4CEC-8F28-B600D6E6F4DA}" name="2021" dataCellStyle="Normal 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324EA-B47E-4F39-B7E4-6E24621BB644}">
  <dimension ref="A1:B4"/>
  <sheetViews>
    <sheetView tabSelected="1" workbookViewId="0"/>
  </sheetViews>
  <sheetFormatPr defaultRowHeight="15" x14ac:dyDescent="0.25"/>
  <cols>
    <col min="1" max="1" width="62.140625" customWidth="1"/>
    <col min="2" max="2" width="10.5703125" customWidth="1"/>
  </cols>
  <sheetData>
    <row r="1" spans="1:2" ht="306.75" customHeight="1" x14ac:dyDescent="0.25">
      <c r="A1" s="1" t="s">
        <v>1456</v>
      </c>
    </row>
    <row r="2" spans="1:2" ht="16.5" customHeight="1" x14ac:dyDescent="0.25">
      <c r="B2" s="64"/>
    </row>
    <row r="3" spans="1:2" ht="16.5" customHeight="1" x14ac:dyDescent="0.25"/>
    <row r="4" spans="1:2" ht="16.5" customHeight="1" x14ac:dyDescent="0.25"/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928FD-50F8-4F9E-A1FF-B7F227E60F4E}">
  <dimension ref="A1:S265"/>
  <sheetViews>
    <sheetView workbookViewId="0">
      <pane ySplit="1" topLeftCell="A2" activePane="bottomLeft" state="frozen"/>
      <selection pane="bottomLeft" activeCell="D19" sqref="D19"/>
    </sheetView>
  </sheetViews>
  <sheetFormatPr defaultRowHeight="15" x14ac:dyDescent="0.25"/>
  <cols>
    <col min="1" max="1" width="11.28515625" bestFit="1" customWidth="1"/>
    <col min="2" max="2" width="29.5703125" customWidth="1"/>
    <col min="3" max="3" width="24.5703125" customWidth="1"/>
    <col min="4" max="5" width="15.42578125" customWidth="1"/>
    <col min="6" max="6" width="11" customWidth="1"/>
    <col min="7" max="7" width="10.85546875" customWidth="1"/>
    <col min="8" max="9" width="18.5703125" customWidth="1"/>
    <col min="10" max="10" width="14.7109375" customWidth="1"/>
    <col min="11" max="11" width="19.42578125" customWidth="1"/>
    <col min="12" max="12" width="12.140625" customWidth="1"/>
    <col min="13" max="13" width="7.140625" bestFit="1" customWidth="1"/>
    <col min="14" max="14" width="9.5703125" customWidth="1"/>
    <col min="15" max="15" width="12.28515625" customWidth="1"/>
    <col min="16" max="16" width="11.42578125" customWidth="1"/>
    <col min="17" max="17" width="14.85546875" customWidth="1"/>
    <col min="18" max="18" width="10.140625" customWidth="1"/>
    <col min="19" max="19" width="22.140625" customWidth="1"/>
    <col min="20" max="20" width="9.7109375" bestFit="1" customWidth="1"/>
    <col min="21" max="21" width="8.5703125" bestFit="1" customWidth="1"/>
    <col min="22" max="22" width="6.28515625" bestFit="1" customWidth="1"/>
    <col min="23" max="23" width="8.85546875" bestFit="1" customWidth="1"/>
    <col min="24" max="24" width="7.28515625" bestFit="1" customWidth="1"/>
    <col min="25" max="25" width="10.42578125" bestFit="1" customWidth="1"/>
    <col min="26" max="26" width="13.28515625" bestFit="1" customWidth="1"/>
    <col min="27" max="27" width="7.7109375" bestFit="1" customWidth="1"/>
    <col min="28" max="28" width="11.140625" bestFit="1" customWidth="1"/>
    <col min="29" max="29" width="9.140625" bestFit="1" customWidth="1"/>
    <col min="30" max="30" width="7.5703125" bestFit="1" customWidth="1"/>
    <col min="31" max="31" width="8.28515625" bestFit="1" customWidth="1"/>
    <col min="32" max="32" width="20.28515625" bestFit="1" customWidth="1"/>
    <col min="33" max="33" width="6.42578125" bestFit="1" customWidth="1"/>
    <col min="34" max="34" width="6.140625" bestFit="1" customWidth="1"/>
    <col min="35" max="35" width="9" bestFit="1" customWidth="1"/>
    <col min="36" max="36" width="7.28515625" bestFit="1" customWidth="1"/>
    <col min="37" max="37" width="7" bestFit="1" customWidth="1"/>
    <col min="38" max="38" width="7.85546875" bestFit="1" customWidth="1"/>
    <col min="39" max="39" width="22.42578125" bestFit="1" customWidth="1"/>
    <col min="40" max="40" width="9.5703125" bestFit="1" customWidth="1"/>
    <col min="41" max="41" width="13.140625" bestFit="1" customWidth="1"/>
    <col min="42" max="42" width="12.28515625" bestFit="1" customWidth="1"/>
    <col min="43" max="43" width="5.85546875" bestFit="1" customWidth="1"/>
    <col min="44" max="44" width="23" bestFit="1" customWidth="1"/>
    <col min="45" max="45" width="19.28515625" bestFit="1" customWidth="1"/>
    <col min="46" max="46" width="6.85546875" bestFit="1" customWidth="1"/>
    <col min="47" max="48" width="8.140625" bestFit="1" customWidth="1"/>
    <col min="49" max="49" width="12.140625" bestFit="1" customWidth="1"/>
    <col min="50" max="50" width="8" bestFit="1" customWidth="1"/>
    <col min="51" max="51" width="9.85546875" bestFit="1" customWidth="1"/>
    <col min="52" max="52" width="10.140625" bestFit="1" customWidth="1"/>
    <col min="53" max="53" width="7.42578125" bestFit="1" customWidth="1"/>
    <col min="54" max="54" width="11.28515625" bestFit="1" customWidth="1"/>
    <col min="55" max="55" width="14.7109375" bestFit="1" customWidth="1"/>
    <col min="56" max="56" width="22.7109375" bestFit="1" customWidth="1"/>
    <col min="57" max="57" width="5.42578125" bestFit="1" customWidth="1"/>
    <col min="58" max="58" width="5.5703125" bestFit="1" customWidth="1"/>
    <col min="59" max="59" width="6" bestFit="1" customWidth="1"/>
    <col min="60" max="60" width="15.5703125" bestFit="1" customWidth="1"/>
    <col min="61" max="61" width="21.7109375" bestFit="1" customWidth="1"/>
    <col min="62" max="62" width="9.42578125" bestFit="1" customWidth="1"/>
    <col min="63" max="63" width="8.85546875" bestFit="1" customWidth="1"/>
    <col min="64" max="64" width="16.85546875" bestFit="1" customWidth="1"/>
    <col min="65" max="65" width="11.5703125" bestFit="1" customWidth="1"/>
    <col min="66" max="66" width="12" bestFit="1" customWidth="1"/>
    <col min="67" max="67" width="9.85546875" bestFit="1" customWidth="1"/>
    <col min="68" max="68" width="12.42578125" bestFit="1" customWidth="1"/>
    <col min="69" max="69" width="7.28515625" bestFit="1" customWidth="1"/>
    <col min="70" max="70" width="5.42578125" bestFit="1" customWidth="1"/>
    <col min="71" max="71" width="8" bestFit="1" customWidth="1"/>
    <col min="72" max="72" width="7" bestFit="1" customWidth="1"/>
    <col min="73" max="73" width="14.42578125" bestFit="1" customWidth="1"/>
    <col min="74" max="74" width="14.5703125" bestFit="1" customWidth="1"/>
    <col min="75" max="75" width="9" bestFit="1" customWidth="1"/>
    <col min="76" max="76" width="8.140625" bestFit="1" customWidth="1"/>
    <col min="77" max="77" width="9.28515625" bestFit="1" customWidth="1"/>
    <col min="78" max="78" width="18.85546875" bestFit="1" customWidth="1"/>
    <col min="79" max="79" width="17" bestFit="1" customWidth="1"/>
    <col min="80" max="80" width="10.140625" bestFit="1" customWidth="1"/>
    <col min="81" max="81" width="8" bestFit="1" customWidth="1"/>
    <col min="82" max="82" width="15.5703125" bestFit="1" customWidth="1"/>
    <col min="83" max="83" width="10.5703125" bestFit="1" customWidth="1"/>
    <col min="84" max="84" width="17" bestFit="1" customWidth="1"/>
    <col min="85" max="85" width="6.85546875" bestFit="1" customWidth="1"/>
    <col min="86" max="86" width="7.42578125" bestFit="1" customWidth="1"/>
    <col min="87" max="87" width="24.28515625" bestFit="1" customWidth="1"/>
    <col min="88" max="88" width="23.85546875" bestFit="1" customWidth="1"/>
    <col min="89" max="89" width="20.5703125" bestFit="1" customWidth="1"/>
    <col min="90" max="90" width="13.85546875" bestFit="1" customWidth="1"/>
    <col min="91" max="91" width="14.28515625" bestFit="1" customWidth="1"/>
    <col min="92" max="92" width="3.7109375" bestFit="1" customWidth="1"/>
    <col min="93" max="93" width="7.5703125" bestFit="1" customWidth="1"/>
    <col min="94" max="94" width="9.5703125" bestFit="1" customWidth="1"/>
    <col min="95" max="95" width="12.7109375" bestFit="1" customWidth="1"/>
    <col min="96" max="96" width="6.85546875" bestFit="1" customWidth="1"/>
    <col min="97" max="97" width="10.7109375" bestFit="1" customWidth="1"/>
    <col min="98" max="98" width="13.85546875" bestFit="1" customWidth="1"/>
    <col min="99" max="99" width="16.140625" bestFit="1" customWidth="1"/>
    <col min="100" max="100" width="6.85546875" bestFit="1" customWidth="1"/>
    <col min="101" max="101" width="12.140625" bestFit="1" customWidth="1"/>
    <col min="102" max="102" width="8" bestFit="1" customWidth="1"/>
    <col min="103" max="103" width="27.28515625" bestFit="1" customWidth="1"/>
    <col min="104" max="104" width="9.140625" bestFit="1" customWidth="1"/>
    <col min="105" max="105" width="6.7109375" bestFit="1" customWidth="1"/>
    <col min="106" max="106" width="8.85546875" bestFit="1" customWidth="1"/>
    <col min="107" max="107" width="7.42578125" bestFit="1" customWidth="1"/>
    <col min="108" max="108" width="10.42578125" bestFit="1" customWidth="1"/>
    <col min="109" max="109" width="8.5703125" bestFit="1" customWidth="1"/>
    <col min="110" max="110" width="12" bestFit="1" customWidth="1"/>
    <col min="111" max="111" width="6.28515625" bestFit="1" customWidth="1"/>
    <col min="112" max="112" width="10.7109375" bestFit="1" customWidth="1"/>
    <col min="113" max="113" width="7.42578125" bestFit="1" customWidth="1"/>
    <col min="114" max="114" width="13.85546875" bestFit="1" customWidth="1"/>
    <col min="115" max="115" width="7.7109375" bestFit="1" customWidth="1"/>
    <col min="116" max="116" width="5.140625" bestFit="1" customWidth="1"/>
    <col min="117" max="117" width="29.140625" bestFit="1" customWidth="1"/>
    <col min="118" max="118" width="8.7109375" bestFit="1" customWidth="1"/>
    <col min="119" max="119" width="9.42578125" bestFit="1" customWidth="1"/>
    <col min="120" max="120" width="16.5703125" bestFit="1" customWidth="1"/>
    <col min="121" max="121" width="8.28515625" bestFit="1" customWidth="1"/>
    <col min="122" max="122" width="7.42578125" bestFit="1" customWidth="1"/>
    <col min="123" max="123" width="5.42578125" bestFit="1" customWidth="1"/>
    <col min="124" max="124" width="9.7109375" bestFit="1" customWidth="1"/>
    <col min="125" max="125" width="16.140625" bestFit="1" customWidth="1"/>
    <col min="126" max="126" width="4.42578125" bestFit="1" customWidth="1"/>
    <col min="127" max="127" width="7.28515625" bestFit="1" customWidth="1"/>
    <col min="128" max="128" width="5.85546875" bestFit="1" customWidth="1"/>
    <col min="129" max="129" width="4.85546875" bestFit="1" customWidth="1"/>
    <col min="130" max="130" width="7.85546875" bestFit="1" customWidth="1"/>
    <col min="131" max="131" width="6" bestFit="1" customWidth="1"/>
    <col min="132" max="132" width="6.85546875" bestFit="1" customWidth="1"/>
    <col min="133" max="133" width="10.85546875" bestFit="1" customWidth="1"/>
    <col min="134" max="134" width="6.42578125" bestFit="1" customWidth="1"/>
    <col min="135" max="135" width="7.42578125" bestFit="1" customWidth="1"/>
    <col min="136" max="136" width="16.42578125" bestFit="1" customWidth="1"/>
    <col min="137" max="137" width="11.140625" bestFit="1" customWidth="1"/>
    <col min="138" max="138" width="7.140625" bestFit="1" customWidth="1"/>
    <col min="139" max="139" width="15" bestFit="1" customWidth="1"/>
    <col min="140" max="140" width="8" bestFit="1" customWidth="1"/>
    <col min="141" max="141" width="24.85546875" bestFit="1" customWidth="1"/>
    <col min="142" max="142" width="6.140625" bestFit="1" customWidth="1"/>
    <col min="143" max="143" width="8.5703125" bestFit="1" customWidth="1"/>
    <col min="144" max="144" width="8" bestFit="1" customWidth="1"/>
    <col min="145" max="145" width="7" bestFit="1" customWidth="1"/>
    <col min="146" max="146" width="5.5703125" bestFit="1" customWidth="1"/>
    <col min="147" max="147" width="9.140625" bestFit="1" customWidth="1"/>
    <col min="148" max="148" width="12" bestFit="1" customWidth="1"/>
    <col min="149" max="149" width="6.85546875" bestFit="1" customWidth="1"/>
    <col min="150" max="150" width="15.28515625" bestFit="1" customWidth="1"/>
    <col min="151" max="151" width="11.42578125" bestFit="1" customWidth="1"/>
    <col min="152" max="152" width="7.5703125" bestFit="1" customWidth="1"/>
    <col min="153" max="153" width="8.85546875" bestFit="1" customWidth="1"/>
    <col min="154" max="154" width="9.140625" bestFit="1" customWidth="1"/>
    <col min="155" max="155" width="5" bestFit="1" customWidth="1"/>
    <col min="156" max="156" width="6.140625" bestFit="1" customWidth="1"/>
    <col min="157" max="157" width="15.42578125" bestFit="1" customWidth="1"/>
    <col min="158" max="158" width="11" bestFit="1" customWidth="1"/>
    <col min="159" max="159" width="10.7109375" bestFit="1" customWidth="1"/>
    <col min="160" max="160" width="9.5703125" bestFit="1" customWidth="1"/>
    <col min="161" max="161" width="8.5703125" bestFit="1" customWidth="1"/>
    <col min="162" max="162" width="7.5703125" bestFit="1" customWidth="1"/>
    <col min="163" max="163" width="19.5703125" bestFit="1" customWidth="1"/>
    <col min="164" max="164" width="25" bestFit="1" customWidth="1"/>
    <col min="165" max="165" width="8.85546875" bestFit="1" customWidth="1"/>
    <col min="166" max="166" width="8.140625" bestFit="1" customWidth="1"/>
    <col min="167" max="167" width="9.42578125" bestFit="1" customWidth="1"/>
    <col min="168" max="168" width="12.140625" bestFit="1" customWidth="1"/>
    <col min="169" max="169" width="11" bestFit="1" customWidth="1"/>
    <col min="170" max="170" width="8.7109375" bestFit="1" customWidth="1"/>
    <col min="171" max="171" width="12.7109375" bestFit="1" customWidth="1"/>
    <col min="172" max="172" width="9.42578125" bestFit="1" customWidth="1"/>
    <col min="173" max="173" width="8.42578125" bestFit="1" customWidth="1"/>
    <col min="174" max="174" width="6.42578125" bestFit="1" customWidth="1"/>
    <col min="175" max="175" width="6.28515625" bestFit="1" customWidth="1"/>
    <col min="176" max="176" width="12" bestFit="1" customWidth="1"/>
    <col min="177" max="177" width="19.5703125" bestFit="1" customWidth="1"/>
    <col min="178" max="178" width="12.5703125" bestFit="1" customWidth="1"/>
    <col min="179" max="179" width="14.5703125" bestFit="1" customWidth="1"/>
    <col min="180" max="180" width="12.5703125" bestFit="1" customWidth="1"/>
    <col min="181" max="181" width="9.7109375" bestFit="1" customWidth="1"/>
    <col min="182" max="182" width="5.85546875" bestFit="1" customWidth="1"/>
    <col min="183" max="183" width="7.42578125" bestFit="1" customWidth="1"/>
    <col min="184" max="184" width="5.28515625" bestFit="1" customWidth="1"/>
    <col min="185" max="185" width="13.5703125" bestFit="1" customWidth="1"/>
    <col min="186" max="186" width="14" bestFit="1" customWidth="1"/>
    <col min="187" max="187" width="23.85546875" bestFit="1" customWidth="1"/>
    <col min="188" max="188" width="7.85546875" bestFit="1" customWidth="1"/>
    <col min="189" max="189" width="11.5703125" bestFit="1" customWidth="1"/>
    <col min="190" max="190" width="6.28515625" bestFit="1" customWidth="1"/>
    <col min="191" max="191" width="14.5703125" bestFit="1" customWidth="1"/>
    <col min="192" max="192" width="13.42578125" bestFit="1" customWidth="1"/>
    <col min="193" max="193" width="8.42578125" bestFit="1" customWidth="1"/>
    <col min="194" max="194" width="5.85546875" bestFit="1" customWidth="1"/>
    <col min="195" max="195" width="8" bestFit="1" customWidth="1"/>
    <col min="196" max="196" width="18.140625" bestFit="1" customWidth="1"/>
    <col min="197" max="197" width="9" bestFit="1" customWidth="1"/>
    <col min="198" max="198" width="5.140625" bestFit="1" customWidth="1"/>
    <col min="199" max="199" width="11" bestFit="1" customWidth="1"/>
    <col min="200" max="200" width="7.7109375" bestFit="1" customWidth="1"/>
    <col min="201" max="201" width="7.140625" bestFit="1" customWidth="1"/>
    <col min="202" max="202" width="8.42578125" bestFit="1" customWidth="1"/>
    <col min="203" max="203" width="5.85546875" bestFit="1" customWidth="1"/>
    <col min="204" max="204" width="8.42578125" bestFit="1" customWidth="1"/>
    <col min="205" max="205" width="8.7109375" bestFit="1" customWidth="1"/>
    <col min="206" max="206" width="18.140625" bestFit="1" customWidth="1"/>
    <col min="207" max="207" width="8" bestFit="1" customWidth="1"/>
    <col min="208" max="208" width="12.140625" bestFit="1" customWidth="1"/>
    <col min="209" max="209" width="24.5703125" bestFit="1" customWidth="1"/>
    <col min="210" max="210" width="6.85546875" bestFit="1" customWidth="1"/>
    <col min="211" max="211" width="11" bestFit="1" customWidth="1"/>
    <col min="212" max="212" width="21.42578125" bestFit="1" customWidth="1"/>
    <col min="213" max="213" width="12" bestFit="1" customWidth="1"/>
    <col min="214" max="214" width="8" bestFit="1" customWidth="1"/>
    <col min="215" max="215" width="29.28515625" bestFit="1" customWidth="1"/>
    <col min="216" max="216" width="10.42578125" bestFit="1" customWidth="1"/>
    <col min="217" max="217" width="12" bestFit="1" customWidth="1"/>
    <col min="218" max="218" width="9.85546875" bestFit="1" customWidth="1"/>
    <col min="219" max="219" width="12.42578125" bestFit="1" customWidth="1"/>
    <col min="220" max="220" width="15" bestFit="1" customWidth="1"/>
    <col min="221" max="221" width="8.5703125" bestFit="1" customWidth="1"/>
    <col min="222" max="222" width="15.5703125" bestFit="1" customWidth="1"/>
    <col min="223" max="223" width="8" bestFit="1" customWidth="1"/>
    <col min="224" max="224" width="11.7109375" bestFit="1" customWidth="1"/>
    <col min="225" max="225" width="10.28515625" bestFit="1" customWidth="1"/>
    <col min="226" max="226" width="29.28515625" bestFit="1" customWidth="1"/>
    <col min="227" max="227" width="12" bestFit="1" customWidth="1"/>
    <col min="228" max="228" width="12.42578125" bestFit="1" customWidth="1"/>
    <col min="229" max="229" width="5.85546875" bestFit="1" customWidth="1"/>
    <col min="230" max="230" width="17.42578125" bestFit="1" customWidth="1"/>
    <col min="231" max="231" width="8.7109375" bestFit="1" customWidth="1"/>
    <col min="232" max="232" width="17" bestFit="1" customWidth="1"/>
    <col min="233" max="233" width="8.140625" bestFit="1" customWidth="1"/>
    <col min="234" max="234" width="29" bestFit="1" customWidth="1"/>
    <col min="235" max="235" width="17.85546875" bestFit="1" customWidth="1"/>
    <col min="236" max="236" width="6.42578125" bestFit="1" customWidth="1"/>
    <col min="237" max="237" width="9.42578125" bestFit="1" customWidth="1"/>
    <col min="238" max="238" width="9.85546875" bestFit="1" customWidth="1"/>
    <col min="239" max="239" width="8.140625" bestFit="1" customWidth="1"/>
    <col min="240" max="240" width="11.42578125" bestFit="1" customWidth="1"/>
    <col min="241" max="241" width="19.42578125" bestFit="1" customWidth="1"/>
    <col min="242" max="242" width="9.42578125" bestFit="1" customWidth="1"/>
    <col min="243" max="243" width="8.7109375" bestFit="1" customWidth="1"/>
    <col min="244" max="244" width="8.5703125" bestFit="1" customWidth="1"/>
    <col min="245" max="245" width="5.28515625" bestFit="1" customWidth="1"/>
    <col min="246" max="246" width="8" bestFit="1" customWidth="1"/>
    <col min="247" max="247" width="6.28515625" bestFit="1" customWidth="1"/>
    <col min="248" max="248" width="19.140625" bestFit="1" customWidth="1"/>
    <col min="249" max="249" width="7.28515625" bestFit="1" customWidth="1"/>
    <col min="250" max="250" width="7" bestFit="1" customWidth="1"/>
    <col min="251" max="251" width="13.28515625" bestFit="1" customWidth="1"/>
    <col min="252" max="252" width="18.7109375" bestFit="1" customWidth="1"/>
    <col min="253" max="253" width="6.85546875" bestFit="1" customWidth="1"/>
    <col min="254" max="254" width="7.7109375" bestFit="1" customWidth="1"/>
    <col min="255" max="255" width="8" bestFit="1" customWidth="1"/>
    <col min="256" max="256" width="20.140625" bestFit="1" customWidth="1"/>
    <col min="257" max="257" width="15.5703125" bestFit="1" customWidth="1"/>
    <col min="258" max="258" width="13.140625" bestFit="1" customWidth="1"/>
    <col min="259" max="259" width="28.42578125" bestFit="1" customWidth="1"/>
    <col min="260" max="260" width="11.7109375" bestFit="1" customWidth="1"/>
    <col min="261" max="261" width="8.42578125" bestFit="1" customWidth="1"/>
    <col min="262" max="262" width="12" bestFit="1" customWidth="1"/>
    <col min="263" max="263" width="10.85546875" bestFit="1" customWidth="1"/>
    <col min="264" max="264" width="8.42578125" bestFit="1" customWidth="1"/>
    <col min="265" max="265" width="10.42578125" bestFit="1" customWidth="1"/>
    <col min="266" max="266" width="8.5703125" bestFit="1" customWidth="1"/>
    <col min="267" max="267" width="19.7109375" bestFit="1" customWidth="1"/>
    <col min="268" max="268" width="15.140625" bestFit="1" customWidth="1"/>
    <col min="269" max="269" width="6.5703125" bestFit="1" customWidth="1"/>
    <col min="270" max="270" width="7.28515625" bestFit="1" customWidth="1"/>
    <col min="271" max="271" width="18" bestFit="1" customWidth="1"/>
    <col min="272" max="272" width="30.140625" bestFit="1" customWidth="1"/>
    <col min="273" max="273" width="7.42578125" bestFit="1" customWidth="1"/>
    <col min="274" max="274" width="10.28515625" bestFit="1" customWidth="1"/>
    <col min="275" max="275" width="11.28515625" bestFit="1" customWidth="1"/>
  </cols>
  <sheetData>
    <row r="1" spans="1:19" ht="30" x14ac:dyDescent="0.25">
      <c r="A1" s="68" t="s">
        <v>1177</v>
      </c>
      <c r="B1" s="69" t="s">
        <v>1178</v>
      </c>
      <c r="C1" s="69" t="s">
        <v>287</v>
      </c>
      <c r="D1" s="69" t="s">
        <v>1449</v>
      </c>
      <c r="E1" s="69" t="s">
        <v>1450</v>
      </c>
      <c r="F1" s="69" t="s">
        <v>1452</v>
      </c>
      <c r="G1" s="69" t="s">
        <v>1453</v>
      </c>
      <c r="H1" s="69" t="s">
        <v>1454</v>
      </c>
      <c r="I1" s="69" t="s">
        <v>1455</v>
      </c>
      <c r="J1" s="69" t="s">
        <v>283</v>
      </c>
      <c r="K1" s="69" t="s">
        <v>1346</v>
      </c>
      <c r="L1" s="69" t="s">
        <v>10</v>
      </c>
      <c r="M1" s="69" t="s">
        <v>1426</v>
      </c>
      <c r="N1" s="69" t="s">
        <v>1442</v>
      </c>
      <c r="O1" s="69" t="s">
        <v>1440</v>
      </c>
      <c r="P1" s="69" t="s">
        <v>1448</v>
      </c>
      <c r="Q1" s="69" t="s">
        <v>1451</v>
      </c>
      <c r="R1" s="69" t="s">
        <v>1183</v>
      </c>
      <c r="S1" s="70" t="s">
        <v>286</v>
      </c>
    </row>
    <row r="2" spans="1:19" x14ac:dyDescent="0.25">
      <c r="A2" s="16" t="s">
        <v>462</v>
      </c>
      <c r="B2" t="str">
        <f>INDEX(CountryList[Country Name],MATCH(A2,CountryList[Country ISO3], 0), 1)</f>
        <v>Aruba</v>
      </c>
      <c r="C2" t="str">
        <f>IF(INDEX(CountryList[Region],MATCH(A2,CountryList[Country ISO3], 0), 1)= 0,"",INDEX(CountryList[Region],MATCH(A2,CountryList[Country ISO3], 0), 1))</f>
        <v>Latin America &amp; Caribbean</v>
      </c>
      <c r="D2" s="19">
        <f>VLOOKUP(A2,TradeVolume[],6,FALSE )</f>
        <v>147325.74</v>
      </c>
      <c r="E2" s="19">
        <f>VLOOKUP(A2,TradeVolume[],7,FALSE )</f>
        <v>946901.06</v>
      </c>
      <c r="F2" s="66">
        <f>100*D2/VLOOKUP("WLD", TradeVolume[], 6, FALSE)</f>
        <v>8.5549534791178516E-4</v>
      </c>
      <c r="G2" s="66">
        <f>100*E2/VLOOKUP("WLD", TradeVolume[],7, FALSE)</f>
        <v>4.9220833930133977E-3</v>
      </c>
      <c r="H2" s="65">
        <f>1000*D2/J2</f>
        <v>1379.8937864114043</v>
      </c>
      <c r="I2" s="65">
        <f>1000*E2/J2</f>
        <v>8868.9382387651494</v>
      </c>
      <c r="J2" s="63">
        <f>VLOOKUP(A2,Population[],MATCH("2020",Population[#Headers],0),FALSE)</f>
        <v>106766</v>
      </c>
      <c r="K2" s="27">
        <f>INDEX(GDPCapita[2020],MATCH(A2,GDPCapita[Country Code],0))</f>
        <v>23384.298790745532</v>
      </c>
      <c r="L2" s="56">
        <f>VLOOKUP(A2,TradeVolume[],MATCH("Country Growth (%)", TradeVolume[#Headers],0),FALSE)</f>
        <v>-15.44</v>
      </c>
      <c r="M2" s="58" t="e">
        <f>IF(INDEX(IHDI[IHDI],MATCH(A2,IHDI[ISO3],0))="..", NA(), INDEX(IHDI[IHDI],MATCH(A2,IHDI[ISO3],0)))</f>
        <v>#N/A</v>
      </c>
      <c r="N2" s="56" t="e">
        <f>IF(INDEX(IHDI[HDI-IHDI Loss],MATCH(A2,IHDI[ISO3],0))="..", NA(), INDEX(IHDI[HDI-IHDI Loss],MATCH(A2,IHDI[ISO3],0)))</f>
        <v>#N/A</v>
      </c>
      <c r="O2" s="56" t="e">
        <f>IF(INDEX(IHDI[Gini coefficient],MATCH(A2,IHDI[ISO3],0))="..",NA(),INDEX(IHDI[Gini coefficient],MATCH(A2,IHDI[ISO3],0)))</f>
        <v>#N/A</v>
      </c>
      <c r="P2" s="57">
        <f>VLOOKUP($A2,ArableLand[],MATCH("2020",ArableLand[#Headers],0),FALSE)</f>
        <v>11.111111111111111</v>
      </c>
      <c r="Q2" s="67">
        <f>100*(1-E2/D2)</f>
        <v>-542.72615226639971</v>
      </c>
      <c r="R2" t="str">
        <f>IF(INDEX(CountryList[Currency Unit],MATCH(A2,CountryList[Country ISO3], 0), 1)= "Euro","Yes","No")</f>
        <v>No</v>
      </c>
      <c r="S2" t="str">
        <f>IF(INDEX(CountryList[Income Group],MATCH(A2,CountryList[Country ISO3], 0), 1)= 0,"",SUBSTITUTE(SUBSTITUTE(INDEX(CountryList[Income Group],MATCH(A2,CountryList[Country ISO3], 0), 1),": OECD",""),": nonOECD",""))</f>
        <v>High income</v>
      </c>
    </row>
    <row r="3" spans="1:19" x14ac:dyDescent="0.25">
      <c r="A3" s="16" t="s">
        <v>364</v>
      </c>
      <c r="B3" t="str">
        <f>INDEX(CountryList[Country Name],MATCH(A3,CountryList[Country ISO3], 0), 1)</f>
        <v>Afghanistan</v>
      </c>
      <c r="C3" t="str">
        <f>IF(INDEX(CountryList[Region],MATCH(A3,CountryList[Country ISO3], 0), 1)= 0,"",INDEX(CountryList[Region],MATCH(A3,CountryList[Country ISO3], 0), 1))</f>
        <v>South Asia</v>
      </c>
      <c r="D3" s="19">
        <f>VLOOKUP(A3,TradeVolume[],6,FALSE )</f>
        <v>1815345.02</v>
      </c>
      <c r="E3" s="19">
        <f>VLOOKUP(A3,TradeVolume[],7,FALSE )</f>
        <v>7321627.0599999996</v>
      </c>
      <c r="F3" s="66">
        <f>100*D3/VLOOKUP("WLD", TradeVolume[], 6, FALSE)</f>
        <v>1.0541397718177602E-2</v>
      </c>
      <c r="G3" s="66">
        <f>100*E3/VLOOKUP("WLD", TradeVolume[],7, FALSE)</f>
        <v>3.8058526370076624E-2</v>
      </c>
      <c r="H3" s="65">
        <f t="shared" ref="H3:H66" si="0">1000*D3/J3</f>
        <v>46.63299214317918</v>
      </c>
      <c r="I3" s="65">
        <f t="shared" ref="I3:I66" si="1">1000*E3/J3</f>
        <v>188.07960657763454</v>
      </c>
      <c r="J3" s="63">
        <f>VLOOKUP(A3,Population[],MATCH("2020",Population[#Headers],0),FALSE)</f>
        <v>38928341</v>
      </c>
      <c r="K3" s="27">
        <f>INDEX(GDPCapita[2020],MATCH(A3,GDPCapita[Country Code],0))</f>
        <v>516.74787080755777</v>
      </c>
      <c r="L3" s="56">
        <f>VLOOKUP(A3,TradeVolume[],MATCH("Country Growth (%)", TradeVolume[#Headers],0),FALSE)</f>
        <v>0</v>
      </c>
      <c r="M3" s="58" t="e">
        <f>IF(INDEX(IHDI[IHDI],MATCH(A3,IHDI[ISO3],0))="..", NA(), INDEX(IHDI[IHDI],MATCH(A3,IHDI[ISO3],0)))</f>
        <v>#N/A</v>
      </c>
      <c r="N3" s="56" t="e">
        <f>IF(INDEX(IHDI[HDI-IHDI Loss],MATCH(A3,IHDI[ISO3],0))="..", NA(), INDEX(IHDI[HDI-IHDI Loss],MATCH(A3,IHDI[ISO3],0)))</f>
        <v>#N/A</v>
      </c>
      <c r="O3" s="56" t="e">
        <f>IF(INDEX(IHDI[Gini coefficient],MATCH(A3,IHDI[ISO3],0))="..",NA(),INDEX(IHDI[Gini coefficient],MATCH(A3,IHDI[ISO3],0)))</f>
        <v>#N/A</v>
      </c>
      <c r="P3" s="57">
        <f>VLOOKUP($A3,ArableLand[],MATCH("2020",ArableLand[#Headers],0),FALSE)</f>
        <v>12.003434371310734</v>
      </c>
      <c r="Q3" s="67">
        <f t="shared" ref="Q3:Q66" si="2">100*(1-E3/D3)</f>
        <v>-303.31876196184453</v>
      </c>
      <c r="R3" t="str">
        <f>IF(INDEX(CountryList[Currency Unit],MATCH(A3,CountryList[Country ISO3], 0), 1)= "Euro","Yes","No")</f>
        <v>No</v>
      </c>
      <c r="S3" t="str">
        <f>IF(INDEX(CountryList[Income Group],MATCH(A3,CountryList[Country ISO3], 0), 1)= 0,"",SUBSTITUTE(SUBSTITUTE(INDEX(CountryList[Income Group],MATCH(A3,CountryList[Country ISO3], 0), 1),": OECD",""),": nonOECD",""))</f>
        <v>Low income</v>
      </c>
    </row>
    <row r="4" spans="1:19" x14ac:dyDescent="0.25">
      <c r="A4" s="16" t="s">
        <v>311</v>
      </c>
      <c r="B4" t="str">
        <f>INDEX(CountryList[Country Name],MATCH(A4,CountryList[Country ISO3], 0), 1)</f>
        <v>Angola</v>
      </c>
      <c r="C4" t="str">
        <f>IF(INDEX(CountryList[Region],MATCH(A4,CountryList[Country ISO3], 0), 1)= 0,"",INDEX(CountryList[Region],MATCH(A4,CountryList[Country ISO3], 0), 1))</f>
        <v>Sub-Saharan Africa</v>
      </c>
      <c r="D4" s="19">
        <f>VLOOKUP(A4,TradeVolume[],6,FALSE )</f>
        <v>23975221.739999998</v>
      </c>
      <c r="E4" s="19">
        <f>VLOOKUP(A4,TradeVolume[],7,FALSE )</f>
        <v>9686700.7300000004</v>
      </c>
      <c r="F4" s="66">
        <f>100*D4/VLOOKUP("WLD", TradeVolume[], 6, FALSE)</f>
        <v>0.13922000774422374</v>
      </c>
      <c r="G4" s="66">
        <f>100*E4/VLOOKUP("WLD", TradeVolume[],7, FALSE)</f>
        <v>5.0352408303591674E-2</v>
      </c>
      <c r="H4" s="65">
        <f t="shared" si="0"/>
        <v>729.47806973398986</v>
      </c>
      <c r="I4" s="65">
        <f t="shared" si="1"/>
        <v>294.73077776886623</v>
      </c>
      <c r="J4" s="63">
        <f>VLOOKUP(A4,Population[],MATCH("2020",Population[#Headers],0),FALSE)</f>
        <v>32866268</v>
      </c>
      <c r="K4" s="27">
        <f>INDEX(GDPCapita[2020],MATCH(A4,GDPCapita[Country Code],0))</f>
        <v>1631.4316908795063</v>
      </c>
      <c r="L4" s="56">
        <f>VLOOKUP(A4,TradeVolume[],MATCH("Country Growth (%)", TradeVolume[#Headers],0),FALSE)</f>
        <v>0</v>
      </c>
      <c r="M4" s="58">
        <f>IF(INDEX(IHDI[IHDI],MATCH(A4,IHDI[ISO3],0))="..", NA(), INDEX(IHDI[IHDI],MATCH(A4,IHDI[ISO3],0)))</f>
        <v>0.40699999999999997</v>
      </c>
      <c r="N4" s="56">
        <f>IF(INDEX(IHDI[HDI-IHDI Loss],MATCH(A4,IHDI[ISO3],0))="..", NA(), INDEX(IHDI[HDI-IHDI Loss],MATCH(A4,IHDI[ISO3],0)))</f>
        <v>30.546075085324233</v>
      </c>
      <c r="O4" s="56">
        <f>IF(INDEX(IHDI[Gini coefficient],MATCH(A4,IHDI[ISO3],0))="..",NA(),INDEX(IHDI[Gini coefficient],MATCH(A4,IHDI[ISO3],0)))</f>
        <v>51.3</v>
      </c>
      <c r="P4" s="57">
        <f>VLOOKUP($A4,ArableLand[],MATCH("2020",ArableLand[#Headers],0),FALSE)</f>
        <v>3.9303761931499155</v>
      </c>
      <c r="Q4" s="67">
        <f t="shared" si="2"/>
        <v>59.597033824972655</v>
      </c>
      <c r="R4" t="str">
        <f>IF(INDEX(CountryList[Currency Unit],MATCH(A4,CountryList[Country ISO3], 0), 1)= "Euro","Yes","No")</f>
        <v>No</v>
      </c>
      <c r="S4" t="str">
        <f>IF(INDEX(CountryList[Income Group],MATCH(A4,CountryList[Country ISO3], 0), 1)= 0,"",SUBSTITUTE(SUBSTITUTE(INDEX(CountryList[Income Group],MATCH(A4,CountryList[Country ISO3], 0), 1),": OECD",""),": nonOECD",""))</f>
        <v>Upper middle income</v>
      </c>
    </row>
    <row r="5" spans="1:19" x14ac:dyDescent="0.25">
      <c r="A5" s="16" t="s">
        <v>460</v>
      </c>
      <c r="B5" t="str">
        <f>INDEX(CountryList[Country Name],MATCH(A5,CountryList[Country ISO3], 0), 1)</f>
        <v>Anguila</v>
      </c>
      <c r="C5" t="str">
        <f>IF(INDEX(CountryList[Region],MATCH(A5,CountryList[Country ISO3], 0), 1)= 0,"",INDEX(CountryList[Region],MATCH(A5,CountryList[Country ISO3], 0), 1))</f>
        <v/>
      </c>
      <c r="D5" s="19">
        <f>VLOOKUP(A5,TradeVolume[],6,FALSE )</f>
        <v>33580.129999999997</v>
      </c>
      <c r="E5" s="19">
        <f>VLOOKUP(A5,TradeVolume[],7,FALSE )</f>
        <v>154941.49</v>
      </c>
      <c r="F5" s="66">
        <f>100*D5/VLOOKUP("WLD", TradeVolume[], 6, FALSE)</f>
        <v>1.9499406551274048E-4</v>
      </c>
      <c r="G5" s="66">
        <f>100*E5/VLOOKUP("WLD", TradeVolume[],7, FALSE)</f>
        <v>8.0540086713785225E-4</v>
      </c>
      <c r="H5" s="65" t="e">
        <f t="shared" si="0"/>
        <v>#N/A</v>
      </c>
      <c r="I5" s="65" t="e">
        <f t="shared" si="1"/>
        <v>#N/A</v>
      </c>
      <c r="J5" s="63" t="e">
        <f>VLOOKUP(A5,Population[],MATCH("2020",Population[#Headers],0),FALSE)</f>
        <v>#N/A</v>
      </c>
      <c r="K5" s="27" t="e">
        <f>INDEX(GDPCapita[2020],MATCH(A5,GDPCapita[Country Code],0))</f>
        <v>#N/A</v>
      </c>
      <c r="L5" s="56">
        <f>VLOOKUP(A5,TradeVolume[],MATCH("Country Growth (%)", TradeVolume[#Headers],0),FALSE)</f>
        <v>0</v>
      </c>
      <c r="M5" s="58" t="e">
        <f>IF(INDEX(IHDI[IHDI],MATCH(A5,IHDI[ISO3],0))="..", NA(), INDEX(IHDI[IHDI],MATCH(A5,IHDI[ISO3],0)))</f>
        <v>#N/A</v>
      </c>
      <c r="N5" s="56" t="e">
        <f>IF(INDEX(IHDI[HDI-IHDI Loss],MATCH(A5,IHDI[ISO3],0))="..", NA(), INDEX(IHDI[HDI-IHDI Loss],MATCH(A5,IHDI[ISO3],0)))</f>
        <v>#N/A</v>
      </c>
      <c r="O5" s="56" t="e">
        <f>IF(INDEX(IHDI[Gini coefficient],MATCH(A5,IHDI[ISO3],0))="..",NA(),INDEX(IHDI[Gini coefficient],MATCH(A5,IHDI[ISO3],0)))</f>
        <v>#N/A</v>
      </c>
      <c r="P5" s="57" t="e">
        <f>VLOOKUP($A5,ArableLand[],MATCH("2020",ArableLand[#Headers],0),FALSE)</f>
        <v>#N/A</v>
      </c>
      <c r="Q5" s="67">
        <f t="shared" si="2"/>
        <v>-361.40824946180976</v>
      </c>
      <c r="R5" t="str">
        <f>IF(INDEX(CountryList[Currency Unit],MATCH(A5,CountryList[Country ISO3], 0), 1)= "Euro","Yes","No")</f>
        <v>No</v>
      </c>
      <c r="S5" t="str">
        <f>IF(INDEX(CountryList[Income Group],MATCH(A5,CountryList[Country ISO3], 0), 1)= 0,"",SUBSTITUTE(SUBSTITUTE(INDEX(CountryList[Income Group],MATCH(A5,CountryList[Country ISO3], 0), 1),": OECD",""),": nonOECD",""))</f>
        <v>Others</v>
      </c>
    </row>
    <row r="6" spans="1:19" x14ac:dyDescent="0.25">
      <c r="A6" s="16" t="s">
        <v>431</v>
      </c>
      <c r="B6" t="str">
        <f>INDEX(CountryList[Country Name],MATCH(A6,CountryList[Country ISO3], 0), 1)</f>
        <v>Albania</v>
      </c>
      <c r="C6" t="str">
        <f>IF(INDEX(CountryList[Region],MATCH(A6,CountryList[Country ISO3], 0), 1)= 0,"",INDEX(CountryList[Region],MATCH(A6,CountryList[Country ISO3], 0), 1))</f>
        <v>Europe &amp; Central Asia</v>
      </c>
      <c r="D6" s="19">
        <f>VLOOKUP(A6,TradeVolume[],6,FALSE )</f>
        <v>2467354.62</v>
      </c>
      <c r="E6" s="19">
        <f>VLOOKUP(A6,TradeVolume[],7,FALSE )</f>
        <v>8569698.8699999992</v>
      </c>
      <c r="F6" s="66">
        <f>100*D6/VLOOKUP("WLD", TradeVolume[], 6, FALSE)</f>
        <v>1.4327505832033495E-2</v>
      </c>
      <c r="G6" s="66">
        <f>100*E6/VLOOKUP("WLD", TradeVolume[],7, FALSE)</f>
        <v>4.4546124482269217E-2</v>
      </c>
      <c r="H6" s="65">
        <f t="shared" si="0"/>
        <v>869.44535103876206</v>
      </c>
      <c r="I6" s="65">
        <f t="shared" si="1"/>
        <v>3019.7867716006026</v>
      </c>
      <c r="J6" s="63">
        <f>VLOOKUP(A6,Population[],MATCH("2020",Population[#Headers],0),FALSE)</f>
        <v>2837849</v>
      </c>
      <c r="K6" s="27">
        <f>INDEX(GDPCapita[2020],MATCH(A6,GDPCapita[Country Code],0))</f>
        <v>5332.1604745684672</v>
      </c>
      <c r="L6" s="56">
        <f>VLOOKUP(A6,TradeVolume[],MATCH("Country Growth (%)", TradeVolume[#Headers],0),FALSE)</f>
        <v>-4.3</v>
      </c>
      <c r="M6" s="58">
        <f>IF(INDEX(IHDI[IHDI],MATCH(A6,IHDI[ISO3],0))="..", NA(), INDEX(IHDI[IHDI],MATCH(A6,IHDI[ISO3],0)))</f>
        <v>0.71</v>
      </c>
      <c r="N6" s="56">
        <f>IF(INDEX(IHDI[HDI-IHDI Loss],MATCH(A6,IHDI[ISO3],0))="..", NA(), INDEX(IHDI[HDI-IHDI Loss],MATCH(A6,IHDI[ISO3],0)))</f>
        <v>10.80402010050252</v>
      </c>
      <c r="O6" s="56">
        <f>IF(INDEX(IHDI[Gini coefficient],MATCH(A6,IHDI[ISO3],0))="..",NA(),INDEX(IHDI[Gini coefficient],MATCH(A6,IHDI[ISO3],0)))</f>
        <v>30.8</v>
      </c>
      <c r="P6" s="57">
        <f>VLOOKUP($A6,ArableLand[],MATCH("2020",ArableLand[#Headers],0),FALSE)</f>
        <v>21.883211678832119</v>
      </c>
      <c r="Q6" s="67">
        <f t="shared" si="2"/>
        <v>-247.32335597547785</v>
      </c>
      <c r="R6" t="str">
        <f>IF(INDEX(CountryList[Currency Unit],MATCH(A6,CountryList[Country ISO3], 0), 1)= "Euro","Yes","No")</f>
        <v>No</v>
      </c>
      <c r="S6" t="str">
        <f>IF(INDEX(CountryList[Income Group],MATCH(A6,CountryList[Country ISO3], 0), 1)= 0,"",SUBSTITUTE(SUBSTITUTE(INDEX(CountryList[Income Group],MATCH(A6,CountryList[Country ISO3], 0), 1),": OECD",""),": nonOECD",""))</f>
        <v>Upper middle income</v>
      </c>
    </row>
    <row r="7" spans="1:19" x14ac:dyDescent="0.25">
      <c r="A7" s="16" t="s">
        <v>432</v>
      </c>
      <c r="B7" t="str">
        <f>INDEX(CountryList[Country Name],MATCH(A7,CountryList[Country ISO3], 0), 1)</f>
        <v>Andorra</v>
      </c>
      <c r="C7" t="str">
        <f>IF(INDEX(CountryList[Region],MATCH(A7,CountryList[Country ISO3], 0), 1)= 0,"",INDEX(CountryList[Region],MATCH(A7,CountryList[Country ISO3], 0), 1))</f>
        <v>Europe &amp; Central Asia</v>
      </c>
      <c r="D7" s="19">
        <f>VLOOKUP(A7,TradeVolume[],6,FALSE )</f>
        <v>99169.62</v>
      </c>
      <c r="E7" s="19">
        <f>VLOOKUP(A7,TradeVolume[],7,FALSE )</f>
        <v>3039084.07</v>
      </c>
      <c r="F7" s="66">
        <f>100*D7/VLOOKUP("WLD", TradeVolume[], 6, FALSE)</f>
        <v>5.7586100408645177E-4</v>
      </c>
      <c r="G7" s="66">
        <f>100*E7/VLOOKUP("WLD", TradeVolume[],7, FALSE)</f>
        <v>1.579745325337218E-2</v>
      </c>
      <c r="H7" s="65">
        <f t="shared" si="0"/>
        <v>1283.4999029314697</v>
      </c>
      <c r="I7" s="65">
        <f t="shared" si="1"/>
        <v>39333.256584481976</v>
      </c>
      <c r="J7" s="63">
        <f>VLOOKUP(A7,Population[],MATCH("2020",Population[#Headers],0),FALSE)</f>
        <v>77265</v>
      </c>
      <c r="K7" s="27">
        <f>INDEX(GDPCapita[2020],MATCH(A7,GDPCapita[Country Code],0))</f>
        <v>37416.697720327509</v>
      </c>
      <c r="L7" s="56">
        <f>VLOOKUP(A7,TradeVolume[],MATCH("Country Growth (%)", TradeVolume[#Headers],0),FALSE)</f>
        <v>0</v>
      </c>
      <c r="M7" s="58" t="e">
        <f>IF(INDEX(IHDI[IHDI],MATCH(A7,IHDI[ISO3],0))="..", NA(), INDEX(IHDI[IHDI],MATCH(A7,IHDI[ISO3],0)))</f>
        <v>#N/A</v>
      </c>
      <c r="N7" s="56" t="e">
        <f>IF(INDEX(IHDI[HDI-IHDI Loss],MATCH(A7,IHDI[ISO3],0))="..", NA(), INDEX(IHDI[HDI-IHDI Loss],MATCH(A7,IHDI[ISO3],0)))</f>
        <v>#N/A</v>
      </c>
      <c r="O7" s="56" t="e">
        <f>IF(INDEX(IHDI[Gini coefficient],MATCH(A7,IHDI[ISO3],0))="..",NA(),INDEX(IHDI[Gini coefficient],MATCH(A7,IHDI[ISO3],0)))</f>
        <v>#N/A</v>
      </c>
      <c r="P7" s="57">
        <f>VLOOKUP($A7,ArableLand[],MATCH("2020",ArableLand[#Headers],0),FALSE)</f>
        <v>1.5319148936170213</v>
      </c>
      <c r="Q7" s="67">
        <f t="shared" si="2"/>
        <v>-2964.5313252183482</v>
      </c>
      <c r="R7" t="str">
        <f>IF(INDEX(CountryList[Currency Unit],MATCH(A7,CountryList[Country ISO3], 0), 1)= "Euro","Yes","No")</f>
        <v>No</v>
      </c>
      <c r="S7" t="str">
        <f>IF(INDEX(CountryList[Income Group],MATCH(A7,CountryList[Country ISO3], 0), 1)= 0,"",SUBSTITUTE(SUBSTITUTE(INDEX(CountryList[Income Group],MATCH(A7,CountryList[Country ISO3], 0), 1),": OECD",""),": nonOECD",""))</f>
        <v>Others</v>
      </c>
    </row>
    <row r="8" spans="1:19" x14ac:dyDescent="0.25">
      <c r="A8" s="16" t="s">
        <v>403</v>
      </c>
      <c r="B8" t="str">
        <f>INDEX(CountryList[Country Name],MATCH(A8,CountryList[Country ISO3], 0), 1)</f>
        <v>United Arab Emirates</v>
      </c>
      <c r="C8" t="str">
        <f>IF(INDEX(CountryList[Region],MATCH(A8,CountryList[Country ISO3], 0), 1)= 0,"",INDEX(CountryList[Region],MATCH(A8,CountryList[Country ISO3], 0), 1))</f>
        <v>Middle East &amp; North Africa</v>
      </c>
      <c r="D8" s="19">
        <f>VLOOKUP(A8,TradeVolume[],6,FALSE )</f>
        <v>165907679.00999999</v>
      </c>
      <c r="E8" s="19">
        <f>VLOOKUP(A8,TradeVolume[],7,FALSE )</f>
        <v>205912004.34999999</v>
      </c>
      <c r="F8" s="66">
        <f>100*D8/VLOOKUP("WLD", TradeVolume[], 6, FALSE)</f>
        <v>0.96339748624983468</v>
      </c>
      <c r="G8" s="66">
        <f>100*E8/VLOOKUP("WLD", TradeVolume[],7, FALSE)</f>
        <v>1.0703505359189665</v>
      </c>
      <c r="H8" s="65">
        <f t="shared" si="0"/>
        <v>16774.617711113806</v>
      </c>
      <c r="I8" s="65">
        <f t="shared" si="1"/>
        <v>20819.380849106205</v>
      </c>
      <c r="J8" s="63">
        <f>VLOOKUP(A8,Population[],MATCH("2020",Population[#Headers],0),FALSE)</f>
        <v>9890400</v>
      </c>
      <c r="K8" s="27">
        <f>INDEX(GDPCapita[2020],MATCH(A8,GDPCapita[Country Code],0))</f>
        <v>36284.555242955234</v>
      </c>
      <c r="L8" s="56">
        <f>VLOOKUP(A8,TradeVolume[],MATCH("Country Growth (%)", TradeVolume[#Headers],0),FALSE)</f>
        <v>-7.47</v>
      </c>
      <c r="M8" s="58" t="e">
        <f>IF(INDEX(IHDI[IHDI],MATCH(A8,IHDI[ISO3],0))="..", NA(), INDEX(IHDI[IHDI],MATCH(A8,IHDI[ISO3],0)))</f>
        <v>#N/A</v>
      </c>
      <c r="N8" s="56" t="e">
        <f>IF(INDEX(IHDI[HDI-IHDI Loss],MATCH(A8,IHDI[ISO3],0))="..", NA(), INDEX(IHDI[HDI-IHDI Loss],MATCH(A8,IHDI[ISO3],0)))</f>
        <v>#N/A</v>
      </c>
      <c r="O8" s="56">
        <f>IF(INDEX(IHDI[Gini coefficient],MATCH(A8,IHDI[ISO3],0))="..",NA(),INDEX(IHDI[Gini coefficient],MATCH(A8,IHDI[ISO3],0)))</f>
        <v>26</v>
      </c>
      <c r="P8" s="57">
        <f>VLOOKUP($A8,ArableLand[],MATCH("2020",ArableLand[#Headers],0),FALSE)</f>
        <v>0.68994649394536745</v>
      </c>
      <c r="Q8" s="67">
        <f t="shared" si="2"/>
        <v>-24.112401293727203</v>
      </c>
      <c r="R8" t="str">
        <f>IF(INDEX(CountryList[Currency Unit],MATCH(A8,CountryList[Country ISO3], 0), 1)= "Euro","Yes","No")</f>
        <v>No</v>
      </c>
      <c r="S8" t="str">
        <f>IF(INDEX(CountryList[Income Group],MATCH(A8,CountryList[Country ISO3], 0), 1)= 0,"",SUBSTITUTE(SUBSTITUTE(INDEX(CountryList[Income Group],MATCH(A8,CountryList[Country ISO3], 0), 1),": OECD",""),": nonOECD",""))</f>
        <v>High income</v>
      </c>
    </row>
    <row r="9" spans="1:19" x14ac:dyDescent="0.25">
      <c r="A9" s="16" t="s">
        <v>501</v>
      </c>
      <c r="B9" t="str">
        <f>INDEX(CountryList[Country Name],MATCH(A9,CountryList[Country ISO3], 0), 1)</f>
        <v>Argentina</v>
      </c>
      <c r="C9" t="str">
        <f>IF(INDEX(CountryList[Region],MATCH(A9,CountryList[Country ISO3], 0), 1)= 0,"",INDEX(CountryList[Region],MATCH(A9,CountryList[Country ISO3], 0), 1))</f>
        <v>Latin America &amp; Caribbean</v>
      </c>
      <c r="D9" s="19">
        <f>VLOOKUP(A9,TradeVolume[],6,FALSE )</f>
        <v>58926151.640000001</v>
      </c>
      <c r="E9" s="19">
        <f>VLOOKUP(A9,TradeVolume[],7,FALSE )</f>
        <v>46663174.060000002</v>
      </c>
      <c r="F9" s="66">
        <f>100*D9/VLOOKUP("WLD", TradeVolume[], 6, FALSE)</f>
        <v>0.34217407357576757</v>
      </c>
      <c r="G9" s="66">
        <f>100*E9/VLOOKUP("WLD", TradeVolume[],7, FALSE)</f>
        <v>0.24255969689802603</v>
      </c>
      <c r="H9" s="65">
        <f t="shared" si="0"/>
        <v>1298.5975143268813</v>
      </c>
      <c r="I9" s="65">
        <f t="shared" si="1"/>
        <v>1028.3495554762246</v>
      </c>
      <c r="J9" s="63">
        <f>VLOOKUP(A9,Population[],MATCH("2020",Population[#Headers],0),FALSE)</f>
        <v>45376763</v>
      </c>
      <c r="K9" s="27">
        <f>INDEX(GDPCapita[2020],MATCH(A9,GDPCapita[Country Code],0))</f>
        <v>8585.6947424979408</v>
      </c>
      <c r="L9" s="56">
        <f>VLOOKUP(A9,TradeVolume[],MATCH("Country Growth (%)", TradeVolume[#Headers],0),FALSE)</f>
        <v>-7.15</v>
      </c>
      <c r="M9" s="58">
        <f>IF(INDEX(IHDI[IHDI],MATCH(A9,IHDI[ISO3],0))="..", NA(), INDEX(IHDI[IHDI],MATCH(A9,IHDI[ISO3],0)))</f>
        <v>0.72</v>
      </c>
      <c r="N9" s="56">
        <f>IF(INDEX(IHDI[HDI-IHDI Loss],MATCH(A9,IHDI[ISO3],0))="..", NA(), INDEX(IHDI[HDI-IHDI Loss],MATCH(A9,IHDI[ISO3],0)))</f>
        <v>14.48931116389549</v>
      </c>
      <c r="O9" s="56">
        <f>IF(INDEX(IHDI[Gini coefficient],MATCH(A9,IHDI[ISO3],0))="..",NA(),INDEX(IHDI[Gini coefficient],MATCH(A9,IHDI[ISO3],0)))</f>
        <v>42.3</v>
      </c>
      <c r="P9" s="57">
        <f>VLOOKUP($A9,ArableLand[],MATCH("2020",ArableLand[#Headers],0),FALSE)</f>
        <v>11.924171060660871</v>
      </c>
      <c r="Q9" s="67">
        <f t="shared" si="2"/>
        <v>20.810755901588006</v>
      </c>
      <c r="R9" t="str">
        <f>IF(INDEX(CountryList[Currency Unit],MATCH(A9,CountryList[Country ISO3], 0), 1)= "Euro","Yes","No")</f>
        <v>No</v>
      </c>
      <c r="S9" t="str">
        <f>IF(INDEX(CountryList[Income Group],MATCH(A9,CountryList[Country ISO3], 0), 1)= 0,"",SUBSTITUTE(SUBSTITUTE(INDEX(CountryList[Income Group],MATCH(A9,CountryList[Country ISO3], 0), 1),": OECD",""),": nonOECD",""))</f>
        <v>High income</v>
      </c>
    </row>
    <row r="10" spans="1:19" x14ac:dyDescent="0.25">
      <c r="A10" s="16" t="s">
        <v>387</v>
      </c>
      <c r="B10" t="str">
        <f>INDEX(CountryList[Country Name],MATCH(A10,CountryList[Country ISO3], 0), 1)</f>
        <v>Armenia</v>
      </c>
      <c r="C10" t="str">
        <f>IF(INDEX(CountryList[Region],MATCH(A10,CountryList[Country ISO3], 0), 1)= 0,"",INDEX(CountryList[Region],MATCH(A10,CountryList[Country ISO3], 0), 1))</f>
        <v>Europe &amp; Central Asia</v>
      </c>
      <c r="D10" s="19">
        <f>VLOOKUP(A10,TradeVolume[],6,FALSE )</f>
        <v>2755083.51</v>
      </c>
      <c r="E10" s="19">
        <f>VLOOKUP(A10,TradeVolume[],7,FALSE )</f>
        <v>4223093.1900000004</v>
      </c>
      <c r="F10" s="66">
        <f>100*D10/VLOOKUP("WLD", TradeVolume[], 6, FALSE)</f>
        <v>1.5998298232973222E-2</v>
      </c>
      <c r="G10" s="66">
        <f>100*E10/VLOOKUP("WLD", TradeVolume[],7, FALSE)</f>
        <v>2.1952047300112829E-2</v>
      </c>
      <c r="H10" s="65">
        <f t="shared" si="0"/>
        <v>929.75563522826747</v>
      </c>
      <c r="I10" s="65">
        <f t="shared" si="1"/>
        <v>1425.1635847860819</v>
      </c>
      <c r="J10" s="63">
        <f>VLOOKUP(A10,Population[],MATCH("2020",Population[#Headers],0),FALSE)</f>
        <v>2963234</v>
      </c>
      <c r="K10" s="27">
        <f>INDEX(GDPCapita[2020],MATCH(A10,GDPCapita[Country Code],0))</f>
        <v>4266.0180742094572</v>
      </c>
      <c r="L10" s="56">
        <f>VLOOKUP(A10,TradeVolume[],MATCH("Country Growth (%)", TradeVolume[#Headers],0),FALSE)</f>
        <v>-5.12</v>
      </c>
      <c r="M10" s="58">
        <f>IF(INDEX(IHDI[IHDI],MATCH(A10,IHDI[ISO3],0))="..", NA(), INDEX(IHDI[IHDI],MATCH(A10,IHDI[ISO3],0)))</f>
        <v>0.68799999999999994</v>
      </c>
      <c r="N10" s="56">
        <f>IF(INDEX(IHDI[HDI-IHDI Loss],MATCH(A10,IHDI[ISO3],0))="..", NA(), INDEX(IHDI[HDI-IHDI Loss],MATCH(A10,IHDI[ISO3],0)))</f>
        <v>9.3544137022397944</v>
      </c>
      <c r="O10" s="56">
        <f>IF(INDEX(IHDI[Gini coefficient],MATCH(A10,IHDI[ISO3],0))="..",NA(),INDEX(IHDI[Gini coefficient],MATCH(A10,IHDI[ISO3],0)))</f>
        <v>25.2</v>
      </c>
      <c r="P10" s="57">
        <f>VLOOKUP($A10,ArableLand[],MATCH("2020",ArableLand[#Headers],0),FALSE)</f>
        <v>15.595363540569021</v>
      </c>
      <c r="Q10" s="67">
        <f t="shared" si="2"/>
        <v>-53.283672697093706</v>
      </c>
      <c r="R10" t="str">
        <f>IF(INDEX(CountryList[Currency Unit],MATCH(A10,CountryList[Country ISO3], 0), 1)= "Euro","Yes","No")</f>
        <v>No</v>
      </c>
      <c r="S10" t="str">
        <f>IF(INDEX(CountryList[Income Group],MATCH(A10,CountryList[Country ISO3], 0), 1)= 0,"",SUBSTITUTE(SUBSTITUTE(INDEX(CountryList[Income Group],MATCH(A10,CountryList[Country ISO3], 0), 1),": OECD",""),": nonOECD",""))</f>
        <v>Lower middle income</v>
      </c>
    </row>
    <row r="11" spans="1:19" x14ac:dyDescent="0.25">
      <c r="A11" s="16" t="s">
        <v>536</v>
      </c>
      <c r="B11" t="str">
        <f>INDEX(CountryList[Country Name],MATCH(A11,CountryList[Country ISO3], 0), 1)</f>
        <v>American Samoa</v>
      </c>
      <c r="C11" t="str">
        <f>IF(INDEX(CountryList[Region],MATCH(A11,CountryList[Country ISO3], 0), 1)= 0,"",INDEX(CountryList[Region],MATCH(A11,CountryList[Country ISO3], 0), 1))</f>
        <v>East Asia &amp; Pacific</v>
      </c>
      <c r="D11" s="19">
        <f>VLOOKUP(A11,TradeVolume[],6,FALSE )</f>
        <v>20131.43</v>
      </c>
      <c r="E11" s="19">
        <f>VLOOKUP(A11,TradeVolume[],7,FALSE )</f>
        <v>135517.35999999999</v>
      </c>
      <c r="F11" s="66">
        <f>100*D11/VLOOKUP("WLD", TradeVolume[], 6, FALSE)</f>
        <v>1.1689976722201938E-4</v>
      </c>
      <c r="G11" s="66">
        <f>100*E11/VLOOKUP("WLD", TradeVolume[],7, FALSE)</f>
        <v>7.0443235866798795E-4</v>
      </c>
      <c r="H11" s="65">
        <f t="shared" si="0"/>
        <v>364.71964056017538</v>
      </c>
      <c r="I11" s="65">
        <f t="shared" si="1"/>
        <v>2455.1580701849739</v>
      </c>
      <c r="J11" s="63">
        <f>VLOOKUP(A11,Population[],MATCH("2020",Population[#Headers],0),FALSE)</f>
        <v>55197</v>
      </c>
      <c r="K11" s="27">
        <f>INDEX(GDPCapita[2020],MATCH(A11,GDPCapita[Country Code],0))</f>
        <v>12844.900990995888</v>
      </c>
      <c r="L11" s="56">
        <f>VLOOKUP(A11,TradeVolume[],MATCH("Country Growth (%)", TradeVolume[#Headers],0),FALSE)</f>
        <v>0</v>
      </c>
      <c r="M11" s="58" t="e">
        <f>IF(INDEX(IHDI[IHDI],MATCH(A11,IHDI[ISO3],0))="..", NA(), INDEX(IHDI[IHDI],MATCH(A11,IHDI[ISO3],0)))</f>
        <v>#N/A</v>
      </c>
      <c r="N11" s="56" t="e">
        <f>IF(INDEX(IHDI[HDI-IHDI Loss],MATCH(A11,IHDI[ISO3],0))="..", NA(), INDEX(IHDI[HDI-IHDI Loss],MATCH(A11,IHDI[ISO3],0)))</f>
        <v>#N/A</v>
      </c>
      <c r="O11" s="56" t="e">
        <f>IF(INDEX(IHDI[Gini coefficient],MATCH(A11,IHDI[ISO3],0))="..",NA(),INDEX(IHDI[Gini coefficient],MATCH(A11,IHDI[ISO3],0)))</f>
        <v>#N/A</v>
      </c>
      <c r="P11" s="57">
        <f>VLOOKUP($A11,ArableLand[],MATCH("2020",ArableLand[#Headers],0),FALSE)</f>
        <v>15.95</v>
      </c>
      <c r="Q11" s="67">
        <f t="shared" si="2"/>
        <v>-573.16310863162721</v>
      </c>
      <c r="R11" t="str">
        <f>IF(INDEX(CountryList[Currency Unit],MATCH(A11,CountryList[Country ISO3], 0), 1)= "Euro","Yes","No")</f>
        <v>No</v>
      </c>
      <c r="S11" t="str">
        <f>IF(INDEX(CountryList[Income Group],MATCH(A11,CountryList[Country ISO3], 0), 1)= 0,"",SUBSTITUTE(SUBSTITUTE(INDEX(CountryList[Income Group],MATCH(A11,CountryList[Country ISO3], 0), 1),": OECD",""),": nonOECD",""))</f>
        <v>Upper middle income</v>
      </c>
    </row>
    <row r="12" spans="1:19" x14ac:dyDescent="0.25">
      <c r="A12" s="16" t="s">
        <v>578</v>
      </c>
      <c r="B12" t="str">
        <f>INDEX(CountryList[Country Name],MATCH(A12,CountryList[Country ISO3], 0), 1)</f>
        <v>Antarctica</v>
      </c>
      <c r="C12" t="str">
        <f>IF(INDEX(CountryList[Region],MATCH(A12,CountryList[Country ISO3], 0), 1)= 0,"",INDEX(CountryList[Region],MATCH(A12,CountryList[Country ISO3], 0), 1))</f>
        <v/>
      </c>
      <c r="D12" s="19">
        <f>VLOOKUP(A12,TradeVolume[],6,FALSE )</f>
        <v>10109.879999999999</v>
      </c>
      <c r="E12" s="19">
        <f>VLOOKUP(A12,TradeVolume[],7,FALSE )</f>
        <v>48280.58</v>
      </c>
      <c r="F12" s="66">
        <f>100*D12/VLOOKUP("WLD", TradeVolume[], 6, FALSE)</f>
        <v>5.8706342204331688E-5</v>
      </c>
      <c r="G12" s="66">
        <f>100*E12/VLOOKUP("WLD", TradeVolume[],7, FALSE)</f>
        <v>2.509671295785167E-4</v>
      </c>
      <c r="H12" s="65" t="e">
        <f t="shared" si="0"/>
        <v>#N/A</v>
      </c>
      <c r="I12" s="65" t="e">
        <f t="shared" si="1"/>
        <v>#N/A</v>
      </c>
      <c r="J12" s="63" t="e">
        <f>VLOOKUP(A12,Population[],MATCH("2020",Population[#Headers],0),FALSE)</f>
        <v>#N/A</v>
      </c>
      <c r="K12" s="27" t="e">
        <f>INDEX(GDPCapita[2020],MATCH(A12,GDPCapita[Country Code],0))</f>
        <v>#N/A</v>
      </c>
      <c r="L12" s="56">
        <f>VLOOKUP(A12,TradeVolume[],MATCH("Country Growth (%)", TradeVolume[#Headers],0),FALSE)</f>
        <v>0</v>
      </c>
      <c r="M12" s="58" t="e">
        <f>IF(INDEX(IHDI[IHDI],MATCH(A12,IHDI[ISO3],0))="..", NA(), INDEX(IHDI[IHDI],MATCH(A12,IHDI[ISO3],0)))</f>
        <v>#N/A</v>
      </c>
      <c r="N12" s="56" t="e">
        <f>IF(INDEX(IHDI[HDI-IHDI Loss],MATCH(A12,IHDI[ISO3],0))="..", NA(), INDEX(IHDI[HDI-IHDI Loss],MATCH(A12,IHDI[ISO3],0)))</f>
        <v>#N/A</v>
      </c>
      <c r="O12" s="56" t="e">
        <f>IF(INDEX(IHDI[Gini coefficient],MATCH(A12,IHDI[ISO3],0))="..",NA(),INDEX(IHDI[Gini coefficient],MATCH(A12,IHDI[ISO3],0)))</f>
        <v>#N/A</v>
      </c>
      <c r="P12" s="57" t="e">
        <f>VLOOKUP($A12,ArableLand[],MATCH("2020",ArableLand[#Headers],0),FALSE)</f>
        <v>#N/A</v>
      </c>
      <c r="Q12" s="67">
        <f t="shared" si="2"/>
        <v>-377.55838842795367</v>
      </c>
      <c r="R12" t="str">
        <f>IF(INDEX(CountryList[Currency Unit],MATCH(A12,CountryList[Country ISO3], 0), 1)= "Euro","Yes","No")</f>
        <v>No</v>
      </c>
      <c r="S12" t="str">
        <f>IF(INDEX(CountryList[Income Group],MATCH(A12,CountryList[Country ISO3], 0), 1)= 0,"",SUBSTITUTE(SUBSTITUTE(INDEX(CountryList[Income Group],MATCH(A12,CountryList[Country ISO3], 0), 1),": OECD",""),": nonOECD",""))</f>
        <v>Others</v>
      </c>
    </row>
    <row r="13" spans="1:19" x14ac:dyDescent="0.25">
      <c r="A13" s="16" t="s">
        <v>767</v>
      </c>
      <c r="B13" t="str">
        <f>INDEX(CountryList[Country Name],MATCH(A13,CountryList[Country ISO3], 0), 1)</f>
        <v>Fr. So. Ant. Tr</v>
      </c>
      <c r="C13" t="str">
        <f>IF(INDEX(CountryList[Region],MATCH(A13,CountryList[Country ISO3], 0), 1)= 0,"",INDEX(CountryList[Region],MATCH(A13,CountryList[Country ISO3], 0), 1))</f>
        <v/>
      </c>
      <c r="D13" s="19">
        <f>VLOOKUP(A13,TradeVolume[],6,FALSE )</f>
        <v>24276.28</v>
      </c>
      <c r="E13" s="19">
        <f>VLOOKUP(A13,TradeVolume[],7,FALSE )</f>
        <v>44179.95</v>
      </c>
      <c r="F13" s="66">
        <f>100*D13/VLOOKUP("WLD", TradeVolume[], 6, FALSE)</f>
        <v>1.4096820151457518E-4</v>
      </c>
      <c r="G13" s="66">
        <f>100*E13/VLOOKUP("WLD", TradeVolume[],7, FALSE)</f>
        <v>2.2965165779744955E-4</v>
      </c>
      <c r="H13" s="65" t="e">
        <f t="shared" si="0"/>
        <v>#N/A</v>
      </c>
      <c r="I13" s="65" t="e">
        <f t="shared" si="1"/>
        <v>#N/A</v>
      </c>
      <c r="J13" s="63" t="e">
        <f>VLOOKUP(A13,Population[],MATCH("2020",Population[#Headers],0),FALSE)</f>
        <v>#N/A</v>
      </c>
      <c r="K13" s="27" t="e">
        <f>INDEX(GDPCapita[2020],MATCH(A13,GDPCapita[Country Code],0))</f>
        <v>#N/A</v>
      </c>
      <c r="L13" s="56">
        <f>VLOOKUP(A13,TradeVolume[],MATCH("Country Growth (%)", TradeVolume[#Headers],0),FALSE)</f>
        <v>0</v>
      </c>
      <c r="M13" s="58" t="e">
        <f>IF(INDEX(IHDI[IHDI],MATCH(A13,IHDI[ISO3],0))="..", NA(), INDEX(IHDI[IHDI],MATCH(A13,IHDI[ISO3],0)))</f>
        <v>#N/A</v>
      </c>
      <c r="N13" s="56" t="e">
        <f>IF(INDEX(IHDI[HDI-IHDI Loss],MATCH(A13,IHDI[ISO3],0))="..", NA(), INDEX(IHDI[HDI-IHDI Loss],MATCH(A13,IHDI[ISO3],0)))</f>
        <v>#N/A</v>
      </c>
      <c r="O13" s="56" t="e">
        <f>IF(INDEX(IHDI[Gini coefficient],MATCH(A13,IHDI[ISO3],0))="..",NA(),INDEX(IHDI[Gini coefficient],MATCH(A13,IHDI[ISO3],0)))</f>
        <v>#N/A</v>
      </c>
      <c r="P13" s="57" t="e">
        <f>VLOOKUP($A13,ArableLand[],MATCH("2020",ArableLand[#Headers],0),FALSE)</f>
        <v>#N/A</v>
      </c>
      <c r="Q13" s="67">
        <f t="shared" si="2"/>
        <v>-81.988138215575049</v>
      </c>
      <c r="R13" t="str">
        <f>IF(INDEX(CountryList[Currency Unit],MATCH(A13,CountryList[Country ISO3], 0), 1)= "Euro","Yes","No")</f>
        <v>No</v>
      </c>
      <c r="S13" t="str">
        <f>IF(INDEX(CountryList[Income Group],MATCH(A13,CountryList[Country ISO3], 0), 1)= 0,"",SUBSTITUTE(SUBSTITUTE(INDEX(CountryList[Income Group],MATCH(A13,CountryList[Country ISO3], 0), 1),": OECD",""),": nonOECD",""))</f>
        <v>Others</v>
      </c>
    </row>
    <row r="14" spans="1:19" x14ac:dyDescent="0.25">
      <c r="A14" s="16" t="s">
        <v>461</v>
      </c>
      <c r="B14" t="str">
        <f>INDEX(CountryList[Country Name],MATCH(A14,CountryList[Country ISO3], 0), 1)</f>
        <v>Antigua and Barbuda</v>
      </c>
      <c r="C14" t="str">
        <f>IF(INDEX(CountryList[Region],MATCH(A14,CountryList[Country ISO3], 0), 1)= 0,"",INDEX(CountryList[Region],MATCH(A14,CountryList[Country ISO3], 0), 1))</f>
        <v>Latin America &amp; Caribbean</v>
      </c>
      <c r="D14" s="19">
        <f>VLOOKUP(A14,TradeVolume[],6,FALSE )</f>
        <v>207804.97</v>
      </c>
      <c r="E14" s="19">
        <f>VLOOKUP(A14,TradeVolume[],7,FALSE )</f>
        <v>1003500.34</v>
      </c>
      <c r="F14" s="66">
        <f>100*D14/VLOOKUP("WLD", TradeVolume[], 6, FALSE)</f>
        <v>1.2066878816149036E-3</v>
      </c>
      <c r="G14" s="66">
        <f>100*E14/VLOOKUP("WLD", TradeVolume[],7, FALSE)</f>
        <v>5.2162919306451066E-3</v>
      </c>
      <c r="H14" s="65">
        <f t="shared" si="0"/>
        <v>2122.0179111183725</v>
      </c>
      <c r="I14" s="65">
        <f t="shared" si="1"/>
        <v>10247.328036925088</v>
      </c>
      <c r="J14" s="63">
        <f>VLOOKUP(A14,Population[],MATCH("2020",Population[#Headers],0),FALSE)</f>
        <v>97928</v>
      </c>
      <c r="K14" s="27">
        <f>INDEX(GDPCapita[2020],MATCH(A14,GDPCapita[Country Code],0))</f>
        <v>13992.744480449732</v>
      </c>
      <c r="L14" s="56">
        <f>VLOOKUP(A14,TradeVolume[],MATCH("Country Growth (%)", TradeVolume[#Headers],0),FALSE)</f>
        <v>0</v>
      </c>
      <c r="M14" s="58" t="e">
        <f>IF(INDEX(IHDI[IHDI],MATCH(A14,IHDI[ISO3],0))="..", NA(), INDEX(IHDI[IHDI],MATCH(A14,IHDI[ISO3],0)))</f>
        <v>#N/A</v>
      </c>
      <c r="N14" s="56" t="e">
        <f>IF(INDEX(IHDI[HDI-IHDI Loss],MATCH(A14,IHDI[ISO3],0))="..", NA(), INDEX(IHDI[HDI-IHDI Loss],MATCH(A14,IHDI[ISO3],0)))</f>
        <v>#N/A</v>
      </c>
      <c r="O14" s="56" t="e">
        <f>IF(INDEX(IHDI[Gini coefficient],MATCH(A14,IHDI[ISO3],0))="..",NA(),INDEX(IHDI[Gini coefficient],MATCH(A14,IHDI[ISO3],0)))</f>
        <v>#N/A</v>
      </c>
      <c r="P14" s="57">
        <f>VLOOKUP($A14,ArableLand[],MATCH("2020",ArableLand[#Headers],0),FALSE)</f>
        <v>9.0909090909090917</v>
      </c>
      <c r="Q14" s="67">
        <f t="shared" si="2"/>
        <v>-382.90487951274702</v>
      </c>
      <c r="R14" t="str">
        <f>IF(INDEX(CountryList[Currency Unit],MATCH(A14,CountryList[Country ISO3], 0), 1)= "Euro","Yes","No")</f>
        <v>No</v>
      </c>
      <c r="S14" t="str">
        <f>IF(INDEX(CountryList[Income Group],MATCH(A14,CountryList[Country ISO3], 0), 1)= 0,"",SUBSTITUTE(SUBSTITUTE(INDEX(CountryList[Income Group],MATCH(A14,CountryList[Country ISO3], 0), 1),": OECD",""),": nonOECD",""))</f>
        <v>High income</v>
      </c>
    </row>
    <row r="15" spans="1:19" x14ac:dyDescent="0.25">
      <c r="A15" s="16" t="s">
        <v>522</v>
      </c>
      <c r="B15" t="str">
        <f>INDEX(CountryList[Country Name],MATCH(A15,CountryList[Country ISO3], 0), 1)</f>
        <v>Australia</v>
      </c>
      <c r="C15" t="str">
        <f>IF(INDEX(CountryList[Region],MATCH(A15,CountryList[Country ISO3], 0), 1)= 0,"",INDEX(CountryList[Region],MATCH(A15,CountryList[Country ISO3], 0), 1))</f>
        <v>East Asia &amp; Pacific</v>
      </c>
      <c r="D15" s="19">
        <f>VLOOKUP(A15,TradeVolume[],6,FALSE )</f>
        <v>263620063.13</v>
      </c>
      <c r="E15" s="19">
        <f>VLOOKUP(A15,TradeVolume[],7,FALSE )</f>
        <v>224836246</v>
      </c>
      <c r="F15" s="66">
        <f>100*D15/VLOOKUP("WLD", TradeVolume[], 6, FALSE)</f>
        <v>1.5307965710806959</v>
      </c>
      <c r="G15" s="66">
        <f>100*E15/VLOOKUP("WLD", TradeVolume[],7, FALSE)</f>
        <v>1.1687205763441377</v>
      </c>
      <c r="H15" s="65">
        <f t="shared" si="0"/>
        <v>10260.278038211334</v>
      </c>
      <c r="I15" s="65">
        <f t="shared" si="1"/>
        <v>8750.7846316313135</v>
      </c>
      <c r="J15" s="63">
        <f>VLOOKUP(A15,Population[],MATCH("2020",Population[#Headers],0),FALSE)</f>
        <v>25693267</v>
      </c>
      <c r="K15" s="27">
        <f>INDEX(GDPCapita[2020],MATCH(A15,GDPCapita[Country Code],0))</f>
        <v>51680.316522943845</v>
      </c>
      <c r="L15" s="56">
        <f>VLOOKUP(A15,TradeVolume[],MATCH("Country Growth (%)", TradeVolume[#Headers],0),FALSE)</f>
        <v>-2.17</v>
      </c>
      <c r="M15" s="58">
        <f>IF(INDEX(IHDI[IHDI],MATCH(A15,IHDI[ISO3],0))="..", NA(), INDEX(IHDI[IHDI],MATCH(A15,IHDI[ISO3],0)))</f>
        <v>0.876</v>
      </c>
      <c r="N15" s="56">
        <f>IF(INDEX(IHDI[HDI-IHDI Loss],MATCH(A15,IHDI[ISO3],0))="..", NA(), INDEX(IHDI[HDI-IHDI Loss],MATCH(A15,IHDI[ISO3],0)))</f>
        <v>7.8864353312302793</v>
      </c>
      <c r="O15" s="56">
        <f>IF(INDEX(IHDI[Gini coefficient],MATCH(A15,IHDI[ISO3],0))="..",NA(),INDEX(IHDI[Gini coefficient],MATCH(A15,IHDI[ISO3],0)))</f>
        <v>34.299999999999997</v>
      </c>
      <c r="P15" s="57">
        <f>VLOOKUP($A15,ArableLand[],MATCH("2020",ArableLand[#Headers],0),FALSE)</f>
        <v>3.9838689967004766</v>
      </c>
      <c r="Q15" s="67">
        <f t="shared" si="2"/>
        <v>14.712012685800158</v>
      </c>
      <c r="R15" t="str">
        <f>IF(INDEX(CountryList[Currency Unit],MATCH(A15,CountryList[Country ISO3], 0), 1)= "Euro","Yes","No")</f>
        <v>No</v>
      </c>
      <c r="S15" t="str">
        <f>IF(INDEX(CountryList[Income Group],MATCH(A15,CountryList[Country ISO3], 0), 1)= 0,"",SUBSTITUTE(SUBSTITUTE(INDEX(CountryList[Income Group],MATCH(A15,CountryList[Country ISO3], 0), 1),": OECD",""),": nonOECD",""))</f>
        <v>High income</v>
      </c>
    </row>
    <row r="16" spans="1:19" x14ac:dyDescent="0.25">
      <c r="A16" s="16" t="s">
        <v>449</v>
      </c>
      <c r="B16" t="str">
        <f>INDEX(CountryList[Country Name],MATCH(A16,CountryList[Country ISO3], 0), 1)</f>
        <v>Austria</v>
      </c>
      <c r="C16" t="str">
        <f>IF(INDEX(CountryList[Region],MATCH(A16,CountryList[Country ISO3], 0), 1)= 0,"",INDEX(CountryList[Region],MATCH(A16,CountryList[Country ISO3], 0), 1))</f>
        <v>Europe &amp; Central Asia</v>
      </c>
      <c r="D16" s="19">
        <f>VLOOKUP(A16,TradeVolume[],6,FALSE )</f>
        <v>157833549.55000001</v>
      </c>
      <c r="E16" s="19">
        <f>VLOOKUP(A16,TradeVolume[],7,FALSE )</f>
        <v>157927963.03</v>
      </c>
      <c r="F16" s="66">
        <f>100*D16/VLOOKUP("WLD", TradeVolume[], 6, FALSE)</f>
        <v>0.91651239888175173</v>
      </c>
      <c r="G16" s="66">
        <f>100*E16/VLOOKUP("WLD", TradeVolume[],7, FALSE)</f>
        <v>0.82092484311127167</v>
      </c>
      <c r="H16" s="65">
        <f t="shared" si="0"/>
        <v>17700.567099599142</v>
      </c>
      <c r="I16" s="65">
        <f t="shared" si="1"/>
        <v>17711.15529293707</v>
      </c>
      <c r="J16" s="63">
        <f>VLOOKUP(A16,Population[],MATCH("2020",Population[#Headers],0),FALSE)</f>
        <v>8916864</v>
      </c>
      <c r="K16" s="27">
        <f>INDEX(GDPCapita[2020],MATCH(A16,GDPCapita[Country Code],0))</f>
        <v>48588.659384792103</v>
      </c>
      <c r="L16" s="56">
        <f>VLOOKUP(A16,TradeVolume[],MATCH("Country Growth (%)", TradeVolume[#Headers],0),FALSE)</f>
        <v>-3.45</v>
      </c>
      <c r="M16" s="58">
        <f>IF(INDEX(IHDI[IHDI],MATCH(A16,IHDI[ISO3],0))="..", NA(), INDEX(IHDI[IHDI],MATCH(A16,IHDI[ISO3],0)))</f>
        <v>0.85099999999999998</v>
      </c>
      <c r="N16" s="56">
        <f>IF(INDEX(IHDI[HDI-IHDI Loss],MATCH(A16,IHDI[ISO3],0))="..", NA(), INDEX(IHDI[HDI-IHDI Loss],MATCH(A16,IHDI[ISO3],0)))</f>
        <v>7.0960698689956363</v>
      </c>
      <c r="O16" s="56">
        <f>IF(INDEX(IHDI[Gini coefficient],MATCH(A16,IHDI[ISO3],0))="..",NA(),INDEX(IHDI[Gini coefficient],MATCH(A16,IHDI[ISO3],0)))</f>
        <v>30.2</v>
      </c>
      <c r="P16" s="57">
        <f>VLOOKUP($A16,ArableLand[],MATCH("2020",ArableLand[#Headers],0),FALSE)</f>
        <v>16.009209888511876</v>
      </c>
      <c r="Q16" s="67">
        <f t="shared" si="2"/>
        <v>-5.9818384791565649E-2</v>
      </c>
      <c r="R16" t="str">
        <f>IF(INDEX(CountryList[Currency Unit],MATCH(A16,CountryList[Country ISO3], 0), 1)= "Euro","Yes","No")</f>
        <v>Yes</v>
      </c>
      <c r="S16" t="str">
        <f>IF(INDEX(CountryList[Income Group],MATCH(A16,CountryList[Country ISO3], 0), 1)= 0,"",SUBSTITUTE(SUBSTITUTE(INDEX(CountryList[Income Group],MATCH(A16,CountryList[Country ISO3], 0), 1),": OECD",""),": nonOECD",""))</f>
        <v>High income</v>
      </c>
    </row>
    <row r="17" spans="1:19" x14ac:dyDescent="0.25">
      <c r="A17" s="16" t="s">
        <v>388</v>
      </c>
      <c r="B17" t="str">
        <f>INDEX(CountryList[Country Name],MATCH(A17,CountryList[Country ISO3], 0), 1)</f>
        <v>Azerbaijan</v>
      </c>
      <c r="C17" t="str">
        <f>IF(INDEX(CountryList[Region],MATCH(A17,CountryList[Country ISO3], 0), 1)= 0,"",INDEX(CountryList[Region],MATCH(A17,CountryList[Country ISO3], 0), 1))</f>
        <v>Europe &amp; Central Asia</v>
      </c>
      <c r="D17" s="19">
        <f>VLOOKUP(A17,TradeVolume[],6,FALSE )</f>
        <v>11654354.619999999</v>
      </c>
      <c r="E17" s="19">
        <f>VLOOKUP(A17,TradeVolume[],7,FALSE )</f>
        <v>11246825.689999999</v>
      </c>
      <c r="F17" s="66">
        <f>100*D17/VLOOKUP("WLD", TradeVolume[], 6, FALSE)</f>
        <v>6.767484188658561E-2</v>
      </c>
      <c r="G17" s="66">
        <f>100*E17/VLOOKUP("WLD", TradeVolume[],7, FALSE)</f>
        <v>5.8462088903845404E-2</v>
      </c>
      <c r="H17" s="65">
        <f t="shared" si="0"/>
        <v>1154.6829390037037</v>
      </c>
      <c r="I17" s="65">
        <f t="shared" si="1"/>
        <v>1114.3060397274539</v>
      </c>
      <c r="J17" s="63">
        <f>VLOOKUP(A17,Population[],MATCH("2020",Population[#Headers],0),FALSE)</f>
        <v>10093121</v>
      </c>
      <c r="K17" s="27">
        <f>INDEX(GDPCapita[2020],MATCH(A17,GDPCapita[Country Code],0))</f>
        <v>4229.9106490450276</v>
      </c>
      <c r="L17" s="56">
        <f>VLOOKUP(A17,TradeVolume[],MATCH("Country Growth (%)", TradeVolume[#Headers],0),FALSE)</f>
        <v>-11.33</v>
      </c>
      <c r="M17" s="58">
        <f>IF(INDEX(IHDI[IHDI],MATCH(A17,IHDI[ISO3],0))="..", NA(), INDEX(IHDI[IHDI],MATCH(A17,IHDI[ISO3],0)))</f>
        <v>0.68500000000000005</v>
      </c>
      <c r="N17" s="56">
        <f>IF(INDEX(IHDI[HDI-IHDI Loss],MATCH(A17,IHDI[ISO3],0))="..", NA(), INDEX(IHDI[HDI-IHDI Loss],MATCH(A17,IHDI[ISO3],0)))</f>
        <v>8.0536912751677736</v>
      </c>
      <c r="O17" s="56" t="e">
        <f>IF(INDEX(IHDI[Gini coefficient],MATCH(A17,IHDI[ISO3],0))="..",NA(),INDEX(IHDI[Gini coefficient],MATCH(A17,IHDI[ISO3],0)))</f>
        <v>#N/A</v>
      </c>
      <c r="P17" s="57">
        <f>VLOOKUP($A17,ArableLand[],MATCH("2020",ArableLand[#Headers],0),FALSE)</f>
        <v>25.219611354451516</v>
      </c>
      <c r="Q17" s="67">
        <f t="shared" si="2"/>
        <v>3.4967953463561186</v>
      </c>
      <c r="R17" t="str">
        <f>IF(INDEX(CountryList[Currency Unit],MATCH(A17,CountryList[Country ISO3], 0), 1)= "Euro","Yes","No")</f>
        <v>No</v>
      </c>
      <c r="S17" t="str">
        <f>IF(INDEX(CountryList[Income Group],MATCH(A17,CountryList[Country ISO3], 0), 1)= 0,"",SUBSTITUTE(SUBSTITUTE(INDEX(CountryList[Income Group],MATCH(A17,CountryList[Country ISO3], 0), 1),": OECD",""),": nonOECD",""))</f>
        <v>Upper middle income</v>
      </c>
    </row>
    <row r="18" spans="1:19" x14ac:dyDescent="0.25">
      <c r="A18" s="16" t="s">
        <v>645</v>
      </c>
      <c r="B18" t="str">
        <f>INDEX(CountryList[Country Name],MATCH(A18,CountryList[Country ISO3], 0), 1)</f>
        <v>Br. Antr. Terr</v>
      </c>
      <c r="C18" t="str">
        <f>IF(INDEX(CountryList[Region],MATCH(A18,CountryList[Country ISO3], 0), 1)= 0,"",INDEX(CountryList[Region],MATCH(A18,CountryList[Country ISO3], 0), 1))</f>
        <v/>
      </c>
      <c r="D18" s="19">
        <f>VLOOKUP(A18,TradeVolume[],6,FALSE )</f>
        <v>3.67</v>
      </c>
      <c r="E18" s="19">
        <f>VLOOKUP(A18,TradeVolume[],7,FALSE )</f>
        <v>0</v>
      </c>
      <c r="F18" s="66">
        <f>100*D18/VLOOKUP("WLD", TradeVolume[], 6, FALSE)</f>
        <v>2.1311061643649313E-8</v>
      </c>
      <c r="G18" s="66">
        <f>100*E18/VLOOKUP("WLD", TradeVolume[],7, FALSE)</f>
        <v>0</v>
      </c>
      <c r="H18" s="65" t="e">
        <f t="shared" si="0"/>
        <v>#N/A</v>
      </c>
      <c r="I18" s="65" t="e">
        <f t="shared" si="1"/>
        <v>#N/A</v>
      </c>
      <c r="J18" s="63" t="e">
        <f>VLOOKUP(A18,Population[],MATCH("2020",Population[#Headers],0),FALSE)</f>
        <v>#N/A</v>
      </c>
      <c r="K18" s="27" t="e">
        <f>INDEX(GDPCapita[2020],MATCH(A18,GDPCapita[Country Code],0))</f>
        <v>#N/A</v>
      </c>
      <c r="L18" s="56">
        <f>VLOOKUP(A18,TradeVolume[],MATCH("Country Growth (%)", TradeVolume[#Headers],0),FALSE)</f>
        <v>0</v>
      </c>
      <c r="M18" s="58" t="e">
        <f>IF(INDEX(IHDI[IHDI],MATCH(A18,IHDI[ISO3],0))="..", NA(), INDEX(IHDI[IHDI],MATCH(A18,IHDI[ISO3],0)))</f>
        <v>#N/A</v>
      </c>
      <c r="N18" s="56" t="e">
        <f>IF(INDEX(IHDI[HDI-IHDI Loss],MATCH(A18,IHDI[ISO3],0))="..", NA(), INDEX(IHDI[HDI-IHDI Loss],MATCH(A18,IHDI[ISO3],0)))</f>
        <v>#N/A</v>
      </c>
      <c r="O18" s="56" t="e">
        <f>IF(INDEX(IHDI[Gini coefficient],MATCH(A18,IHDI[ISO3],0))="..",NA(),INDEX(IHDI[Gini coefficient],MATCH(A18,IHDI[ISO3],0)))</f>
        <v>#N/A</v>
      </c>
      <c r="P18" s="57" t="e">
        <f>VLOOKUP($A18,ArableLand[],MATCH("2020",ArableLand[#Headers],0),FALSE)</f>
        <v>#N/A</v>
      </c>
      <c r="Q18" s="67">
        <f t="shared" si="2"/>
        <v>100</v>
      </c>
      <c r="R18" t="str">
        <f>IF(INDEX(CountryList[Currency Unit],MATCH(A18,CountryList[Country ISO3], 0), 1)= "Euro","Yes","No")</f>
        <v>No</v>
      </c>
      <c r="S18" t="str">
        <f>IF(INDEX(CountryList[Income Group],MATCH(A18,CountryList[Country ISO3], 0), 1)= 0,"",SUBSTITUTE(SUBSTITUTE(INDEX(CountryList[Income Group],MATCH(A18,CountryList[Country ISO3], 0), 1),": OECD",""),": nonOECD",""))</f>
        <v>Others</v>
      </c>
    </row>
    <row r="19" spans="1:19" x14ac:dyDescent="0.25">
      <c r="A19" s="16" t="s">
        <v>288</v>
      </c>
      <c r="B19" t="str">
        <f>INDEX(CountryList[Country Name],MATCH(A19,CountryList[Country ISO3], 0), 1)</f>
        <v>Burundi</v>
      </c>
      <c r="C19" t="str">
        <f>IF(INDEX(CountryList[Region],MATCH(A19,CountryList[Country ISO3], 0), 1)= 0,"",INDEX(CountryList[Region],MATCH(A19,CountryList[Country ISO3], 0), 1))</f>
        <v>Sub-Saharan Africa</v>
      </c>
      <c r="D19" s="19">
        <f>VLOOKUP(A19,TradeVolume[],6,FALSE )</f>
        <v>164419.07</v>
      </c>
      <c r="E19" s="19">
        <f>VLOOKUP(A19,TradeVolume[],7,FALSE )</f>
        <v>699885.17</v>
      </c>
      <c r="F19" s="66">
        <f>100*D19/VLOOKUP("WLD", TradeVolume[], 6, FALSE)</f>
        <v>9.5475338859986141E-4</v>
      </c>
      <c r="G19" s="66">
        <f>100*E19/VLOOKUP("WLD", TradeVolume[],7, FALSE)</f>
        <v>3.6380708796263875E-3</v>
      </c>
      <c r="H19" s="65">
        <f t="shared" si="0"/>
        <v>13.827440771131855</v>
      </c>
      <c r="I19" s="65">
        <f t="shared" si="1"/>
        <v>58.859478616249007</v>
      </c>
      <c r="J19" s="63">
        <f>VLOOKUP(A19,Population[],MATCH("2020",Population[#Headers],0),FALSE)</f>
        <v>11890781</v>
      </c>
      <c r="K19" s="27">
        <f>INDEX(GDPCapita[2020],MATCH(A19,GDPCapita[Country Code],0))</f>
        <v>233.83751030666906</v>
      </c>
      <c r="L19" s="56">
        <f>VLOOKUP(A19,TradeVolume[],MATCH("Country Growth (%)", TradeVolume[#Headers],0),FALSE)</f>
        <v>1.23</v>
      </c>
      <c r="M19" s="58">
        <f>IF(INDEX(IHDI[IHDI],MATCH(A19,IHDI[ISO3],0))="..", NA(), INDEX(IHDI[IHDI],MATCH(A19,IHDI[ISO3],0)))</f>
        <v>0.30199999999999999</v>
      </c>
      <c r="N19" s="56">
        <f>IF(INDEX(IHDI[HDI-IHDI Loss],MATCH(A19,IHDI[ISO3],0))="..", NA(), INDEX(IHDI[HDI-IHDI Loss],MATCH(A19,IHDI[ISO3],0)))</f>
        <v>29.107981220657276</v>
      </c>
      <c r="O19" s="56">
        <f>IF(INDEX(IHDI[Gini coefficient],MATCH(A19,IHDI[ISO3],0))="..",NA(),INDEX(IHDI[Gini coefficient],MATCH(A19,IHDI[ISO3],0)))</f>
        <v>38.6</v>
      </c>
      <c r="P19" s="57">
        <f>VLOOKUP($A19,ArableLand[],MATCH("2020",ArableLand[#Headers],0),FALSE)</f>
        <v>46.728971962616825</v>
      </c>
      <c r="Q19" s="67">
        <f t="shared" si="2"/>
        <v>-325.67152946431338</v>
      </c>
      <c r="R19" t="str">
        <f>IF(INDEX(CountryList[Currency Unit],MATCH(A19,CountryList[Country ISO3], 0), 1)= "Euro","Yes","No")</f>
        <v>No</v>
      </c>
      <c r="S19" t="str">
        <f>IF(INDEX(CountryList[Income Group],MATCH(A19,CountryList[Country ISO3], 0), 1)= 0,"",SUBSTITUTE(SUBSTITUTE(INDEX(CountryList[Income Group],MATCH(A19,CountryList[Country ISO3], 0), 1),": OECD",""),": nonOECD",""))</f>
        <v>Low income</v>
      </c>
    </row>
    <row r="20" spans="1:19" x14ac:dyDescent="0.25">
      <c r="A20" s="16" t="s">
        <v>450</v>
      </c>
      <c r="B20" t="str">
        <f>INDEX(CountryList[Country Name],MATCH(A20,CountryList[Country ISO3], 0), 1)</f>
        <v>Belgium</v>
      </c>
      <c r="C20" t="str">
        <f>IF(INDEX(CountryList[Region],MATCH(A20,CountryList[Country ISO3], 0), 1)= 0,"",INDEX(CountryList[Region],MATCH(A20,CountryList[Country ISO3], 0), 1))</f>
        <v>Europe &amp; Central Asia</v>
      </c>
      <c r="D20" s="19">
        <f>VLOOKUP(A20,TradeVolume[],6,FALSE )</f>
        <v>328104307.39999998</v>
      </c>
      <c r="E20" s="19">
        <f>VLOOKUP(A20,TradeVolume[],7,FALSE )</f>
        <v>352896547.97000003</v>
      </c>
      <c r="F20" s="66">
        <f>100*D20/VLOOKUP("WLD", TradeVolume[], 6, FALSE)</f>
        <v>1.9052455369341315</v>
      </c>
      <c r="G20" s="66">
        <f>100*E20/VLOOKUP("WLD", TradeVolume[],7, FALSE)</f>
        <v>1.8343904253469658</v>
      </c>
      <c r="H20" s="65">
        <f t="shared" si="0"/>
        <v>28421.470705609838</v>
      </c>
      <c r="I20" s="65">
        <f t="shared" si="1"/>
        <v>30569.055858241351</v>
      </c>
      <c r="J20" s="63">
        <f>VLOOKUP(A20,Population[],MATCH("2020",Population[#Headers],0),FALSE)</f>
        <v>11544241</v>
      </c>
      <c r="K20" s="27">
        <f>INDEX(GDPCapita[2020],MATCH(A20,GDPCapita[Country Code],0))</f>
        <v>45189.366900312612</v>
      </c>
      <c r="L20" s="56">
        <f>VLOOKUP(A20,TradeVolume[],MATCH("Country Growth (%)", TradeVolume[#Headers],0),FALSE)</f>
        <v>-3.94</v>
      </c>
      <c r="M20" s="58">
        <f>IF(INDEX(IHDI[IHDI],MATCH(A20,IHDI[ISO3],0))="..", NA(), INDEX(IHDI[IHDI],MATCH(A20,IHDI[ISO3],0)))</f>
        <v>0.874</v>
      </c>
      <c r="N20" s="56">
        <f>IF(INDEX(IHDI[HDI-IHDI Loss],MATCH(A20,IHDI[ISO3],0))="..", NA(), INDEX(IHDI[HDI-IHDI Loss],MATCH(A20,IHDI[ISO3],0)))</f>
        <v>6.7235859124866622</v>
      </c>
      <c r="O20" s="56">
        <f>IF(INDEX(IHDI[Gini coefficient],MATCH(A20,IHDI[ISO3],0))="..",NA(),INDEX(IHDI[Gini coefficient],MATCH(A20,IHDI[ISO3],0)))</f>
        <v>27.2</v>
      </c>
      <c r="P20" s="57">
        <f>VLOOKUP($A20,ArableLand[],MATCH("2020",ArableLand[#Headers],0),FALSE)</f>
        <v>28.562635402906206</v>
      </c>
      <c r="Q20" s="67">
        <f t="shared" si="2"/>
        <v>-7.5562069777326046</v>
      </c>
      <c r="R20" t="str">
        <f>IF(INDEX(CountryList[Currency Unit],MATCH(A20,CountryList[Country ISO3], 0), 1)= "Euro","Yes","No")</f>
        <v>Yes</v>
      </c>
      <c r="S20" t="str">
        <f>IF(INDEX(CountryList[Income Group],MATCH(A20,CountryList[Country ISO3], 0), 1)= 0,"",SUBSTITUTE(SUBSTITUTE(INDEX(CountryList[Income Group],MATCH(A20,CountryList[Country ISO3], 0), 1),": OECD",""),": nonOECD",""))</f>
        <v>High income</v>
      </c>
    </row>
    <row r="21" spans="1:19" x14ac:dyDescent="0.25">
      <c r="A21" s="16" t="s">
        <v>333</v>
      </c>
      <c r="B21" t="str">
        <f>INDEX(CountryList[Country Name],MATCH(A21,CountryList[Country ISO3], 0), 1)</f>
        <v>Benin</v>
      </c>
      <c r="C21" t="str">
        <f>IF(INDEX(CountryList[Region],MATCH(A21,CountryList[Country ISO3], 0), 1)= 0,"",INDEX(CountryList[Region],MATCH(A21,CountryList[Country ISO3], 0), 1))</f>
        <v>Sub-Saharan Africa</v>
      </c>
      <c r="D21" s="19">
        <f>VLOOKUP(A21,TradeVolume[],6,FALSE )</f>
        <v>1102004.81</v>
      </c>
      <c r="E21" s="19">
        <f>VLOOKUP(A21,TradeVolume[],7,FALSE )</f>
        <v>4241474.6399999997</v>
      </c>
      <c r="F21" s="66">
        <f>100*D21/VLOOKUP("WLD", TradeVolume[], 6, FALSE)</f>
        <v>6.3991532527269889E-3</v>
      </c>
      <c r="G21" s="66">
        <f>100*E21/VLOOKUP("WLD", TradeVolume[],7, FALSE)</f>
        <v>2.2047595856985815E-2</v>
      </c>
      <c r="H21" s="65">
        <f t="shared" si="0"/>
        <v>90.900504140904076</v>
      </c>
      <c r="I21" s="65">
        <f t="shared" si="1"/>
        <v>349.8643377762204</v>
      </c>
      <c r="J21" s="63">
        <f>VLOOKUP(A21,Population[],MATCH("2020",Population[#Headers],0),FALSE)</f>
        <v>12123198</v>
      </c>
      <c r="K21" s="27">
        <f>INDEX(GDPCapita[2020],MATCH(A21,GDPCapita[Country Code],0))</f>
        <v>1291.0409721544083</v>
      </c>
      <c r="L21" s="56">
        <f>VLOOKUP(A21,TradeVolume[],MATCH("Country Growth (%)", TradeVolume[#Headers],0),FALSE)</f>
        <v>-4.7699999999999996</v>
      </c>
      <c r="M21" s="58">
        <f>IF(INDEX(IHDI[IHDI],MATCH(A21,IHDI[ISO3],0))="..", NA(), INDEX(IHDI[IHDI],MATCH(A21,IHDI[ISO3],0)))</f>
        <v>0.33400000000000002</v>
      </c>
      <c r="N21" s="56">
        <f>IF(INDEX(IHDI[HDI-IHDI Loss],MATCH(A21,IHDI[ISO3],0))="..", NA(), INDEX(IHDI[HDI-IHDI Loss],MATCH(A21,IHDI[ISO3],0)))</f>
        <v>36.38095238095238</v>
      </c>
      <c r="O21" s="56">
        <f>IF(INDEX(IHDI[Gini coefficient],MATCH(A21,IHDI[ISO3],0))="..",NA(),INDEX(IHDI[Gini coefficient],MATCH(A21,IHDI[ISO3],0)))</f>
        <v>37.799999999999997</v>
      </c>
      <c r="P21" s="57">
        <f>VLOOKUP($A21,ArableLand[],MATCH("2020",ArableLand[#Headers],0),FALSE)</f>
        <v>24.831500532103583</v>
      </c>
      <c r="Q21" s="67">
        <f t="shared" si="2"/>
        <v>-284.88712585564843</v>
      </c>
      <c r="R21" t="str">
        <f>IF(INDEX(CountryList[Currency Unit],MATCH(A21,CountryList[Country ISO3], 0), 1)= "Euro","Yes","No")</f>
        <v>No</v>
      </c>
      <c r="S21" t="str">
        <f>IF(INDEX(CountryList[Income Group],MATCH(A21,CountryList[Country ISO3], 0), 1)= 0,"",SUBSTITUTE(SUBSTITUTE(INDEX(CountryList[Income Group],MATCH(A21,CountryList[Country ISO3], 0), 1),": OECD",""),": nonOECD",""))</f>
        <v>Low income</v>
      </c>
    </row>
    <row r="22" spans="1:19" x14ac:dyDescent="0.25">
      <c r="A22" s="16" t="s">
        <v>465</v>
      </c>
      <c r="B22" t="str">
        <f>INDEX(CountryList[Country Name],MATCH(A22,CountryList[Country ISO3], 0), 1)</f>
        <v>Bonaire</v>
      </c>
      <c r="C22" t="str">
        <f>IF(INDEX(CountryList[Region],MATCH(A22,CountryList[Country ISO3], 0), 1)= 0,"",INDEX(CountryList[Region],MATCH(A22,CountryList[Country ISO3], 0), 1))</f>
        <v/>
      </c>
      <c r="D22" s="19">
        <f>VLOOKUP(A22,TradeVolume[],6,FALSE )</f>
        <v>7734.67</v>
      </c>
      <c r="E22" s="19">
        <f>VLOOKUP(A22,TradeVolume[],7,FALSE )</f>
        <v>388675.08</v>
      </c>
      <c r="F22" s="66">
        <f>100*D22/VLOOKUP("WLD", TradeVolume[], 6, FALSE)</f>
        <v>4.4913904404164862E-5</v>
      </c>
      <c r="G22" s="66">
        <f>100*E22/VLOOKUP("WLD", TradeVolume[],7, FALSE)</f>
        <v>2.0203706990740444E-3</v>
      </c>
      <c r="H22" s="65" t="e">
        <f t="shared" si="0"/>
        <v>#N/A</v>
      </c>
      <c r="I22" s="65" t="e">
        <f t="shared" si="1"/>
        <v>#N/A</v>
      </c>
      <c r="J22" s="63" t="e">
        <f>VLOOKUP(A22,Population[],MATCH("2020",Population[#Headers],0),FALSE)</f>
        <v>#N/A</v>
      </c>
      <c r="K22" s="27" t="e">
        <f>INDEX(GDPCapita[2020],MATCH(A22,GDPCapita[Country Code],0))</f>
        <v>#N/A</v>
      </c>
      <c r="L22" s="56">
        <f>VLOOKUP(A22,TradeVolume[],MATCH("Country Growth (%)", TradeVolume[#Headers],0),FALSE)</f>
        <v>0</v>
      </c>
      <c r="M22" s="58" t="e">
        <f>IF(INDEX(IHDI[IHDI],MATCH(A22,IHDI[ISO3],0))="..", NA(), INDEX(IHDI[IHDI],MATCH(A22,IHDI[ISO3],0)))</f>
        <v>#N/A</v>
      </c>
      <c r="N22" s="56" t="e">
        <f>IF(INDEX(IHDI[HDI-IHDI Loss],MATCH(A22,IHDI[ISO3],0))="..", NA(), INDEX(IHDI[HDI-IHDI Loss],MATCH(A22,IHDI[ISO3],0)))</f>
        <v>#N/A</v>
      </c>
      <c r="O22" s="56" t="e">
        <f>IF(INDEX(IHDI[Gini coefficient],MATCH(A22,IHDI[ISO3],0))="..",NA(),INDEX(IHDI[Gini coefficient],MATCH(A22,IHDI[ISO3],0)))</f>
        <v>#N/A</v>
      </c>
      <c r="P22" s="57" t="e">
        <f>VLOOKUP($A22,ArableLand[],MATCH("2020",ArableLand[#Headers],0),FALSE)</f>
        <v>#N/A</v>
      </c>
      <c r="Q22" s="67">
        <f t="shared" si="2"/>
        <v>-4925.1022991284699</v>
      </c>
      <c r="R22" t="str">
        <f>IF(INDEX(CountryList[Currency Unit],MATCH(A22,CountryList[Country ISO3], 0), 1)= "Euro","Yes","No")</f>
        <v>No</v>
      </c>
      <c r="S22" t="str">
        <f>IF(INDEX(CountryList[Income Group],MATCH(A22,CountryList[Country ISO3], 0), 1)= 0,"",SUBSTITUTE(SUBSTITUTE(INDEX(CountryList[Income Group],MATCH(A22,CountryList[Country ISO3], 0), 1),": OECD",""),": nonOECD",""))</f>
        <v>Others</v>
      </c>
    </row>
    <row r="23" spans="1:19" x14ac:dyDescent="0.25">
      <c r="A23" s="16" t="s">
        <v>334</v>
      </c>
      <c r="B23" t="str">
        <f>INDEX(CountryList[Country Name],MATCH(A23,CountryList[Country ISO3], 0), 1)</f>
        <v>Burkina Faso</v>
      </c>
      <c r="C23" t="str">
        <f>IF(INDEX(CountryList[Region],MATCH(A23,CountryList[Country ISO3], 0), 1)= 0,"",INDEX(CountryList[Region],MATCH(A23,CountryList[Country ISO3], 0), 1))</f>
        <v>Sub-Saharan Africa</v>
      </c>
      <c r="D23" s="19">
        <f>VLOOKUP(A23,TradeVolume[],6,FALSE )</f>
        <v>4072448.21</v>
      </c>
      <c r="E23" s="19">
        <f>VLOOKUP(A23,TradeVolume[],7,FALSE )</f>
        <v>3162814.71</v>
      </c>
      <c r="F23" s="66">
        <f>100*D23/VLOOKUP("WLD", TradeVolume[], 6, FALSE)</f>
        <v>2.3648009494245042E-2</v>
      </c>
      <c r="G23" s="66">
        <f>100*E23/VLOOKUP("WLD", TradeVolume[],7, FALSE)</f>
        <v>1.6440617100237996E-2</v>
      </c>
      <c r="H23" s="65">
        <f t="shared" si="0"/>
        <v>194.823424823609</v>
      </c>
      <c r="I23" s="65">
        <f t="shared" si="1"/>
        <v>151.30711604179976</v>
      </c>
      <c r="J23" s="63">
        <f>VLOOKUP(A23,Population[],MATCH("2020",Population[#Headers],0),FALSE)</f>
        <v>20903278</v>
      </c>
      <c r="K23" s="27">
        <f>INDEX(GDPCapita[2020],MATCH(A23,GDPCapita[Country Code],0))</f>
        <v>857.93272965022311</v>
      </c>
      <c r="L23" s="56">
        <f>VLOOKUP(A23,TradeVolume[],MATCH("Country Growth (%)", TradeVolume[#Headers],0),FALSE)</f>
        <v>-0.95</v>
      </c>
      <c r="M23" s="58">
        <f>IF(INDEX(IHDI[IHDI],MATCH(A23,IHDI[ISO3],0))="..", NA(), INDEX(IHDI[IHDI],MATCH(A23,IHDI[ISO3],0)))</f>
        <v>0.315</v>
      </c>
      <c r="N23" s="56">
        <f>IF(INDEX(IHDI[HDI-IHDI Loss],MATCH(A23,IHDI[ISO3],0))="..", NA(), INDEX(IHDI[HDI-IHDI Loss],MATCH(A23,IHDI[ISO3],0)))</f>
        <v>29.84409799554566</v>
      </c>
      <c r="O23" s="56">
        <f>IF(INDEX(IHDI[Gini coefficient],MATCH(A23,IHDI[ISO3],0))="..",NA(),INDEX(IHDI[Gini coefficient],MATCH(A23,IHDI[ISO3],0)))</f>
        <v>47.3</v>
      </c>
      <c r="P23" s="57">
        <f>VLOOKUP($A23,ArableLand[],MATCH("2020",ArableLand[#Headers],0),FALSE)</f>
        <v>21.929824561403507</v>
      </c>
      <c r="Q23" s="67">
        <f t="shared" si="2"/>
        <v>22.336281595094853</v>
      </c>
      <c r="R23" t="str">
        <f>IF(INDEX(CountryList[Currency Unit],MATCH(A23,CountryList[Country ISO3], 0), 1)= "Euro","Yes","No")</f>
        <v>No</v>
      </c>
      <c r="S23" t="str">
        <f>IF(INDEX(CountryList[Income Group],MATCH(A23,CountryList[Country ISO3], 0), 1)= 0,"",SUBSTITUTE(SUBSTITUTE(INDEX(CountryList[Income Group],MATCH(A23,CountryList[Country ISO3], 0), 1),": OECD",""),": nonOECD",""))</f>
        <v>Low income</v>
      </c>
    </row>
    <row r="24" spans="1:19" x14ac:dyDescent="0.25">
      <c r="A24" s="16" t="s">
        <v>365</v>
      </c>
      <c r="B24" t="str">
        <f>INDEX(CountryList[Country Name],MATCH(A24,CountryList[Country ISO3], 0), 1)</f>
        <v>Bangladesh</v>
      </c>
      <c r="C24" t="str">
        <f>IF(INDEX(CountryList[Region],MATCH(A24,CountryList[Country ISO3], 0), 1)= 0,"",INDEX(CountryList[Region],MATCH(A24,CountryList[Country ISO3], 0), 1))</f>
        <v>South Asia</v>
      </c>
      <c r="D24" s="19">
        <f>VLOOKUP(A24,TradeVolume[],6,FALSE )</f>
        <v>41399768.060000002</v>
      </c>
      <c r="E24" s="19">
        <f>VLOOKUP(A24,TradeVolume[],7,FALSE )</f>
        <v>52441372.240000002</v>
      </c>
      <c r="F24" s="66">
        <f>100*D24/VLOOKUP("WLD", TradeVolume[], 6, FALSE)</f>
        <v>0.24040136489358147</v>
      </c>
      <c r="G24" s="66">
        <f>100*E24/VLOOKUP("WLD", TradeVolume[],7, FALSE)</f>
        <v>0.272595330508277</v>
      </c>
      <c r="H24" s="65">
        <f t="shared" si="0"/>
        <v>251.38091664354587</v>
      </c>
      <c r="I24" s="65">
        <f t="shared" si="1"/>
        <v>318.42594394806861</v>
      </c>
      <c r="J24" s="63">
        <f>VLOOKUP(A24,Population[],MATCH("2020",Population[#Headers],0),FALSE)</f>
        <v>164689383</v>
      </c>
      <c r="K24" s="27">
        <f>INDEX(GDPCapita[2020],MATCH(A24,GDPCapita[Country Code],0))</f>
        <v>2270.3475347916606</v>
      </c>
      <c r="L24" s="56">
        <f>VLOOKUP(A24,TradeVolume[],MATCH("Country Growth (%)", TradeVolume[#Headers],0),FALSE)</f>
        <v>0</v>
      </c>
      <c r="M24" s="58">
        <f>IF(INDEX(IHDI[IHDI],MATCH(A24,IHDI[ISO3],0))="..", NA(), INDEX(IHDI[IHDI],MATCH(A24,IHDI[ISO3],0)))</f>
        <v>0.503</v>
      </c>
      <c r="N24" s="56">
        <f>IF(INDEX(IHDI[HDI-IHDI Loss],MATCH(A24,IHDI[ISO3],0))="..", NA(), INDEX(IHDI[HDI-IHDI Loss],MATCH(A24,IHDI[ISO3],0)))</f>
        <v>23.903177004538577</v>
      </c>
      <c r="O24" s="56">
        <f>IF(INDEX(IHDI[Gini coefficient],MATCH(A24,IHDI[ISO3],0))="..",NA(),INDEX(IHDI[Gini coefficient],MATCH(A24,IHDI[ISO3],0)))</f>
        <v>32.4</v>
      </c>
      <c r="P24" s="57">
        <f>VLOOKUP($A24,ArableLand[],MATCH("2020",ArableLand[#Headers],0),FALSE)</f>
        <v>61.458093262656519</v>
      </c>
      <c r="Q24" s="67">
        <f t="shared" si="2"/>
        <v>-26.670690917875639</v>
      </c>
      <c r="R24" t="str">
        <f>IF(INDEX(CountryList[Currency Unit],MATCH(A24,CountryList[Country ISO3], 0), 1)= "Euro","Yes","No")</f>
        <v>No</v>
      </c>
      <c r="S24" t="str">
        <f>IF(INDEX(CountryList[Income Group],MATCH(A24,CountryList[Country ISO3], 0), 1)= 0,"",SUBSTITUTE(SUBSTITUTE(INDEX(CountryList[Income Group],MATCH(A24,CountryList[Country ISO3], 0), 1),": OECD",""),": nonOECD",""))</f>
        <v>Lower middle income</v>
      </c>
    </row>
    <row r="25" spans="1:19" x14ac:dyDescent="0.25">
      <c r="A25" s="16" t="s">
        <v>406</v>
      </c>
      <c r="B25" t="str">
        <f>INDEX(CountryList[Country Name],MATCH(A25,CountryList[Country ISO3], 0), 1)</f>
        <v>Bulgaria</v>
      </c>
      <c r="C25" t="str">
        <f>IF(INDEX(CountryList[Region],MATCH(A25,CountryList[Country ISO3], 0), 1)= 0,"",INDEX(CountryList[Region],MATCH(A25,CountryList[Country ISO3], 0), 1))</f>
        <v>Europe &amp; Central Asia</v>
      </c>
      <c r="D25" s="19">
        <f>VLOOKUP(A25,TradeVolume[],6,FALSE )</f>
        <v>30963963.280000001</v>
      </c>
      <c r="E25" s="19">
        <f>VLOOKUP(A25,TradeVolume[],7,FALSE )</f>
        <v>33170460.199999999</v>
      </c>
      <c r="F25" s="66">
        <f>100*D25/VLOOKUP("WLD", TradeVolume[], 6, FALSE)</f>
        <v>0.17980243329476125</v>
      </c>
      <c r="G25" s="66">
        <f>100*E25/VLOOKUP("WLD", TradeVolume[],7, FALSE)</f>
        <v>0.17242326382973092</v>
      </c>
      <c r="H25" s="65">
        <f t="shared" si="0"/>
        <v>4465.5172046786747</v>
      </c>
      <c r="I25" s="65">
        <f t="shared" si="1"/>
        <v>4783.7306668647243</v>
      </c>
      <c r="J25" s="63">
        <f>VLOOKUP(A25,Population[],MATCH("2020",Population[#Headers],0),FALSE)</f>
        <v>6934015</v>
      </c>
      <c r="K25" s="27">
        <f>INDEX(GDPCapita[2020],MATCH(A25,GDPCapita[Country Code],0))</f>
        <v>10079.203381220315</v>
      </c>
      <c r="L25" s="56">
        <f>VLOOKUP(A25,TradeVolume[],MATCH("Country Growth (%)", TradeVolume[#Headers],0),FALSE)</f>
        <v>-3.69</v>
      </c>
      <c r="M25" s="58">
        <f>IF(INDEX(IHDI[IHDI],MATCH(A25,IHDI[ISO3],0))="..", NA(), INDEX(IHDI[IHDI],MATCH(A25,IHDI[ISO3],0)))</f>
        <v>0.70099999999999996</v>
      </c>
      <c r="N25" s="56">
        <f>IF(INDEX(IHDI[HDI-IHDI Loss],MATCH(A25,IHDI[ISO3],0))="..", NA(), INDEX(IHDI[HDI-IHDI Loss],MATCH(A25,IHDI[ISO3],0)))</f>
        <v>11.82389937106919</v>
      </c>
      <c r="O25" s="56">
        <f>IF(INDEX(IHDI[Gini coefficient],MATCH(A25,IHDI[ISO3],0))="..",NA(),INDEX(IHDI[Gini coefficient],MATCH(A25,IHDI[ISO3],0)))</f>
        <v>40.299999999999997</v>
      </c>
      <c r="P25" s="57">
        <f>VLOOKUP($A25,ArableLand[],MATCH("2020",ArableLand[#Headers],0),FALSE)</f>
        <v>32.166543846720707</v>
      </c>
      <c r="Q25" s="67">
        <f t="shared" si="2"/>
        <v>-7.126015814084119</v>
      </c>
      <c r="R25" t="str">
        <f>IF(INDEX(CountryList[Currency Unit],MATCH(A25,CountryList[Country ISO3], 0), 1)= "Euro","Yes","No")</f>
        <v>No</v>
      </c>
      <c r="S25" t="str">
        <f>IF(INDEX(CountryList[Income Group],MATCH(A25,CountryList[Country ISO3], 0), 1)= 0,"",SUBSTITUTE(SUBSTITUTE(INDEX(CountryList[Income Group],MATCH(A25,CountryList[Country ISO3], 0), 1),": OECD",""),": nonOECD",""))</f>
        <v>Upper middle income</v>
      </c>
    </row>
    <row r="26" spans="1:19" x14ac:dyDescent="0.25">
      <c r="A26" s="16" t="s">
        <v>389</v>
      </c>
      <c r="B26" t="str">
        <f>INDEX(CountryList[Country Name],MATCH(A26,CountryList[Country ISO3], 0), 1)</f>
        <v>Bahrain</v>
      </c>
      <c r="C26" t="str">
        <f>IF(INDEX(CountryList[Region],MATCH(A26,CountryList[Country ISO3], 0), 1)= 0,"",INDEX(CountryList[Region],MATCH(A26,CountryList[Country ISO3], 0), 1))</f>
        <v>Middle East &amp; North Africa</v>
      </c>
      <c r="D26" s="19">
        <f>VLOOKUP(A26,TradeVolume[],6,FALSE )</f>
        <v>11304417.6</v>
      </c>
      <c r="E26" s="19">
        <f>VLOOKUP(A26,TradeVolume[],7,FALSE )</f>
        <v>15070234.16</v>
      </c>
      <c r="F26" s="66">
        <f>100*D26/VLOOKUP("WLD", TradeVolume[], 6, FALSE)</f>
        <v>6.5642817525655109E-2</v>
      </c>
      <c r="G26" s="66">
        <f>100*E26/VLOOKUP("WLD", TradeVolume[],7, FALSE)</f>
        <v>7.8336536330162326E-2</v>
      </c>
      <c r="H26" s="65">
        <f t="shared" si="0"/>
        <v>6643.4711677302839</v>
      </c>
      <c r="I26" s="65">
        <f t="shared" si="1"/>
        <v>8856.5965691946858</v>
      </c>
      <c r="J26" s="63">
        <f>VLOOKUP(A26,Population[],MATCH("2020",Population[#Headers],0),FALSE)</f>
        <v>1701583</v>
      </c>
      <c r="K26" s="27">
        <f>INDEX(GDPCapita[2020],MATCH(A26,GDPCapita[Country Code],0))</f>
        <v>20406.502325662932</v>
      </c>
      <c r="L26" s="56">
        <f>VLOOKUP(A26,TradeVolume[],MATCH("Country Growth (%)", TradeVolume[#Headers],0),FALSE)</f>
        <v>0</v>
      </c>
      <c r="M26" s="58" t="e">
        <f>IF(INDEX(IHDI[IHDI],MATCH(A26,IHDI[ISO3],0))="..", NA(), INDEX(IHDI[IHDI],MATCH(A26,IHDI[ISO3],0)))</f>
        <v>#N/A</v>
      </c>
      <c r="N26" s="56" t="e">
        <f>IF(INDEX(IHDI[HDI-IHDI Loss],MATCH(A26,IHDI[ISO3],0))="..", NA(), INDEX(IHDI[HDI-IHDI Loss],MATCH(A26,IHDI[ISO3],0)))</f>
        <v>#N/A</v>
      </c>
      <c r="O26" s="56" t="e">
        <f>IF(INDEX(IHDI[Gini coefficient],MATCH(A26,IHDI[ISO3],0))="..",NA(),INDEX(IHDI[Gini coefficient],MATCH(A26,IHDI[ISO3],0)))</f>
        <v>#N/A</v>
      </c>
      <c r="P26" s="57">
        <f>VLOOKUP($A26,ArableLand[],MATCH("2020",ArableLand[#Headers],0),FALSE)</f>
        <v>2.0382165605095541</v>
      </c>
      <c r="Q26" s="67">
        <f t="shared" si="2"/>
        <v>-33.312787029382228</v>
      </c>
      <c r="R26" t="str">
        <f>IF(INDEX(CountryList[Currency Unit],MATCH(A26,CountryList[Country ISO3], 0), 1)= "Euro","Yes","No")</f>
        <v>No</v>
      </c>
      <c r="S26" t="str">
        <f>IF(INDEX(CountryList[Income Group],MATCH(A26,CountryList[Country ISO3], 0), 1)= 0,"",SUBSTITUTE(SUBSTITUTE(INDEX(CountryList[Income Group],MATCH(A26,CountryList[Country ISO3], 0), 1),": OECD",""),": nonOECD",""))</f>
        <v>High income</v>
      </c>
    </row>
    <row r="27" spans="1:19" x14ac:dyDescent="0.25">
      <c r="A27" s="16" t="s">
        <v>463</v>
      </c>
      <c r="B27" t="str">
        <f>INDEX(CountryList[Country Name],MATCH(A27,CountryList[Country ISO3], 0), 1)</f>
        <v>Bahamas, The</v>
      </c>
      <c r="C27" t="str">
        <f>IF(INDEX(CountryList[Region],MATCH(A27,CountryList[Country ISO3], 0), 1)= 0,"",INDEX(CountryList[Region],MATCH(A27,CountryList[Country ISO3], 0), 1))</f>
        <v>Latin America &amp; Caribbean</v>
      </c>
      <c r="D27" s="19">
        <f>VLOOKUP(A27,TradeVolume[],6,FALSE )</f>
        <v>1293271.1299999999</v>
      </c>
      <c r="E27" s="19">
        <f>VLOOKUP(A27,TradeVolume[],7,FALSE )</f>
        <v>7164008.4400000004</v>
      </c>
      <c r="F27" s="66">
        <f>100*D27/VLOOKUP("WLD", TradeVolume[], 6, FALSE)</f>
        <v>7.5098040254446873E-3</v>
      </c>
      <c r="G27" s="66">
        <f>100*E27/VLOOKUP("WLD", TradeVolume[],7, FALSE)</f>
        <v>3.7239209521987247E-2</v>
      </c>
      <c r="H27" s="65">
        <f t="shared" si="0"/>
        <v>3288.6909278623157</v>
      </c>
      <c r="I27" s="65">
        <f t="shared" si="1"/>
        <v>18217.533058019366</v>
      </c>
      <c r="J27" s="63">
        <f>VLOOKUP(A27,Population[],MATCH("2020",Population[#Headers],0),FALSE)</f>
        <v>393248</v>
      </c>
      <c r="K27" s="27">
        <f>INDEX(GDPCapita[2020],MATCH(A27,GDPCapita[Country Code],0))</f>
        <v>24665.096834567499</v>
      </c>
      <c r="L27" s="56">
        <f>VLOOKUP(A27,TradeVolume[],MATCH("Country Growth (%)", TradeVolume[#Headers],0),FALSE)</f>
        <v>0</v>
      </c>
      <c r="M27" s="58" t="e">
        <f>IF(INDEX(IHDI[IHDI],MATCH(A27,IHDI[ISO3],0))="..", NA(), INDEX(IHDI[IHDI],MATCH(A27,IHDI[ISO3],0)))</f>
        <v>#N/A</v>
      </c>
      <c r="N27" s="56" t="e">
        <f>IF(INDEX(IHDI[HDI-IHDI Loss],MATCH(A27,IHDI[ISO3],0))="..", NA(), INDEX(IHDI[HDI-IHDI Loss],MATCH(A27,IHDI[ISO3],0)))</f>
        <v>#N/A</v>
      </c>
      <c r="O27" s="56" t="e">
        <f>IF(INDEX(IHDI[Gini coefficient],MATCH(A27,IHDI[ISO3],0))="..",NA(),INDEX(IHDI[Gini coefficient],MATCH(A27,IHDI[ISO3],0)))</f>
        <v>#N/A</v>
      </c>
      <c r="P27" s="57">
        <f>VLOOKUP($A27,ArableLand[],MATCH("2020",ArableLand[#Headers],0),FALSE)</f>
        <v>0.79920079920079923</v>
      </c>
      <c r="Q27" s="67">
        <f t="shared" si="2"/>
        <v>-453.94482052653575</v>
      </c>
      <c r="R27" t="str">
        <f>IF(INDEX(CountryList[Currency Unit],MATCH(A27,CountryList[Country ISO3], 0), 1)= "Euro","Yes","No")</f>
        <v>No</v>
      </c>
      <c r="S27" t="str">
        <f>IF(INDEX(CountryList[Income Group],MATCH(A27,CountryList[Country ISO3], 0), 1)= 0,"",SUBSTITUTE(SUBSTITUTE(INDEX(CountryList[Income Group],MATCH(A27,CountryList[Country ISO3], 0), 1),": OECD",""),": nonOECD",""))</f>
        <v>High income</v>
      </c>
    </row>
    <row r="28" spans="1:19" x14ac:dyDescent="0.25">
      <c r="A28" s="16" t="s">
        <v>433</v>
      </c>
      <c r="B28" t="str">
        <f>INDEX(CountryList[Country Name],MATCH(A28,CountryList[Country ISO3], 0), 1)</f>
        <v>Bosnia and Herzegovina</v>
      </c>
      <c r="C28" t="str">
        <f>IF(INDEX(CountryList[Region],MATCH(A28,CountryList[Country ISO3], 0), 1)= 0,"",INDEX(CountryList[Region],MATCH(A28,CountryList[Country ISO3], 0), 1))</f>
        <v>Europe &amp; Central Asia</v>
      </c>
      <c r="D28" s="19">
        <f>VLOOKUP(A28,TradeVolume[],6,FALSE )</f>
        <v>6239074.6799999997</v>
      </c>
      <c r="E28" s="19">
        <f>VLOOKUP(A28,TradeVolume[],7,FALSE )</f>
        <v>14674914.48</v>
      </c>
      <c r="F28" s="66">
        <f>100*D28/VLOOKUP("WLD", TradeVolume[], 6, FALSE)</f>
        <v>3.6229238448177555E-2</v>
      </c>
      <c r="G28" s="66">
        <f>100*E28/VLOOKUP("WLD", TradeVolume[],7, FALSE)</f>
        <v>7.6281626356928825E-2</v>
      </c>
      <c r="H28" s="65">
        <f t="shared" si="0"/>
        <v>1901.6843924451698</v>
      </c>
      <c r="I28" s="65">
        <f t="shared" si="1"/>
        <v>4472.94787423247</v>
      </c>
      <c r="J28" s="63">
        <f>VLOOKUP(A28,Population[],MATCH("2020",Population[#Headers],0),FALSE)</f>
        <v>3280815</v>
      </c>
      <c r="K28" s="27">
        <f>INDEX(GDPCapita[2020],MATCH(A28,GDPCapita[Country Code],0))</f>
        <v>6082.3667304192331</v>
      </c>
      <c r="L28" s="56">
        <f>VLOOKUP(A28,TradeVolume[],MATCH("Country Growth (%)", TradeVolume[#Headers],0),FALSE)</f>
        <v>-5.96</v>
      </c>
      <c r="M28" s="58">
        <f>IF(INDEX(IHDI[IHDI],MATCH(A28,IHDI[ISO3],0))="..", NA(), INDEX(IHDI[IHDI],MATCH(A28,IHDI[ISO3],0)))</f>
        <v>0.67700000000000005</v>
      </c>
      <c r="N28" s="56">
        <f>IF(INDEX(IHDI[HDI-IHDI Loss],MATCH(A28,IHDI[ISO3],0))="..", NA(), INDEX(IHDI[HDI-IHDI Loss],MATCH(A28,IHDI[ISO3],0)))</f>
        <v>13.205128205128203</v>
      </c>
      <c r="O28" s="56">
        <f>IF(INDEX(IHDI[Gini coefficient],MATCH(A28,IHDI[ISO3],0))="..",NA(),INDEX(IHDI[Gini coefficient],MATCH(A28,IHDI[ISO3],0)))</f>
        <v>33</v>
      </c>
      <c r="P28" s="57">
        <f>VLOOKUP($A28,ArableLand[],MATCH("2020",ArableLand[#Headers],0),FALSE)</f>
        <v>19.82421875</v>
      </c>
      <c r="Q28" s="67">
        <f t="shared" si="2"/>
        <v>-135.20979043642413</v>
      </c>
      <c r="R28" t="str">
        <f>IF(INDEX(CountryList[Currency Unit],MATCH(A28,CountryList[Country ISO3], 0), 1)= "Euro","Yes","No")</f>
        <v>No</v>
      </c>
      <c r="S28" t="str">
        <f>IF(INDEX(CountryList[Income Group],MATCH(A28,CountryList[Country ISO3], 0), 1)= 0,"",SUBSTITUTE(SUBSTITUTE(INDEX(CountryList[Income Group],MATCH(A28,CountryList[Country ISO3], 0), 1),": OECD",""),": nonOECD",""))</f>
        <v>Upper middle income</v>
      </c>
    </row>
    <row r="29" spans="1:19" x14ac:dyDescent="0.25">
      <c r="A29" s="16" t="s">
        <v>482</v>
      </c>
      <c r="B29" t="str">
        <f>INDEX(CountryList[Country Name],MATCH(A29,CountryList[Country ISO3], 0), 1)</f>
        <v>Saint Barthélemy</v>
      </c>
      <c r="C29" t="str">
        <f>IF(INDEX(CountryList[Region],MATCH(A29,CountryList[Country ISO3], 0), 1)= 0,"",INDEX(CountryList[Region],MATCH(A29,CountryList[Country ISO3], 0), 1))</f>
        <v/>
      </c>
      <c r="D29" s="19">
        <f>VLOOKUP(A29,TradeVolume[],6,FALSE )</f>
        <v>3292.62</v>
      </c>
      <c r="E29" s="19">
        <f>VLOOKUP(A29,TradeVolume[],7,FALSE )</f>
        <v>51379.48</v>
      </c>
      <c r="F29" s="66">
        <f>100*D29/VLOOKUP("WLD", TradeVolume[], 6, FALSE)</f>
        <v>1.9119680596488446E-5</v>
      </c>
      <c r="G29" s="66">
        <f>100*E29/VLOOKUP("WLD", TradeVolume[],7, FALSE)</f>
        <v>2.6707551182767077E-4</v>
      </c>
      <c r="H29" s="65" t="e">
        <f t="shared" si="0"/>
        <v>#N/A</v>
      </c>
      <c r="I29" s="65" t="e">
        <f t="shared" si="1"/>
        <v>#N/A</v>
      </c>
      <c r="J29" s="63" t="e">
        <f>VLOOKUP(A29,Population[],MATCH("2020",Population[#Headers],0),FALSE)</f>
        <v>#N/A</v>
      </c>
      <c r="K29" s="27" t="e">
        <f>INDEX(GDPCapita[2020],MATCH(A29,GDPCapita[Country Code],0))</f>
        <v>#N/A</v>
      </c>
      <c r="L29" s="56">
        <f>VLOOKUP(A29,TradeVolume[],MATCH("Country Growth (%)", TradeVolume[#Headers],0),FALSE)</f>
        <v>0</v>
      </c>
      <c r="M29" s="58" t="e">
        <f>IF(INDEX(IHDI[IHDI],MATCH(A29,IHDI[ISO3],0))="..", NA(), INDEX(IHDI[IHDI],MATCH(A29,IHDI[ISO3],0)))</f>
        <v>#N/A</v>
      </c>
      <c r="N29" s="56" t="e">
        <f>IF(INDEX(IHDI[HDI-IHDI Loss],MATCH(A29,IHDI[ISO3],0))="..", NA(), INDEX(IHDI[HDI-IHDI Loss],MATCH(A29,IHDI[ISO3],0)))</f>
        <v>#N/A</v>
      </c>
      <c r="O29" s="56" t="e">
        <f>IF(INDEX(IHDI[Gini coefficient],MATCH(A29,IHDI[ISO3],0))="..",NA(),INDEX(IHDI[Gini coefficient],MATCH(A29,IHDI[ISO3],0)))</f>
        <v>#N/A</v>
      </c>
      <c r="P29" s="57" t="e">
        <f>VLOOKUP($A29,ArableLand[],MATCH("2020",ArableLand[#Headers],0),FALSE)</f>
        <v>#N/A</v>
      </c>
      <c r="Q29" s="67">
        <f t="shared" si="2"/>
        <v>-1460.4436588491842</v>
      </c>
      <c r="R29" t="str">
        <f>IF(INDEX(CountryList[Currency Unit],MATCH(A29,CountryList[Country ISO3], 0), 1)= "Euro","Yes","No")</f>
        <v>No</v>
      </c>
      <c r="S29" t="str">
        <f>IF(INDEX(CountryList[Income Group],MATCH(A29,CountryList[Country ISO3], 0), 1)= 0,"",SUBSTITUTE(SUBSTITUTE(INDEX(CountryList[Income Group],MATCH(A29,CountryList[Country ISO3], 0), 1),": OECD",""),": nonOECD",""))</f>
        <v/>
      </c>
    </row>
    <row r="30" spans="1:19" x14ac:dyDescent="0.25">
      <c r="A30" s="16" t="s">
        <v>405</v>
      </c>
      <c r="B30" t="str">
        <f>INDEX(CountryList[Country Name],MATCH(A30,CountryList[Country ISO3], 0), 1)</f>
        <v>Belarus</v>
      </c>
      <c r="C30" t="str">
        <f>IF(INDEX(CountryList[Region],MATCH(A30,CountryList[Country ISO3], 0), 1)= 0,"",INDEX(CountryList[Region],MATCH(A30,CountryList[Country ISO3], 0), 1))</f>
        <v>Europe &amp; Central Asia</v>
      </c>
      <c r="D30" s="19">
        <f>VLOOKUP(A30,TradeVolume[],6,FALSE )</f>
        <v>25108807.210000001</v>
      </c>
      <c r="E30" s="19">
        <f>VLOOKUP(A30,TradeVolume[],7,FALSE )</f>
        <v>36742092.159999996</v>
      </c>
      <c r="F30" s="66">
        <f>100*D30/VLOOKUP("WLD", TradeVolume[], 6, FALSE)</f>
        <v>0.14580254448251126</v>
      </c>
      <c r="G30" s="66">
        <f>100*E30/VLOOKUP("WLD", TradeVolume[],7, FALSE)</f>
        <v>0.19098895257895659</v>
      </c>
      <c r="H30" s="65">
        <f t="shared" si="0"/>
        <v>2676.8588165483147</v>
      </c>
      <c r="I30" s="65">
        <f t="shared" si="1"/>
        <v>3917.0874392534206</v>
      </c>
      <c r="J30" s="63">
        <f>VLOOKUP(A30,Population[],MATCH("2020",Population[#Headers],0),FALSE)</f>
        <v>9379952</v>
      </c>
      <c r="K30" s="27">
        <f>INDEX(GDPCapita[2020],MATCH(A30,GDPCapita[Country Code],0))</f>
        <v>6555.4268182631577</v>
      </c>
      <c r="L30" s="56">
        <f>VLOOKUP(A30,TradeVolume[],MATCH("Country Growth (%)", TradeVolume[#Headers],0),FALSE)</f>
        <v>-8.89</v>
      </c>
      <c r="M30" s="58">
        <f>IF(INDEX(IHDI[IHDI],MATCH(A30,IHDI[ISO3],0))="..", NA(), INDEX(IHDI[IHDI],MATCH(A30,IHDI[ISO3],0)))</f>
        <v>0.76500000000000001</v>
      </c>
      <c r="N30" s="56">
        <f>IF(INDEX(IHDI[HDI-IHDI Loss],MATCH(A30,IHDI[ISO3],0))="..", NA(), INDEX(IHDI[HDI-IHDI Loss],MATCH(A30,IHDI[ISO3],0)))</f>
        <v>5.321782178217827</v>
      </c>
      <c r="O30" s="56">
        <f>IF(INDEX(IHDI[Gini coefficient],MATCH(A30,IHDI[ISO3],0))="..",NA(),INDEX(IHDI[Gini coefficient],MATCH(A30,IHDI[ISO3],0)))</f>
        <v>24.4</v>
      </c>
      <c r="P30" s="57">
        <f>VLOOKUP($A30,ArableLand[],MATCH("2020",ArableLand[#Headers],0),FALSE)</f>
        <v>27.884520642427823</v>
      </c>
      <c r="Q30" s="67">
        <f t="shared" si="2"/>
        <v>-46.331491785746181</v>
      </c>
      <c r="R30" t="str">
        <f>IF(INDEX(CountryList[Currency Unit],MATCH(A30,CountryList[Country ISO3], 0), 1)= "Euro","Yes","No")</f>
        <v>No</v>
      </c>
      <c r="S30" t="str">
        <f>IF(INDEX(CountryList[Income Group],MATCH(A30,CountryList[Country ISO3], 0), 1)= 0,"",SUBSTITUTE(SUBSTITUTE(INDEX(CountryList[Income Group],MATCH(A30,CountryList[Country ISO3], 0), 1),": OECD",""),": nonOECD",""))</f>
        <v>Upper middle income</v>
      </c>
    </row>
    <row r="31" spans="1:19" x14ac:dyDescent="0.25">
      <c r="A31" s="16" t="s">
        <v>493</v>
      </c>
      <c r="B31" t="str">
        <f>INDEX(CountryList[Country Name],MATCH(A31,CountryList[Country ISO3], 0), 1)</f>
        <v>Belize</v>
      </c>
      <c r="C31" t="str">
        <f>IF(INDEX(CountryList[Region],MATCH(A31,CountryList[Country ISO3], 0), 1)= 0,"",INDEX(CountryList[Region],MATCH(A31,CountryList[Country ISO3], 0), 1))</f>
        <v>Latin America &amp; Caribbean</v>
      </c>
      <c r="D31" s="19">
        <f>VLOOKUP(A31,TradeVolume[],6,FALSE )</f>
        <v>365838.11</v>
      </c>
      <c r="E31" s="19">
        <f>VLOOKUP(A31,TradeVolume[],7,FALSE )</f>
        <v>1079431.69</v>
      </c>
      <c r="F31" s="66">
        <f>100*D31/VLOOKUP("WLD", TradeVolume[], 6, FALSE)</f>
        <v>2.124359268067073E-3</v>
      </c>
      <c r="G31" s="66">
        <f>100*E31/VLOOKUP("WLD", TradeVolume[],7, FALSE)</f>
        <v>5.6109904399530251E-3</v>
      </c>
      <c r="H31" s="65">
        <f t="shared" si="0"/>
        <v>920.06737571707731</v>
      </c>
      <c r="I31" s="65">
        <f t="shared" si="1"/>
        <v>2714.7250522482464</v>
      </c>
      <c r="J31" s="63">
        <f>VLOOKUP(A31,Population[],MATCH("2020",Population[#Headers],0),FALSE)</f>
        <v>397621</v>
      </c>
      <c r="K31" s="27">
        <f>INDEX(GDPCapita[2020],MATCH(A31,GDPCapita[Country Code],0))</f>
        <v>3987.7965961206655</v>
      </c>
      <c r="L31" s="56">
        <f>VLOOKUP(A31,TradeVolume[],MATCH("Country Growth (%)", TradeVolume[#Headers],0),FALSE)</f>
        <v>-10.65</v>
      </c>
      <c r="M31" s="58">
        <f>IF(INDEX(IHDI[IHDI],MATCH(A31,IHDI[ISO3],0))="..", NA(), INDEX(IHDI[IHDI],MATCH(A31,IHDI[ISO3],0)))</f>
        <v>0.53500000000000003</v>
      </c>
      <c r="N31" s="56">
        <f>IF(INDEX(IHDI[HDI-IHDI Loss],MATCH(A31,IHDI[ISO3],0))="..", NA(), INDEX(IHDI[HDI-IHDI Loss],MATCH(A31,IHDI[ISO3],0)))</f>
        <v>21.669106881405565</v>
      </c>
      <c r="O31" s="56" t="e">
        <f>IF(INDEX(IHDI[Gini coefficient],MATCH(A31,IHDI[ISO3],0))="..",NA(),INDEX(IHDI[Gini coefficient],MATCH(A31,IHDI[ISO3],0)))</f>
        <v>#N/A</v>
      </c>
      <c r="P31" s="57">
        <f>VLOOKUP($A31,ArableLand[],MATCH("2020",ArableLand[#Headers],0),FALSE)</f>
        <v>3.9456378781236299</v>
      </c>
      <c r="Q31" s="67">
        <f t="shared" si="2"/>
        <v>-195.05720166769942</v>
      </c>
      <c r="R31" t="str">
        <f>IF(INDEX(CountryList[Currency Unit],MATCH(A31,CountryList[Country ISO3], 0), 1)= "Euro","Yes","No")</f>
        <v>No</v>
      </c>
      <c r="S31" t="str">
        <f>IF(INDEX(CountryList[Income Group],MATCH(A31,CountryList[Country ISO3], 0), 1)= 0,"",SUBSTITUTE(SUBSTITUTE(INDEX(CountryList[Income Group],MATCH(A31,CountryList[Country ISO3], 0), 1),": OECD",""),": nonOECD",""))</f>
        <v>Upper middle income</v>
      </c>
    </row>
    <row r="32" spans="1:19" x14ac:dyDescent="0.25">
      <c r="A32" s="16" t="s">
        <v>516</v>
      </c>
      <c r="B32" t="str">
        <f>INDEX(CountryList[Country Name],MATCH(A32,CountryList[Country ISO3], 0), 1)</f>
        <v>Bermuda</v>
      </c>
      <c r="C32" t="str">
        <f>IF(INDEX(CountryList[Region],MATCH(A32,CountryList[Country ISO3], 0), 1)= 0,"",INDEX(CountryList[Region],MATCH(A32,CountryList[Country ISO3], 0), 1))</f>
        <v>North America</v>
      </c>
      <c r="D32" s="19">
        <f>VLOOKUP(A32,TradeVolume[],6,FALSE )</f>
        <v>249112.87</v>
      </c>
      <c r="E32" s="19">
        <f>VLOOKUP(A32,TradeVolume[],7,FALSE )</f>
        <v>2818751.38</v>
      </c>
      <c r="F32" s="66">
        <f>100*D32/VLOOKUP("WLD", TradeVolume[], 6, FALSE)</f>
        <v>1.4465557844131874E-3</v>
      </c>
      <c r="G32" s="66">
        <f>100*E32/VLOOKUP("WLD", TradeVolume[],7, FALSE)</f>
        <v>1.4652142597170181E-2</v>
      </c>
      <c r="H32" s="65">
        <f t="shared" si="0"/>
        <v>3898.9070790227411</v>
      </c>
      <c r="I32" s="65">
        <f t="shared" si="1"/>
        <v>44116.748000563442</v>
      </c>
      <c r="J32" s="63">
        <f>VLOOKUP(A32,Population[],MATCH("2020",Population[#Headers],0),FALSE)</f>
        <v>63893</v>
      </c>
      <c r="K32" s="27">
        <f>INDEX(GDPCapita[2020],MATCH(A32,GDPCapita[Country Code],0))</f>
        <v>107706.039785266</v>
      </c>
      <c r="L32" s="56">
        <f>VLOOKUP(A32,TradeVolume[],MATCH("Country Growth (%)", TradeVolume[#Headers],0),FALSE)</f>
        <v>-10.07</v>
      </c>
      <c r="M32" s="58" t="e">
        <f>IF(INDEX(IHDI[IHDI],MATCH(A32,IHDI[ISO3],0))="..", NA(), INDEX(IHDI[IHDI],MATCH(A32,IHDI[ISO3],0)))</f>
        <v>#N/A</v>
      </c>
      <c r="N32" s="56" t="e">
        <f>IF(INDEX(IHDI[HDI-IHDI Loss],MATCH(A32,IHDI[ISO3],0))="..", NA(), INDEX(IHDI[HDI-IHDI Loss],MATCH(A32,IHDI[ISO3],0)))</f>
        <v>#N/A</v>
      </c>
      <c r="O32" s="56" t="e">
        <f>IF(INDEX(IHDI[Gini coefficient],MATCH(A32,IHDI[ISO3],0))="..",NA(),INDEX(IHDI[Gini coefficient],MATCH(A32,IHDI[ISO3],0)))</f>
        <v>#N/A</v>
      </c>
      <c r="P32" s="57">
        <f>VLOOKUP($A32,ArableLand[],MATCH("2020",ArableLand[#Headers],0),FALSE)</f>
        <v>5.5555555555555554</v>
      </c>
      <c r="Q32" s="67">
        <f t="shared" si="2"/>
        <v>-1031.5157582986378</v>
      </c>
      <c r="R32" t="str">
        <f>IF(INDEX(CountryList[Currency Unit],MATCH(A32,CountryList[Country ISO3], 0), 1)= "Euro","Yes","No")</f>
        <v>No</v>
      </c>
      <c r="S32" t="str">
        <f>IF(INDEX(CountryList[Income Group],MATCH(A32,CountryList[Country ISO3], 0), 1)= 0,"",SUBSTITUTE(SUBSTITUTE(INDEX(CountryList[Income Group],MATCH(A32,CountryList[Country ISO3], 0), 1),": OECD",""),": nonOECD",""))</f>
        <v>High income</v>
      </c>
    </row>
    <row r="33" spans="1:19" x14ac:dyDescent="0.25">
      <c r="A33" s="16" t="s">
        <v>502</v>
      </c>
      <c r="B33" t="str">
        <f>INDEX(CountryList[Country Name],MATCH(A33,CountryList[Country ISO3], 0), 1)</f>
        <v>Bolivia</v>
      </c>
      <c r="C33" t="str">
        <f>IF(INDEX(CountryList[Region],MATCH(A33,CountryList[Country ISO3], 0), 1)= 0,"",INDEX(CountryList[Region],MATCH(A33,CountryList[Country ISO3], 0), 1))</f>
        <v>Latin America &amp; Caribbean</v>
      </c>
      <c r="D33" s="19">
        <f>VLOOKUP(A33,TradeVolume[],6,FALSE )</f>
        <v>7299125</v>
      </c>
      <c r="E33" s="19">
        <f>VLOOKUP(A33,TradeVolume[],7,FALSE )</f>
        <v>5632790.8499999996</v>
      </c>
      <c r="F33" s="66">
        <f>100*D33/VLOOKUP("WLD", TradeVolume[], 6, FALSE)</f>
        <v>4.2384769160681686E-2</v>
      </c>
      <c r="G33" s="66">
        <f>100*E33/VLOOKUP("WLD", TradeVolume[],7, FALSE)</f>
        <v>2.9279792229932471E-2</v>
      </c>
      <c r="H33" s="65">
        <f t="shared" si="0"/>
        <v>625.29828376165256</v>
      </c>
      <c r="I33" s="65">
        <f t="shared" si="1"/>
        <v>482.5474904585605</v>
      </c>
      <c r="J33" s="63">
        <f>VLOOKUP(A33,Population[],MATCH("2020",Population[#Headers],0),FALSE)</f>
        <v>11673029</v>
      </c>
      <c r="K33" s="27">
        <f>INDEX(GDPCapita[2020],MATCH(A33,GDPCapita[Country Code],0))</f>
        <v>3137.989617440182</v>
      </c>
      <c r="L33" s="56">
        <f>VLOOKUP(A33,TradeVolume[],MATCH("Country Growth (%)", TradeVolume[#Headers],0),FALSE)</f>
        <v>-14.9</v>
      </c>
      <c r="M33" s="58">
        <f>IF(INDEX(IHDI[IHDI],MATCH(A33,IHDI[ISO3],0))="..", NA(), INDEX(IHDI[IHDI],MATCH(A33,IHDI[ISO3],0)))</f>
        <v>0.54900000000000004</v>
      </c>
      <c r="N33" s="56">
        <f>IF(INDEX(IHDI[HDI-IHDI Loss],MATCH(A33,IHDI[ISO3],0))="..", NA(), INDEX(IHDI[HDI-IHDI Loss],MATCH(A33,IHDI[ISO3],0)))</f>
        <v>20.664739884393047</v>
      </c>
      <c r="O33" s="56">
        <f>IF(INDEX(IHDI[Gini coefficient],MATCH(A33,IHDI[ISO3],0))="..",NA(),INDEX(IHDI[Gini coefficient],MATCH(A33,IHDI[ISO3],0)))</f>
        <v>43.6</v>
      </c>
      <c r="P33" s="57">
        <f>VLOOKUP($A33,ArableLand[],MATCH("2020",ArableLand[#Headers],0),FALSE)</f>
        <v>4.190898181482507</v>
      </c>
      <c r="Q33" s="67">
        <f t="shared" si="2"/>
        <v>22.829231585977773</v>
      </c>
      <c r="R33" t="str">
        <f>IF(INDEX(CountryList[Currency Unit],MATCH(A33,CountryList[Country ISO3], 0), 1)= "Euro","Yes","No")</f>
        <v>No</v>
      </c>
      <c r="S33" t="str">
        <f>IF(INDEX(CountryList[Income Group],MATCH(A33,CountryList[Country ISO3], 0), 1)= 0,"",SUBSTITUTE(SUBSTITUTE(INDEX(CountryList[Income Group],MATCH(A33,CountryList[Country ISO3], 0), 1),": OECD",""),": nonOECD",""))</f>
        <v>Lower middle income</v>
      </c>
    </row>
    <row r="34" spans="1:19" x14ac:dyDescent="0.25">
      <c r="A34" s="16" t="s">
        <v>503</v>
      </c>
      <c r="B34" t="str">
        <f>INDEX(CountryList[Country Name],MATCH(A34,CountryList[Country ISO3], 0), 1)</f>
        <v>Brazil</v>
      </c>
      <c r="C34" t="str">
        <f>IF(INDEX(CountryList[Region],MATCH(A34,CountryList[Country ISO3], 0), 1)= 0,"",INDEX(CountryList[Region],MATCH(A34,CountryList[Country ISO3], 0), 1))</f>
        <v>Latin America &amp; Caribbean</v>
      </c>
      <c r="D34" s="19">
        <f>VLOOKUP(A34,TradeVolume[],6,FALSE )</f>
        <v>233962484.94</v>
      </c>
      <c r="E34" s="19">
        <f>VLOOKUP(A34,TradeVolume[],7,FALSE )</f>
        <v>186837277.80000001</v>
      </c>
      <c r="F34" s="66">
        <f>100*D34/VLOOKUP("WLD", TradeVolume[], 6, FALSE)</f>
        <v>1.3585800923318021</v>
      </c>
      <c r="G34" s="66">
        <f>100*E34/VLOOKUP("WLD", TradeVolume[],7, FALSE)</f>
        <v>0.97119826041298418</v>
      </c>
      <c r="H34" s="65">
        <f t="shared" si="0"/>
        <v>1100.692206666796</v>
      </c>
      <c r="I34" s="65">
        <f t="shared" si="1"/>
        <v>878.98850810222189</v>
      </c>
      <c r="J34" s="63">
        <f>VLOOKUP(A34,Population[],MATCH("2020",Population[#Headers],0),FALSE)</f>
        <v>212559409</v>
      </c>
      <c r="K34" s="27">
        <f>INDEX(GDPCapita[2020],MATCH(A34,GDPCapita[Country Code],0))</f>
        <v>6814.8756319677232</v>
      </c>
      <c r="L34" s="56">
        <f>VLOOKUP(A34,TradeVolume[],MATCH("Country Growth (%)", TradeVolume[#Headers],0),FALSE)</f>
        <v>-7.2</v>
      </c>
      <c r="M34" s="58">
        <f>IF(INDEX(IHDI[IHDI],MATCH(A34,IHDI[ISO3],0))="..", NA(), INDEX(IHDI[IHDI],MATCH(A34,IHDI[ISO3],0)))</f>
        <v>0.57599999999999996</v>
      </c>
      <c r="N34" s="56">
        <f>IF(INDEX(IHDI[HDI-IHDI Loss],MATCH(A34,IHDI[ISO3],0))="..", NA(), INDEX(IHDI[HDI-IHDI Loss],MATCH(A34,IHDI[ISO3],0)))</f>
        <v>23.607427055702924</v>
      </c>
      <c r="O34" s="56">
        <f>IF(INDEX(IHDI[Gini coefficient],MATCH(A34,IHDI[ISO3],0))="..",NA(),INDEX(IHDI[Gini coefficient],MATCH(A34,IHDI[ISO3],0)))</f>
        <v>48.9</v>
      </c>
      <c r="P34" s="57">
        <f>VLOOKUP($A34,ArableLand[],MATCH("2020",ArableLand[#Headers],0),FALSE)</f>
        <v>6.6715800405353338</v>
      </c>
      <c r="Q34" s="67">
        <f t="shared" si="2"/>
        <v>20.142206624316415</v>
      </c>
      <c r="R34" t="str">
        <f>IF(INDEX(CountryList[Currency Unit],MATCH(A34,CountryList[Country ISO3], 0), 1)= "Euro","Yes","No")</f>
        <v>No</v>
      </c>
      <c r="S34" t="str">
        <f>IF(INDEX(CountryList[Income Group],MATCH(A34,CountryList[Country ISO3], 0), 1)= 0,"",SUBSTITUTE(SUBSTITUTE(INDEX(CountryList[Income Group],MATCH(A34,CountryList[Country ISO3], 0), 1),": OECD",""),": nonOECD",""))</f>
        <v>Upper middle income</v>
      </c>
    </row>
    <row r="35" spans="1:19" x14ac:dyDescent="0.25">
      <c r="A35" s="16" t="s">
        <v>464</v>
      </c>
      <c r="B35" t="str">
        <f>INDEX(CountryList[Country Name],MATCH(A35,CountryList[Country ISO3], 0), 1)</f>
        <v>Barbados</v>
      </c>
      <c r="C35" t="str">
        <f>IF(INDEX(CountryList[Region],MATCH(A35,CountryList[Country ISO3], 0), 1)= 0,"",INDEX(CountryList[Region],MATCH(A35,CountryList[Country ISO3], 0), 1))</f>
        <v>Latin America &amp; Caribbean</v>
      </c>
      <c r="D35" s="19">
        <f>VLOOKUP(A35,TradeVolume[],6,FALSE )</f>
        <v>244699.7</v>
      </c>
      <c r="E35" s="19">
        <f>VLOOKUP(A35,TradeVolume[],7,FALSE )</f>
        <v>1545397.81</v>
      </c>
      <c r="F35" s="66">
        <f>100*D35/VLOOKUP("WLD", TradeVolume[], 6, FALSE)</f>
        <v>1.420929261820843E-3</v>
      </c>
      <c r="G35" s="66">
        <f>100*E35/VLOOKUP("WLD", TradeVolume[],7, FALSE)</f>
        <v>8.0331274486061654E-3</v>
      </c>
      <c r="H35" s="65">
        <f t="shared" si="0"/>
        <v>851.5114607945826</v>
      </c>
      <c r="I35" s="65">
        <f t="shared" si="1"/>
        <v>5377.7096853892699</v>
      </c>
      <c r="J35" s="63">
        <f>VLOOKUP(A35,Population[],MATCH("2020",Population[#Headers],0),FALSE)</f>
        <v>287371</v>
      </c>
      <c r="K35" s="27">
        <f>INDEX(GDPCapita[2020],MATCH(A35,GDPCapita[Country Code],0))</f>
        <v>16318.748105270053</v>
      </c>
      <c r="L35" s="56">
        <f>VLOOKUP(A35,TradeVolume[],MATCH("Country Growth (%)", TradeVolume[#Headers],0),FALSE)</f>
        <v>-2.56</v>
      </c>
      <c r="M35" s="58">
        <f>IF(INDEX(IHDI[IHDI],MATCH(A35,IHDI[ISO3],0))="..", NA(), INDEX(IHDI[IHDI],MATCH(A35,IHDI[ISO3],0)))</f>
        <v>0.65700000000000003</v>
      </c>
      <c r="N35" s="56">
        <f>IF(INDEX(IHDI[HDI-IHDI Loss],MATCH(A35,IHDI[ISO3],0))="..", NA(), INDEX(IHDI[HDI-IHDI Loss],MATCH(A35,IHDI[ISO3],0)))</f>
        <v>16.835443037974684</v>
      </c>
      <c r="O35" s="56" t="e">
        <f>IF(INDEX(IHDI[Gini coefficient],MATCH(A35,IHDI[ISO3],0))="..",NA(),INDEX(IHDI[Gini coefficient],MATCH(A35,IHDI[ISO3],0)))</f>
        <v>#N/A</v>
      </c>
      <c r="P35" s="57">
        <f>VLOOKUP($A35,ArableLand[],MATCH("2020",ArableLand[#Headers],0),FALSE)</f>
        <v>16.279069767441861</v>
      </c>
      <c r="Q35" s="67">
        <f t="shared" si="2"/>
        <v>-531.54871460815036</v>
      </c>
      <c r="R35" t="str">
        <f>IF(INDEX(CountryList[Currency Unit],MATCH(A35,CountryList[Country ISO3], 0), 1)= "Euro","Yes","No")</f>
        <v>No</v>
      </c>
      <c r="S35" t="str">
        <f>IF(INDEX(CountryList[Income Group],MATCH(A35,CountryList[Country ISO3], 0), 1)= 0,"",SUBSTITUTE(SUBSTITUTE(INDEX(CountryList[Income Group],MATCH(A35,CountryList[Country ISO3], 0), 1),": OECD",""),": nonOECD",""))</f>
        <v>High income</v>
      </c>
    </row>
    <row r="36" spans="1:19" x14ac:dyDescent="0.25">
      <c r="A36" s="16" t="s">
        <v>374</v>
      </c>
      <c r="B36" t="str">
        <f>INDEX(CountryList[Country Name],MATCH(A36,CountryList[Country ISO3], 0), 1)</f>
        <v>Brunei</v>
      </c>
      <c r="C36" t="str">
        <f>IF(INDEX(CountryList[Region],MATCH(A36,CountryList[Country ISO3], 0), 1)= 0,"",INDEX(CountryList[Region],MATCH(A36,CountryList[Country ISO3], 0), 1))</f>
        <v>East Asia &amp; Pacific</v>
      </c>
      <c r="D36" s="19">
        <f>VLOOKUP(A36,TradeVolume[],6,FALSE )</f>
        <v>7345521.1299999999</v>
      </c>
      <c r="E36" s="19">
        <f>VLOOKUP(A36,TradeVolume[],7,FALSE )</f>
        <v>4033187.01</v>
      </c>
      <c r="F36" s="66">
        <f>100*D36/VLOOKUP("WLD", TradeVolume[], 6, FALSE)</f>
        <v>4.2654183543912413E-2</v>
      </c>
      <c r="G36" s="66">
        <f>100*E36/VLOOKUP("WLD", TradeVolume[],7, FALSE)</f>
        <v>2.0964896588919608E-2</v>
      </c>
      <c r="H36" s="65">
        <f t="shared" si="0"/>
        <v>16790.415010411834</v>
      </c>
      <c r="I36" s="65">
        <f t="shared" si="1"/>
        <v>9219.071392488393</v>
      </c>
      <c r="J36" s="63">
        <f>VLOOKUP(A36,Population[],MATCH("2020",Population[#Headers],0),FALSE)</f>
        <v>437483</v>
      </c>
      <c r="K36" s="27">
        <f>INDEX(GDPCapita[2020],MATCH(A36,GDPCapita[Country Code],0))</f>
        <v>27442.953827939971</v>
      </c>
      <c r="L36" s="56">
        <f>VLOOKUP(A36,TradeVolume[],MATCH("Country Growth (%)", TradeVolume[#Headers],0),FALSE)</f>
        <v>2.3199999999999998</v>
      </c>
      <c r="M36" s="58" t="e">
        <f>IF(INDEX(IHDI[IHDI],MATCH(A36,IHDI[ISO3],0))="..", NA(), INDEX(IHDI[IHDI],MATCH(A36,IHDI[ISO3],0)))</f>
        <v>#N/A</v>
      </c>
      <c r="N36" s="56" t="e">
        <f>IF(INDEX(IHDI[HDI-IHDI Loss],MATCH(A36,IHDI[ISO3],0))="..", NA(), INDEX(IHDI[HDI-IHDI Loss],MATCH(A36,IHDI[ISO3],0)))</f>
        <v>#N/A</v>
      </c>
      <c r="O36" s="56" t="e">
        <f>IF(INDEX(IHDI[Gini coefficient],MATCH(A36,IHDI[ISO3],0))="..",NA(),INDEX(IHDI[Gini coefficient],MATCH(A36,IHDI[ISO3],0)))</f>
        <v>#N/A</v>
      </c>
      <c r="P36" s="57">
        <f>VLOOKUP($A36,ArableLand[],MATCH("2020",ArableLand[#Headers],0),FALSE)</f>
        <v>0.75901328273244784</v>
      </c>
      <c r="Q36" s="67">
        <f t="shared" si="2"/>
        <v>45.093248816234777</v>
      </c>
      <c r="R36" t="str">
        <f>IF(INDEX(CountryList[Currency Unit],MATCH(A36,CountryList[Country ISO3], 0), 1)= "Euro","Yes","No")</f>
        <v>No</v>
      </c>
      <c r="S36" t="str">
        <f>IF(INDEX(CountryList[Income Group],MATCH(A36,CountryList[Country ISO3], 0), 1)= 0,"",SUBSTITUTE(SUBSTITUTE(INDEX(CountryList[Income Group],MATCH(A36,CountryList[Country ISO3], 0), 1),": OECD",""),": nonOECD",""))</f>
        <v>High income</v>
      </c>
    </row>
    <row r="37" spans="1:19" x14ac:dyDescent="0.25">
      <c r="A37" s="16" t="s">
        <v>366</v>
      </c>
      <c r="B37" t="str">
        <f>INDEX(CountryList[Country Name],MATCH(A37,CountryList[Country ISO3], 0), 1)</f>
        <v>Bhutan</v>
      </c>
      <c r="C37" t="str">
        <f>IF(INDEX(CountryList[Region],MATCH(A37,CountryList[Country ISO3], 0), 1)= 0,"",INDEX(CountryList[Region],MATCH(A37,CountryList[Country ISO3], 0), 1))</f>
        <v>South Asia</v>
      </c>
      <c r="D37" s="19">
        <f>VLOOKUP(A37,TradeVolume[],6,FALSE )</f>
        <v>195143.29</v>
      </c>
      <c r="E37" s="19">
        <f>VLOOKUP(A37,TradeVolume[],7,FALSE )</f>
        <v>924513.29</v>
      </c>
      <c r="F37" s="66">
        <f>100*D37/VLOOKUP("WLD", TradeVolume[], 6, FALSE)</f>
        <v>1.133163673715132E-3</v>
      </c>
      <c r="G37" s="66">
        <f>100*E37/VLOOKUP("WLD", TradeVolume[],7, FALSE)</f>
        <v>4.8057095968708488E-3</v>
      </c>
      <c r="H37" s="65">
        <f t="shared" si="0"/>
        <v>252.90338926818143</v>
      </c>
      <c r="I37" s="65">
        <f t="shared" si="1"/>
        <v>1198.15825829562</v>
      </c>
      <c r="J37" s="63">
        <f>VLOOKUP(A37,Population[],MATCH("2020",Population[#Headers],0),FALSE)</f>
        <v>771612</v>
      </c>
      <c r="K37" s="27">
        <f>INDEX(GDPCapita[2020],MATCH(A37,GDPCapita[Country Code],0))</f>
        <v>3000.7779859565208</v>
      </c>
      <c r="L37" s="56">
        <f>VLOOKUP(A37,TradeVolume[],MATCH("Country Growth (%)", TradeVolume[#Headers],0),FALSE)</f>
        <v>0</v>
      </c>
      <c r="M37" s="58">
        <f>IF(INDEX(IHDI[IHDI],MATCH(A37,IHDI[ISO3],0))="..", NA(), INDEX(IHDI[IHDI],MATCH(A37,IHDI[ISO3],0)))</f>
        <v>0.47099999999999997</v>
      </c>
      <c r="N37" s="56">
        <f>IF(INDEX(IHDI[HDI-IHDI Loss],MATCH(A37,IHDI[ISO3],0))="..", NA(), INDEX(IHDI[HDI-IHDI Loss],MATCH(A37,IHDI[ISO3],0)))</f>
        <v>29.27927927927929</v>
      </c>
      <c r="O37" s="56">
        <f>IF(INDEX(IHDI[Gini coefficient],MATCH(A37,IHDI[ISO3],0))="..",NA(),INDEX(IHDI[Gini coefficient],MATCH(A37,IHDI[ISO3],0)))</f>
        <v>37.4</v>
      </c>
      <c r="P37" s="57">
        <f>VLOOKUP($A37,ArableLand[],MATCH("2020",ArableLand[#Headers],0),FALSE)</f>
        <v>2.464604090194022</v>
      </c>
      <c r="Q37" s="67">
        <f t="shared" si="2"/>
        <v>-373.76125000249817</v>
      </c>
      <c r="R37" t="str">
        <f>IF(INDEX(CountryList[Currency Unit],MATCH(A37,CountryList[Country ISO3], 0), 1)= "Euro","Yes","No")</f>
        <v>No</v>
      </c>
      <c r="S37" t="str">
        <f>IF(INDEX(CountryList[Income Group],MATCH(A37,CountryList[Country ISO3], 0), 1)= 0,"",SUBSTITUTE(SUBSTITUTE(INDEX(CountryList[Income Group],MATCH(A37,CountryList[Country ISO3], 0), 1),": OECD",""),": nonOECD",""))</f>
        <v>Lower middle income</v>
      </c>
    </row>
    <row r="38" spans="1:19" x14ac:dyDescent="0.25">
      <c r="A38" s="16" t="s">
        <v>643</v>
      </c>
      <c r="B38" t="str">
        <f>INDEX(CountryList[Country Name],MATCH(A38,CountryList[Country ISO3], 0), 1)</f>
        <v>Bouvet Island</v>
      </c>
      <c r="C38" t="str">
        <f>IF(INDEX(CountryList[Region],MATCH(A38,CountryList[Country ISO3], 0), 1)= 0,"",INDEX(CountryList[Region],MATCH(A38,CountryList[Country ISO3], 0), 1))</f>
        <v/>
      </c>
      <c r="D38" s="19">
        <f>VLOOKUP(A38,TradeVolume[],6,FALSE )</f>
        <v>300.02999999999997</v>
      </c>
      <c r="E38" s="19">
        <f>VLOOKUP(A38,TradeVolume[],7,FALSE )</f>
        <v>1012.29</v>
      </c>
      <c r="F38" s="66">
        <f>100*D38/VLOOKUP("WLD", TradeVolume[], 6, FALSE)</f>
        <v>1.7422228405842241E-6</v>
      </c>
      <c r="G38" s="66">
        <f>100*E38/VLOOKUP("WLD", TradeVolume[],7, FALSE)</f>
        <v>5.261981434378722E-6</v>
      </c>
      <c r="H38" s="65" t="e">
        <f t="shared" si="0"/>
        <v>#N/A</v>
      </c>
      <c r="I38" s="65" t="e">
        <f t="shared" si="1"/>
        <v>#N/A</v>
      </c>
      <c r="J38" s="63" t="e">
        <f>VLOOKUP(A38,Population[],MATCH("2020",Population[#Headers],0),FALSE)</f>
        <v>#N/A</v>
      </c>
      <c r="K38" s="27" t="e">
        <f>INDEX(GDPCapita[2020],MATCH(A38,GDPCapita[Country Code],0))</f>
        <v>#N/A</v>
      </c>
      <c r="L38" s="56">
        <f>VLOOKUP(A38,TradeVolume[],MATCH("Country Growth (%)", TradeVolume[#Headers],0),FALSE)</f>
        <v>0</v>
      </c>
      <c r="M38" s="58" t="e">
        <f>IF(INDEX(IHDI[IHDI],MATCH(A38,IHDI[ISO3],0))="..", NA(), INDEX(IHDI[IHDI],MATCH(A38,IHDI[ISO3],0)))</f>
        <v>#N/A</v>
      </c>
      <c r="N38" s="56" t="e">
        <f>IF(INDEX(IHDI[HDI-IHDI Loss],MATCH(A38,IHDI[ISO3],0))="..", NA(), INDEX(IHDI[HDI-IHDI Loss],MATCH(A38,IHDI[ISO3],0)))</f>
        <v>#N/A</v>
      </c>
      <c r="O38" s="56" t="e">
        <f>IF(INDEX(IHDI[Gini coefficient],MATCH(A38,IHDI[ISO3],0))="..",NA(),INDEX(IHDI[Gini coefficient],MATCH(A38,IHDI[ISO3],0)))</f>
        <v>#N/A</v>
      </c>
      <c r="P38" s="57" t="e">
        <f>VLOOKUP($A38,ArableLand[],MATCH("2020",ArableLand[#Headers],0),FALSE)</f>
        <v>#N/A</v>
      </c>
      <c r="Q38" s="67">
        <f t="shared" si="2"/>
        <v>-237.39626037396263</v>
      </c>
      <c r="R38" t="str">
        <f>IF(INDEX(CountryList[Currency Unit],MATCH(A38,CountryList[Country ISO3], 0), 1)= "Euro","Yes","No")</f>
        <v>No</v>
      </c>
      <c r="S38" t="str">
        <f>IF(INDEX(CountryList[Income Group],MATCH(A38,CountryList[Country ISO3], 0), 1)= 0,"",SUBSTITUTE(SUBSTITUTE(INDEX(CountryList[Income Group],MATCH(A38,CountryList[Country ISO3], 0), 1),": OECD",""),": nonOECD",""))</f>
        <v>Others</v>
      </c>
    </row>
    <row r="39" spans="1:19" x14ac:dyDescent="0.25">
      <c r="A39" s="16" t="s">
        <v>328</v>
      </c>
      <c r="B39" t="str">
        <f>INDEX(CountryList[Country Name],MATCH(A39,CountryList[Country ISO3], 0), 1)</f>
        <v>Botswana</v>
      </c>
      <c r="C39" t="str">
        <f>IF(INDEX(CountryList[Region],MATCH(A39,CountryList[Country ISO3], 0), 1)= 0,"",INDEX(CountryList[Region],MATCH(A39,CountryList[Country ISO3], 0), 1))</f>
        <v>Sub-Saharan Africa</v>
      </c>
      <c r="D39" s="19">
        <f>VLOOKUP(A39,TradeVolume[],6,FALSE )</f>
        <v>4070916.3</v>
      </c>
      <c r="E39" s="19">
        <f>VLOOKUP(A39,TradeVolume[],7,FALSE )</f>
        <v>6136289.0499999998</v>
      </c>
      <c r="F39" s="66">
        <f>100*D39/VLOOKUP("WLD", TradeVolume[], 6, FALSE)</f>
        <v>2.3639113955159885E-2</v>
      </c>
      <c r="G39" s="66">
        <f>100*E39/VLOOKUP("WLD", TradeVolume[],7, FALSE)</f>
        <v>3.189702462444699E-2</v>
      </c>
      <c r="H39" s="65">
        <f t="shared" si="0"/>
        <v>1731.1077659065541</v>
      </c>
      <c r="I39" s="65">
        <f t="shared" si="1"/>
        <v>2609.382469568915</v>
      </c>
      <c r="J39" s="63">
        <f>VLOOKUP(A39,Population[],MATCH("2020",Population[#Headers],0),FALSE)</f>
        <v>2351625</v>
      </c>
      <c r="K39" s="27">
        <f>INDEX(GDPCapita[2020],MATCH(A39,GDPCapita[Country Code],0))</f>
        <v>6348.8323176562571</v>
      </c>
      <c r="L39" s="56">
        <f>VLOOKUP(A39,TradeVolume[],MATCH("Country Growth (%)", TradeVolume[#Headers],0),FALSE)</f>
        <v>-0.42</v>
      </c>
      <c r="M39" s="58" t="e">
        <f>IF(INDEX(IHDI[IHDI],MATCH(A39,IHDI[ISO3],0))="..", NA(), INDEX(IHDI[IHDI],MATCH(A39,IHDI[ISO3],0)))</f>
        <v>#N/A</v>
      </c>
      <c r="N39" s="56" t="e">
        <f>IF(INDEX(IHDI[HDI-IHDI Loss],MATCH(A39,IHDI[ISO3],0))="..", NA(), INDEX(IHDI[HDI-IHDI Loss],MATCH(A39,IHDI[ISO3],0)))</f>
        <v>#N/A</v>
      </c>
      <c r="O39" s="56">
        <f>IF(INDEX(IHDI[Gini coefficient],MATCH(A39,IHDI[ISO3],0))="..",NA(),INDEX(IHDI[Gini coefficient],MATCH(A39,IHDI[ISO3],0)))</f>
        <v>53.3</v>
      </c>
      <c r="P39" s="57">
        <f>VLOOKUP($A39,ArableLand[],MATCH("2020",ArableLand[#Headers],0),FALSE)</f>
        <v>0.45877225486563267</v>
      </c>
      <c r="Q39" s="67">
        <f t="shared" si="2"/>
        <v>-50.734837019370801</v>
      </c>
      <c r="R39" t="str">
        <f>IF(INDEX(CountryList[Currency Unit],MATCH(A39,CountryList[Country ISO3], 0), 1)= "Euro","Yes","No")</f>
        <v>No</v>
      </c>
      <c r="S39" t="str">
        <f>IF(INDEX(CountryList[Income Group],MATCH(A39,CountryList[Country ISO3], 0), 1)= 0,"",SUBSTITUTE(SUBSTITUTE(INDEX(CountryList[Income Group],MATCH(A39,CountryList[Country ISO3], 0), 1),": OECD",""),": nonOECD",""))</f>
        <v>Upper middle income</v>
      </c>
    </row>
    <row r="40" spans="1:19" x14ac:dyDescent="0.25">
      <c r="A40" s="16" t="s">
        <v>313</v>
      </c>
      <c r="B40" t="str">
        <f>INDEX(CountryList[Country Name],MATCH(A40,CountryList[Country ISO3], 0), 1)</f>
        <v>Central African Republic</v>
      </c>
      <c r="C40" t="str">
        <f>IF(INDEX(CountryList[Region],MATCH(A40,CountryList[Country ISO3], 0), 1)= 0,"",INDEX(CountryList[Region],MATCH(A40,CountryList[Country ISO3], 0), 1))</f>
        <v>Sub-Saharan Africa</v>
      </c>
      <c r="D40" s="19">
        <f>VLOOKUP(A40,TradeVolume[],6,FALSE )</f>
        <v>135307.99</v>
      </c>
      <c r="E40" s="19">
        <f>VLOOKUP(A40,TradeVolume[],7,FALSE )</f>
        <v>434220.85</v>
      </c>
      <c r="F40" s="66">
        <f>100*D40/VLOOKUP("WLD", TradeVolume[], 6, FALSE)</f>
        <v>7.8571033127201222E-4</v>
      </c>
      <c r="G40" s="66">
        <f>100*E40/VLOOKUP("WLD", TradeVolume[],7, FALSE)</f>
        <v>2.2571220214762052E-3</v>
      </c>
      <c r="H40" s="65">
        <f t="shared" si="0"/>
        <v>28.015445475182638</v>
      </c>
      <c r="I40" s="65">
        <f t="shared" si="1"/>
        <v>89.905189984438167</v>
      </c>
      <c r="J40" s="63">
        <f>VLOOKUP(A40,Population[],MATCH("2020",Population[#Headers],0),FALSE)</f>
        <v>4829764</v>
      </c>
      <c r="K40" s="27">
        <f>INDEX(GDPCapita[2020],MATCH(A40,GDPCapita[Country Code],0))</f>
        <v>481.7462966290343</v>
      </c>
      <c r="L40" s="56">
        <f>VLOOKUP(A40,TradeVolume[],MATCH("Country Growth (%)", TradeVolume[#Headers],0),FALSE)</f>
        <v>0</v>
      </c>
      <c r="M40" s="58">
        <f>IF(INDEX(IHDI[IHDI],MATCH(A40,IHDI[ISO3],0))="..", NA(), INDEX(IHDI[IHDI],MATCH(A40,IHDI[ISO3],0)))</f>
        <v>0.24</v>
      </c>
      <c r="N40" s="56">
        <f>IF(INDEX(IHDI[HDI-IHDI Loss],MATCH(A40,IHDI[ISO3],0))="..", NA(), INDEX(IHDI[HDI-IHDI Loss],MATCH(A40,IHDI[ISO3],0)))</f>
        <v>40.594059405940598</v>
      </c>
      <c r="O40" s="56">
        <f>IF(INDEX(IHDI[Gini coefficient],MATCH(A40,IHDI[ISO3],0))="..",NA(),INDEX(IHDI[Gini coefficient],MATCH(A40,IHDI[ISO3],0)))</f>
        <v>56.2</v>
      </c>
      <c r="P40" s="57">
        <f>VLOOKUP($A40,ArableLand[],MATCH("2020",ArableLand[#Headers],0),FALSE)</f>
        <v>2.889338341519792</v>
      </c>
      <c r="Q40" s="67">
        <f t="shared" si="2"/>
        <v>-220.91294091354104</v>
      </c>
      <c r="R40" t="str">
        <f>IF(INDEX(CountryList[Currency Unit],MATCH(A40,CountryList[Country ISO3], 0), 1)= "Euro","Yes","No")</f>
        <v>No</v>
      </c>
      <c r="S40" t="str">
        <f>IF(INDEX(CountryList[Income Group],MATCH(A40,CountryList[Country ISO3], 0), 1)= 0,"",SUBSTITUTE(SUBSTITUTE(INDEX(CountryList[Income Group],MATCH(A40,CountryList[Country ISO3], 0), 1),": OECD",""),": nonOECD",""))</f>
        <v>Low income</v>
      </c>
    </row>
    <row r="41" spans="1:19" x14ac:dyDescent="0.25">
      <c r="A41" s="16" t="s">
        <v>517</v>
      </c>
      <c r="B41" t="str">
        <f>INDEX(CountryList[Country Name],MATCH(A41,CountryList[Country ISO3], 0), 1)</f>
        <v>Canada</v>
      </c>
      <c r="C41" t="str">
        <f>IF(INDEX(CountryList[Region],MATCH(A41,CountryList[Country ISO3], 0), 1)= 0,"",INDEX(CountryList[Region],MATCH(A41,CountryList[Country ISO3], 0), 1))</f>
        <v>North America</v>
      </c>
      <c r="D41" s="19">
        <f>VLOOKUP(A41,TradeVolume[],6,FALSE )</f>
        <v>395507775.81999999</v>
      </c>
      <c r="E41" s="19">
        <f>VLOOKUP(A41,TradeVolume[],7,FALSE )</f>
        <v>442990882.38999999</v>
      </c>
      <c r="F41" s="66">
        <f>100*D41/VLOOKUP("WLD", TradeVolume[], 6, FALSE)</f>
        <v>2.296645937613802</v>
      </c>
      <c r="G41" s="66">
        <f>100*E41/VLOOKUP("WLD", TradeVolume[],7, FALSE)</f>
        <v>2.3027094989926087</v>
      </c>
      <c r="H41" s="65">
        <f t="shared" si="0"/>
        <v>10397.91925347615</v>
      </c>
      <c r="I41" s="65">
        <f t="shared" si="1"/>
        <v>11646.252505573228</v>
      </c>
      <c r="J41" s="63">
        <f>VLOOKUP(A41,Population[],MATCH("2020",Population[#Headers],0),FALSE)</f>
        <v>38037204</v>
      </c>
      <c r="K41" s="27">
        <f>INDEX(GDPCapita[2020],MATCH(A41,GDPCapita[Country Code],0))</f>
        <v>43258.26387156015</v>
      </c>
      <c r="L41" s="56">
        <f>VLOOKUP(A41,TradeVolume[],MATCH("Country Growth (%)", TradeVolume[#Headers],0),FALSE)</f>
        <v>-5.53</v>
      </c>
      <c r="M41" s="58">
        <f>IF(INDEX(IHDI[IHDI],MATCH(A41,IHDI[ISO3],0))="..", NA(), INDEX(IHDI[IHDI],MATCH(A41,IHDI[ISO3],0)))</f>
        <v>0.86</v>
      </c>
      <c r="N41" s="56">
        <f>IF(INDEX(IHDI[HDI-IHDI Loss],MATCH(A41,IHDI[ISO3],0))="..", NA(), INDEX(IHDI[HDI-IHDI Loss],MATCH(A41,IHDI[ISO3],0)))</f>
        <v>8.1196581196581246</v>
      </c>
      <c r="O41" s="56">
        <f>IF(INDEX(IHDI[Gini coefficient],MATCH(A41,IHDI[ISO3],0))="..",NA(),INDEX(IHDI[Gini coefficient],MATCH(A41,IHDI[ISO3],0)))</f>
        <v>33.299999999999997</v>
      </c>
      <c r="P41" s="57">
        <f>VLOOKUP($A41,ArableLand[],MATCH("2020",ArableLand[#Headers],0),FALSE)</f>
        <v>4.2646384677416656</v>
      </c>
      <c r="Q41" s="67">
        <f t="shared" si="2"/>
        <v>-12.005606330129414</v>
      </c>
      <c r="R41" t="str">
        <f>IF(INDEX(CountryList[Currency Unit],MATCH(A41,CountryList[Country ISO3], 0), 1)= "Euro","Yes","No")</f>
        <v>No</v>
      </c>
      <c r="S41" t="str">
        <f>IF(INDEX(CountryList[Income Group],MATCH(A41,CountryList[Country ISO3], 0), 1)= 0,"",SUBSTITUTE(SUBSTITUTE(INDEX(CountryList[Income Group],MATCH(A41,CountryList[Country ISO3], 0), 1),": OECD",""),": nonOECD",""))</f>
        <v>High income</v>
      </c>
    </row>
    <row r="42" spans="1:19" x14ac:dyDescent="0.25">
      <c r="A42" s="16" t="s">
        <v>687</v>
      </c>
      <c r="B42" t="str">
        <f>INDEX(CountryList[Country Name],MATCH(A42,CountryList[Country ISO3], 0), 1)</f>
        <v>Cocos (Keeling) Islands</v>
      </c>
      <c r="C42" t="str">
        <f>IF(INDEX(CountryList[Region],MATCH(A42,CountryList[Country ISO3], 0), 1)= 0,"",INDEX(CountryList[Region],MATCH(A42,CountryList[Country ISO3], 0), 1))</f>
        <v/>
      </c>
      <c r="D42" s="19">
        <f>VLOOKUP(A42,TradeVolume[],6,FALSE )</f>
        <v>5067.07</v>
      </c>
      <c r="E42" s="19">
        <f>VLOOKUP(A42,TradeVolume[],7,FALSE )</f>
        <v>7022.73</v>
      </c>
      <c r="F42" s="66">
        <f>100*D42/VLOOKUP("WLD", TradeVolume[], 6, FALSE)</f>
        <v>2.942360793533682E-5</v>
      </c>
      <c r="G42" s="66">
        <f>100*E42/VLOOKUP("WLD", TradeVolume[],7, FALSE)</f>
        <v>3.6504830511666107E-5</v>
      </c>
      <c r="H42" s="65" t="e">
        <f t="shared" si="0"/>
        <v>#N/A</v>
      </c>
      <c r="I42" s="65" t="e">
        <f t="shared" si="1"/>
        <v>#N/A</v>
      </c>
      <c r="J42" s="63" t="e">
        <f>VLOOKUP(A42,Population[],MATCH("2020",Population[#Headers],0),FALSE)</f>
        <v>#N/A</v>
      </c>
      <c r="K42" s="27" t="e">
        <f>INDEX(GDPCapita[2020],MATCH(A42,GDPCapita[Country Code],0))</f>
        <v>#N/A</v>
      </c>
      <c r="L42" s="56">
        <f>VLOOKUP(A42,TradeVolume[],MATCH("Country Growth (%)", TradeVolume[#Headers],0),FALSE)</f>
        <v>0</v>
      </c>
      <c r="M42" s="58" t="e">
        <f>IF(INDEX(IHDI[IHDI],MATCH(A42,IHDI[ISO3],0))="..", NA(), INDEX(IHDI[IHDI],MATCH(A42,IHDI[ISO3],0)))</f>
        <v>#N/A</v>
      </c>
      <c r="N42" s="56" t="e">
        <f>IF(INDEX(IHDI[HDI-IHDI Loss],MATCH(A42,IHDI[ISO3],0))="..", NA(), INDEX(IHDI[HDI-IHDI Loss],MATCH(A42,IHDI[ISO3],0)))</f>
        <v>#N/A</v>
      </c>
      <c r="O42" s="56" t="e">
        <f>IF(INDEX(IHDI[Gini coefficient],MATCH(A42,IHDI[ISO3],0))="..",NA(),INDEX(IHDI[Gini coefficient],MATCH(A42,IHDI[ISO3],0)))</f>
        <v>#N/A</v>
      </c>
      <c r="P42" s="57" t="e">
        <f>VLOOKUP($A42,ArableLand[],MATCH("2020",ArableLand[#Headers],0),FALSE)</f>
        <v>#N/A</v>
      </c>
      <c r="Q42" s="67">
        <f t="shared" si="2"/>
        <v>-38.595480228218683</v>
      </c>
      <c r="R42" t="str">
        <f>IF(INDEX(CountryList[Currency Unit],MATCH(A42,CountryList[Country ISO3], 0), 1)= "Euro","Yes","No")</f>
        <v>No</v>
      </c>
      <c r="S42" t="str">
        <f>IF(INDEX(CountryList[Income Group],MATCH(A42,CountryList[Country ISO3], 0), 1)= 0,"",SUBSTITUTE(SUBSTITUTE(INDEX(CountryList[Income Group],MATCH(A42,CountryList[Country ISO3], 0), 1),": OECD",""),": nonOECD",""))</f>
        <v>Others</v>
      </c>
    </row>
    <row r="43" spans="1:19" x14ac:dyDescent="0.25">
      <c r="A43" s="16" t="s">
        <v>459</v>
      </c>
      <c r="B43" t="str">
        <f>INDEX(CountryList[Country Name],MATCH(A43,CountryList[Country ISO3], 0), 1)</f>
        <v>Switzerland</v>
      </c>
      <c r="C43" t="str">
        <f>IF(INDEX(CountryList[Region],MATCH(A43,CountryList[Country ISO3], 0), 1)= 0,"",INDEX(CountryList[Region],MATCH(A43,CountryList[Country ISO3], 0), 1))</f>
        <v>Europe &amp; Central Asia</v>
      </c>
      <c r="D43" s="19">
        <f>VLOOKUP(A43,TradeVolume[],6,FALSE )</f>
        <v>316094959.33999997</v>
      </c>
      <c r="E43" s="19">
        <f>VLOOKUP(A43,TradeVolume[],7,FALSE )</f>
        <v>444909317.27999997</v>
      </c>
      <c r="F43" s="66">
        <f>100*D43/VLOOKUP("WLD", TradeVolume[], 6, FALSE)</f>
        <v>1.8355093089214067</v>
      </c>
      <c r="G43" s="66">
        <f>100*E43/VLOOKUP("WLD", TradeVolume[],7, FALSE)</f>
        <v>2.312681709302149</v>
      </c>
      <c r="H43" s="65">
        <f t="shared" si="0"/>
        <v>36599.63257829129</v>
      </c>
      <c r="I43" s="65">
        <f t="shared" si="1"/>
        <v>51514.638439999442</v>
      </c>
      <c r="J43" s="63">
        <f>VLOOKUP(A43,Population[],MATCH("2020",Population[#Headers],0),FALSE)</f>
        <v>8636561</v>
      </c>
      <c r="K43" s="27">
        <f>INDEX(GDPCapita[2020],MATCH(A43,GDPCapita[Country Code],0))</f>
        <v>87100.414821375118</v>
      </c>
      <c r="L43" s="56">
        <f>VLOOKUP(A43,TradeVolume[],MATCH("Country Growth (%)", TradeVolume[#Headers],0),FALSE)</f>
        <v>2.5</v>
      </c>
      <c r="M43" s="58">
        <f>IF(INDEX(IHDI[IHDI],MATCH(A43,IHDI[ISO3],0))="..", NA(), INDEX(IHDI[IHDI],MATCH(A43,IHDI[ISO3],0)))</f>
        <v>0.89400000000000002</v>
      </c>
      <c r="N43" s="56">
        <f>IF(INDEX(IHDI[HDI-IHDI Loss],MATCH(A43,IHDI[ISO3],0))="..", NA(), INDEX(IHDI[HDI-IHDI Loss],MATCH(A43,IHDI[ISO3],0)))</f>
        <v>7.0686070686070686</v>
      </c>
      <c r="O43" s="56">
        <f>IF(INDEX(IHDI[Gini coefficient],MATCH(A43,IHDI[ISO3],0))="..",NA(),INDEX(IHDI[Gini coefficient],MATCH(A43,IHDI[ISO3],0)))</f>
        <v>33.1</v>
      </c>
      <c r="P43" s="57">
        <f>VLOOKUP($A43,ArableLand[],MATCH("2020",ArableLand[#Headers],0),FALSE)</f>
        <v>10.118463317291743</v>
      </c>
      <c r="Q43" s="67">
        <f t="shared" si="2"/>
        <v>-40.751791236709956</v>
      </c>
      <c r="R43" t="str">
        <f>IF(INDEX(CountryList[Currency Unit],MATCH(A43,CountryList[Country ISO3], 0), 1)= "Euro","Yes","No")</f>
        <v>No</v>
      </c>
      <c r="S43" t="str">
        <f>IF(INDEX(CountryList[Income Group],MATCH(A43,CountryList[Country ISO3], 0), 1)= 0,"",SUBSTITUTE(SUBSTITUTE(INDEX(CountryList[Income Group],MATCH(A43,CountryList[Country ISO3], 0), 1),": OECD",""),": nonOECD",""))</f>
        <v>High income</v>
      </c>
    </row>
    <row r="44" spans="1:19" x14ac:dyDescent="0.25">
      <c r="A44" s="16" t="s">
        <v>504</v>
      </c>
      <c r="B44" t="str">
        <f>INDEX(CountryList[Country Name],MATCH(A44,CountryList[Country ISO3], 0), 1)</f>
        <v>Chile</v>
      </c>
      <c r="C44" t="str">
        <f>IF(INDEX(CountryList[Region],MATCH(A44,CountryList[Country ISO3], 0), 1)= 0,"",INDEX(CountryList[Region],MATCH(A44,CountryList[Country ISO3], 0), 1))</f>
        <v>Latin America &amp; Caribbean</v>
      </c>
      <c r="D44" s="19">
        <f>VLOOKUP(A44,TradeVolume[],6,FALSE )</f>
        <v>76365693.450000003</v>
      </c>
      <c r="E44" s="19">
        <f>VLOOKUP(A44,TradeVolume[],7,FALSE )</f>
        <v>65230115.409999996</v>
      </c>
      <c r="F44" s="66">
        <f>100*D44/VLOOKUP("WLD", TradeVolume[], 6, FALSE)</f>
        <v>0.44344250696811349</v>
      </c>
      <c r="G44" s="66">
        <f>100*E44/VLOOKUP("WLD", TradeVolume[],7, FALSE)</f>
        <v>0.33907245576840767</v>
      </c>
      <c r="H44" s="65">
        <f t="shared" si="0"/>
        <v>3994.8136918779242</v>
      </c>
      <c r="I44" s="65">
        <f t="shared" si="1"/>
        <v>3412.2934840270891</v>
      </c>
      <c r="J44" s="63">
        <f>VLOOKUP(A44,Population[],MATCH("2020",Population[#Headers],0),FALSE)</f>
        <v>19116209</v>
      </c>
      <c r="K44" s="27">
        <f>INDEX(GDPCapita[2020],MATCH(A44,GDPCapita[Country Code],0))</f>
        <v>13220.570758041918</v>
      </c>
      <c r="L44" s="56">
        <f>VLOOKUP(A44,TradeVolume[],MATCH("Country Growth (%)", TradeVolume[#Headers],0),FALSE)</f>
        <v>-7.76</v>
      </c>
      <c r="M44" s="58">
        <f>IF(INDEX(IHDI[IHDI],MATCH(A44,IHDI[ISO3],0))="..", NA(), INDEX(IHDI[IHDI],MATCH(A44,IHDI[ISO3],0)))</f>
        <v>0.72199999999999998</v>
      </c>
      <c r="N44" s="56">
        <f>IF(INDEX(IHDI[HDI-IHDI Loss],MATCH(A44,IHDI[ISO3],0))="..", NA(), INDEX(IHDI[HDI-IHDI Loss],MATCH(A44,IHDI[ISO3],0)))</f>
        <v>15.555555555555555</v>
      </c>
      <c r="O44" s="56">
        <f>IF(INDEX(IHDI[Gini coefficient],MATCH(A44,IHDI[ISO3],0))="..",NA(),INDEX(IHDI[Gini coefficient],MATCH(A44,IHDI[ISO3],0)))</f>
        <v>44.9</v>
      </c>
      <c r="P44" s="57">
        <f>VLOOKUP($A44,ArableLand[],MATCH("2020",ArableLand[#Headers],0),FALSE)</f>
        <v>1.6098836364810121</v>
      </c>
      <c r="Q44" s="67">
        <f t="shared" si="2"/>
        <v>14.581911768130496</v>
      </c>
      <c r="R44" t="str">
        <f>IF(INDEX(CountryList[Currency Unit],MATCH(A44,CountryList[Country ISO3], 0), 1)= "Euro","Yes","No")</f>
        <v>No</v>
      </c>
      <c r="S44" t="str">
        <f>IF(INDEX(CountryList[Income Group],MATCH(A44,CountryList[Country ISO3], 0), 1)= 0,"",SUBSTITUTE(SUBSTITUTE(INDEX(CountryList[Income Group],MATCH(A44,CountryList[Country ISO3], 0), 1),": OECD",""),": nonOECD",""))</f>
        <v>High income</v>
      </c>
    </row>
    <row r="45" spans="1:19" x14ac:dyDescent="0.25">
      <c r="A45" s="16" t="s">
        <v>356</v>
      </c>
      <c r="B45" t="str">
        <f>INDEX(CountryList[Country Name],MATCH(A45,CountryList[Country ISO3], 0), 1)</f>
        <v>China</v>
      </c>
      <c r="C45" t="str">
        <f>IF(INDEX(CountryList[Region],MATCH(A45,CountryList[Country ISO3], 0), 1)= 0,"",INDEX(CountryList[Region],MATCH(A45,CountryList[Country ISO3], 0), 1))</f>
        <v>East Asia &amp; Pacific</v>
      </c>
      <c r="D45" s="19">
        <f>VLOOKUP(A45,TradeVolume[],6,FALSE )</f>
        <v>2681372823.7199998</v>
      </c>
      <c r="E45" s="19">
        <f>VLOOKUP(A45,TradeVolume[],7,FALSE )</f>
        <v>1936139595.8199999</v>
      </c>
      <c r="F45" s="66">
        <f>100*D45/VLOOKUP("WLD", TradeVolume[], 6, FALSE)</f>
        <v>15.570272898066195</v>
      </c>
      <c r="G45" s="66">
        <f>100*E45/VLOOKUP("WLD", TradeVolume[],7, FALSE)</f>
        <v>10.064241084640136</v>
      </c>
      <c r="H45" s="65">
        <f t="shared" si="0"/>
        <v>1900.2004278364398</v>
      </c>
      <c r="I45" s="65">
        <f t="shared" si="1"/>
        <v>1372.0782338742824</v>
      </c>
      <c r="J45" s="63">
        <f>VLOOKUP(A45,Population[],MATCH("2020",Population[#Headers],0),FALSE)</f>
        <v>1411100000</v>
      </c>
      <c r="K45" s="27">
        <f>INDEX(GDPCapita[2020],MATCH(A45,GDPCapita[Country Code],0))</f>
        <v>10408.669756134919</v>
      </c>
      <c r="L45" s="56">
        <f>VLOOKUP(A45,TradeVolume[],MATCH("Country Growth (%)", TradeVolume[#Headers],0),FALSE)</f>
        <v>-0.23</v>
      </c>
      <c r="M45" s="58">
        <f>IF(INDEX(IHDI[IHDI],MATCH(A45,IHDI[ISO3],0))="..", NA(), INDEX(IHDI[IHDI],MATCH(A45,IHDI[ISO3],0)))</f>
        <v>0.65100000000000002</v>
      </c>
      <c r="N45" s="56">
        <f>IF(INDEX(IHDI[HDI-IHDI Loss],MATCH(A45,IHDI[ISO3],0))="..", NA(), INDEX(IHDI[HDI-IHDI Loss],MATCH(A45,IHDI[ISO3],0)))</f>
        <v>15.234375</v>
      </c>
      <c r="O45" s="56">
        <f>IF(INDEX(IHDI[Gini coefficient],MATCH(A45,IHDI[ISO3],0))="..",NA(),INDEX(IHDI[Gini coefficient],MATCH(A45,IHDI[ISO3],0)))</f>
        <v>38.200000000000003</v>
      </c>
      <c r="P45" s="57">
        <f>VLOOKUP($A45,ArableLand[],MATCH("2020",ArableLand[#Headers],0),FALSE)</f>
        <v>12.67659057984735</v>
      </c>
      <c r="Q45" s="67">
        <f t="shared" si="2"/>
        <v>27.792973110919405</v>
      </c>
      <c r="R45" t="str">
        <f>IF(INDEX(CountryList[Currency Unit],MATCH(A45,CountryList[Country ISO3], 0), 1)= "Euro","Yes","No")</f>
        <v>No</v>
      </c>
      <c r="S45" t="str">
        <f>IF(INDEX(CountryList[Income Group],MATCH(A45,CountryList[Country ISO3], 0), 1)= 0,"",SUBSTITUTE(SUBSTITUTE(INDEX(CountryList[Income Group],MATCH(A45,CountryList[Country ISO3], 0), 1),": OECD",""),": nonOECD",""))</f>
        <v>Upper middle income</v>
      </c>
    </row>
    <row r="46" spans="1:19" x14ac:dyDescent="0.25">
      <c r="A46" s="16" t="s">
        <v>337</v>
      </c>
      <c r="B46" t="str">
        <f>INDEX(CountryList[Country Name],MATCH(A46,CountryList[Country ISO3], 0), 1)</f>
        <v>Cote d'Ivoire</v>
      </c>
      <c r="C46" t="str">
        <f>IF(INDEX(CountryList[Region],MATCH(A46,CountryList[Country ISO3], 0), 1)= 0,"",INDEX(CountryList[Region],MATCH(A46,CountryList[Country ISO3], 0), 1))</f>
        <v>Sub-Saharan Africa</v>
      </c>
      <c r="D46" s="19">
        <f>VLOOKUP(A46,TradeVolume[],6,FALSE )</f>
        <v>11109326.33</v>
      </c>
      <c r="E46" s="19">
        <f>VLOOKUP(A46,TradeVolume[],7,FALSE )</f>
        <v>13326792.789999999</v>
      </c>
      <c r="F46" s="66">
        <f>100*D46/VLOOKUP("WLD", TradeVolume[], 6, FALSE)</f>
        <v>6.4509955923173407E-2</v>
      </c>
      <c r="G46" s="66">
        <f>100*E46/VLOOKUP("WLD", TradeVolume[],7, FALSE)</f>
        <v>6.9273959281225941E-2</v>
      </c>
      <c r="H46" s="65">
        <f t="shared" si="0"/>
        <v>421.15439049748323</v>
      </c>
      <c r="I46" s="65">
        <f t="shared" si="1"/>
        <v>505.21850992909884</v>
      </c>
      <c r="J46" s="63">
        <f>VLOOKUP(A46,Population[],MATCH("2020",Population[#Headers],0),FALSE)</f>
        <v>26378275</v>
      </c>
      <c r="K46" s="27">
        <f>INDEX(GDPCapita[2020],MATCH(A46,GDPCapita[Country Code],0))</f>
        <v>2325.7237050224721</v>
      </c>
      <c r="L46" s="56">
        <f>VLOOKUP(A46,TradeVolume[],MATCH("Country Growth (%)", TradeVolume[#Headers],0),FALSE)</f>
        <v>0</v>
      </c>
      <c r="M46" s="58">
        <f>IF(INDEX(IHDI[IHDI],MATCH(A46,IHDI[ISO3],0))="..", NA(), INDEX(IHDI[IHDI],MATCH(A46,IHDI[ISO3],0)))</f>
        <v>0.35799999999999998</v>
      </c>
      <c r="N46" s="56">
        <f>IF(INDEX(IHDI[HDI-IHDI Loss],MATCH(A46,IHDI[ISO3],0))="..", NA(), INDEX(IHDI[HDI-IHDI Loss],MATCH(A46,IHDI[ISO3],0)))</f>
        <v>34.909090909090914</v>
      </c>
      <c r="O46" s="56">
        <f>IF(INDEX(IHDI[Gini coefficient],MATCH(A46,IHDI[ISO3],0))="..",NA(),INDEX(IHDI[Gini coefficient],MATCH(A46,IHDI[ISO3],0)))</f>
        <v>37.200000000000003</v>
      </c>
      <c r="P46" s="57">
        <f>VLOOKUP($A46,ArableLand[],MATCH("2020",ArableLand[#Headers],0),FALSE)</f>
        <v>11.0062893081761</v>
      </c>
      <c r="Q46" s="67">
        <f t="shared" si="2"/>
        <v>-19.960404385744603</v>
      </c>
      <c r="R46" t="str">
        <f>IF(INDEX(CountryList[Currency Unit],MATCH(A46,CountryList[Country ISO3], 0), 1)= "Euro","Yes","No")</f>
        <v>No</v>
      </c>
      <c r="S46" t="str">
        <f>IF(INDEX(CountryList[Income Group],MATCH(A46,CountryList[Country ISO3], 0), 1)= 0,"",SUBSTITUTE(SUBSTITUTE(INDEX(CountryList[Income Group],MATCH(A46,CountryList[Country ISO3], 0), 1),": OECD",""),": nonOECD",""))</f>
        <v>Lower middle income</v>
      </c>
    </row>
    <row r="47" spans="1:19" x14ac:dyDescent="0.25">
      <c r="A47" s="16" t="s">
        <v>312</v>
      </c>
      <c r="B47" t="str">
        <f>INDEX(CountryList[Country Name],MATCH(A47,CountryList[Country ISO3], 0), 1)</f>
        <v>Cameroon</v>
      </c>
      <c r="C47" t="str">
        <f>IF(INDEX(CountryList[Region],MATCH(A47,CountryList[Country ISO3], 0), 1)= 0,"",INDEX(CountryList[Region],MATCH(A47,CountryList[Country ISO3], 0), 1))</f>
        <v>Sub-Saharan Africa</v>
      </c>
      <c r="D47" s="19">
        <f>VLOOKUP(A47,TradeVolume[],6,FALSE )</f>
        <v>4057949.05</v>
      </c>
      <c r="E47" s="19">
        <f>VLOOKUP(A47,TradeVolume[],7,FALSE )</f>
        <v>8459975.3200000003</v>
      </c>
      <c r="F47" s="66">
        <f>100*D47/VLOOKUP("WLD", TradeVolume[], 6, FALSE)</f>
        <v>2.3563815354588059E-2</v>
      </c>
      <c r="G47" s="66">
        <f>100*E47/VLOOKUP("WLD", TradeVolume[],7, FALSE)</f>
        <v>4.3975770845451588E-2</v>
      </c>
      <c r="H47" s="65">
        <f t="shared" si="0"/>
        <v>152.86558576507437</v>
      </c>
      <c r="I47" s="65">
        <f t="shared" si="1"/>
        <v>318.69278468389655</v>
      </c>
      <c r="J47" s="63">
        <f>VLOOKUP(A47,Population[],MATCH("2020",Population[#Headers],0),FALSE)</f>
        <v>26545864</v>
      </c>
      <c r="K47" s="27">
        <f>INDEX(GDPCapita[2020],MATCH(A47,GDPCapita[Country Code],0))</f>
        <v>1537.1302183277348</v>
      </c>
      <c r="L47" s="56">
        <f>VLOOKUP(A47,TradeVolume[],MATCH("Country Growth (%)", TradeVolume[#Headers],0),FALSE)</f>
        <v>0</v>
      </c>
      <c r="M47" s="58">
        <f>IF(INDEX(IHDI[IHDI],MATCH(A47,IHDI[ISO3],0))="..", NA(), INDEX(IHDI[IHDI],MATCH(A47,IHDI[ISO3],0)))</f>
        <v>0.39300000000000002</v>
      </c>
      <c r="N47" s="56">
        <f>IF(INDEX(IHDI[HDI-IHDI Loss],MATCH(A47,IHDI[ISO3],0))="..", NA(), INDEX(IHDI[HDI-IHDI Loss],MATCH(A47,IHDI[ISO3],0)))</f>
        <v>31.770833333333325</v>
      </c>
      <c r="O47" s="56">
        <f>IF(INDEX(IHDI[Gini coefficient],MATCH(A47,IHDI[ISO3],0))="..",NA(),INDEX(IHDI[Gini coefficient],MATCH(A47,IHDI[ISO3],0)))</f>
        <v>46.6</v>
      </c>
      <c r="P47" s="57">
        <f>VLOOKUP($A47,ArableLand[],MATCH("2020",ArableLand[#Headers],0),FALSE)</f>
        <v>13.115863848871401</v>
      </c>
      <c r="Q47" s="67">
        <f t="shared" si="2"/>
        <v>-108.47909167316926</v>
      </c>
      <c r="R47" t="str">
        <f>IF(INDEX(CountryList[Currency Unit],MATCH(A47,CountryList[Country ISO3], 0), 1)= "Euro","Yes","No")</f>
        <v>No</v>
      </c>
      <c r="S47" t="str">
        <f>IF(INDEX(CountryList[Income Group],MATCH(A47,CountryList[Country ISO3], 0), 1)= 0,"",SUBSTITUTE(SUBSTITUTE(INDEX(CountryList[Income Group],MATCH(A47,CountryList[Country ISO3], 0), 1),": OECD",""),": nonOECD",""))</f>
        <v>Lower middle income</v>
      </c>
    </row>
    <row r="48" spans="1:19" x14ac:dyDescent="0.25">
      <c r="A48" s="16" t="s">
        <v>315</v>
      </c>
      <c r="B48" t="str">
        <f>INDEX(CountryList[Country Name],MATCH(A48,CountryList[Country ISO3], 0), 1)</f>
        <v>Congo, Rep.</v>
      </c>
      <c r="C48" t="str">
        <f>IF(INDEX(CountryList[Region],MATCH(A48,CountryList[Country ISO3], 0), 1)= 0,"",INDEX(CountryList[Region],MATCH(A48,CountryList[Country ISO3], 0), 1))</f>
        <v>Sub-Saharan Africa</v>
      </c>
      <c r="D48" s="19">
        <f>VLOOKUP(A48,TradeVolume[],6,FALSE )</f>
        <v>7254870.0599999996</v>
      </c>
      <c r="E48" s="19">
        <f>VLOOKUP(A48,TradeVolume[],7,FALSE )</f>
        <v>3043339.23</v>
      </c>
      <c r="F48" s="66">
        <f>100*D48/VLOOKUP("WLD", TradeVolume[], 6, FALSE)</f>
        <v>4.2127788301178692E-2</v>
      </c>
      <c r="G48" s="66">
        <f>100*E48/VLOOKUP("WLD", TradeVolume[],7, FALSE)</f>
        <v>1.5819571987055522E-2</v>
      </c>
      <c r="H48" s="65">
        <f t="shared" si="0"/>
        <v>1314.7424979503785</v>
      </c>
      <c r="I48" s="65">
        <f t="shared" si="1"/>
        <v>551.52020480992348</v>
      </c>
      <c r="J48" s="63">
        <f>VLOOKUP(A48,Population[],MATCH("2020",Population[#Headers],0),FALSE)</f>
        <v>5518092</v>
      </c>
      <c r="K48" s="27">
        <f>INDEX(GDPCapita[2020],MATCH(A48,GDPCapita[Country Code],0))</f>
        <v>1899.7782374210635</v>
      </c>
      <c r="L48" s="56">
        <f>VLOOKUP(A48,TradeVolume[],MATCH("Country Growth (%)", TradeVolume[#Headers],0),FALSE)</f>
        <v>-7.75</v>
      </c>
      <c r="M48" s="58">
        <f>IF(INDEX(IHDI[IHDI],MATCH(A48,IHDI[ISO3],0))="..", NA(), INDEX(IHDI[IHDI],MATCH(A48,IHDI[ISO3],0)))</f>
        <v>0.432</v>
      </c>
      <c r="N48" s="56">
        <f>IF(INDEX(IHDI[HDI-IHDI Loss],MATCH(A48,IHDI[ISO3],0))="..", NA(), INDEX(IHDI[HDI-IHDI Loss],MATCH(A48,IHDI[ISO3],0)))</f>
        <v>24.343257443082312</v>
      </c>
      <c r="O48" s="56">
        <f>IF(INDEX(IHDI[Gini coefficient],MATCH(A48,IHDI[ISO3],0))="..",NA(),INDEX(IHDI[Gini coefficient],MATCH(A48,IHDI[ISO3],0)))</f>
        <v>48.9</v>
      </c>
      <c r="P48" s="57">
        <f>VLOOKUP($A48,ArableLand[],MATCH("2020",ArableLand[#Headers],0),FALSE)</f>
        <v>1.6105417276720351</v>
      </c>
      <c r="Q48" s="67">
        <f t="shared" si="2"/>
        <v>58.051085617927669</v>
      </c>
      <c r="R48" t="str">
        <f>IF(INDEX(CountryList[Currency Unit],MATCH(A48,CountryList[Country ISO3], 0), 1)= "Euro","Yes","No")</f>
        <v>No</v>
      </c>
      <c r="S48" t="str">
        <f>IF(INDEX(CountryList[Income Group],MATCH(A48,CountryList[Country ISO3], 0), 1)= 0,"",SUBSTITUTE(SUBSTITUTE(INDEX(CountryList[Income Group],MATCH(A48,CountryList[Country ISO3], 0), 1),": OECD",""),": nonOECD",""))</f>
        <v>Lower middle income</v>
      </c>
    </row>
    <row r="49" spans="1:19" x14ac:dyDescent="0.25">
      <c r="A49" s="16" t="s">
        <v>537</v>
      </c>
      <c r="B49" t="str">
        <f>INDEX(CountryList[Country Name],MATCH(A49,CountryList[Country ISO3], 0), 1)</f>
        <v>Cook Islands</v>
      </c>
      <c r="C49" t="str">
        <f>IF(INDEX(CountryList[Region],MATCH(A49,CountryList[Country ISO3], 0), 1)= 0,"",INDEX(CountryList[Region],MATCH(A49,CountryList[Country ISO3], 0), 1))</f>
        <v/>
      </c>
      <c r="D49" s="19">
        <f>VLOOKUP(A49,TradeVolume[],6,FALSE )</f>
        <v>28582.57</v>
      </c>
      <c r="E49" s="19">
        <f>VLOOKUP(A49,TradeVolume[],7,FALSE )</f>
        <v>104001.88</v>
      </c>
      <c r="F49" s="66">
        <f>100*D49/VLOOKUP("WLD", TradeVolume[], 6, FALSE)</f>
        <v>1.6597409024630015E-4</v>
      </c>
      <c r="G49" s="66">
        <f>100*E49/VLOOKUP("WLD", TradeVolume[],7, FALSE)</f>
        <v>5.406118421603332E-4</v>
      </c>
      <c r="H49" s="65" t="e">
        <f t="shared" si="0"/>
        <v>#N/A</v>
      </c>
      <c r="I49" s="65" t="e">
        <f t="shared" si="1"/>
        <v>#N/A</v>
      </c>
      <c r="J49" s="63" t="e">
        <f>VLOOKUP(A49,Population[],MATCH("2020",Population[#Headers],0),FALSE)</f>
        <v>#N/A</v>
      </c>
      <c r="K49" s="27" t="e">
        <f>INDEX(GDPCapita[2020],MATCH(A49,GDPCapita[Country Code],0))</f>
        <v>#N/A</v>
      </c>
      <c r="L49" s="56">
        <f>VLOOKUP(A49,TradeVolume[],MATCH("Country Growth (%)", TradeVolume[#Headers],0),FALSE)</f>
        <v>0</v>
      </c>
      <c r="M49" s="58" t="e">
        <f>IF(INDEX(IHDI[IHDI],MATCH(A49,IHDI[ISO3],0))="..", NA(), INDEX(IHDI[IHDI],MATCH(A49,IHDI[ISO3],0)))</f>
        <v>#N/A</v>
      </c>
      <c r="N49" s="56" t="e">
        <f>IF(INDEX(IHDI[HDI-IHDI Loss],MATCH(A49,IHDI[ISO3],0))="..", NA(), INDEX(IHDI[HDI-IHDI Loss],MATCH(A49,IHDI[ISO3],0)))</f>
        <v>#N/A</v>
      </c>
      <c r="O49" s="56" t="e">
        <f>IF(INDEX(IHDI[Gini coefficient],MATCH(A49,IHDI[ISO3],0))="..",NA(),INDEX(IHDI[Gini coefficient],MATCH(A49,IHDI[ISO3],0)))</f>
        <v>#N/A</v>
      </c>
      <c r="P49" s="57" t="e">
        <f>VLOOKUP($A49,ArableLand[],MATCH("2020",ArableLand[#Headers],0),FALSE)</f>
        <v>#N/A</v>
      </c>
      <c r="Q49" s="67">
        <f t="shared" si="2"/>
        <v>-263.86469096375873</v>
      </c>
      <c r="R49" t="str">
        <f>IF(INDEX(CountryList[Currency Unit],MATCH(A49,CountryList[Country ISO3], 0), 1)= "Euro","Yes","No")</f>
        <v>No</v>
      </c>
      <c r="S49" t="str">
        <f>IF(INDEX(CountryList[Income Group],MATCH(A49,CountryList[Country ISO3], 0), 1)= 0,"",SUBSTITUTE(SUBSTITUTE(INDEX(CountryList[Income Group],MATCH(A49,CountryList[Country ISO3], 0), 1),": OECD",""),": nonOECD",""))</f>
        <v>Others</v>
      </c>
    </row>
    <row r="50" spans="1:19" x14ac:dyDescent="0.25">
      <c r="A50" s="16" t="s">
        <v>505</v>
      </c>
      <c r="B50" t="str">
        <f>INDEX(CountryList[Country Name],MATCH(A50,CountryList[Country ISO3], 0), 1)</f>
        <v>Colombia</v>
      </c>
      <c r="C50" t="str">
        <f>IF(INDEX(CountryList[Region],MATCH(A50,CountryList[Country ISO3], 0), 1)= 0,"",INDEX(CountryList[Region],MATCH(A50,CountryList[Country ISO3], 0), 1))</f>
        <v>Latin America &amp; Caribbean</v>
      </c>
      <c r="D50" s="19">
        <f>VLOOKUP(A50,TradeVolume[],6,FALSE )</f>
        <v>34513560.840000004</v>
      </c>
      <c r="E50" s="19">
        <f>VLOOKUP(A50,TradeVolume[],7,FALSE )</f>
        <v>46773149.579999998</v>
      </c>
      <c r="F50" s="66">
        <f>100*D50/VLOOKUP("WLD", TradeVolume[], 6, FALSE)</f>
        <v>0.20041433858394581</v>
      </c>
      <c r="G50" s="66">
        <f>100*E50/VLOOKUP("WLD", TradeVolume[],7, FALSE)</f>
        <v>0.24313136029930052</v>
      </c>
      <c r="H50" s="65">
        <f t="shared" si="0"/>
        <v>678.2941163476504</v>
      </c>
      <c r="I50" s="65">
        <f t="shared" si="1"/>
        <v>919.23149599775047</v>
      </c>
      <c r="J50" s="63">
        <f>VLOOKUP(A50,Population[],MATCH("2020",Population[#Headers],0),FALSE)</f>
        <v>50882884</v>
      </c>
      <c r="K50" s="27">
        <f>INDEX(GDPCapita[2020],MATCH(A50,GDPCapita[Country Code],0))</f>
        <v>5312.1985555498459</v>
      </c>
      <c r="L50" s="56">
        <f>VLOOKUP(A50,TradeVolume[],MATCH("Country Growth (%)", TradeVolume[#Headers],0),FALSE)</f>
        <v>-9.16</v>
      </c>
      <c r="M50" s="58">
        <f>IF(INDEX(IHDI[IHDI],MATCH(A50,IHDI[ISO3],0))="..", NA(), INDEX(IHDI[IHDI],MATCH(A50,IHDI[ISO3],0)))</f>
        <v>0.58899999999999997</v>
      </c>
      <c r="N50" s="56">
        <f>IF(INDEX(IHDI[HDI-IHDI Loss],MATCH(A50,IHDI[ISO3],0))="..", NA(), INDEX(IHDI[HDI-IHDI Loss],MATCH(A50,IHDI[ISO3],0)))</f>
        <v>21.675531914893618</v>
      </c>
      <c r="O50" s="56">
        <f>IF(INDEX(IHDI[Gini coefficient],MATCH(A50,IHDI[ISO3],0))="..",NA(),INDEX(IHDI[Gini coefficient],MATCH(A50,IHDI[ISO3],0)))</f>
        <v>54.2</v>
      </c>
      <c r="P50" s="57">
        <f>VLOOKUP($A50,ArableLand[],MATCH("2020",ArableLand[#Headers],0),FALSE)</f>
        <v>4.3965235691753044</v>
      </c>
      <c r="Q50" s="67">
        <f t="shared" si="2"/>
        <v>-35.521077633321354</v>
      </c>
      <c r="R50" t="str">
        <f>IF(INDEX(CountryList[Currency Unit],MATCH(A50,CountryList[Country ISO3], 0), 1)= "Euro","Yes","No")</f>
        <v>No</v>
      </c>
      <c r="S50" t="str">
        <f>IF(INDEX(CountryList[Income Group],MATCH(A50,CountryList[Country ISO3], 0), 1)= 0,"",SUBSTITUTE(SUBSTITUTE(INDEX(CountryList[Income Group],MATCH(A50,CountryList[Country ISO3], 0), 1),": OECD",""),": nonOECD",""))</f>
        <v>Upper middle income</v>
      </c>
    </row>
    <row r="51" spans="1:19" x14ac:dyDescent="0.25">
      <c r="A51" s="16" t="s">
        <v>289</v>
      </c>
      <c r="B51" t="str">
        <f>INDEX(CountryList[Country Name],MATCH(A51,CountryList[Country ISO3], 0), 1)</f>
        <v>Comoros</v>
      </c>
      <c r="C51" t="str">
        <f>IF(INDEX(CountryList[Region],MATCH(A51,CountryList[Country ISO3], 0), 1)= 0,"",INDEX(CountryList[Region],MATCH(A51,CountryList[Country ISO3], 0), 1))</f>
        <v>Sub-Saharan Africa</v>
      </c>
      <c r="D51" s="19">
        <f>VLOOKUP(A51,TradeVolume[],6,FALSE )</f>
        <v>61047.62</v>
      </c>
      <c r="E51" s="19">
        <f>VLOOKUP(A51,TradeVolume[],7,FALSE )</f>
        <v>356561.67</v>
      </c>
      <c r="F51" s="66">
        <f>100*D51/VLOOKUP("WLD", TradeVolume[], 6, FALSE)</f>
        <v>3.5449307711664271E-4</v>
      </c>
      <c r="G51" s="66">
        <f>100*E51/VLOOKUP("WLD", TradeVolume[],7, FALSE)</f>
        <v>1.8534420845321721E-3</v>
      </c>
      <c r="H51" s="65">
        <f t="shared" si="0"/>
        <v>70.202358569219001</v>
      </c>
      <c r="I51" s="65">
        <f t="shared" si="1"/>
        <v>410.03187690821591</v>
      </c>
      <c r="J51" s="63">
        <f>VLOOKUP(A51,Population[],MATCH("2020",Population[#Headers],0),FALSE)</f>
        <v>869595</v>
      </c>
      <c r="K51" s="27">
        <f>INDEX(GDPCapita[2020],MATCH(A51,GDPCapita[Country Code],0))</f>
        <v>1407.4092704344594</v>
      </c>
      <c r="L51" s="56">
        <f>VLOOKUP(A51,TradeVolume[],MATCH("Country Growth (%)", TradeVolume[#Headers],0),FALSE)</f>
        <v>15.35</v>
      </c>
      <c r="M51" s="58">
        <f>IF(INDEX(IHDI[IHDI],MATCH(A51,IHDI[ISO3],0))="..", NA(), INDEX(IHDI[IHDI],MATCH(A51,IHDI[ISO3],0)))</f>
        <v>0.31</v>
      </c>
      <c r="N51" s="56">
        <f>IF(INDEX(IHDI[HDI-IHDI Loss],MATCH(A51,IHDI[ISO3],0))="..", NA(), INDEX(IHDI[HDI-IHDI Loss],MATCH(A51,IHDI[ISO3],0)))</f>
        <v>44.44444444444445</v>
      </c>
      <c r="O51" s="56">
        <f>IF(INDEX(IHDI[Gini coefficient],MATCH(A51,IHDI[ISO3],0))="..",NA(),INDEX(IHDI[Gini coefficient],MATCH(A51,IHDI[ISO3],0)))</f>
        <v>45.3</v>
      </c>
      <c r="P51" s="57">
        <f>VLOOKUP($A51,ArableLand[],MATCH("2020",ArableLand[#Headers],0),FALSE)</f>
        <v>35.464803868887692</v>
      </c>
      <c r="Q51" s="67">
        <f t="shared" si="2"/>
        <v>-484.07136920325468</v>
      </c>
      <c r="R51" t="str">
        <f>IF(INDEX(CountryList[Currency Unit],MATCH(A51,CountryList[Country ISO3], 0), 1)= "Euro","Yes","No")</f>
        <v>No</v>
      </c>
      <c r="S51" t="str">
        <f>IF(INDEX(CountryList[Income Group],MATCH(A51,CountryList[Country ISO3], 0), 1)= 0,"",SUBSTITUTE(SUBSTITUTE(INDEX(CountryList[Income Group],MATCH(A51,CountryList[Country ISO3], 0), 1),": OECD",""),": nonOECD",""))</f>
        <v>Low income</v>
      </c>
    </row>
    <row r="52" spans="1:19" x14ac:dyDescent="0.25">
      <c r="A52" s="16" t="s">
        <v>336</v>
      </c>
      <c r="B52" t="str">
        <f>INDEX(CountryList[Country Name],MATCH(A52,CountryList[Country ISO3], 0), 1)</f>
        <v>Cape Verde</v>
      </c>
      <c r="C52" t="str">
        <f>IF(INDEX(CountryList[Region],MATCH(A52,CountryList[Country ISO3], 0), 1)= 0,"",INDEX(CountryList[Region],MATCH(A52,CountryList[Country ISO3], 0), 1))</f>
        <v>Sub-Saharan Africa</v>
      </c>
      <c r="D52" s="19">
        <f>VLOOKUP(A52,TradeVolume[],6,FALSE )</f>
        <v>96500.96</v>
      </c>
      <c r="E52" s="19">
        <f>VLOOKUP(A52,TradeVolume[],7,FALSE )</f>
        <v>1408169.41</v>
      </c>
      <c r="F52" s="66">
        <f>100*D52/VLOOKUP("WLD", TradeVolume[], 6, FALSE)</f>
        <v>5.6036455237911081E-4</v>
      </c>
      <c r="G52" s="66">
        <f>100*E52/VLOOKUP("WLD", TradeVolume[],7, FALSE)</f>
        <v>7.3198009383477446E-3</v>
      </c>
      <c r="H52" s="65">
        <f t="shared" si="0"/>
        <v>173.56662374008073</v>
      </c>
      <c r="I52" s="65">
        <f t="shared" si="1"/>
        <v>2532.7334582760777</v>
      </c>
      <c r="J52" s="63">
        <f>VLOOKUP(A52,Population[],MATCH("2020",Population[#Headers],0),FALSE)</f>
        <v>555988</v>
      </c>
      <c r="K52" s="27">
        <f>INDEX(GDPCapita[2020],MATCH(A52,GDPCapita[Country Code],0))</f>
        <v>3064.272388428195</v>
      </c>
      <c r="L52" s="56">
        <f>VLOOKUP(A52,TradeVolume[],MATCH("Country Growth (%)", TradeVolume[#Headers],0),FALSE)</f>
        <v>19.690000000000001</v>
      </c>
      <c r="M52" s="58" t="e">
        <f>IF(INDEX(IHDI[IHDI],MATCH(A52,IHDI[ISO3],0))="..", NA(), INDEX(IHDI[IHDI],MATCH(A52,IHDI[ISO3],0)))</f>
        <v>#N/A</v>
      </c>
      <c r="N52" s="56" t="e">
        <f>IF(INDEX(IHDI[HDI-IHDI Loss],MATCH(A52,IHDI[ISO3],0))="..", NA(), INDEX(IHDI[HDI-IHDI Loss],MATCH(A52,IHDI[ISO3],0)))</f>
        <v>#N/A</v>
      </c>
      <c r="O52" s="56">
        <f>IF(INDEX(IHDI[Gini coefficient],MATCH(A52,IHDI[ISO3],0))="..",NA(),INDEX(IHDI[Gini coefficient],MATCH(A52,IHDI[ISO3],0)))</f>
        <v>42.4</v>
      </c>
      <c r="P52" s="57">
        <f>VLOOKUP($A52,ArableLand[],MATCH("2020",ArableLand[#Headers],0),FALSE)</f>
        <v>12.406947890818859</v>
      </c>
      <c r="Q52" s="67">
        <f t="shared" si="2"/>
        <v>-1359.2283952408347</v>
      </c>
      <c r="R52" t="str">
        <f>IF(INDEX(CountryList[Currency Unit],MATCH(A52,CountryList[Country ISO3], 0), 1)= "Euro","Yes","No")</f>
        <v>No</v>
      </c>
      <c r="S52" t="str">
        <f>IF(INDEX(CountryList[Income Group],MATCH(A52,CountryList[Country ISO3], 0), 1)= 0,"",SUBSTITUTE(SUBSTITUTE(INDEX(CountryList[Income Group],MATCH(A52,CountryList[Country ISO3], 0), 1),": OECD",""),": nonOECD",""))</f>
        <v>Lower middle income</v>
      </c>
    </row>
    <row r="53" spans="1:19" x14ac:dyDescent="0.25">
      <c r="A53" s="16" t="s">
        <v>494</v>
      </c>
      <c r="B53" t="str">
        <f>INDEX(CountryList[Country Name],MATCH(A53,CountryList[Country ISO3], 0), 1)</f>
        <v>Costa Rica</v>
      </c>
      <c r="C53" t="str">
        <f>IF(INDEX(CountryList[Region],MATCH(A53,CountryList[Country ISO3], 0), 1)= 0,"",INDEX(CountryList[Region],MATCH(A53,CountryList[Country ISO3], 0), 1))</f>
        <v>Latin America &amp; Caribbean</v>
      </c>
      <c r="D53" s="19">
        <f>VLOOKUP(A53,TradeVolume[],6,FALSE )</f>
        <v>16094915.23</v>
      </c>
      <c r="E53" s="19">
        <f>VLOOKUP(A53,TradeVolume[],7,FALSE )</f>
        <v>14492469.060000001</v>
      </c>
      <c r="F53" s="66">
        <f>100*D53/VLOOKUP("WLD", TradeVolume[], 6, FALSE)</f>
        <v>9.3460417061536835E-2</v>
      </c>
      <c r="G53" s="66">
        <f>100*E53/VLOOKUP("WLD", TradeVolume[],7, FALSE)</f>
        <v>7.5333257398599265E-2</v>
      </c>
      <c r="H53" s="65">
        <f t="shared" si="0"/>
        <v>3159.5121801357409</v>
      </c>
      <c r="I53" s="65">
        <f t="shared" si="1"/>
        <v>2844.9440000753812</v>
      </c>
      <c r="J53" s="63">
        <f>VLOOKUP(A53,Population[],MATCH("2020",Population[#Headers],0),FALSE)</f>
        <v>5094114</v>
      </c>
      <c r="K53" s="27">
        <f>INDEX(GDPCapita[2020],MATCH(A53,GDPCapita[Country Code],0))</f>
        <v>12201.9260332666</v>
      </c>
      <c r="L53" s="56">
        <f>VLOOKUP(A53,TradeVolume[],MATCH("Country Growth (%)", TradeVolume[#Headers],0),FALSE)</f>
        <v>-5.26</v>
      </c>
      <c r="M53" s="58">
        <f>IF(INDEX(IHDI[IHDI],MATCH(A53,IHDI[ISO3],0))="..", NA(), INDEX(IHDI[IHDI],MATCH(A53,IHDI[ISO3],0)))</f>
        <v>0.66400000000000003</v>
      </c>
      <c r="N53" s="56">
        <f>IF(INDEX(IHDI[HDI-IHDI Loss],MATCH(A53,IHDI[ISO3],0))="..", NA(), INDEX(IHDI[HDI-IHDI Loss],MATCH(A53,IHDI[ISO3],0)))</f>
        <v>17.923362175525337</v>
      </c>
      <c r="O53" s="56">
        <f>IF(INDEX(IHDI[Gini coefficient],MATCH(A53,IHDI[ISO3],0))="..",NA(),INDEX(IHDI[Gini coefficient],MATCH(A53,IHDI[ISO3],0)))</f>
        <v>49.3</v>
      </c>
      <c r="P53" s="57">
        <f>VLOOKUP($A53,ArableLand[],MATCH("2020",ArableLand[#Headers],0),FALSE)</f>
        <v>4.7884841363102231</v>
      </c>
      <c r="Q53" s="67">
        <f t="shared" si="2"/>
        <v>9.9562262186577488</v>
      </c>
      <c r="R53" t="str">
        <f>IF(INDEX(CountryList[Currency Unit],MATCH(A53,CountryList[Country ISO3], 0), 1)= "Euro","Yes","No")</f>
        <v>No</v>
      </c>
      <c r="S53" t="str">
        <f>IF(INDEX(CountryList[Income Group],MATCH(A53,CountryList[Country ISO3], 0), 1)= 0,"",SUBSTITUTE(SUBSTITUTE(INDEX(CountryList[Income Group],MATCH(A53,CountryList[Country ISO3], 0), 1),": OECD",""),": nonOECD",""))</f>
        <v>Upper middle income</v>
      </c>
    </row>
    <row r="54" spans="1:19" x14ac:dyDescent="0.25">
      <c r="A54" s="16" t="s">
        <v>468</v>
      </c>
      <c r="B54" t="str">
        <f>INDEX(CountryList[Country Name],MATCH(A54,CountryList[Country ISO3], 0), 1)</f>
        <v>Cuba</v>
      </c>
      <c r="C54" t="str">
        <f>IF(INDEX(CountryList[Region],MATCH(A54,CountryList[Country ISO3], 0), 1)= 0,"",INDEX(CountryList[Region],MATCH(A54,CountryList[Country ISO3], 0), 1))</f>
        <v>Latin America &amp; Caribbean</v>
      </c>
      <c r="D54" s="19">
        <f>VLOOKUP(A54,TradeVolume[],6,FALSE )</f>
        <v>1697588.22</v>
      </c>
      <c r="E54" s="19">
        <f>VLOOKUP(A54,TradeVolume[],7,FALSE )</f>
        <v>5623016.0499999998</v>
      </c>
      <c r="F54" s="66">
        <f>100*D54/VLOOKUP("WLD", TradeVolume[], 6, FALSE)</f>
        <v>9.8576041422215026E-3</v>
      </c>
      <c r="G54" s="66">
        <f>100*E54/VLOOKUP("WLD", TradeVolume[],7, FALSE)</f>
        <v>2.9228981873093259E-2</v>
      </c>
      <c r="H54" s="65">
        <f t="shared" si="0"/>
        <v>149.87602828594171</v>
      </c>
      <c r="I54" s="65">
        <f t="shared" si="1"/>
        <v>496.44271952011087</v>
      </c>
      <c r="J54" s="63">
        <f>VLOOKUP(A54,Population[],MATCH("2020",Population[#Headers],0),FALSE)</f>
        <v>11326616</v>
      </c>
      <c r="K54" s="27">
        <f>INDEX(GDPCapita[2020],MATCH(A54,GDPCapita[Country Code],0))</f>
        <v>9477.8528732677078</v>
      </c>
      <c r="L54" s="56">
        <f>VLOOKUP(A54,TradeVolume[],MATCH("Country Growth (%)", TradeVolume[#Headers],0),FALSE)</f>
        <v>0</v>
      </c>
      <c r="M54" s="58" t="e">
        <f>IF(INDEX(IHDI[IHDI],MATCH(A54,IHDI[ISO3],0))="..", NA(), INDEX(IHDI[IHDI],MATCH(A54,IHDI[ISO3],0)))</f>
        <v>#N/A</v>
      </c>
      <c r="N54" s="56" t="e">
        <f>IF(INDEX(IHDI[HDI-IHDI Loss],MATCH(A54,IHDI[ISO3],0))="..", NA(), INDEX(IHDI[HDI-IHDI Loss],MATCH(A54,IHDI[ISO3],0)))</f>
        <v>#N/A</v>
      </c>
      <c r="O54" s="56" t="e">
        <f>IF(INDEX(IHDI[Gini coefficient],MATCH(A54,IHDI[ISO3],0))="..",NA(),INDEX(IHDI[Gini coefficient],MATCH(A54,IHDI[ISO3],0)))</f>
        <v>#N/A</v>
      </c>
      <c r="P54" s="57">
        <f>VLOOKUP($A54,ArableLand[],MATCH("2020",ArableLand[#Headers],0),FALSE)</f>
        <v>28.021194605009637</v>
      </c>
      <c r="Q54" s="67">
        <f t="shared" si="2"/>
        <v>-231.23557195749154</v>
      </c>
      <c r="R54" t="str">
        <f>IF(INDEX(CountryList[Currency Unit],MATCH(A54,CountryList[Country ISO3], 0), 1)= "Euro","Yes","No")</f>
        <v>No</v>
      </c>
      <c r="S54" t="str">
        <f>IF(INDEX(CountryList[Income Group],MATCH(A54,CountryList[Country ISO3], 0), 1)= 0,"",SUBSTITUTE(SUBSTITUTE(INDEX(CountryList[Income Group],MATCH(A54,CountryList[Country ISO3], 0), 1),": OECD",""),": nonOECD",""))</f>
        <v>Upper middle income</v>
      </c>
    </row>
    <row r="55" spans="1:19" x14ac:dyDescent="0.25">
      <c r="A55" s="16" t="s">
        <v>469</v>
      </c>
      <c r="B55" t="str">
        <f>INDEX(CountryList[Country Name],MATCH(A55,CountryList[Country ISO3], 0), 1)</f>
        <v>Curaçao</v>
      </c>
      <c r="C55" t="str">
        <f>IF(INDEX(CountryList[Region],MATCH(A55,CountryList[Country ISO3], 0), 1)= 0,"",INDEX(CountryList[Region],MATCH(A55,CountryList[Country ISO3], 0), 1))</f>
        <v>Latin America &amp; Caribbean</v>
      </c>
      <c r="D55" s="19">
        <f>VLOOKUP(A55,TradeVolume[],6,FALSE )</f>
        <v>168923.1</v>
      </c>
      <c r="E55" s="19">
        <f>VLOOKUP(A55,TradeVolume[],7,FALSE )</f>
        <v>1303585.3999999999</v>
      </c>
      <c r="F55" s="66">
        <f>100*D55/VLOOKUP("WLD", TradeVolume[], 6, FALSE)</f>
        <v>9.8090751965567769E-4</v>
      </c>
      <c r="G55" s="66">
        <f>100*E55/VLOOKUP("WLD", TradeVolume[],7, FALSE)</f>
        <v>6.776163128083019E-3</v>
      </c>
      <c r="H55" s="65">
        <f t="shared" si="0"/>
        <v>1090.1992294139286</v>
      </c>
      <c r="I55" s="65">
        <f t="shared" si="1"/>
        <v>8413.1051262689816</v>
      </c>
      <c r="J55" s="63">
        <f>VLOOKUP(A55,Population[],MATCH("2020",Population[#Headers],0),FALSE)</f>
        <v>154947</v>
      </c>
      <c r="K55" s="27">
        <f>INDEX(GDPCapita[2020],MATCH(A55,GDPCapita[Country Code],0))</f>
        <v>16109.861666550638</v>
      </c>
      <c r="L55" s="56">
        <f>VLOOKUP(A55,TradeVolume[],MATCH("Country Growth (%)", TradeVolume[#Headers],0),FALSE)</f>
        <v>0</v>
      </c>
      <c r="M55" s="58" t="e">
        <f>IF(INDEX(IHDI[IHDI],MATCH(A55,IHDI[ISO3],0))="..", NA(), INDEX(IHDI[IHDI],MATCH(A55,IHDI[ISO3],0)))</f>
        <v>#N/A</v>
      </c>
      <c r="N55" s="56" t="e">
        <f>IF(INDEX(IHDI[HDI-IHDI Loss],MATCH(A55,IHDI[ISO3],0))="..", NA(), INDEX(IHDI[HDI-IHDI Loss],MATCH(A55,IHDI[ISO3],0)))</f>
        <v>#N/A</v>
      </c>
      <c r="O55" s="56" t="e">
        <f>IF(INDEX(IHDI[Gini coefficient],MATCH(A55,IHDI[ISO3],0))="..",NA(),INDEX(IHDI[Gini coefficient],MATCH(A55,IHDI[ISO3],0)))</f>
        <v>#N/A</v>
      </c>
      <c r="P55" s="57">
        <f>VLOOKUP($A55,ArableLand[],MATCH("2020",ArableLand[#Headers],0),FALSE)</f>
        <v>0</v>
      </c>
      <c r="Q55" s="67">
        <f t="shared" si="2"/>
        <v>-671.70345559606699</v>
      </c>
      <c r="R55" t="str">
        <f>IF(INDEX(CountryList[Currency Unit],MATCH(A55,CountryList[Country ISO3], 0), 1)= "Euro","Yes","No")</f>
        <v>No</v>
      </c>
      <c r="S55" t="str">
        <f>IF(INDEX(CountryList[Income Group],MATCH(A55,CountryList[Country ISO3], 0), 1)= 0,"",SUBSTITUTE(SUBSTITUTE(INDEX(CountryList[Income Group],MATCH(A55,CountryList[Country ISO3], 0), 1),": OECD",""),": nonOECD",""))</f>
        <v>High income</v>
      </c>
    </row>
    <row r="56" spans="1:19" x14ac:dyDescent="0.25">
      <c r="A56" s="16" t="s">
        <v>685</v>
      </c>
      <c r="B56" t="str">
        <f>INDEX(CountryList[Country Name],MATCH(A56,CountryList[Country ISO3], 0), 1)</f>
        <v>Christmas Island</v>
      </c>
      <c r="C56" t="str">
        <f>IF(INDEX(CountryList[Region],MATCH(A56,CountryList[Country ISO3], 0), 1)= 0,"",INDEX(CountryList[Region],MATCH(A56,CountryList[Country ISO3], 0), 1))</f>
        <v/>
      </c>
      <c r="D56" s="19">
        <f>VLOOKUP(A56,TradeVolume[],6,FALSE )</f>
        <v>15600.29</v>
      </c>
      <c r="E56" s="19">
        <f>VLOOKUP(A56,TradeVolume[],7,FALSE )</f>
        <v>24594.81</v>
      </c>
      <c r="F56" s="66">
        <f>100*D56/VLOOKUP("WLD", TradeVolume[], 6, FALSE)</f>
        <v>9.058821303782178E-5</v>
      </c>
      <c r="G56" s="66">
        <f>100*E56/VLOOKUP("WLD", TradeVolume[],7, FALSE)</f>
        <v>1.2784620375788769E-4</v>
      </c>
      <c r="H56" s="65" t="e">
        <f t="shared" si="0"/>
        <v>#N/A</v>
      </c>
      <c r="I56" s="65" t="e">
        <f t="shared" si="1"/>
        <v>#N/A</v>
      </c>
      <c r="J56" s="63" t="e">
        <f>VLOOKUP(A56,Population[],MATCH("2020",Population[#Headers],0),FALSE)</f>
        <v>#N/A</v>
      </c>
      <c r="K56" s="27" t="e">
        <f>INDEX(GDPCapita[2020],MATCH(A56,GDPCapita[Country Code],0))</f>
        <v>#N/A</v>
      </c>
      <c r="L56" s="56">
        <f>VLOOKUP(A56,TradeVolume[],MATCH("Country Growth (%)", TradeVolume[#Headers],0),FALSE)</f>
        <v>0</v>
      </c>
      <c r="M56" s="58" t="e">
        <f>IF(INDEX(IHDI[IHDI],MATCH(A56,IHDI[ISO3],0))="..", NA(), INDEX(IHDI[IHDI],MATCH(A56,IHDI[ISO3],0)))</f>
        <v>#N/A</v>
      </c>
      <c r="N56" s="56" t="e">
        <f>IF(INDEX(IHDI[HDI-IHDI Loss],MATCH(A56,IHDI[ISO3],0))="..", NA(), INDEX(IHDI[HDI-IHDI Loss],MATCH(A56,IHDI[ISO3],0)))</f>
        <v>#N/A</v>
      </c>
      <c r="O56" s="56" t="e">
        <f>IF(INDEX(IHDI[Gini coefficient],MATCH(A56,IHDI[ISO3],0))="..",NA(),INDEX(IHDI[Gini coefficient],MATCH(A56,IHDI[ISO3],0)))</f>
        <v>#N/A</v>
      </c>
      <c r="P56" s="57" t="e">
        <f>VLOOKUP($A56,ArableLand[],MATCH("2020",ArableLand[#Headers],0),FALSE)</f>
        <v>#N/A</v>
      </c>
      <c r="Q56" s="67">
        <f t="shared" si="2"/>
        <v>-57.656107674921422</v>
      </c>
      <c r="R56" t="str">
        <f>IF(INDEX(CountryList[Currency Unit],MATCH(A56,CountryList[Country ISO3], 0), 1)= "Euro","Yes","No")</f>
        <v>No</v>
      </c>
      <c r="S56" t="str">
        <f>IF(INDEX(CountryList[Income Group],MATCH(A56,CountryList[Country ISO3], 0), 1)= 0,"",SUBSTITUTE(SUBSTITUTE(INDEX(CountryList[Income Group],MATCH(A56,CountryList[Country ISO3], 0), 1),": OECD",""),": nonOECD",""))</f>
        <v>Others</v>
      </c>
    </row>
    <row r="57" spans="1:19" x14ac:dyDescent="0.25">
      <c r="A57" s="16" t="s">
        <v>467</v>
      </c>
      <c r="B57" t="str">
        <f>INDEX(CountryList[Country Name],MATCH(A57,CountryList[Country ISO3], 0), 1)</f>
        <v>Cayman Islands</v>
      </c>
      <c r="C57" t="str">
        <f>IF(INDEX(CountryList[Region],MATCH(A57,CountryList[Country ISO3], 0), 1)= 0,"",INDEX(CountryList[Region],MATCH(A57,CountryList[Country ISO3], 0), 1))</f>
        <v>Latin America &amp; Caribbean</v>
      </c>
      <c r="D57" s="19">
        <f>VLOOKUP(A57,TradeVolume[],6,FALSE )</f>
        <v>1986199.28</v>
      </c>
      <c r="E57" s="19">
        <f>VLOOKUP(A57,TradeVolume[],7,FALSE )</f>
        <v>6661011.7400000002</v>
      </c>
      <c r="F57" s="66">
        <f>100*D57/VLOOKUP("WLD", TradeVolume[], 6, FALSE)</f>
        <v>1.1533519153311139E-2</v>
      </c>
      <c r="G57" s="66">
        <f>100*E57/VLOOKUP("WLD", TradeVolume[],7, FALSE)</f>
        <v>3.4624583973030164E-2</v>
      </c>
      <c r="H57" s="65">
        <f t="shared" si="0"/>
        <v>30222.143639683505</v>
      </c>
      <c r="I57" s="65">
        <f t="shared" si="1"/>
        <v>101354.40870359099</v>
      </c>
      <c r="J57" s="63">
        <f>VLOOKUP(A57,Population[],MATCH("2020",Population[#Headers],0),FALSE)</f>
        <v>65720</v>
      </c>
      <c r="K57" s="27">
        <f>INDEX(GDPCapita[2020],MATCH(A57,GDPCapita[Country Code],0))</f>
        <v>85346.761952665824</v>
      </c>
      <c r="L57" s="56">
        <f>VLOOKUP(A57,TradeVolume[],MATCH("Country Growth (%)", TradeVolume[#Headers],0),FALSE)</f>
        <v>0</v>
      </c>
      <c r="M57" s="58" t="e">
        <f>IF(INDEX(IHDI[IHDI],MATCH(A57,IHDI[ISO3],0))="..", NA(), INDEX(IHDI[IHDI],MATCH(A57,IHDI[ISO3],0)))</f>
        <v>#N/A</v>
      </c>
      <c r="N57" s="56" t="e">
        <f>IF(INDEX(IHDI[HDI-IHDI Loss],MATCH(A57,IHDI[ISO3],0))="..", NA(), INDEX(IHDI[HDI-IHDI Loss],MATCH(A57,IHDI[ISO3],0)))</f>
        <v>#N/A</v>
      </c>
      <c r="O57" s="56" t="e">
        <f>IF(INDEX(IHDI[Gini coefficient],MATCH(A57,IHDI[ISO3],0))="..",NA(),INDEX(IHDI[Gini coefficient],MATCH(A57,IHDI[ISO3],0)))</f>
        <v>#N/A</v>
      </c>
      <c r="P57" s="57">
        <f>VLOOKUP($A57,ArableLand[],MATCH("2020",ArableLand[#Headers],0),FALSE)</f>
        <v>0.83333333333333337</v>
      </c>
      <c r="Q57" s="67">
        <f t="shared" si="2"/>
        <v>-235.36472432917205</v>
      </c>
      <c r="R57" t="str">
        <f>IF(INDEX(CountryList[Currency Unit],MATCH(A57,CountryList[Country ISO3], 0), 1)= "Euro","Yes","No")</f>
        <v>No</v>
      </c>
      <c r="S57" t="str">
        <f>IF(INDEX(CountryList[Income Group],MATCH(A57,CountryList[Country ISO3], 0), 1)= 0,"",SUBSTITUTE(SUBSTITUTE(INDEX(CountryList[Income Group],MATCH(A57,CountryList[Country ISO3], 0), 1),": OECD",""),": nonOECD",""))</f>
        <v>High income</v>
      </c>
    </row>
    <row r="58" spans="1:19" x14ac:dyDescent="0.25">
      <c r="A58" s="16" t="s">
        <v>390</v>
      </c>
      <c r="B58" t="str">
        <f>INDEX(CountryList[Country Name],MATCH(A58,CountryList[Country ISO3], 0), 1)</f>
        <v>Cyprus</v>
      </c>
      <c r="C58" t="str">
        <f>IF(INDEX(CountryList[Region],MATCH(A58,CountryList[Country ISO3], 0), 1)= 0,"",INDEX(CountryList[Region],MATCH(A58,CountryList[Country ISO3], 0), 1))</f>
        <v>Europe &amp; Central Asia</v>
      </c>
      <c r="D58" s="19">
        <f>VLOOKUP(A58,TradeVolume[],6,FALSE )</f>
        <v>3066927.49</v>
      </c>
      <c r="E58" s="19">
        <f>VLOOKUP(A58,TradeVolume[],7,FALSE )</f>
        <v>10605956.039999999</v>
      </c>
      <c r="F58" s="66">
        <f>100*D58/VLOOKUP("WLD", TradeVolume[], 6, FALSE)</f>
        <v>1.7809122832695548E-2</v>
      </c>
      <c r="G58" s="66">
        <f>100*E58/VLOOKUP("WLD", TradeVolume[],7, FALSE)</f>
        <v>5.5130786411321721E-2</v>
      </c>
      <c r="H58" s="65">
        <f t="shared" si="0"/>
        <v>2540.1909536584335</v>
      </c>
      <c r="I58" s="65">
        <f t="shared" si="1"/>
        <v>8784.4116548405982</v>
      </c>
      <c r="J58" s="63">
        <f>VLOOKUP(A58,Population[],MATCH("2020",Population[#Headers],0),FALSE)</f>
        <v>1207361</v>
      </c>
      <c r="K58" s="27">
        <f>INDEX(GDPCapita[2020],MATCH(A58,GDPCapita[Country Code],0))</f>
        <v>27681.56640625</v>
      </c>
      <c r="L58" s="56">
        <f>VLOOKUP(A58,TradeVolume[],MATCH("Country Growth (%)", TradeVolume[#Headers],0),FALSE)</f>
        <v>-2.4900000000000002</v>
      </c>
      <c r="M58" s="58">
        <f>IF(INDEX(IHDI[IHDI],MATCH(A58,IHDI[ISO3],0))="..", NA(), INDEX(IHDI[IHDI],MATCH(A58,IHDI[ISO3],0)))</f>
        <v>0.81899999999999995</v>
      </c>
      <c r="N58" s="56">
        <f>IF(INDEX(IHDI[HDI-IHDI Loss],MATCH(A58,IHDI[ISO3],0))="..", NA(), INDEX(IHDI[HDI-IHDI Loss],MATCH(A58,IHDI[ISO3],0)))</f>
        <v>8.5937500000000107</v>
      </c>
      <c r="O58" s="56">
        <f>IF(INDEX(IHDI[Gini coefficient],MATCH(A58,IHDI[ISO3],0))="..",NA(),INDEX(IHDI[Gini coefficient],MATCH(A58,IHDI[ISO3],0)))</f>
        <v>31.2</v>
      </c>
      <c r="P58" s="57">
        <f>VLOOKUP($A58,ArableLand[],MATCH("2020",ArableLand[#Headers],0),FALSE)</f>
        <v>11.082424242424244</v>
      </c>
      <c r="Q58" s="67">
        <f t="shared" si="2"/>
        <v>-245.81698049861615</v>
      </c>
      <c r="R58" t="str">
        <f>IF(INDEX(CountryList[Currency Unit],MATCH(A58,CountryList[Country ISO3], 0), 1)= "Euro","Yes","No")</f>
        <v>Yes</v>
      </c>
      <c r="S58" t="str">
        <f>IF(INDEX(CountryList[Income Group],MATCH(A58,CountryList[Country ISO3], 0), 1)= 0,"",SUBSTITUTE(SUBSTITUTE(INDEX(CountryList[Income Group],MATCH(A58,CountryList[Country ISO3], 0), 1),": OECD",""),": nonOECD",""))</f>
        <v>High income</v>
      </c>
    </row>
    <row r="59" spans="1:19" x14ac:dyDescent="0.25">
      <c r="A59" s="16" t="s">
        <v>408</v>
      </c>
      <c r="B59" t="str">
        <f>INDEX(CountryList[Country Name],MATCH(A59,CountryList[Country ISO3], 0), 1)</f>
        <v>Czech Republic</v>
      </c>
      <c r="C59" t="str">
        <f>IF(INDEX(CountryList[Region],MATCH(A59,CountryList[Country ISO3], 0), 1)= 0,"",INDEX(CountryList[Region],MATCH(A59,CountryList[Country ISO3], 0), 1))</f>
        <v>Europe &amp; Central Asia</v>
      </c>
      <c r="D59" s="19">
        <f>VLOOKUP(A59,TradeVolume[],6,FALSE )</f>
        <v>164141061.84</v>
      </c>
      <c r="E59" s="19">
        <f>VLOOKUP(A59,TradeVolume[],7,FALSE )</f>
        <v>152289334.34999999</v>
      </c>
      <c r="F59" s="66">
        <f>100*D59/VLOOKUP("WLD", TradeVolume[], 6, FALSE)</f>
        <v>0.9531390428137041</v>
      </c>
      <c r="G59" s="66">
        <f>100*E59/VLOOKUP("WLD", TradeVolume[],7, FALSE)</f>
        <v>0.79161470527575473</v>
      </c>
      <c r="H59" s="65">
        <f t="shared" si="0"/>
        <v>15343.357692726899</v>
      </c>
      <c r="I59" s="65">
        <f t="shared" si="1"/>
        <v>14235.497830500273</v>
      </c>
      <c r="J59" s="63">
        <f>VLOOKUP(A59,Population[],MATCH("2020",Population[#Headers],0),FALSE)</f>
        <v>10697858</v>
      </c>
      <c r="K59" s="27">
        <f>INDEX(GDPCapita[2020],MATCH(A59,GDPCapita[Country Code],0))</f>
        <v>22933.49959092365</v>
      </c>
      <c r="L59" s="56">
        <f>VLOOKUP(A59,TradeVolume[],MATCH("Country Growth (%)", TradeVolume[#Headers],0),FALSE)</f>
        <v>-2.21</v>
      </c>
      <c r="M59" s="58">
        <f>IF(INDEX(IHDI[IHDI],MATCH(A59,IHDI[ISO3],0))="..", NA(), INDEX(IHDI[IHDI],MATCH(A59,IHDI[ISO3],0)))</f>
        <v>0.85</v>
      </c>
      <c r="N59" s="56">
        <f>IF(INDEX(IHDI[HDI-IHDI Loss],MATCH(A59,IHDI[ISO3],0))="..", NA(), INDEX(IHDI[HDI-IHDI Loss],MATCH(A59,IHDI[ISO3],0)))</f>
        <v>4.386951631046121</v>
      </c>
      <c r="O59" s="56">
        <f>IF(INDEX(IHDI[Gini coefficient],MATCH(A59,IHDI[ISO3],0))="..",NA(),INDEX(IHDI[Gini coefficient],MATCH(A59,IHDI[ISO3],0)))</f>
        <v>25.3</v>
      </c>
      <c r="P59" s="57">
        <f>VLOOKUP($A59,ArableLand[],MATCH("2020",ArableLand[#Headers],0),FALSE)</f>
        <v>32.17877335229052</v>
      </c>
      <c r="Q59" s="67">
        <f t="shared" si="2"/>
        <v>7.2204525529100945</v>
      </c>
      <c r="R59" t="str">
        <f>IF(INDEX(CountryList[Currency Unit],MATCH(A59,CountryList[Country ISO3], 0), 1)= "Euro","Yes","No")</f>
        <v>No</v>
      </c>
      <c r="S59" t="str">
        <f>IF(INDEX(CountryList[Income Group],MATCH(A59,CountryList[Country ISO3], 0), 1)= 0,"",SUBSTITUTE(SUBSTITUTE(INDEX(CountryList[Income Group],MATCH(A59,CountryList[Country ISO3], 0), 1),": OECD",""),": nonOECD",""))</f>
        <v>High income</v>
      </c>
    </row>
    <row r="60" spans="1:19" x14ac:dyDescent="0.25">
      <c r="A60" s="16" t="s">
        <v>452</v>
      </c>
      <c r="B60" t="str">
        <f>INDEX(CountryList[Country Name],MATCH(A60,CountryList[Country ISO3], 0), 1)</f>
        <v>Germany</v>
      </c>
      <c r="C60" t="str">
        <f>IF(INDEX(CountryList[Region],MATCH(A60,CountryList[Country ISO3], 0), 1)= 0,"",INDEX(CountryList[Region],MATCH(A60,CountryList[Country ISO3], 0), 1))</f>
        <v>Europe &amp; Central Asia</v>
      </c>
      <c r="D60" s="19">
        <f>VLOOKUP(A60,TradeVolume[],6,FALSE )</f>
        <v>1288732212.4100001</v>
      </c>
      <c r="E60" s="19">
        <f>VLOOKUP(A60,TradeVolume[],7,FALSE )</f>
        <v>1089247161.0699999</v>
      </c>
      <c r="F60" s="66">
        <f>100*D60/VLOOKUP("WLD", TradeVolume[], 6, FALSE)</f>
        <v>7.4834473081269959</v>
      </c>
      <c r="G60" s="66">
        <f>100*E60/VLOOKUP("WLD", TradeVolume[],7, FALSE)</f>
        <v>5.6620122089520493</v>
      </c>
      <c r="H60" s="65">
        <f t="shared" si="0"/>
        <v>15496.858040483967</v>
      </c>
      <c r="I60" s="65">
        <f t="shared" si="1"/>
        <v>13098.073023669989</v>
      </c>
      <c r="J60" s="63">
        <f>VLOOKUP(A60,Population[],MATCH("2020",Population[#Headers],0),FALSE)</f>
        <v>83160871</v>
      </c>
      <c r="K60" s="27">
        <f>INDEX(GDPCapita[2020],MATCH(A60,GDPCapita[Country Code],0))</f>
        <v>46252.689304489213</v>
      </c>
      <c r="L60" s="56">
        <f>VLOOKUP(A60,TradeVolume[],MATCH("Country Growth (%)", TradeVolume[#Headers],0),FALSE)</f>
        <v>-2.73</v>
      </c>
      <c r="M60" s="58">
        <f>IF(INDEX(IHDI[IHDI],MATCH(A60,IHDI[ISO3],0))="..", NA(), INDEX(IHDI[IHDI],MATCH(A60,IHDI[ISO3],0)))</f>
        <v>0.88300000000000001</v>
      </c>
      <c r="N60" s="56">
        <f>IF(INDEX(IHDI[HDI-IHDI Loss],MATCH(A60,IHDI[ISO3],0))="..", NA(), INDEX(IHDI[HDI-IHDI Loss],MATCH(A60,IHDI[ISO3],0)))</f>
        <v>6.2632696390658165</v>
      </c>
      <c r="O60" s="56">
        <f>IF(INDEX(IHDI[Gini coefficient],MATCH(A60,IHDI[ISO3],0))="..",NA(),INDEX(IHDI[Gini coefficient],MATCH(A60,IHDI[ISO3],0)))</f>
        <v>31.7</v>
      </c>
      <c r="P60" s="57">
        <f>VLOOKUP($A60,ArableLand[],MATCH("2020",ArableLand[#Headers],0),FALSE)</f>
        <v>33.383897650190328</v>
      </c>
      <c r="Q60" s="67">
        <f t="shared" si="2"/>
        <v>15.479170103690675</v>
      </c>
      <c r="R60" t="str">
        <f>IF(INDEX(CountryList[Currency Unit],MATCH(A60,CountryList[Country ISO3], 0), 1)= "Euro","Yes","No")</f>
        <v>Yes</v>
      </c>
      <c r="S60" t="str">
        <f>IF(INDEX(CountryList[Income Group],MATCH(A60,CountryList[Country ISO3], 0), 1)= 0,"",SUBSTITUTE(SUBSTITUTE(INDEX(CountryList[Income Group],MATCH(A60,CountryList[Country ISO3], 0), 1),": OECD",""),": nonOECD",""))</f>
        <v>High income</v>
      </c>
    </row>
    <row r="61" spans="1:19" x14ac:dyDescent="0.25">
      <c r="A61" s="16" t="s">
        <v>290</v>
      </c>
      <c r="B61" t="str">
        <f>INDEX(CountryList[Country Name],MATCH(A61,CountryList[Country ISO3], 0), 1)</f>
        <v>Djibouti</v>
      </c>
      <c r="C61" t="str">
        <f>IF(INDEX(CountryList[Region],MATCH(A61,CountryList[Country ISO3], 0), 1)= 0,"",INDEX(CountryList[Region],MATCH(A61,CountryList[Country ISO3], 0), 1))</f>
        <v>Middle East &amp; North Africa</v>
      </c>
      <c r="D61" s="19">
        <f>VLOOKUP(A61,TradeVolume[],6,FALSE )</f>
        <v>250947.28</v>
      </c>
      <c r="E61" s="19">
        <f>VLOOKUP(A61,TradeVolume[],7,FALSE )</f>
        <v>5691291.1900000004</v>
      </c>
      <c r="F61" s="66">
        <f>100*D61/VLOOKUP("WLD", TradeVolume[], 6, FALSE)</f>
        <v>1.4572078892060285E-3</v>
      </c>
      <c r="G61" s="66">
        <f>100*E61/VLOOKUP("WLD", TradeVolume[],7, FALSE)</f>
        <v>2.9583882661513187E-2</v>
      </c>
      <c r="H61" s="65">
        <f t="shared" si="0"/>
        <v>253.9947085127358</v>
      </c>
      <c r="I61" s="65">
        <f t="shared" si="1"/>
        <v>5760.4045234726245</v>
      </c>
      <c r="J61" s="63">
        <f>VLOOKUP(A61,Population[],MATCH("2020",Population[#Headers],0),FALSE)</f>
        <v>988002</v>
      </c>
      <c r="K61" s="27">
        <f>INDEX(GDPCapita[2020],MATCH(A61,GDPCapita[Country Code],0))</f>
        <v>3219.7011277934671</v>
      </c>
      <c r="L61" s="56">
        <f>VLOOKUP(A61,TradeVolume[],MATCH("Country Growth (%)", TradeVolume[#Headers],0),FALSE)</f>
        <v>0</v>
      </c>
      <c r="M61" s="58" t="e">
        <f>IF(INDEX(IHDI[IHDI],MATCH(A61,IHDI[ISO3],0))="..", NA(), INDEX(IHDI[IHDI],MATCH(A61,IHDI[ISO3],0)))</f>
        <v>#N/A</v>
      </c>
      <c r="N61" s="56" t="e">
        <f>IF(INDEX(IHDI[HDI-IHDI Loss],MATCH(A61,IHDI[ISO3],0))="..", NA(), INDEX(IHDI[HDI-IHDI Loss],MATCH(A61,IHDI[ISO3],0)))</f>
        <v>#N/A</v>
      </c>
      <c r="O61" s="56">
        <f>IF(INDEX(IHDI[Gini coefficient],MATCH(A61,IHDI[ISO3],0))="..",NA(),INDEX(IHDI[Gini coefficient],MATCH(A61,IHDI[ISO3],0)))</f>
        <v>41.6</v>
      </c>
      <c r="P61" s="57">
        <f>VLOOKUP($A61,ArableLand[],MATCH("2020",ArableLand[#Headers],0),FALSE)</f>
        <v>8.6281276962899056E-2</v>
      </c>
      <c r="Q61" s="67">
        <f t="shared" si="2"/>
        <v>-2167.9230434376495</v>
      </c>
      <c r="R61" t="str">
        <f>IF(INDEX(CountryList[Currency Unit],MATCH(A61,CountryList[Country ISO3], 0), 1)= "Euro","Yes","No")</f>
        <v>No</v>
      </c>
      <c r="S61" t="str">
        <f>IF(INDEX(CountryList[Income Group],MATCH(A61,CountryList[Country ISO3], 0), 1)= 0,"",SUBSTITUTE(SUBSTITUTE(INDEX(CountryList[Income Group],MATCH(A61,CountryList[Country ISO3], 0), 1),": OECD",""),": nonOECD",""))</f>
        <v>Lower middle income</v>
      </c>
    </row>
    <row r="62" spans="1:19" x14ac:dyDescent="0.25">
      <c r="A62" s="16" t="s">
        <v>470</v>
      </c>
      <c r="B62" t="str">
        <f>INDEX(CountryList[Country Name],MATCH(A62,CountryList[Country ISO3], 0), 1)</f>
        <v>Dominica</v>
      </c>
      <c r="C62" t="str">
        <f>IF(INDEX(CountryList[Region],MATCH(A62,CountryList[Country ISO3], 0), 1)= 0,"",INDEX(CountryList[Region],MATCH(A62,CountryList[Country ISO3], 0), 1))</f>
        <v>Latin America &amp; Caribbean</v>
      </c>
      <c r="D62" s="19">
        <f>VLOOKUP(A62,TradeVolume[],6,FALSE )</f>
        <v>37781.980000000003</v>
      </c>
      <c r="E62" s="19">
        <f>VLOOKUP(A62,TradeVolume[],7,FALSE )</f>
        <v>265485.38</v>
      </c>
      <c r="F62" s="66">
        <f>100*D62/VLOOKUP("WLD", TradeVolume[], 6, FALSE)</f>
        <v>2.1939348904608327E-4</v>
      </c>
      <c r="G62" s="66">
        <f>100*E62/VLOOKUP("WLD", TradeVolume[],7, FALSE)</f>
        <v>1.3800187107044228E-3</v>
      </c>
      <c r="H62" s="65">
        <f t="shared" si="0"/>
        <v>524.81532413773948</v>
      </c>
      <c r="I62" s="65">
        <f t="shared" si="1"/>
        <v>3687.7579141837173</v>
      </c>
      <c r="J62" s="63">
        <f>VLOOKUP(A62,Population[],MATCH("2020",Population[#Headers],0),FALSE)</f>
        <v>71991</v>
      </c>
      <c r="K62" s="27">
        <f>INDEX(GDPCapita[2020],MATCH(A62,GDPCapita[Country Code],0))</f>
        <v>7003.8590214723345</v>
      </c>
      <c r="L62" s="56">
        <f>VLOOKUP(A62,TradeVolume[],MATCH("Country Growth (%)", TradeVolume[#Headers],0),FALSE)</f>
        <v>0</v>
      </c>
      <c r="M62" s="58" t="e">
        <f>IF(INDEX(IHDI[IHDI],MATCH(A62,IHDI[ISO3],0))="..", NA(), INDEX(IHDI[IHDI],MATCH(A62,IHDI[ISO3],0)))</f>
        <v>#N/A</v>
      </c>
      <c r="N62" s="56" t="e">
        <f>IF(INDEX(IHDI[HDI-IHDI Loss],MATCH(A62,IHDI[ISO3],0))="..", NA(), INDEX(IHDI[HDI-IHDI Loss],MATCH(A62,IHDI[ISO3],0)))</f>
        <v>#N/A</v>
      </c>
      <c r="O62" s="56" t="e">
        <f>IF(INDEX(IHDI[Gini coefficient],MATCH(A62,IHDI[ISO3],0))="..",NA(),INDEX(IHDI[Gini coefficient],MATCH(A62,IHDI[ISO3],0)))</f>
        <v>#N/A</v>
      </c>
      <c r="P62" s="57">
        <f>VLOOKUP($A62,ArableLand[],MATCH("2020",ArableLand[#Headers],0),FALSE)</f>
        <v>8</v>
      </c>
      <c r="Q62" s="67">
        <f t="shared" si="2"/>
        <v>-602.67725513591404</v>
      </c>
      <c r="R62" t="str">
        <f>IF(INDEX(CountryList[Currency Unit],MATCH(A62,CountryList[Country ISO3], 0), 1)= "Euro","Yes","No")</f>
        <v>No</v>
      </c>
      <c r="S62" t="str">
        <f>IF(INDEX(CountryList[Income Group],MATCH(A62,CountryList[Country ISO3], 0), 1)= 0,"",SUBSTITUTE(SUBSTITUTE(INDEX(CountryList[Income Group],MATCH(A62,CountryList[Country ISO3], 0), 1),": OECD",""),": nonOECD",""))</f>
        <v>Upper middle income</v>
      </c>
    </row>
    <row r="63" spans="1:19" x14ac:dyDescent="0.25">
      <c r="A63" s="16" t="s">
        <v>417</v>
      </c>
      <c r="B63" t="str">
        <f>INDEX(CountryList[Country Name],MATCH(A63,CountryList[Country ISO3], 0), 1)</f>
        <v>Denmark</v>
      </c>
      <c r="C63" t="str">
        <f>IF(INDEX(CountryList[Region],MATCH(A63,CountryList[Country ISO3], 0), 1)= 0,"",INDEX(CountryList[Region],MATCH(A63,CountryList[Country ISO3], 0), 1))</f>
        <v>Europe &amp; Central Asia</v>
      </c>
      <c r="D63" s="19">
        <f>VLOOKUP(A63,TradeVolume[],6,FALSE )</f>
        <v>99086010.099999994</v>
      </c>
      <c r="E63" s="19">
        <f>VLOOKUP(A63,TradeVolume[],7,FALSE )</f>
        <v>93730881.75</v>
      </c>
      <c r="F63" s="66">
        <f>100*D63/VLOOKUP("WLD", TradeVolume[], 6, FALSE)</f>
        <v>0.57537549571235924</v>
      </c>
      <c r="G63" s="66">
        <f>100*E63/VLOOKUP("WLD", TradeVolume[],7, FALSE)</f>
        <v>0.4872221987735208</v>
      </c>
      <c r="H63" s="65">
        <f t="shared" si="0"/>
        <v>16991.793074189336</v>
      </c>
      <c r="I63" s="65">
        <f t="shared" si="1"/>
        <v>16073.467341655629</v>
      </c>
      <c r="J63" s="63">
        <f>VLOOKUP(A63,Population[],MATCH("2020",Population[#Headers],0),FALSE)</f>
        <v>5831404</v>
      </c>
      <c r="K63" s="27">
        <f>INDEX(GDPCapita[2020],MATCH(A63,GDPCapita[Country Code],0))</f>
        <v>61063.316430423787</v>
      </c>
      <c r="L63" s="56">
        <f>VLOOKUP(A63,TradeVolume[],MATCH("Country Growth (%)", TradeVolume[#Headers],0),FALSE)</f>
        <v>-0.64</v>
      </c>
      <c r="M63" s="58">
        <f>IF(INDEX(IHDI[IHDI],MATCH(A63,IHDI[ISO3],0))="..", NA(), INDEX(IHDI[IHDI],MATCH(A63,IHDI[ISO3],0)))</f>
        <v>0.89800000000000002</v>
      </c>
      <c r="N63" s="56">
        <f>IF(INDEX(IHDI[HDI-IHDI Loss],MATCH(A63,IHDI[ISO3],0))="..", NA(), INDEX(IHDI[HDI-IHDI Loss],MATCH(A63,IHDI[ISO3],0)))</f>
        <v>5.2742616033755185</v>
      </c>
      <c r="O63" s="56">
        <f>IF(INDEX(IHDI[Gini coefficient],MATCH(A63,IHDI[ISO3],0))="..",NA(),INDEX(IHDI[Gini coefficient],MATCH(A63,IHDI[ISO3],0)))</f>
        <v>27.7</v>
      </c>
      <c r="P63" s="57">
        <f>VLOOKUP($A63,ArableLand[],MATCH("2020",ArableLand[#Headers],0),FALSE)</f>
        <v>59.273249999999997</v>
      </c>
      <c r="Q63" s="67">
        <f t="shared" si="2"/>
        <v>5.4045251641432257</v>
      </c>
      <c r="R63" t="str">
        <f>IF(INDEX(CountryList[Currency Unit],MATCH(A63,CountryList[Country ISO3], 0), 1)= "Euro","Yes","No")</f>
        <v>No</v>
      </c>
      <c r="S63" t="str">
        <f>IF(INDEX(CountryList[Income Group],MATCH(A63,CountryList[Country ISO3], 0), 1)= 0,"",SUBSTITUTE(SUBSTITUTE(INDEX(CountryList[Income Group],MATCH(A63,CountryList[Country ISO3], 0), 1),": OECD",""),": nonOECD",""))</f>
        <v>High income</v>
      </c>
    </row>
    <row r="64" spans="1:19" x14ac:dyDescent="0.25">
      <c r="A64" s="16" t="s">
        <v>471</v>
      </c>
      <c r="B64" t="str">
        <f>INDEX(CountryList[Country Name],MATCH(A64,CountryList[Country ISO3], 0), 1)</f>
        <v>Dominican Republic</v>
      </c>
      <c r="C64" t="str">
        <f>IF(INDEX(CountryList[Region],MATCH(A64,CountryList[Country ISO3], 0), 1)= 0,"",INDEX(CountryList[Region],MATCH(A64,CountryList[Country ISO3], 0), 1))</f>
        <v>Latin America &amp; Caribbean</v>
      </c>
      <c r="D64" s="19">
        <f>VLOOKUP(A64,TradeVolume[],6,FALSE )</f>
        <v>10001060.199999999</v>
      </c>
      <c r="E64" s="19">
        <f>VLOOKUP(A64,TradeVolume[],7,FALSE )</f>
        <v>18149344.140000001</v>
      </c>
      <c r="F64" s="66">
        <f>100*D64/VLOOKUP("WLD", TradeVolume[], 6, FALSE)</f>
        <v>5.8074444257233709E-2</v>
      </c>
      <c r="G64" s="66">
        <f>100*E64/VLOOKUP("WLD", TradeVolume[],7, FALSE)</f>
        <v>9.4342048139199497E-2</v>
      </c>
      <c r="H64" s="65">
        <f t="shared" si="0"/>
        <v>921.93479957049772</v>
      </c>
      <c r="I64" s="65">
        <f t="shared" si="1"/>
        <v>1673.0738159187249</v>
      </c>
      <c r="J64" s="63">
        <f>VLOOKUP(A64,Population[],MATCH("2020",Population[#Headers],0),FALSE)</f>
        <v>10847904</v>
      </c>
      <c r="K64" s="27">
        <f>INDEX(GDPCapita[2020],MATCH(A64,GDPCapita[Country Code],0))</f>
        <v>7268.1969096590956</v>
      </c>
      <c r="L64" s="56">
        <f>VLOOKUP(A64,TradeVolume[],MATCH("Country Growth (%)", TradeVolume[#Headers],0),FALSE)</f>
        <v>-11.8</v>
      </c>
      <c r="M64" s="58">
        <f>IF(INDEX(IHDI[IHDI],MATCH(A64,IHDI[ISO3],0))="..", NA(), INDEX(IHDI[IHDI],MATCH(A64,IHDI[ISO3],0)))</f>
        <v>0.61799999999999999</v>
      </c>
      <c r="N64" s="56">
        <f>IF(INDEX(IHDI[HDI-IHDI Loss],MATCH(A64,IHDI[ISO3],0))="..", NA(), INDEX(IHDI[HDI-IHDI Loss],MATCH(A64,IHDI[ISO3],0)))</f>
        <v>19.426336375488916</v>
      </c>
      <c r="O64" s="56">
        <f>IF(INDEX(IHDI[Gini coefficient],MATCH(A64,IHDI[ISO3],0))="..",NA(),INDEX(IHDI[Gini coefficient],MATCH(A64,IHDI[ISO3],0)))</f>
        <v>39.6</v>
      </c>
      <c r="P64" s="57">
        <f>VLOOKUP($A64,ArableLand[],MATCH("2020",ArableLand[#Headers],0),FALSE)</f>
        <v>18.153591388946388</v>
      </c>
      <c r="Q64" s="67">
        <f t="shared" si="2"/>
        <v>-81.474201505156458</v>
      </c>
      <c r="R64" t="str">
        <f>IF(INDEX(CountryList[Currency Unit],MATCH(A64,CountryList[Country ISO3], 0), 1)= "Euro","Yes","No")</f>
        <v>No</v>
      </c>
      <c r="S64" t="str">
        <f>IF(INDEX(CountryList[Income Group],MATCH(A64,CountryList[Country ISO3], 0), 1)= 0,"",SUBSTITUTE(SUBSTITUTE(INDEX(CountryList[Income Group],MATCH(A64,CountryList[Country ISO3], 0), 1),": OECD",""),": nonOECD",""))</f>
        <v>Upper middle income</v>
      </c>
    </row>
    <row r="65" spans="1:19" x14ac:dyDescent="0.25">
      <c r="A65" s="16" t="s">
        <v>321</v>
      </c>
      <c r="B65" t="str">
        <f>INDEX(CountryList[Country Name],MATCH(A65,CountryList[Country ISO3], 0), 1)</f>
        <v>Algeria</v>
      </c>
      <c r="C65" t="str">
        <f>IF(INDEX(CountryList[Region],MATCH(A65,CountryList[Country ISO3], 0), 1)= 0,"",INDEX(CountryList[Region],MATCH(A65,CountryList[Country ISO3], 0), 1))</f>
        <v>Middle East &amp; North Africa</v>
      </c>
      <c r="D65" s="19">
        <f>VLOOKUP(A65,TradeVolume[],6,FALSE )</f>
        <v>21054389.059999999</v>
      </c>
      <c r="E65" s="19">
        <f>VLOOKUP(A65,TradeVolume[],7,FALSE )</f>
        <v>49120134.880000003</v>
      </c>
      <c r="F65" s="66">
        <f>100*D65/VLOOKUP("WLD", TradeVolume[], 6, FALSE)</f>
        <v>0.12225923245968275</v>
      </c>
      <c r="G65" s="66">
        <f>100*E65/VLOOKUP("WLD", TradeVolume[],7, FALSE)</f>
        <v>0.25533121713415985</v>
      </c>
      <c r="H65" s="65">
        <f t="shared" si="0"/>
        <v>480.13428232482408</v>
      </c>
      <c r="I65" s="65">
        <f t="shared" si="1"/>
        <v>1120.1588723898767</v>
      </c>
      <c r="J65" s="63">
        <f>VLOOKUP(A65,Population[],MATCH("2020",Population[#Headers],0),FALSE)</f>
        <v>43851043</v>
      </c>
      <c r="K65" s="27">
        <f>INDEX(GDPCapita[2020],MATCH(A65,GDPCapita[Country Code],0))</f>
        <v>3306.8582083810356</v>
      </c>
      <c r="L65" s="56">
        <f>VLOOKUP(A65,TradeVolume[],MATCH("Country Growth (%)", TradeVolume[#Headers],0),FALSE)</f>
        <v>0</v>
      </c>
      <c r="M65" s="58">
        <f>IF(INDEX(IHDI[IHDI],MATCH(A65,IHDI[ISO3],0))="..", NA(), INDEX(IHDI[IHDI],MATCH(A65,IHDI[ISO3],0)))</f>
        <v>0.59799999999999998</v>
      </c>
      <c r="N65" s="56">
        <f>IF(INDEX(IHDI[HDI-IHDI Loss],MATCH(A65,IHDI[ISO3],0))="..", NA(), INDEX(IHDI[HDI-IHDI Loss],MATCH(A65,IHDI[ISO3],0)))</f>
        <v>19.731543624161073</v>
      </c>
      <c r="O65" s="56">
        <f>IF(INDEX(IHDI[Gini coefficient],MATCH(A65,IHDI[ISO3],0))="..",NA(),INDEX(IHDI[Gini coefficient],MATCH(A65,IHDI[ISO3],0)))</f>
        <v>27.6</v>
      </c>
      <c r="P65" s="57">
        <f>VLOOKUP($A65,ArableLand[],MATCH("2020",ArableLand[#Headers],0),FALSE)</f>
        <v>3.1510634447658248</v>
      </c>
      <c r="Q65" s="67">
        <f t="shared" si="2"/>
        <v>-133.3011646171224</v>
      </c>
      <c r="R65" t="str">
        <f>IF(INDEX(CountryList[Currency Unit],MATCH(A65,CountryList[Country ISO3], 0), 1)= "Euro","Yes","No")</f>
        <v>No</v>
      </c>
      <c r="S65" t="str">
        <f>IF(INDEX(CountryList[Income Group],MATCH(A65,CountryList[Country ISO3], 0), 1)= 0,"",SUBSTITUTE(SUBSTITUTE(INDEX(CountryList[Income Group],MATCH(A65,CountryList[Country ISO3], 0), 1),": OECD",""),": nonOECD",""))</f>
        <v>Upper middle income</v>
      </c>
    </row>
    <row r="66" spans="1:19" x14ac:dyDescent="0.25">
      <c r="A66" s="16" t="s">
        <v>506</v>
      </c>
      <c r="B66" t="str">
        <f>INDEX(CountryList[Country Name],MATCH(A66,CountryList[Country ISO3], 0), 1)</f>
        <v>Ecuador</v>
      </c>
      <c r="C66" t="str">
        <f>IF(INDEX(CountryList[Region],MATCH(A66,CountryList[Country ISO3], 0), 1)= 0,"",INDEX(CountryList[Region],MATCH(A66,CountryList[Country ISO3], 0), 1))</f>
        <v>Latin America &amp; Caribbean</v>
      </c>
      <c r="D66" s="19">
        <f>VLOOKUP(A66,TradeVolume[],6,FALSE )</f>
        <v>22172090.079999998</v>
      </c>
      <c r="E66" s="19">
        <f>VLOOKUP(A66,TradeVolume[],7,FALSE )</f>
        <v>17856676.789999999</v>
      </c>
      <c r="F66" s="66">
        <f>100*D66/VLOOKUP("WLD", TradeVolume[], 6, FALSE)</f>
        <v>0.12874953091646468</v>
      </c>
      <c r="G66" s="66">
        <f>100*E66/VLOOKUP("WLD", TradeVolume[],7, FALSE)</f>
        <v>9.2820734916556943E-2</v>
      </c>
      <c r="H66" s="65">
        <f t="shared" si="0"/>
        <v>1256.7032068133306</v>
      </c>
      <c r="I66" s="65">
        <f t="shared" si="1"/>
        <v>1012.1076950370287</v>
      </c>
      <c r="J66" s="63">
        <f>VLOOKUP(A66,Population[],MATCH("2020",Population[#Headers],0),FALSE)</f>
        <v>17643060</v>
      </c>
      <c r="K66" s="27">
        <f>INDEX(GDPCapita[2020],MATCH(A66,GDPCapita[Country Code],0))</f>
        <v>5627.772279865284</v>
      </c>
      <c r="L66" s="56">
        <f>VLOOKUP(A66,TradeVolume[],MATCH("Country Growth (%)", TradeVolume[#Headers],0),FALSE)</f>
        <v>-10.89</v>
      </c>
      <c r="M66" s="58">
        <f>IF(INDEX(IHDI[IHDI],MATCH(A66,IHDI[ISO3],0))="..", NA(), INDEX(IHDI[IHDI],MATCH(A66,IHDI[ISO3],0)))</f>
        <v>0.60399999999999998</v>
      </c>
      <c r="N66" s="56">
        <f>IF(INDEX(IHDI[HDI-IHDI Loss],MATCH(A66,IHDI[ISO3],0))="..", NA(), INDEX(IHDI[HDI-IHDI Loss],MATCH(A66,IHDI[ISO3],0)))</f>
        <v>18.378378378378379</v>
      </c>
      <c r="O66" s="56">
        <f>IF(INDEX(IHDI[Gini coefficient],MATCH(A66,IHDI[ISO3],0))="..",NA(),INDEX(IHDI[Gini coefficient],MATCH(A66,IHDI[ISO3],0)))</f>
        <v>47.3</v>
      </c>
      <c r="P66" s="57">
        <f>VLOOKUP($A66,ArableLand[],MATCH("2020",ArableLand[#Headers],0),FALSE)</f>
        <v>4.1794169753583503</v>
      </c>
      <c r="Q66" s="67">
        <f t="shared" si="2"/>
        <v>19.463267894138014</v>
      </c>
      <c r="R66" t="str">
        <f>IF(INDEX(CountryList[Currency Unit],MATCH(A66,CountryList[Country ISO3], 0), 1)= "Euro","Yes","No")</f>
        <v>No</v>
      </c>
      <c r="S66" t="str">
        <f>IF(INDEX(CountryList[Income Group],MATCH(A66,CountryList[Country ISO3], 0), 1)= 0,"",SUBSTITUTE(SUBSTITUTE(INDEX(CountryList[Income Group],MATCH(A66,CountryList[Country ISO3], 0), 1),": OECD",""),": nonOECD",""))</f>
        <v>Upper middle income</v>
      </c>
    </row>
    <row r="67" spans="1:19" x14ac:dyDescent="0.25">
      <c r="A67" s="16" t="s">
        <v>322</v>
      </c>
      <c r="B67" t="str">
        <f>INDEX(CountryList[Country Name],MATCH(A67,CountryList[Country ISO3], 0), 1)</f>
        <v>Egypt, Arab Rep.</v>
      </c>
      <c r="C67" t="str">
        <f>IF(INDEX(CountryList[Region],MATCH(A67,CountryList[Country ISO3], 0), 1)= 0,"",INDEX(CountryList[Region],MATCH(A67,CountryList[Country ISO3], 0), 1))</f>
        <v>Middle East &amp; North Africa</v>
      </c>
      <c r="D67" s="19">
        <f>VLOOKUP(A67,TradeVolume[],6,FALSE )</f>
        <v>28649521.34</v>
      </c>
      <c r="E67" s="19">
        <f>VLOOKUP(A67,TradeVolume[],7,FALSE )</f>
        <v>90549179.049999997</v>
      </c>
      <c r="F67" s="66">
        <f>100*D67/VLOOKUP("WLD", TradeVolume[], 6, FALSE)</f>
        <v>0.16636286521465571</v>
      </c>
      <c r="G67" s="66">
        <f>100*E67/VLOOKUP("WLD", TradeVolume[],7, FALSE)</f>
        <v>0.47068340007244441</v>
      </c>
      <c r="H67" s="65">
        <f t="shared" ref="H67:H130" si="3">1000*D67/J67</f>
        <v>279.959822895532</v>
      </c>
      <c r="I67" s="65">
        <f t="shared" ref="I67:I130" si="4">1000*E67/J67</f>
        <v>884.83614889510818</v>
      </c>
      <c r="J67" s="63">
        <f>VLOOKUP(A67,Population[],MATCH("2020",Population[#Headers],0),FALSE)</f>
        <v>102334403</v>
      </c>
      <c r="K67" s="27">
        <f>INDEX(GDPCapita[2020],MATCH(A67,GDPCapita[Country Code],0))</f>
        <v>3569.2068412110843</v>
      </c>
      <c r="L67" s="56">
        <f>VLOOKUP(A67,TradeVolume[],MATCH("Country Growth (%)", TradeVolume[#Headers],0),FALSE)</f>
        <v>-12.46</v>
      </c>
      <c r="M67" s="58">
        <f>IF(INDEX(IHDI[IHDI],MATCH(A67,IHDI[ISO3],0))="..", NA(), INDEX(IHDI[IHDI],MATCH(A67,IHDI[ISO3],0)))</f>
        <v>0.51900000000000002</v>
      </c>
      <c r="N67" s="56">
        <f>IF(INDEX(IHDI[HDI-IHDI Loss],MATCH(A67,IHDI[ISO3],0))="..", NA(), INDEX(IHDI[HDI-IHDI Loss],MATCH(A67,IHDI[ISO3],0)))</f>
        <v>29.001367989056082</v>
      </c>
      <c r="O67" s="56">
        <f>IF(INDEX(IHDI[Gini coefficient],MATCH(A67,IHDI[ISO3],0))="..",NA(),INDEX(IHDI[Gini coefficient],MATCH(A67,IHDI[ISO3],0)))</f>
        <v>31.5</v>
      </c>
      <c r="P67" s="57">
        <f>VLOOKUP($A67,ArableLand[],MATCH("2020",ArableLand[#Headers],0),FALSE)</f>
        <v>3.3803807323321111</v>
      </c>
      <c r="Q67" s="67">
        <f t="shared" ref="Q67:Q130" si="5">100*(1-E67/D67)</f>
        <v>-216.05826141177684</v>
      </c>
      <c r="R67" t="str">
        <f>IF(INDEX(CountryList[Currency Unit],MATCH(A67,CountryList[Country ISO3], 0), 1)= "Euro","Yes","No")</f>
        <v>No</v>
      </c>
      <c r="S67" t="str">
        <f>IF(INDEX(CountryList[Income Group],MATCH(A67,CountryList[Country ISO3], 0), 1)= 0,"",SUBSTITUTE(SUBSTITUTE(INDEX(CountryList[Income Group],MATCH(A67,CountryList[Country ISO3], 0), 1),": OECD",""),": nonOECD",""))</f>
        <v>Lower middle income</v>
      </c>
    </row>
    <row r="68" spans="1:19" x14ac:dyDescent="0.25">
      <c r="A68" s="16" t="s">
        <v>291</v>
      </c>
      <c r="B68" t="str">
        <f>INDEX(CountryList[Country Name],MATCH(A68,CountryList[Country ISO3], 0), 1)</f>
        <v>Eritrea</v>
      </c>
      <c r="C68" t="str">
        <f>IF(INDEX(CountryList[Region],MATCH(A68,CountryList[Country ISO3], 0), 1)= 0,"",INDEX(CountryList[Region],MATCH(A68,CountryList[Country ISO3], 0), 1))</f>
        <v>Sub-Saharan Africa</v>
      </c>
      <c r="D68" s="19">
        <f>VLOOKUP(A68,TradeVolume[],6,FALSE )</f>
        <v>647900.65</v>
      </c>
      <c r="E68" s="19">
        <f>VLOOKUP(A68,TradeVolume[],7,FALSE )</f>
        <v>423685.74</v>
      </c>
      <c r="F68" s="66">
        <f>100*D68/VLOOKUP("WLD", TradeVolume[], 6, FALSE)</f>
        <v>3.7622481447167461E-3</v>
      </c>
      <c r="G68" s="66">
        <f>100*E68/VLOOKUP("WLD", TradeVolume[],7, FALSE)</f>
        <v>2.2023594996404294E-3</v>
      </c>
      <c r="H68" s="65">
        <f t="shared" si="3"/>
        <v>201.58895434274569</v>
      </c>
      <c r="I68" s="65">
        <f t="shared" si="4"/>
        <v>131.82633062111054</v>
      </c>
      <c r="J68" s="63">
        <f>VLOOKUP(A68,Population[],MATCH("2011",Population[#Headers],0),FALSE)</f>
        <v>3213969</v>
      </c>
      <c r="K68" s="27">
        <f>INDEX(GDPCapita[2011],MATCH(A68,GDPCapita[Country Code],0))</f>
        <v>642.50825879660329</v>
      </c>
      <c r="L68" s="56">
        <f>VLOOKUP(A68,TradeVolume[],MATCH("Country Growth (%)", TradeVolume[#Headers],0),FALSE)</f>
        <v>0</v>
      </c>
      <c r="M68" s="58" t="e">
        <f>IF(INDEX(IHDI[IHDI],MATCH(A68,IHDI[ISO3],0))="..", NA(), INDEX(IHDI[IHDI],MATCH(A68,IHDI[ISO3],0)))</f>
        <v>#N/A</v>
      </c>
      <c r="N68" s="56" t="e">
        <f>IF(INDEX(IHDI[HDI-IHDI Loss],MATCH(A68,IHDI[ISO3],0))="..", NA(), INDEX(IHDI[HDI-IHDI Loss],MATCH(A68,IHDI[ISO3],0)))</f>
        <v>#N/A</v>
      </c>
      <c r="O68" s="56" t="e">
        <f>IF(INDEX(IHDI[Gini coefficient],MATCH(A68,IHDI[ISO3],0))="..",NA(),INDEX(IHDI[Gini coefficient],MATCH(A68,IHDI[ISO3],0)))</f>
        <v>#N/A</v>
      </c>
      <c r="P68" s="57">
        <f>VLOOKUP($A68,ArableLand[],MATCH("2020",ArableLand[#Headers],0),FALSE)</f>
        <v>5.7005558017121638</v>
      </c>
      <c r="Q68" s="67">
        <f t="shared" si="5"/>
        <v>34.606372134369678</v>
      </c>
      <c r="R68" t="str">
        <f>IF(INDEX(CountryList[Currency Unit],MATCH(A68,CountryList[Country ISO3], 0), 1)= "Euro","Yes","No")</f>
        <v>No</v>
      </c>
      <c r="S68" t="str">
        <f>IF(INDEX(CountryList[Income Group],MATCH(A68,CountryList[Country ISO3], 0), 1)= 0,"",SUBSTITUTE(SUBSTITUTE(INDEX(CountryList[Income Group],MATCH(A68,CountryList[Country ISO3], 0), 1),": OECD",""),": nonOECD",""))</f>
        <v>Low income</v>
      </c>
    </row>
    <row r="69" spans="1:19" x14ac:dyDescent="0.25">
      <c r="A69" s="16" t="s">
        <v>448</v>
      </c>
      <c r="B69" t="str">
        <f>INDEX(CountryList[Country Name],MATCH(A69,CountryList[Country ISO3], 0), 1)</f>
        <v>Spain</v>
      </c>
      <c r="C69" t="str">
        <f>IF(INDEX(CountryList[Region],MATCH(A69,CountryList[Country ISO3], 0), 1)= 0,"",INDEX(CountryList[Region],MATCH(A69,CountryList[Country ISO3], 0), 1))</f>
        <v>Europe &amp; Central Asia</v>
      </c>
      <c r="D69" s="19">
        <f>VLOOKUP(A69,TradeVolume[],6,FALSE )</f>
        <v>290501111.76999998</v>
      </c>
      <c r="E69" s="19">
        <f>VLOOKUP(A69,TradeVolume[],7,FALSE )</f>
        <v>296245260.61000001</v>
      </c>
      <c r="F69" s="66">
        <f>100*D69/VLOOKUP("WLD", TradeVolume[], 6, FALSE)</f>
        <v>1.686890218114204</v>
      </c>
      <c r="G69" s="66">
        <f>100*E69/VLOOKUP("WLD", TradeVolume[],7, FALSE)</f>
        <v>1.5399115484223949</v>
      </c>
      <c r="H69" s="65">
        <f t="shared" si="3"/>
        <v>6214.8983780289782</v>
      </c>
      <c r="I69" s="65">
        <f t="shared" si="4"/>
        <v>6337.7870688548419</v>
      </c>
      <c r="J69" s="63">
        <f>VLOOKUP(A69,Population[],MATCH("2011",Population[#Headers],0),FALSE)</f>
        <v>46742697</v>
      </c>
      <c r="K69" s="27">
        <f>INDEX(GDPCapita[2011],MATCH(A69,GDPCapita[Country Code],0))</f>
        <v>31677.90030836517</v>
      </c>
      <c r="L69" s="56">
        <f>VLOOKUP(A69,TradeVolume[],MATCH("Country Growth (%)", TradeVolume[#Headers],0),FALSE)</f>
        <v>-6.29</v>
      </c>
      <c r="M69" s="58">
        <f>IF(INDEX(IHDI[IHDI],MATCH(A69,IHDI[ISO3],0))="..", NA(), INDEX(IHDI[IHDI],MATCH(A69,IHDI[ISO3],0)))</f>
        <v>0.78800000000000003</v>
      </c>
      <c r="N69" s="56">
        <f>IF(INDEX(IHDI[HDI-IHDI Loss],MATCH(A69,IHDI[ISO3],0))="..", NA(), INDEX(IHDI[HDI-IHDI Loss],MATCH(A69,IHDI[ISO3],0)))</f>
        <v>12.928176795580104</v>
      </c>
      <c r="O69" s="56">
        <f>IF(INDEX(IHDI[Gini coefficient],MATCH(A69,IHDI[ISO3],0))="..",NA(),INDEX(IHDI[Gini coefficient],MATCH(A69,IHDI[ISO3],0)))</f>
        <v>34.299999999999997</v>
      </c>
      <c r="P69" s="57">
        <f>VLOOKUP($A69,ArableLand[],MATCH("2020",ArableLand[#Headers],0),FALSE)</f>
        <v>23.299456060683568</v>
      </c>
      <c r="Q69" s="67">
        <f t="shared" si="5"/>
        <v>-1.9773242191747142</v>
      </c>
      <c r="R69" t="str">
        <f>IF(INDEX(CountryList[Currency Unit],MATCH(A69,CountryList[Country ISO3], 0), 1)= "Euro","Yes","No")</f>
        <v>Yes</v>
      </c>
      <c r="S69" t="str">
        <f>IF(INDEX(CountryList[Income Group],MATCH(A69,CountryList[Country ISO3], 0), 1)= 0,"",SUBSTITUTE(SUBSTITUTE(INDEX(CountryList[Income Group],MATCH(A69,CountryList[Country ISO3], 0), 1),": OECD",""),": nonOECD",""))</f>
        <v>High income</v>
      </c>
    </row>
    <row r="70" spans="1:19" x14ac:dyDescent="0.25">
      <c r="A70" s="16" t="s">
        <v>418</v>
      </c>
      <c r="B70" t="str">
        <f>INDEX(CountryList[Country Name],MATCH(A70,CountryList[Country ISO3], 0), 1)</f>
        <v>Estonia</v>
      </c>
      <c r="C70" t="str">
        <f>IF(INDEX(CountryList[Region],MATCH(A70,CountryList[Country ISO3], 0), 1)= 0,"",INDEX(CountryList[Region],MATCH(A70,CountryList[Country ISO3], 0), 1))</f>
        <v>Europe &amp; Central Asia</v>
      </c>
      <c r="D70" s="19">
        <f>VLOOKUP(A70,TradeVolume[],6,FALSE )</f>
        <v>14428007.710000001</v>
      </c>
      <c r="E70" s="19">
        <f>VLOOKUP(A70,TradeVolume[],7,FALSE )</f>
        <v>19371136.579999998</v>
      </c>
      <c r="F70" s="66">
        <f>100*D70/VLOOKUP("WLD", TradeVolume[], 6, FALSE)</f>
        <v>8.3780970491241849E-2</v>
      </c>
      <c r="G70" s="66">
        <f>100*E70/VLOOKUP("WLD", TradeVolume[],7, FALSE)</f>
        <v>0.10069304354164767</v>
      </c>
      <c r="H70" s="65">
        <f t="shared" si="3"/>
        <v>10852.377292157304</v>
      </c>
      <c r="I70" s="65">
        <f t="shared" si="4"/>
        <v>14570.472027012085</v>
      </c>
      <c r="J70" s="63">
        <f>VLOOKUP(A70,Population[],MATCH("2020",Population[#Headers],0),FALSE)</f>
        <v>1329479</v>
      </c>
      <c r="K70" s="27">
        <f>INDEX(GDPCapita[2020],MATCH(A70,GDPCapita[Country Code],0))</f>
        <v>23054.35849059781</v>
      </c>
      <c r="L70" s="56">
        <f>VLOOKUP(A70,TradeVolume[],MATCH("Country Growth (%)", TradeVolume[#Headers],0),FALSE)</f>
        <v>-2.4</v>
      </c>
      <c r="M70" s="58">
        <f>IF(INDEX(IHDI[IHDI],MATCH(A70,IHDI[ISO3],0))="..", NA(), INDEX(IHDI[IHDI],MATCH(A70,IHDI[ISO3],0)))</f>
        <v>0.82899999999999996</v>
      </c>
      <c r="N70" s="56">
        <f>IF(INDEX(IHDI[HDI-IHDI Loss],MATCH(A70,IHDI[ISO3],0))="..", NA(), INDEX(IHDI[HDI-IHDI Loss],MATCH(A70,IHDI[ISO3],0)))</f>
        <v>6.853932584269673</v>
      </c>
      <c r="O70" s="56">
        <f>IF(INDEX(IHDI[Gini coefficient],MATCH(A70,IHDI[ISO3],0))="..",NA(),INDEX(IHDI[Gini coefficient],MATCH(A70,IHDI[ISO3],0)))</f>
        <v>30.8</v>
      </c>
      <c r="P70" s="57">
        <f>VLOOKUP($A70,ArableLand[],MATCH("2020",ArableLand[#Headers],0),FALSE)</f>
        <v>16.23391812865497</v>
      </c>
      <c r="Q70" s="67">
        <f t="shared" si="5"/>
        <v>-34.260647549931193</v>
      </c>
      <c r="R70" t="str">
        <f>IF(INDEX(CountryList[Currency Unit],MATCH(A70,CountryList[Country ISO3], 0), 1)= "Euro","Yes","No")</f>
        <v>Yes</v>
      </c>
      <c r="S70" t="str">
        <f>IF(INDEX(CountryList[Income Group],MATCH(A70,CountryList[Country ISO3], 0), 1)= 0,"",SUBSTITUTE(SUBSTITUTE(INDEX(CountryList[Income Group],MATCH(A70,CountryList[Country ISO3], 0), 1),": OECD",""),": nonOECD",""))</f>
        <v>High income</v>
      </c>
    </row>
    <row r="71" spans="1:19" x14ac:dyDescent="0.25">
      <c r="A71" s="16" t="s">
        <v>293</v>
      </c>
      <c r="B71" t="str">
        <f>INDEX(CountryList[Country Name],MATCH(A71,CountryList[Country ISO3], 0), 1)</f>
        <v>Ethiopia(excludes Eritrea)</v>
      </c>
      <c r="C71" t="str">
        <f>IF(INDEX(CountryList[Region],MATCH(A71,CountryList[Country ISO3], 0), 1)= 0,"",INDEX(CountryList[Region],MATCH(A71,CountryList[Country ISO3], 0), 1))</f>
        <v>Sub-Saharan Africa</v>
      </c>
      <c r="D71" s="19">
        <f>VLOOKUP(A71,TradeVolume[],6,FALSE )</f>
        <v>2965964.06</v>
      </c>
      <c r="E71" s="19">
        <f>VLOOKUP(A71,TradeVolume[],7,FALSE )</f>
        <v>10182794.060000001</v>
      </c>
      <c r="F71" s="66">
        <f>100*D71/VLOOKUP("WLD", TradeVolume[], 6, FALSE)</f>
        <v>1.7222845481064956E-2</v>
      </c>
      <c r="G71" s="66">
        <f>100*E71/VLOOKUP("WLD", TradeVolume[],7, FALSE)</f>
        <v>5.293114946687405E-2</v>
      </c>
      <c r="H71" s="65">
        <f t="shared" si="3"/>
        <v>25.799161635385008</v>
      </c>
      <c r="I71" s="65">
        <f t="shared" si="4"/>
        <v>88.574084021024291</v>
      </c>
      <c r="J71" s="63">
        <f>VLOOKUP(A71,Population[],MATCH("2020",Population[#Headers],0),FALSE)</f>
        <v>114963583</v>
      </c>
      <c r="K71" s="27">
        <f>INDEX(GDPCapita[2020],MATCH(A71,GDPCapita[Country Code],0))</f>
        <v>936.45075756246956</v>
      </c>
      <c r="L71" s="56">
        <f>VLOOKUP(A71,TradeVolume[],MATCH("Country Growth (%)", TradeVolume[#Headers],0),FALSE)</f>
        <v>-4.76</v>
      </c>
      <c r="M71" s="58">
        <f>IF(INDEX(IHDI[IHDI],MATCH(A71,IHDI[ISO3],0))="..", NA(), INDEX(IHDI[IHDI],MATCH(A71,IHDI[ISO3],0)))</f>
        <v>0.36299999999999999</v>
      </c>
      <c r="N71" s="56">
        <f>IF(INDEX(IHDI[HDI-IHDI Loss],MATCH(A71,IHDI[ISO3],0))="..", NA(), INDEX(IHDI[HDI-IHDI Loss],MATCH(A71,IHDI[ISO3],0)))</f>
        <v>27.108433734939762</v>
      </c>
      <c r="O71" s="56">
        <f>IF(INDEX(IHDI[Gini coefficient],MATCH(A71,IHDI[ISO3],0))="..",NA(),INDEX(IHDI[Gini coefficient],MATCH(A71,IHDI[ISO3],0)))</f>
        <v>35</v>
      </c>
      <c r="P71" s="57">
        <f>VLOOKUP($A71,ArableLand[],MATCH("2020",ArableLand[#Headers],0),FALSE)</f>
        <v>14.350090687449853</v>
      </c>
      <c r="Q71" s="67">
        <f t="shared" si="5"/>
        <v>-243.32155933136966</v>
      </c>
      <c r="R71" t="str">
        <f>IF(INDEX(CountryList[Currency Unit],MATCH(A71,CountryList[Country ISO3], 0), 1)= "Euro","Yes","No")</f>
        <v>No</v>
      </c>
      <c r="S71" t="str">
        <f>IF(INDEX(CountryList[Income Group],MATCH(A71,CountryList[Country ISO3], 0), 1)= 0,"",SUBSTITUTE(SUBSTITUTE(INDEX(CountryList[Income Group],MATCH(A71,CountryList[Country ISO3], 0), 1),": OECD",""),": nonOECD",""))</f>
        <v>Low income</v>
      </c>
    </row>
    <row r="72" spans="1:19" x14ac:dyDescent="0.25">
      <c r="A72" s="16" t="s">
        <v>421</v>
      </c>
      <c r="B72" t="str">
        <f>INDEX(CountryList[Country Name],MATCH(A72,CountryList[Country ISO3], 0), 1)</f>
        <v>Finland</v>
      </c>
      <c r="C72" t="str">
        <f>IF(INDEX(CountryList[Region],MATCH(A72,CountryList[Country ISO3], 0), 1)= 0,"",INDEX(CountryList[Region],MATCH(A72,CountryList[Country ISO3], 0), 1))</f>
        <v>Europe &amp; Central Asia</v>
      </c>
      <c r="D72" s="19">
        <f>VLOOKUP(A72,TradeVolume[],6,FALSE )</f>
        <v>67696649.790000007</v>
      </c>
      <c r="E72" s="19">
        <f>VLOOKUP(A72,TradeVolume[],7,FALSE )</f>
        <v>65253013.539999999</v>
      </c>
      <c r="F72" s="66">
        <f>100*D72/VLOOKUP("WLD", TradeVolume[], 6, FALSE)</f>
        <v>0.39310285469842765</v>
      </c>
      <c r="G72" s="66">
        <f>100*E72/VLOOKUP("WLD", TradeVolume[],7, FALSE)</f>
        <v>0.3391914824652455</v>
      </c>
      <c r="H72" s="65">
        <f t="shared" si="3"/>
        <v>12242.720562983235</v>
      </c>
      <c r="I72" s="65">
        <f t="shared" si="4"/>
        <v>11800.796836194238</v>
      </c>
      <c r="J72" s="63">
        <f>VLOOKUP(A72,Population[],MATCH("2020",Population[#Headers],0),FALSE)</f>
        <v>5529543</v>
      </c>
      <c r="K72" s="27">
        <f>INDEX(GDPCapita[2020],MATCH(A72,GDPCapita[Country Code],0))</f>
        <v>49160.837152259614</v>
      </c>
      <c r="L72" s="56">
        <f>VLOOKUP(A72,TradeVolume[],MATCH("Country Growth (%)", TradeVolume[#Headers],0),FALSE)</f>
        <v>-3.77</v>
      </c>
      <c r="M72" s="58">
        <f>IF(INDEX(IHDI[IHDI],MATCH(A72,IHDI[ISO3],0))="..", NA(), INDEX(IHDI[IHDI],MATCH(A72,IHDI[ISO3],0)))</f>
        <v>0.89</v>
      </c>
      <c r="N72" s="56">
        <f>IF(INDEX(IHDI[HDI-IHDI Loss],MATCH(A72,IHDI[ISO3],0))="..", NA(), INDEX(IHDI[HDI-IHDI Loss],MATCH(A72,IHDI[ISO3],0)))</f>
        <v>5.3191489361702038</v>
      </c>
      <c r="O72" s="56">
        <f>IF(INDEX(IHDI[Gini coefficient],MATCH(A72,IHDI[ISO3],0))="..",NA(),INDEX(IHDI[Gini coefficient],MATCH(A72,IHDI[ISO3],0)))</f>
        <v>27.7</v>
      </c>
      <c r="P72" s="57">
        <f>VLOOKUP($A72,ArableLand[],MATCH("2020",ArableLand[#Headers],0),FALSE)</f>
        <v>7.379746002500494</v>
      </c>
      <c r="Q72" s="67">
        <f t="shared" si="5"/>
        <v>3.6096856455679061</v>
      </c>
      <c r="R72" t="str">
        <f>IF(INDEX(CountryList[Currency Unit],MATCH(A72,CountryList[Country ISO3], 0), 1)= "Euro","Yes","No")</f>
        <v>Yes</v>
      </c>
      <c r="S72" t="str">
        <f>IF(INDEX(CountryList[Income Group],MATCH(A72,CountryList[Country ISO3], 0), 1)= 0,"",SUBSTITUTE(SUBSTITUTE(INDEX(CountryList[Income Group],MATCH(A72,CountryList[Country ISO3], 0), 1),": OECD",""),": nonOECD",""))</f>
        <v>High income</v>
      </c>
    </row>
    <row r="73" spans="1:19" x14ac:dyDescent="0.25">
      <c r="A73" s="16" t="s">
        <v>524</v>
      </c>
      <c r="B73" t="str">
        <f>INDEX(CountryList[Country Name],MATCH(A73,CountryList[Country ISO3], 0), 1)</f>
        <v>Fiji</v>
      </c>
      <c r="C73" t="str">
        <f>IF(INDEX(CountryList[Region],MATCH(A73,CountryList[Country ISO3], 0), 1)= 0,"",INDEX(CountryList[Region],MATCH(A73,CountryList[Country ISO3], 0), 1))</f>
        <v>East Asia &amp; Pacific</v>
      </c>
      <c r="D73" s="19">
        <f>VLOOKUP(A73,TradeVolume[],6,FALSE )</f>
        <v>644886.87</v>
      </c>
      <c r="E73" s="19">
        <f>VLOOKUP(A73,TradeVolume[],7,FALSE )</f>
        <v>1533712.68</v>
      </c>
      <c r="F73" s="66">
        <f>100*D73/VLOOKUP("WLD", TradeVolume[], 6, FALSE)</f>
        <v>3.7447476402588721E-3</v>
      </c>
      <c r="G73" s="66">
        <f>100*E73/VLOOKUP("WLD", TradeVolume[],7, FALSE)</f>
        <v>7.9723870114603856E-3</v>
      </c>
      <c r="H73" s="65">
        <f t="shared" si="3"/>
        <v>719.38333013551323</v>
      </c>
      <c r="I73" s="65">
        <f t="shared" si="4"/>
        <v>1710.8850971170536</v>
      </c>
      <c r="J73" s="63">
        <f>VLOOKUP(A73,Population[],MATCH("2020",Population[#Headers],0),FALSE)</f>
        <v>896444</v>
      </c>
      <c r="K73" s="27">
        <f>INDEX(GDPCapita[2020],MATCH(A73,GDPCapita[Country Code],0))</f>
        <v>5102.8439292498251</v>
      </c>
      <c r="L73" s="56">
        <f>VLOOKUP(A73,TradeVolume[],MATCH("Country Growth (%)", TradeVolume[#Headers],0),FALSE)</f>
        <v>-21.12</v>
      </c>
      <c r="M73" s="58" t="e">
        <f>IF(INDEX(IHDI[IHDI],MATCH(A73,IHDI[ISO3],0))="..", NA(), INDEX(IHDI[IHDI],MATCH(A73,IHDI[ISO3],0)))</f>
        <v>#N/A</v>
      </c>
      <c r="N73" s="56" t="e">
        <f>IF(INDEX(IHDI[HDI-IHDI Loss],MATCH(A73,IHDI[ISO3],0))="..", NA(), INDEX(IHDI[HDI-IHDI Loss],MATCH(A73,IHDI[ISO3],0)))</f>
        <v>#N/A</v>
      </c>
      <c r="O73" s="56">
        <f>IF(INDEX(IHDI[Gini coefficient],MATCH(A73,IHDI[ISO3],0))="..",NA(),INDEX(IHDI[Gini coefficient],MATCH(A73,IHDI[ISO3],0)))</f>
        <v>30.7</v>
      </c>
      <c r="P73" s="57">
        <f>VLOOKUP($A73,ArableLand[],MATCH("2020",ArableLand[#Headers],0),FALSE)</f>
        <v>4.2036124794745486</v>
      </c>
      <c r="Q73" s="67">
        <f t="shared" si="5"/>
        <v>-137.82662531181634</v>
      </c>
      <c r="R73" t="str">
        <f>IF(INDEX(CountryList[Currency Unit],MATCH(A73,CountryList[Country ISO3], 0), 1)= "Euro","Yes","No")</f>
        <v>No</v>
      </c>
      <c r="S73" t="str">
        <f>IF(INDEX(CountryList[Income Group],MATCH(A73,CountryList[Country ISO3], 0), 1)= 0,"",SUBSTITUTE(SUBSTITUTE(INDEX(CountryList[Income Group],MATCH(A73,CountryList[Country ISO3], 0), 1),": OECD",""),": nonOECD",""))</f>
        <v>Upper middle income</v>
      </c>
    </row>
    <row r="74" spans="1:19" x14ac:dyDescent="0.25">
      <c r="A74" s="16" t="s">
        <v>507</v>
      </c>
      <c r="B74" t="str">
        <f>INDEX(CountryList[Country Name],MATCH(A74,CountryList[Country ISO3], 0), 1)</f>
        <v>Falkland Island</v>
      </c>
      <c r="C74" t="str">
        <f>IF(INDEX(CountryList[Region],MATCH(A74,CountryList[Country ISO3], 0), 1)= 0,"",INDEX(CountryList[Region],MATCH(A74,CountryList[Country ISO3], 0), 1))</f>
        <v/>
      </c>
      <c r="D74" s="19">
        <f>VLOOKUP(A74,TradeVolume[],6,FALSE )</f>
        <v>418158.52</v>
      </c>
      <c r="E74" s="19">
        <f>VLOOKUP(A74,TradeVolume[],7,FALSE )</f>
        <v>157010.22</v>
      </c>
      <c r="F74" s="66">
        <f>100*D74/VLOOKUP("WLD", TradeVolume[], 6, FALSE)</f>
        <v>2.428174930936557E-3</v>
      </c>
      <c r="G74" s="66">
        <f>100*E74/VLOOKUP("WLD", TradeVolume[],7, FALSE)</f>
        <v>8.1615432598140727E-4</v>
      </c>
      <c r="H74" s="65" t="e">
        <f t="shared" si="3"/>
        <v>#N/A</v>
      </c>
      <c r="I74" s="65" t="e">
        <f t="shared" si="4"/>
        <v>#N/A</v>
      </c>
      <c r="J74" s="63" t="e">
        <f>VLOOKUP(A74,Population[],MATCH("2020",Population[#Headers],0),FALSE)</f>
        <v>#N/A</v>
      </c>
      <c r="K74" s="27" t="e">
        <f>INDEX(GDPCapita[2020],MATCH(A74,GDPCapita[Country Code],0))</f>
        <v>#N/A</v>
      </c>
      <c r="L74" s="56">
        <f>VLOOKUP(A74,TradeVolume[],MATCH("Country Growth (%)", TradeVolume[#Headers],0),FALSE)</f>
        <v>0</v>
      </c>
      <c r="M74" s="58" t="e">
        <f>IF(INDEX(IHDI[IHDI],MATCH(A74,IHDI[ISO3],0))="..", NA(), INDEX(IHDI[IHDI],MATCH(A74,IHDI[ISO3],0)))</f>
        <v>#N/A</v>
      </c>
      <c r="N74" s="56" t="e">
        <f>IF(INDEX(IHDI[HDI-IHDI Loss],MATCH(A74,IHDI[ISO3],0))="..", NA(), INDEX(IHDI[HDI-IHDI Loss],MATCH(A74,IHDI[ISO3],0)))</f>
        <v>#N/A</v>
      </c>
      <c r="O74" s="56" t="e">
        <f>IF(INDEX(IHDI[Gini coefficient],MATCH(A74,IHDI[ISO3],0))="..",NA(),INDEX(IHDI[Gini coefficient],MATCH(A74,IHDI[ISO3],0)))</f>
        <v>#N/A</v>
      </c>
      <c r="P74" s="57" t="e">
        <f>VLOOKUP($A74,ArableLand[],MATCH("2020",ArableLand[#Headers],0),FALSE)</f>
        <v>#N/A</v>
      </c>
      <c r="Q74" s="67">
        <f t="shared" si="5"/>
        <v>62.451985911945542</v>
      </c>
      <c r="R74" t="str">
        <f>IF(INDEX(CountryList[Currency Unit],MATCH(A74,CountryList[Country ISO3], 0), 1)= "Euro","Yes","No")</f>
        <v>No</v>
      </c>
      <c r="S74" t="str">
        <f>IF(INDEX(CountryList[Income Group],MATCH(A74,CountryList[Country ISO3], 0), 1)= 0,"",SUBSTITUTE(SUBSTITUTE(INDEX(CountryList[Income Group],MATCH(A74,CountryList[Country ISO3], 0), 1),": OECD",""),": nonOECD",""))</f>
        <v>Others</v>
      </c>
    </row>
    <row r="75" spans="1:19" x14ac:dyDescent="0.25">
      <c r="A75" s="16" t="s">
        <v>451</v>
      </c>
      <c r="B75" t="str">
        <f>INDEX(CountryList[Country Name],MATCH(A75,CountryList[Country ISO3], 0), 1)</f>
        <v>France</v>
      </c>
      <c r="C75" t="str">
        <f>IF(INDEX(CountryList[Region],MATCH(A75,CountryList[Country ISO3], 0), 1)= 0,"",INDEX(CountryList[Region],MATCH(A75,CountryList[Country ISO3], 0), 1))</f>
        <v>Europe &amp; Central Asia</v>
      </c>
      <c r="D75" s="19">
        <f>VLOOKUP(A75,TradeVolume[],6,FALSE )</f>
        <v>489836278.75</v>
      </c>
      <c r="E75" s="19">
        <f>VLOOKUP(A75,TradeVolume[],7,FALSE )</f>
        <v>547674241.38999999</v>
      </c>
      <c r="F75" s="66">
        <f>100*D75/VLOOKUP("WLD", TradeVolume[], 6, FALSE)</f>
        <v>2.8443954037430621</v>
      </c>
      <c r="G75" s="66">
        <f>100*E75/VLOOKUP("WLD", TradeVolume[],7, FALSE)</f>
        <v>2.8468637349787418</v>
      </c>
      <c r="H75" s="65">
        <f t="shared" si="3"/>
        <v>7269.7676991485359</v>
      </c>
      <c r="I75" s="65">
        <f t="shared" si="4"/>
        <v>8128.1535942435539</v>
      </c>
      <c r="J75" s="63">
        <f>VLOOKUP(A75,Population[],MATCH("2020",Population[#Headers],0),FALSE)</f>
        <v>67379908</v>
      </c>
      <c r="K75" s="27">
        <f>INDEX(GDPCapita[2020],MATCH(A75,GDPCapita[Country Code],0))</f>
        <v>39037.122630907426</v>
      </c>
      <c r="L75" s="56">
        <f>VLOOKUP(A75,TradeVolume[],MATCH("Country Growth (%)", TradeVolume[#Headers],0),FALSE)</f>
        <v>-4.8099999999999996</v>
      </c>
      <c r="M75" s="58">
        <f>IF(INDEX(IHDI[IHDI],MATCH(A75,IHDI[ISO3],0))="..", NA(), INDEX(IHDI[IHDI],MATCH(A75,IHDI[ISO3],0)))</f>
        <v>0.82499999999999996</v>
      </c>
      <c r="N75" s="56">
        <f>IF(INDEX(IHDI[HDI-IHDI Loss],MATCH(A75,IHDI[ISO3],0))="..", NA(), INDEX(IHDI[HDI-IHDI Loss],MATCH(A75,IHDI[ISO3],0)))</f>
        <v>8.6378737541528352</v>
      </c>
      <c r="O75" s="56">
        <f>IF(INDEX(IHDI[Gini coefficient],MATCH(A75,IHDI[ISO3],0))="..",NA(),INDEX(IHDI[Gini coefficient],MATCH(A75,IHDI[ISO3],0)))</f>
        <v>32.4</v>
      </c>
      <c r="P75" s="57">
        <f>VLOOKUP($A75,ArableLand[],MATCH("2020",ArableLand[#Headers],0),FALSE)</f>
        <v>32.793955697762975</v>
      </c>
      <c r="Q75" s="67">
        <f t="shared" si="5"/>
        <v>-11.807611062944368</v>
      </c>
      <c r="R75" t="str">
        <f>IF(INDEX(CountryList[Currency Unit],MATCH(A75,CountryList[Country ISO3], 0), 1)= "Euro","Yes","No")</f>
        <v>Yes</v>
      </c>
      <c r="S75" t="str">
        <f>IF(INDEX(CountryList[Income Group],MATCH(A75,CountryList[Country ISO3], 0), 1)= 0,"",SUBSTITUTE(SUBSTITUTE(INDEX(CountryList[Income Group],MATCH(A75,CountryList[Country ISO3], 0), 1),": OECD",""),": nonOECD",""))</f>
        <v>High income</v>
      </c>
    </row>
    <row r="76" spans="1:19" x14ac:dyDescent="0.25">
      <c r="A76" s="16" t="s">
        <v>771</v>
      </c>
      <c r="B76" t="str">
        <f>INDEX(CountryList[Country Name],MATCH(A76,CountryList[Country ISO3], 0), 1)</f>
        <v>Free Zones</v>
      </c>
      <c r="C76" t="str">
        <f>IF(INDEX(CountryList[Region],MATCH(A76,CountryList[Country ISO3], 0), 1)= 0,"",INDEX(CountryList[Region],MATCH(A76,CountryList[Country ISO3], 0), 1))</f>
        <v/>
      </c>
      <c r="D76" s="19">
        <f>VLOOKUP(A76,TradeVolume[],6,FALSE )</f>
        <v>2949619.05</v>
      </c>
      <c r="E76" s="19">
        <f>VLOOKUP(A76,TradeVolume[],7,FALSE )</f>
        <v>2860106.8</v>
      </c>
      <c r="F76" s="66">
        <f>100*D76/VLOOKUP("WLD", TradeVolume[], 6, FALSE)</f>
        <v>1.7127932806493822E-2</v>
      </c>
      <c r="G76" s="66">
        <f>100*E76/VLOOKUP("WLD", TradeVolume[],7, FALSE)</f>
        <v>1.4867112074544189E-2</v>
      </c>
      <c r="H76" s="65" t="e">
        <f t="shared" si="3"/>
        <v>#N/A</v>
      </c>
      <c r="I76" s="65" t="e">
        <f t="shared" si="4"/>
        <v>#N/A</v>
      </c>
      <c r="J76" s="63" t="e">
        <f>VLOOKUP(A76,Population[],MATCH("2020",Population[#Headers],0),FALSE)</f>
        <v>#N/A</v>
      </c>
      <c r="K76" s="27" t="e">
        <f>INDEX(GDPCapita[2020],MATCH(A76,GDPCapita[Country Code],0))</f>
        <v>#N/A</v>
      </c>
      <c r="L76" s="56">
        <f>VLOOKUP(A76,TradeVolume[],MATCH("Country Growth (%)", TradeVolume[#Headers],0),FALSE)</f>
        <v>0</v>
      </c>
      <c r="M76" s="58" t="e">
        <f>IF(INDEX(IHDI[IHDI],MATCH(A76,IHDI[ISO3],0))="..", NA(), INDEX(IHDI[IHDI],MATCH(A76,IHDI[ISO3],0)))</f>
        <v>#N/A</v>
      </c>
      <c r="N76" s="56" t="e">
        <f>IF(INDEX(IHDI[HDI-IHDI Loss],MATCH(A76,IHDI[ISO3],0))="..", NA(), INDEX(IHDI[HDI-IHDI Loss],MATCH(A76,IHDI[ISO3],0)))</f>
        <v>#N/A</v>
      </c>
      <c r="O76" s="56" t="e">
        <f>IF(INDEX(IHDI[Gini coefficient],MATCH(A76,IHDI[ISO3],0))="..",NA(),INDEX(IHDI[Gini coefficient],MATCH(A76,IHDI[ISO3],0)))</f>
        <v>#N/A</v>
      </c>
      <c r="P76" s="57" t="e">
        <f>VLOOKUP($A76,ArableLand[],MATCH("2020",ArableLand[#Headers],0),FALSE)</f>
        <v>#N/A</v>
      </c>
      <c r="Q76" s="67">
        <f t="shared" si="5"/>
        <v>3.034705447810282</v>
      </c>
      <c r="R76" t="str">
        <f>IF(INDEX(CountryList[Currency Unit],MATCH(A76,CountryList[Country ISO3], 0), 1)= "Euro","Yes","No")</f>
        <v>No</v>
      </c>
      <c r="S76" t="str">
        <f>IF(INDEX(CountryList[Income Group],MATCH(A76,CountryList[Country ISO3], 0), 1)= 0,"",SUBSTITUTE(SUBSTITUTE(INDEX(CountryList[Income Group],MATCH(A76,CountryList[Country ISO3], 0), 1),": OECD",""),": nonOECD",""))</f>
        <v>Others</v>
      </c>
    </row>
    <row r="77" spans="1:19" x14ac:dyDescent="0.25">
      <c r="A77" s="16" t="s">
        <v>420</v>
      </c>
      <c r="B77" t="str">
        <f>INDEX(CountryList[Country Name],MATCH(A77,CountryList[Country ISO3], 0), 1)</f>
        <v>Faeroe Islands</v>
      </c>
      <c r="C77" t="str">
        <f>IF(INDEX(CountryList[Region],MATCH(A77,CountryList[Country ISO3], 0), 1)= 0,"",INDEX(CountryList[Region],MATCH(A77,CountryList[Country ISO3], 0), 1))</f>
        <v>Europe &amp; Central Asia</v>
      </c>
      <c r="D77" s="19">
        <f>VLOOKUP(A77,TradeVolume[],6,FALSE )</f>
        <v>1362707.48</v>
      </c>
      <c r="E77" s="19">
        <f>VLOOKUP(A77,TradeVolume[],7,FALSE )</f>
        <v>2114858.94</v>
      </c>
      <c r="F77" s="66">
        <f>100*D77/VLOOKUP("WLD", TradeVolume[], 6, FALSE)</f>
        <v>7.9130090214010931E-3</v>
      </c>
      <c r="G77" s="66">
        <f>100*E77/VLOOKUP("WLD", TradeVolume[],7, FALSE)</f>
        <v>1.0993241540082252E-2</v>
      </c>
      <c r="H77" s="65">
        <f t="shared" si="3"/>
        <v>27887.188785429244</v>
      </c>
      <c r="I77" s="65">
        <f t="shared" si="4"/>
        <v>43279.626317405098</v>
      </c>
      <c r="J77" s="63">
        <f>VLOOKUP(A77,Population[],MATCH("2020",Population[#Headers],0),FALSE)</f>
        <v>48865</v>
      </c>
      <c r="K77" s="27">
        <f>INDEX(GDPCapita[2020],MATCH(A77,GDPCapita[Country Code],0))</f>
        <v>66320.679197677848</v>
      </c>
      <c r="L77" s="56">
        <f>VLOOKUP(A77,TradeVolume[],MATCH("Country Growth (%)", TradeVolume[#Headers],0),FALSE)</f>
        <v>0</v>
      </c>
      <c r="M77" s="58" t="e">
        <f>IF(INDEX(IHDI[IHDI],MATCH(A77,IHDI[ISO3],0))="..", NA(), INDEX(IHDI[IHDI],MATCH(A77,IHDI[ISO3],0)))</f>
        <v>#N/A</v>
      </c>
      <c r="N77" s="56" t="e">
        <f>IF(INDEX(IHDI[HDI-IHDI Loss],MATCH(A77,IHDI[ISO3],0))="..", NA(), INDEX(IHDI[HDI-IHDI Loss],MATCH(A77,IHDI[ISO3],0)))</f>
        <v>#N/A</v>
      </c>
      <c r="O77" s="56" t="e">
        <f>IF(INDEX(IHDI[Gini coefficient],MATCH(A77,IHDI[ISO3],0))="..",NA(),INDEX(IHDI[Gini coefficient],MATCH(A77,IHDI[ISO3],0)))</f>
        <v>#N/A</v>
      </c>
      <c r="P77" s="57">
        <f>VLOOKUP($A77,ArableLand[],MATCH("2020",ArableLand[#Headers],0),FALSE)</f>
        <v>5.1244509516837483E-2</v>
      </c>
      <c r="Q77" s="67">
        <f t="shared" si="5"/>
        <v>-55.195371790283268</v>
      </c>
      <c r="R77" t="str">
        <f>IF(INDEX(CountryList[Currency Unit],MATCH(A77,CountryList[Country ISO3], 0), 1)= "Euro","Yes","No")</f>
        <v>No</v>
      </c>
      <c r="S77" t="str">
        <f>IF(INDEX(CountryList[Income Group],MATCH(A77,CountryList[Country ISO3], 0), 1)= 0,"",SUBSTITUTE(SUBSTITUTE(INDEX(CountryList[Income Group],MATCH(A77,CountryList[Country ISO3], 0), 1),": OECD",""),": nonOECD",""))</f>
        <v>High income</v>
      </c>
    </row>
    <row r="78" spans="1:19" x14ac:dyDescent="0.25">
      <c r="A78" s="16" t="s">
        <v>532</v>
      </c>
      <c r="B78" t="str">
        <f>INDEX(CountryList[Country Name],MATCH(A78,CountryList[Country ISO3], 0), 1)</f>
        <v>Micronesia, Fed. Sts.</v>
      </c>
      <c r="C78" t="str">
        <f>IF(INDEX(CountryList[Region],MATCH(A78,CountryList[Country ISO3], 0), 1)= 0,"",INDEX(CountryList[Region],MATCH(A78,CountryList[Country ISO3], 0), 1))</f>
        <v>East Asia &amp; Pacific</v>
      </c>
      <c r="D78" s="19">
        <f>VLOOKUP(A78,TradeVolume[],6,FALSE )</f>
        <v>131033.31</v>
      </c>
      <c r="E78" s="19">
        <f>VLOOKUP(A78,TradeVolume[],7,FALSE )</f>
        <v>144233.9</v>
      </c>
      <c r="F78" s="66">
        <f>100*D78/VLOOKUP("WLD", TradeVolume[], 6, FALSE)</f>
        <v>7.6088799639820431E-4</v>
      </c>
      <c r="G78" s="66">
        <f>100*E78/VLOOKUP("WLD", TradeVolume[],7, FALSE)</f>
        <v>7.4974177756180265E-4</v>
      </c>
      <c r="H78" s="65">
        <f t="shared" si="3"/>
        <v>1139.2120569287347</v>
      </c>
      <c r="I78" s="65">
        <f t="shared" si="4"/>
        <v>1253.9788386468558</v>
      </c>
      <c r="J78" s="63">
        <f>VLOOKUP(A78,Population[],MATCH("2020",Population[#Headers],0),FALSE)</f>
        <v>115021</v>
      </c>
      <c r="K78" s="27">
        <f>INDEX(GDPCapita[2020],MATCH(A78,GDPCapita[Country Code],0))</f>
        <v>3542.969787971675</v>
      </c>
      <c r="L78" s="56">
        <f>VLOOKUP(A78,TradeVolume[],MATCH("Country Growth (%)", TradeVolume[#Headers],0),FALSE)</f>
        <v>0</v>
      </c>
      <c r="M78" s="58" t="e">
        <f>IF(INDEX(IHDI[IHDI],MATCH(A78,IHDI[ISO3],0))="..", NA(), INDEX(IHDI[IHDI],MATCH(A78,IHDI[ISO3],0)))</f>
        <v>#N/A</v>
      </c>
      <c r="N78" s="56" t="e">
        <f>IF(INDEX(IHDI[HDI-IHDI Loss],MATCH(A78,IHDI[ISO3],0))="..", NA(), INDEX(IHDI[HDI-IHDI Loss],MATCH(A78,IHDI[ISO3],0)))</f>
        <v>#N/A</v>
      </c>
      <c r="O78" s="56">
        <f>IF(INDEX(IHDI[Gini coefficient],MATCH(A78,IHDI[ISO3],0))="..",NA(),INDEX(IHDI[Gini coefficient],MATCH(A78,IHDI[ISO3],0)))</f>
        <v>40.1</v>
      </c>
      <c r="P78" s="57">
        <f>VLOOKUP($A78,ArableLand[],MATCH("2020",ArableLand[#Headers],0),FALSE)</f>
        <v>2.8571428571428572</v>
      </c>
      <c r="Q78" s="67">
        <f t="shared" si="5"/>
        <v>-10.074224637994721</v>
      </c>
      <c r="R78" t="str">
        <f>IF(INDEX(CountryList[Currency Unit],MATCH(A78,CountryList[Country ISO3], 0), 1)= "Euro","Yes","No")</f>
        <v>No</v>
      </c>
      <c r="S78" t="str">
        <f>IF(INDEX(CountryList[Income Group],MATCH(A78,CountryList[Country ISO3], 0), 1)= 0,"",SUBSTITUTE(SUBSTITUTE(INDEX(CountryList[Income Group],MATCH(A78,CountryList[Country ISO3], 0), 1),": OECD",""),": nonOECD",""))</f>
        <v>Lower middle income</v>
      </c>
    </row>
    <row r="79" spans="1:19" x14ac:dyDescent="0.25">
      <c r="A79" s="16" t="s">
        <v>319</v>
      </c>
      <c r="B79" t="str">
        <f>INDEX(CountryList[Country Name],MATCH(A79,CountryList[Country ISO3], 0), 1)</f>
        <v>Gabon</v>
      </c>
      <c r="C79" t="str">
        <f>IF(INDEX(CountryList[Region],MATCH(A79,CountryList[Country ISO3], 0), 1)= 0,"",INDEX(CountryList[Region],MATCH(A79,CountryList[Country ISO3], 0), 1))</f>
        <v>Sub-Saharan Africa</v>
      </c>
      <c r="D79" s="19">
        <f>VLOOKUP(A79,TradeVolume[],6,FALSE )</f>
        <v>5256166.46</v>
      </c>
      <c r="E79" s="19">
        <f>VLOOKUP(A79,TradeVolume[],7,FALSE )</f>
        <v>3058417.75</v>
      </c>
      <c r="F79" s="66">
        <f>100*D79/VLOOKUP("WLD", TradeVolume[], 6, FALSE)</f>
        <v>3.0521658702545501E-2</v>
      </c>
      <c r="G79" s="66">
        <f>100*E79/VLOOKUP("WLD", TradeVolume[],7, FALSE)</f>
        <v>1.5897951593984275E-2</v>
      </c>
      <c r="H79" s="65">
        <f t="shared" si="3"/>
        <v>2361.5493267820684</v>
      </c>
      <c r="I79" s="65">
        <f t="shared" si="4"/>
        <v>1374.1201755111138</v>
      </c>
      <c r="J79" s="63">
        <f>VLOOKUP(A79,Population[],MATCH("2020",Population[#Headers],0),FALSE)</f>
        <v>2225728</v>
      </c>
      <c r="K79" s="27">
        <f>INDEX(GDPCapita[2020],MATCH(A79,GDPCapita[Country Code],0))</f>
        <v>6881.7142253352058</v>
      </c>
      <c r="L79" s="56">
        <f>VLOOKUP(A79,TradeVolume[],MATCH("Country Growth (%)", TradeVolume[#Headers],0),FALSE)</f>
        <v>0</v>
      </c>
      <c r="M79" s="58">
        <f>IF(INDEX(IHDI[IHDI],MATCH(A79,IHDI[ISO3],0))="..", NA(), INDEX(IHDI[IHDI],MATCH(A79,IHDI[ISO3],0)))</f>
        <v>0.55400000000000005</v>
      </c>
      <c r="N79" s="56">
        <f>IF(INDEX(IHDI[HDI-IHDI Loss],MATCH(A79,IHDI[ISO3],0))="..", NA(), INDEX(IHDI[HDI-IHDI Loss],MATCH(A79,IHDI[ISO3],0)))</f>
        <v>21.529745042492909</v>
      </c>
      <c r="O79" s="56">
        <f>IF(INDEX(IHDI[Gini coefficient],MATCH(A79,IHDI[ISO3],0))="..",NA(),INDEX(IHDI[Gini coefficient],MATCH(A79,IHDI[ISO3],0)))</f>
        <v>38</v>
      </c>
      <c r="P79" s="57">
        <f>VLOOKUP($A79,ArableLand[],MATCH("2020",ArableLand[#Headers],0),FALSE)</f>
        <v>1.2613032172934373</v>
      </c>
      <c r="Q79" s="67">
        <f t="shared" si="5"/>
        <v>41.812768425907123</v>
      </c>
      <c r="R79" t="str">
        <f>IF(INDEX(CountryList[Currency Unit],MATCH(A79,CountryList[Country ISO3], 0), 1)= "Euro","Yes","No")</f>
        <v>No</v>
      </c>
      <c r="S79" t="str">
        <f>IF(INDEX(CountryList[Income Group],MATCH(A79,CountryList[Country ISO3], 0), 1)= 0,"",SUBSTITUTE(SUBSTITUTE(INDEX(CountryList[Income Group],MATCH(A79,CountryList[Country ISO3], 0), 1),": OECD",""),": nonOECD",""))</f>
        <v>Upper middle income</v>
      </c>
    </row>
    <row r="80" spans="1:19" x14ac:dyDescent="0.25">
      <c r="A80" s="16" t="s">
        <v>430</v>
      </c>
      <c r="B80" t="str">
        <f>INDEX(CountryList[Country Name],MATCH(A80,CountryList[Country ISO3], 0), 1)</f>
        <v>United Kingdom</v>
      </c>
      <c r="C80" t="str">
        <f>IF(INDEX(CountryList[Region],MATCH(A80,CountryList[Country ISO3], 0), 1)= 0,"",INDEX(CountryList[Region],MATCH(A80,CountryList[Country ISO3], 0), 1))</f>
        <v>Europe &amp; Central Asia</v>
      </c>
      <c r="D80" s="19">
        <f>VLOOKUP(A80,TradeVolume[],6,FALSE )</f>
        <v>360769172.19999999</v>
      </c>
      <c r="E80" s="19">
        <f>VLOOKUP(A80,TradeVolume[],7,FALSE )</f>
        <v>891467871.44000006</v>
      </c>
      <c r="F80" s="66">
        <f>100*D80/VLOOKUP("WLD", TradeVolume[], 6, FALSE)</f>
        <v>2.0949248141369301</v>
      </c>
      <c r="G80" s="66">
        <f>100*E80/VLOOKUP("WLD", TradeVolume[],7, FALSE)</f>
        <v>4.6339363115929206</v>
      </c>
      <c r="H80" s="65">
        <f t="shared" si="3"/>
        <v>5378.1126131095243</v>
      </c>
      <c r="I80" s="65">
        <f t="shared" si="4"/>
        <v>13289.424299578122</v>
      </c>
      <c r="J80" s="63">
        <f>VLOOKUP(A80,Population[],MATCH("2020",Population[#Headers],0),FALSE)</f>
        <v>67081000</v>
      </c>
      <c r="K80" s="27">
        <f>INDEX(GDPCapita[2020],MATCH(A80,GDPCapita[Country Code],0))</f>
        <v>41098.078652782751</v>
      </c>
      <c r="L80" s="56">
        <f>VLOOKUP(A80,TradeVolume[],MATCH("Country Growth (%)", TradeVolume[#Headers],0),FALSE)</f>
        <v>-4.3</v>
      </c>
      <c r="M80" s="58">
        <f>IF(INDEX(IHDI[IHDI],MATCH(A80,IHDI[ISO3],0))="..", NA(), INDEX(IHDI[IHDI],MATCH(A80,IHDI[ISO3],0)))</f>
        <v>0.85</v>
      </c>
      <c r="N80" s="56">
        <f>IF(INDEX(IHDI[HDI-IHDI Loss],MATCH(A80,IHDI[ISO3],0))="..", NA(), INDEX(IHDI[HDI-IHDI Loss],MATCH(A80,IHDI[ISO3],0)))</f>
        <v>8.5037674919268049</v>
      </c>
      <c r="O80" s="56">
        <f>IF(INDEX(IHDI[Gini coefficient],MATCH(A80,IHDI[ISO3],0))="..",NA(),INDEX(IHDI[Gini coefficient],MATCH(A80,IHDI[ISO3],0)))</f>
        <v>35.1</v>
      </c>
      <c r="P80" s="57">
        <f>VLOOKUP($A80,ArableLand[],MATCH("2020",ArableLand[#Headers],0),FALSE)</f>
        <v>24.711702558591327</v>
      </c>
      <c r="Q80" s="67">
        <f t="shared" si="5"/>
        <v>-147.10200874530267</v>
      </c>
      <c r="R80" t="str">
        <f>IF(INDEX(CountryList[Currency Unit],MATCH(A80,CountryList[Country ISO3], 0), 1)= "Euro","Yes","No")</f>
        <v>No</v>
      </c>
      <c r="S80" t="str">
        <f>IF(INDEX(CountryList[Income Group],MATCH(A80,CountryList[Country ISO3], 0), 1)= 0,"",SUBSTITUTE(SUBSTITUTE(INDEX(CountryList[Income Group],MATCH(A80,CountryList[Country ISO3], 0), 1),": OECD",""),": nonOECD",""))</f>
        <v>High income</v>
      </c>
    </row>
    <row r="81" spans="1:19" x14ac:dyDescent="0.25">
      <c r="A81" s="16" t="s">
        <v>391</v>
      </c>
      <c r="B81" t="str">
        <f>INDEX(CountryList[Country Name],MATCH(A81,CountryList[Country ISO3], 0), 1)</f>
        <v>Georgia</v>
      </c>
      <c r="C81" t="str">
        <f>IF(INDEX(CountryList[Region],MATCH(A81,CountryList[Country ISO3], 0), 1)= 0,"",INDEX(CountryList[Region],MATCH(A81,CountryList[Country ISO3], 0), 1))</f>
        <v>Europe &amp; Central Asia</v>
      </c>
      <c r="D81" s="19">
        <f>VLOOKUP(A81,TradeVolume[],6,FALSE )</f>
        <v>2915032.89</v>
      </c>
      <c r="E81" s="19">
        <f>VLOOKUP(A81,TradeVolume[],7,FALSE )</f>
        <v>10223077.539999999</v>
      </c>
      <c r="F81" s="66">
        <f>100*D81/VLOOKUP("WLD", TradeVolume[], 6, FALSE)</f>
        <v>1.6927096897017768E-2</v>
      </c>
      <c r="G81" s="66">
        <f>100*E81/VLOOKUP("WLD", TradeVolume[],7, FALSE)</f>
        <v>5.3140546896338098E-2</v>
      </c>
      <c r="H81" s="65">
        <f t="shared" si="3"/>
        <v>783.03928905669943</v>
      </c>
      <c r="I81" s="65">
        <f t="shared" si="4"/>
        <v>2746.1341504428487</v>
      </c>
      <c r="J81" s="63">
        <f>VLOOKUP(A81,Population[],MATCH("2020",Population[#Headers],0),FALSE)</f>
        <v>3722716</v>
      </c>
      <c r="K81" s="27">
        <f>INDEX(GDPCapita[2020],MATCH(A81,GDPCapita[Country Code],0))</f>
        <v>4255.742993212536</v>
      </c>
      <c r="L81" s="56">
        <f>VLOOKUP(A81,TradeVolume[],MATCH("Country Growth (%)", TradeVolume[#Headers],0),FALSE)</f>
        <v>-8.02</v>
      </c>
      <c r="M81" s="58">
        <f>IF(INDEX(IHDI[IHDI],MATCH(A81,IHDI[ISO3],0))="..", NA(), INDEX(IHDI[IHDI],MATCH(A81,IHDI[ISO3],0)))</f>
        <v>0.70599999999999996</v>
      </c>
      <c r="N81" s="56">
        <f>IF(INDEX(IHDI[HDI-IHDI Loss],MATCH(A81,IHDI[ISO3],0))="..", NA(), INDEX(IHDI[HDI-IHDI Loss],MATCH(A81,IHDI[ISO3],0)))</f>
        <v>11.97007481296759</v>
      </c>
      <c r="O81" s="56">
        <f>IF(INDEX(IHDI[Gini coefficient],MATCH(A81,IHDI[ISO3],0))="..",NA(),INDEX(IHDI[Gini coefficient],MATCH(A81,IHDI[ISO3],0)))</f>
        <v>34.5</v>
      </c>
      <c r="P81" s="57">
        <f>VLOOKUP($A81,ArableLand[],MATCH("2020",ArableLand[#Headers],0),FALSE)</f>
        <v>4.4610735357605407</v>
      </c>
      <c r="Q81" s="67">
        <f t="shared" si="5"/>
        <v>-250.7019620625961</v>
      </c>
      <c r="R81" t="str">
        <f>IF(INDEX(CountryList[Currency Unit],MATCH(A81,CountryList[Country ISO3], 0), 1)= "Euro","Yes","No")</f>
        <v>No</v>
      </c>
      <c r="S81" t="str">
        <f>IF(INDEX(CountryList[Income Group],MATCH(A81,CountryList[Country ISO3], 0), 1)= 0,"",SUBSTITUTE(SUBSTITUTE(INDEX(CountryList[Income Group],MATCH(A81,CountryList[Country ISO3], 0), 1),": OECD",""),": nonOECD",""))</f>
        <v>Lower middle income</v>
      </c>
    </row>
    <row r="82" spans="1:19" x14ac:dyDescent="0.25">
      <c r="A82" s="16" t="s">
        <v>339</v>
      </c>
      <c r="B82" t="str">
        <f>INDEX(CountryList[Country Name],MATCH(A82,CountryList[Country ISO3], 0), 1)</f>
        <v>Ghana</v>
      </c>
      <c r="C82" t="str">
        <f>IF(INDEX(CountryList[Region],MATCH(A82,CountryList[Country ISO3], 0), 1)= 0,"",INDEX(CountryList[Region],MATCH(A82,CountryList[Country ISO3], 0), 1))</f>
        <v>Sub-Saharan Africa</v>
      </c>
      <c r="D82" s="19">
        <f>VLOOKUP(A82,TradeVolume[],6,FALSE )</f>
        <v>13791097.050000001</v>
      </c>
      <c r="E82" s="19">
        <f>VLOOKUP(A82,TradeVolume[],7,FALSE )</f>
        <v>19163629.670000002</v>
      </c>
      <c r="F82" s="66">
        <f>100*D82/VLOOKUP("WLD", TradeVolume[], 6, FALSE)</f>
        <v>8.0082539336812045E-2</v>
      </c>
      <c r="G82" s="66">
        <f>100*E82/VLOOKUP("WLD", TradeVolume[],7, FALSE)</f>
        <v>9.9614402531734231E-2</v>
      </c>
      <c r="H82" s="65">
        <f t="shared" si="3"/>
        <v>443.82973837851546</v>
      </c>
      <c r="I82" s="65">
        <f t="shared" si="4"/>
        <v>616.73039584757737</v>
      </c>
      <c r="J82" s="63">
        <f>VLOOKUP(A82,Population[],MATCH("2020",Population[#Headers],0),FALSE)</f>
        <v>31072945</v>
      </c>
      <c r="K82" s="27">
        <f>INDEX(GDPCapita[2020],MATCH(A82,GDPCapita[Country Code],0))</f>
        <v>2254.1538889760382</v>
      </c>
      <c r="L82" s="56">
        <f>VLOOKUP(A82,TradeVolume[],MATCH("Country Growth (%)", TradeVolume[#Headers],0),FALSE)</f>
        <v>0</v>
      </c>
      <c r="M82" s="58">
        <f>IF(INDEX(IHDI[IHDI],MATCH(A82,IHDI[ISO3],0))="..", NA(), INDEX(IHDI[IHDI],MATCH(A82,IHDI[ISO3],0)))</f>
        <v>0.45800000000000002</v>
      </c>
      <c r="N82" s="56">
        <f>IF(INDEX(IHDI[HDI-IHDI Loss],MATCH(A82,IHDI[ISO3],0))="..", NA(), INDEX(IHDI[HDI-IHDI Loss],MATCH(A82,IHDI[ISO3],0)))</f>
        <v>27.531645569620256</v>
      </c>
      <c r="O82" s="56">
        <f>IF(INDEX(IHDI[Gini coefficient],MATCH(A82,IHDI[ISO3],0))="..",NA(),INDEX(IHDI[Gini coefficient],MATCH(A82,IHDI[ISO3],0)))</f>
        <v>43.5</v>
      </c>
      <c r="P82" s="57">
        <f>VLOOKUP($A82,ArableLand[],MATCH("2020",ArableLand[#Headers],0),FALSE)</f>
        <v>11.046309766055913</v>
      </c>
      <c r="Q82" s="67">
        <f t="shared" si="5"/>
        <v>-38.956528262557619</v>
      </c>
      <c r="R82" t="str">
        <f>IF(INDEX(CountryList[Currency Unit],MATCH(A82,CountryList[Country ISO3], 0), 1)= "Euro","Yes","No")</f>
        <v>No</v>
      </c>
      <c r="S82" t="str">
        <f>IF(INDEX(CountryList[Income Group],MATCH(A82,CountryList[Country ISO3], 0), 1)= 0,"",SUBSTITUTE(SUBSTITUTE(INDEX(CountryList[Income Group],MATCH(A82,CountryList[Country ISO3], 0), 1),": OECD",""),": nonOECD",""))</f>
        <v>Lower middle income</v>
      </c>
    </row>
    <row r="83" spans="1:19" x14ac:dyDescent="0.25">
      <c r="A83" s="16" t="s">
        <v>435</v>
      </c>
      <c r="B83" t="str">
        <f>INDEX(CountryList[Country Name],MATCH(A83,CountryList[Country ISO3], 0), 1)</f>
        <v>Gibraltar</v>
      </c>
      <c r="C83" t="str">
        <f>IF(INDEX(CountryList[Region],MATCH(A83,CountryList[Country ISO3], 0), 1)= 0,"",INDEX(CountryList[Region],MATCH(A83,CountryList[Country ISO3], 0), 1))</f>
        <v/>
      </c>
      <c r="D83" s="19">
        <f>VLOOKUP(A83,TradeVolume[],6,FALSE )</f>
        <v>218246.64</v>
      </c>
      <c r="E83" s="19">
        <f>VLOOKUP(A83,TradeVolume[],7,FALSE )</f>
        <v>11822535.51</v>
      </c>
      <c r="F83" s="66">
        <f>100*D83/VLOOKUP("WLD", TradeVolume[], 6, FALSE)</f>
        <v>1.2673208715420544E-3</v>
      </c>
      <c r="G83" s="66">
        <f>100*E83/VLOOKUP("WLD", TradeVolume[],7, FALSE)</f>
        <v>6.145468429096719E-2</v>
      </c>
      <c r="H83" s="65">
        <f t="shared" si="3"/>
        <v>6477.8914250096468</v>
      </c>
      <c r="I83" s="65">
        <f t="shared" si="4"/>
        <v>350910.79249651241</v>
      </c>
      <c r="J83" s="63">
        <f>VLOOKUP(A83,Population[],MATCH("2020",Population[#Headers],0),FALSE)</f>
        <v>33691</v>
      </c>
      <c r="K83" s="27">
        <f>INDEX(GDPCapita[2020],MATCH(A83,GDPCapita[Country Code],0))</f>
        <v>0</v>
      </c>
      <c r="L83" s="56">
        <f>VLOOKUP(A83,TradeVolume[],MATCH("Country Growth (%)", TradeVolume[#Headers],0),FALSE)</f>
        <v>0</v>
      </c>
      <c r="M83" s="58" t="e">
        <f>IF(INDEX(IHDI[IHDI],MATCH(A83,IHDI[ISO3],0))="..", NA(), INDEX(IHDI[IHDI],MATCH(A83,IHDI[ISO3],0)))</f>
        <v>#N/A</v>
      </c>
      <c r="N83" s="56" t="e">
        <f>IF(INDEX(IHDI[HDI-IHDI Loss],MATCH(A83,IHDI[ISO3],0))="..", NA(), INDEX(IHDI[HDI-IHDI Loss],MATCH(A83,IHDI[ISO3],0)))</f>
        <v>#N/A</v>
      </c>
      <c r="O83" s="56" t="e">
        <f>IF(INDEX(IHDI[Gini coefficient],MATCH(A83,IHDI[ISO3],0))="..",NA(),INDEX(IHDI[Gini coefficient],MATCH(A83,IHDI[ISO3],0)))</f>
        <v>#N/A</v>
      </c>
      <c r="P83" s="57">
        <f>VLOOKUP($A83,ArableLand[],MATCH("2020",ArableLand[#Headers],0),FALSE)</f>
        <v>0</v>
      </c>
      <c r="Q83" s="67">
        <f t="shared" si="5"/>
        <v>-5317.0527023921186</v>
      </c>
      <c r="R83" t="str">
        <f>IF(INDEX(CountryList[Currency Unit],MATCH(A83,CountryList[Country ISO3], 0), 1)= "Euro","Yes","No")</f>
        <v>No</v>
      </c>
      <c r="S83" t="str">
        <f>IF(INDEX(CountryList[Income Group],MATCH(A83,CountryList[Country ISO3], 0), 1)= 0,"",SUBSTITUTE(SUBSTITUTE(INDEX(CountryList[Income Group],MATCH(A83,CountryList[Country ISO3], 0), 1),": OECD",""),": nonOECD",""))</f>
        <v>Others</v>
      </c>
    </row>
    <row r="84" spans="1:19" x14ac:dyDescent="0.25">
      <c r="A84" s="16" t="s">
        <v>340</v>
      </c>
      <c r="B84" t="str">
        <f>INDEX(CountryList[Country Name],MATCH(A84,CountryList[Country ISO3], 0), 1)</f>
        <v>Guinea</v>
      </c>
      <c r="C84" t="str">
        <f>IF(INDEX(CountryList[Region],MATCH(A84,CountryList[Country ISO3], 0), 1)= 0,"",INDEX(CountryList[Region],MATCH(A84,CountryList[Country ISO3], 0), 1))</f>
        <v>Sub-Saharan Africa</v>
      </c>
      <c r="D84" s="19">
        <f>VLOOKUP(A84,TradeVolume[],6,FALSE )</f>
        <v>12086204.23</v>
      </c>
      <c r="E84" s="19">
        <f>VLOOKUP(A84,TradeVolume[],7,FALSE )</f>
        <v>5791669.46</v>
      </c>
      <c r="F84" s="66">
        <f>100*D84/VLOOKUP("WLD", TradeVolume[], 6, FALSE)</f>
        <v>7.0182518633042257E-2</v>
      </c>
      <c r="G84" s="66">
        <f>100*E84/VLOOKUP("WLD", TradeVolume[],7, FALSE)</f>
        <v>3.0105658628039631E-2</v>
      </c>
      <c r="H84" s="65">
        <f t="shared" si="3"/>
        <v>920.3072910924044</v>
      </c>
      <c r="I84" s="65">
        <f t="shared" si="4"/>
        <v>441.00823800453094</v>
      </c>
      <c r="J84" s="63">
        <f>VLOOKUP(A84,Population[],MATCH("2020",Population[#Headers],0),FALSE)</f>
        <v>13132792</v>
      </c>
      <c r="K84" s="27">
        <f>INDEX(GDPCapita[2020],MATCH(A84,GDPCapita[Country Code],0))</f>
        <v>1078.9500062228144</v>
      </c>
      <c r="L84" s="56">
        <f>VLOOKUP(A84,TradeVolume[],MATCH("Country Growth (%)", TradeVolume[#Headers],0),FALSE)</f>
        <v>0</v>
      </c>
      <c r="M84" s="58">
        <f>IF(INDEX(IHDI[IHDI],MATCH(A84,IHDI[ISO3],0))="..", NA(), INDEX(IHDI[IHDI],MATCH(A84,IHDI[ISO3],0)))</f>
        <v>0.29899999999999999</v>
      </c>
      <c r="N84" s="56">
        <f>IF(INDEX(IHDI[HDI-IHDI Loss],MATCH(A84,IHDI[ISO3],0))="..", NA(), INDEX(IHDI[HDI-IHDI Loss],MATCH(A84,IHDI[ISO3],0)))</f>
        <v>35.6989247311828</v>
      </c>
      <c r="O84" s="56">
        <f>IF(INDEX(IHDI[Gini coefficient],MATCH(A84,IHDI[ISO3],0))="..",NA(),INDEX(IHDI[Gini coefficient],MATCH(A84,IHDI[ISO3],0)))</f>
        <v>29.6</v>
      </c>
      <c r="P84" s="57">
        <f>VLOOKUP($A84,ArableLand[],MATCH("2020",ArableLand[#Headers],0),FALSE)</f>
        <v>12.615985674751752</v>
      </c>
      <c r="Q84" s="67">
        <f t="shared" si="5"/>
        <v>52.080327704341634</v>
      </c>
      <c r="R84" t="str">
        <f>IF(INDEX(CountryList[Currency Unit],MATCH(A84,CountryList[Country ISO3], 0), 1)= "Euro","Yes","No")</f>
        <v>No</v>
      </c>
      <c r="S84" t="str">
        <f>IF(INDEX(CountryList[Income Group],MATCH(A84,CountryList[Country ISO3], 0), 1)= 0,"",SUBSTITUTE(SUBSTITUTE(INDEX(CountryList[Income Group],MATCH(A84,CountryList[Country ISO3], 0), 1),": OECD",""),": nonOECD",""))</f>
        <v>Low income</v>
      </c>
    </row>
    <row r="85" spans="1:19" x14ac:dyDescent="0.25">
      <c r="A85" s="16" t="s">
        <v>338</v>
      </c>
      <c r="B85" t="str">
        <f>INDEX(CountryList[Country Name],MATCH(A85,CountryList[Country ISO3], 0), 1)</f>
        <v>Gambia, The</v>
      </c>
      <c r="C85" t="str">
        <f>IF(INDEX(CountryList[Region],MATCH(A85,CountryList[Country ISO3], 0), 1)= 0,"",INDEX(CountryList[Region],MATCH(A85,CountryList[Country ISO3], 0), 1))</f>
        <v>Sub-Saharan Africa</v>
      </c>
      <c r="D85" s="19">
        <f>VLOOKUP(A85,TradeVolume[],6,FALSE )</f>
        <v>339097.45</v>
      </c>
      <c r="E85" s="19">
        <f>VLOOKUP(A85,TradeVolume[],7,FALSE )</f>
        <v>1623817.88</v>
      </c>
      <c r="F85" s="66">
        <f>100*D85/VLOOKUP("WLD", TradeVolume[], 6, FALSE)</f>
        <v>1.969080833829507E-3</v>
      </c>
      <c r="G85" s="66">
        <f>100*E85/VLOOKUP("WLD", TradeVolume[],7, FALSE)</f>
        <v>8.4407625654429226E-3</v>
      </c>
      <c r="H85" s="65">
        <f t="shared" si="3"/>
        <v>140.31634103872113</v>
      </c>
      <c r="I85" s="65">
        <f t="shared" si="4"/>
        <v>671.92538143490367</v>
      </c>
      <c r="J85" s="63">
        <f>VLOOKUP(A85,Population[],MATCH("2020",Population[#Headers],0),FALSE)</f>
        <v>2416664</v>
      </c>
      <c r="K85" s="27">
        <f>INDEX(GDPCapita[2020],MATCH(A85,GDPCapita[Country Code],0))</f>
        <v>757.41311161138856</v>
      </c>
      <c r="L85" s="56">
        <f>VLOOKUP(A85,TradeVolume[],MATCH("Country Growth (%)", TradeVolume[#Headers],0),FALSE)</f>
        <v>5.81</v>
      </c>
      <c r="M85" s="58">
        <f>IF(INDEX(IHDI[IHDI],MATCH(A85,IHDI[ISO3],0))="..", NA(), INDEX(IHDI[IHDI],MATCH(A85,IHDI[ISO3],0)))</f>
        <v>0.34799999999999998</v>
      </c>
      <c r="N85" s="56">
        <f>IF(INDEX(IHDI[HDI-IHDI Loss],MATCH(A85,IHDI[ISO3],0))="..", NA(), INDEX(IHDI[HDI-IHDI Loss],MATCH(A85,IHDI[ISO3],0)))</f>
        <v>30.400000000000006</v>
      </c>
      <c r="O85" s="56">
        <f>IF(INDEX(IHDI[Gini coefficient],MATCH(A85,IHDI[ISO3],0))="..",NA(),INDEX(IHDI[Gini coefficient],MATCH(A85,IHDI[ISO3],0)))</f>
        <v>35.9</v>
      </c>
      <c r="P85" s="57">
        <f>VLOOKUP($A85,ArableLand[],MATCH("2020",ArableLand[#Headers],0),FALSE)</f>
        <v>43.478260869565219</v>
      </c>
      <c r="Q85" s="67">
        <f t="shared" si="5"/>
        <v>-378.86466854881979</v>
      </c>
      <c r="R85" t="str">
        <f>IF(INDEX(CountryList[Currency Unit],MATCH(A85,CountryList[Country ISO3], 0), 1)= "Euro","Yes","No")</f>
        <v>No</v>
      </c>
      <c r="S85" t="str">
        <f>IF(INDEX(CountryList[Income Group],MATCH(A85,CountryList[Country ISO3], 0), 1)= 0,"",SUBSTITUTE(SUBSTITUTE(INDEX(CountryList[Income Group],MATCH(A85,CountryList[Country ISO3], 0), 1),": OECD",""),": nonOECD",""))</f>
        <v>Low income</v>
      </c>
    </row>
    <row r="86" spans="1:19" x14ac:dyDescent="0.25">
      <c r="A86" s="16" t="s">
        <v>341</v>
      </c>
      <c r="B86" t="str">
        <f>INDEX(CountryList[Country Name],MATCH(A86,CountryList[Country ISO3], 0), 1)</f>
        <v>Guinea-Bissau</v>
      </c>
      <c r="C86" t="str">
        <f>IF(INDEX(CountryList[Region],MATCH(A86,CountryList[Country ISO3], 0), 1)= 0,"",INDEX(CountryList[Region],MATCH(A86,CountryList[Country ISO3], 0), 1))</f>
        <v>Sub-Saharan Africa</v>
      </c>
      <c r="D86" s="19">
        <f>VLOOKUP(A86,TradeVolume[],6,FALSE )</f>
        <v>146463.24</v>
      </c>
      <c r="E86" s="19">
        <f>VLOOKUP(A86,TradeVolume[],7,FALSE )</f>
        <v>462040.39</v>
      </c>
      <c r="F86" s="66">
        <f>100*D86/VLOOKUP("WLD", TradeVolume[], 6, FALSE)</f>
        <v>8.5048695808408821E-4</v>
      </c>
      <c r="G86" s="66">
        <f>100*E86/VLOOKUP("WLD", TradeVolume[],7, FALSE)</f>
        <v>2.4017306840066624E-3</v>
      </c>
      <c r="H86" s="65">
        <f t="shared" si="3"/>
        <v>74.422453681355364</v>
      </c>
      <c r="I86" s="65">
        <f t="shared" si="4"/>
        <v>234.77685952932879</v>
      </c>
      <c r="J86" s="63">
        <f>VLOOKUP(A86,Population[],MATCH("2020",Population[#Headers],0),FALSE)</f>
        <v>1967998</v>
      </c>
      <c r="K86" s="27">
        <f>INDEX(GDPCapita[2020],MATCH(A86,GDPCapita[Country Code],0))</f>
        <v>727.52017171956163</v>
      </c>
      <c r="L86" s="56">
        <f>VLOOKUP(A86,TradeVolume[],MATCH("Country Growth (%)", TradeVolume[#Headers],0),FALSE)</f>
        <v>0</v>
      </c>
      <c r="M86" s="58">
        <f>IF(INDEX(IHDI[IHDI],MATCH(A86,IHDI[ISO3],0))="..", NA(), INDEX(IHDI[IHDI],MATCH(A86,IHDI[ISO3],0)))</f>
        <v>0.30599999999999999</v>
      </c>
      <c r="N86" s="56">
        <f>IF(INDEX(IHDI[HDI-IHDI Loss],MATCH(A86,IHDI[ISO3],0))="..", NA(), INDEX(IHDI[HDI-IHDI Loss],MATCH(A86,IHDI[ISO3],0)))</f>
        <v>36.645962732919259</v>
      </c>
      <c r="O86" s="56">
        <f>IF(INDEX(IHDI[Gini coefficient],MATCH(A86,IHDI[ISO3],0))="..",NA(),INDEX(IHDI[Gini coefficient],MATCH(A86,IHDI[ISO3],0)))</f>
        <v>34.799999999999997</v>
      </c>
      <c r="P86" s="57">
        <f>VLOOKUP($A86,ArableLand[],MATCH("2020",ArableLand[#Headers],0),FALSE)</f>
        <v>10.668563300142248</v>
      </c>
      <c r="Q86" s="67">
        <f t="shared" si="5"/>
        <v>-215.46508871441054</v>
      </c>
      <c r="R86" t="str">
        <f>IF(INDEX(CountryList[Currency Unit],MATCH(A86,CountryList[Country ISO3], 0), 1)= "Euro","Yes","No")</f>
        <v>No</v>
      </c>
      <c r="S86" t="str">
        <f>IF(INDEX(CountryList[Income Group],MATCH(A86,CountryList[Country ISO3], 0), 1)= 0,"",SUBSTITUTE(SUBSTITUTE(INDEX(CountryList[Income Group],MATCH(A86,CountryList[Country ISO3], 0), 1),": OECD",""),": nonOECD",""))</f>
        <v>Low income</v>
      </c>
    </row>
    <row r="87" spans="1:19" x14ac:dyDescent="0.25">
      <c r="A87" s="16" t="s">
        <v>318</v>
      </c>
      <c r="B87" t="str">
        <f>INDEX(CountryList[Country Name],MATCH(A87,CountryList[Country ISO3], 0), 1)</f>
        <v>Equatorial Guinea</v>
      </c>
      <c r="C87" t="str">
        <f>IF(INDEX(CountryList[Region],MATCH(A87,CountryList[Country ISO3], 0), 1)= 0,"",INDEX(CountryList[Region],MATCH(A87,CountryList[Country ISO3], 0), 1))</f>
        <v>Sub-Saharan Africa</v>
      </c>
      <c r="D87" s="19">
        <f>VLOOKUP(A87,TradeVolume[],6,FALSE )</f>
        <v>3135236.52</v>
      </c>
      <c r="E87" s="19">
        <f>VLOOKUP(A87,TradeVolume[],7,FALSE )</f>
        <v>1575047.35</v>
      </c>
      <c r="F87" s="66">
        <f>100*D87/VLOOKUP("WLD", TradeVolume[], 6, FALSE)</f>
        <v>1.8205781674425218E-2</v>
      </c>
      <c r="G87" s="66">
        <f>100*E87/VLOOKUP("WLD", TradeVolume[],7, FALSE)</f>
        <v>8.187248628325287E-3</v>
      </c>
      <c r="H87" s="65">
        <f t="shared" si="3"/>
        <v>2234.6899788664882</v>
      </c>
      <c r="I87" s="65">
        <f t="shared" si="4"/>
        <v>1122.6401921617123</v>
      </c>
      <c r="J87" s="63">
        <f>VLOOKUP(A87,Population[],MATCH("2020",Population[#Headers],0),FALSE)</f>
        <v>1402985</v>
      </c>
      <c r="K87" s="27">
        <f>INDEX(GDPCapita[2020],MATCH(A87,GDPCapita[Country Code],0))</f>
        <v>7198.335883706879</v>
      </c>
      <c r="L87" s="56">
        <f>VLOOKUP(A87,TradeVolume[],MATCH("Country Growth (%)", TradeVolume[#Headers],0),FALSE)</f>
        <v>0</v>
      </c>
      <c r="M87" s="58" t="e">
        <f>IF(INDEX(IHDI[IHDI],MATCH(A87,IHDI[ISO3],0))="..", NA(), INDEX(IHDI[IHDI],MATCH(A87,IHDI[ISO3],0)))</f>
        <v>#N/A</v>
      </c>
      <c r="N87" s="56" t="e">
        <f>IF(INDEX(IHDI[HDI-IHDI Loss],MATCH(A87,IHDI[ISO3],0))="..", NA(), INDEX(IHDI[HDI-IHDI Loss],MATCH(A87,IHDI[ISO3],0)))</f>
        <v>#N/A</v>
      </c>
      <c r="O87" s="56" t="e">
        <f>IF(INDEX(IHDI[Gini coefficient],MATCH(A87,IHDI[ISO3],0))="..",NA(),INDEX(IHDI[Gini coefficient],MATCH(A87,IHDI[ISO3],0)))</f>
        <v>#N/A</v>
      </c>
      <c r="P87" s="57">
        <f>VLOOKUP($A87,ArableLand[],MATCH("2020",ArableLand[#Headers],0),FALSE)</f>
        <v>4.9411764705882346</v>
      </c>
      <c r="Q87" s="67">
        <f t="shared" si="5"/>
        <v>49.763045309257883</v>
      </c>
      <c r="R87" t="str">
        <f>IF(INDEX(CountryList[Currency Unit],MATCH(A87,CountryList[Country ISO3], 0), 1)= "Euro","Yes","No")</f>
        <v>No</v>
      </c>
      <c r="S87" t="str">
        <f>IF(INDEX(CountryList[Income Group],MATCH(A87,CountryList[Country ISO3], 0), 1)= 0,"",SUBSTITUTE(SUBSTITUTE(INDEX(CountryList[Income Group],MATCH(A87,CountryList[Country ISO3], 0), 1),": OECD",""),": nonOECD",""))</f>
        <v>High income</v>
      </c>
    </row>
    <row r="88" spans="1:19" x14ac:dyDescent="0.25">
      <c r="A88" s="16" t="s">
        <v>436</v>
      </c>
      <c r="B88" t="str">
        <f>INDEX(CountryList[Country Name],MATCH(A88,CountryList[Country ISO3], 0), 1)</f>
        <v>Greece</v>
      </c>
      <c r="C88" t="str">
        <f>IF(INDEX(CountryList[Region],MATCH(A88,CountryList[Country ISO3], 0), 1)= 0,"",INDEX(CountryList[Region],MATCH(A88,CountryList[Country ISO3], 0), 1))</f>
        <v>Europe &amp; Central Asia</v>
      </c>
      <c r="D88" s="19">
        <f>VLOOKUP(A88,TradeVolume[],6,FALSE )</f>
        <v>30877117.039999999</v>
      </c>
      <c r="E88" s="19">
        <f>VLOOKUP(A88,TradeVolume[],7,FALSE )</f>
        <v>53916962.82</v>
      </c>
      <c r="F88" s="66">
        <f>100*D88/VLOOKUP("WLD", TradeVolume[], 6, FALSE)</f>
        <v>0.17929813204839634</v>
      </c>
      <c r="G88" s="66">
        <f>100*E88/VLOOKUP("WLD", TradeVolume[],7, FALSE)</f>
        <v>0.28026559321629951</v>
      </c>
      <c r="H88" s="65">
        <f t="shared" si="3"/>
        <v>2885.5619315482299</v>
      </c>
      <c r="I88" s="65">
        <f t="shared" si="4"/>
        <v>5038.7066634668327</v>
      </c>
      <c r="J88" s="63">
        <f>VLOOKUP(A88,Population[],MATCH("2020",Population[#Headers],0),FALSE)</f>
        <v>10700556</v>
      </c>
      <c r="K88" s="27">
        <f>INDEX(GDPCapita[2020],MATCH(A88,GDPCapita[Country Code],0))</f>
        <v>17647.232688274351</v>
      </c>
      <c r="L88" s="56">
        <f>VLOOKUP(A88,TradeVolume[],MATCH("Country Growth (%)", TradeVolume[#Headers],0),FALSE)</f>
        <v>-5.51</v>
      </c>
      <c r="M88" s="58">
        <f>IF(INDEX(IHDI[IHDI],MATCH(A88,IHDI[ISO3],0))="..", NA(), INDEX(IHDI[IHDI],MATCH(A88,IHDI[ISO3],0)))</f>
        <v>0.79100000000000004</v>
      </c>
      <c r="N88" s="56">
        <f>IF(INDEX(IHDI[HDI-IHDI Loss],MATCH(A88,IHDI[ISO3],0))="..", NA(), INDEX(IHDI[HDI-IHDI Loss],MATCH(A88,IHDI[ISO3],0)))</f>
        <v>10.822998872604284</v>
      </c>
      <c r="O88" s="56">
        <f>IF(INDEX(IHDI[Gini coefficient],MATCH(A88,IHDI[ISO3],0))="..",NA(),INDEX(IHDI[Gini coefficient],MATCH(A88,IHDI[ISO3],0)))</f>
        <v>33.1</v>
      </c>
      <c r="P88" s="57">
        <f>VLOOKUP($A88,ArableLand[],MATCH("2020",ArableLand[#Headers],0),FALSE)</f>
        <v>16.539413498836307</v>
      </c>
      <c r="Q88" s="67">
        <f t="shared" si="5"/>
        <v>-74.617865878322959</v>
      </c>
      <c r="R88" t="str">
        <f>IF(INDEX(CountryList[Currency Unit],MATCH(A88,CountryList[Country ISO3], 0), 1)= "Euro","Yes","No")</f>
        <v>Yes</v>
      </c>
      <c r="S88" t="str">
        <f>IF(INDEX(CountryList[Income Group],MATCH(A88,CountryList[Country ISO3], 0), 1)= 0,"",SUBSTITUTE(SUBSTITUTE(INDEX(CountryList[Income Group],MATCH(A88,CountryList[Country ISO3], 0), 1),": OECD",""),": nonOECD",""))</f>
        <v>High income</v>
      </c>
    </row>
    <row r="89" spans="1:19" x14ac:dyDescent="0.25">
      <c r="A89" s="16" t="s">
        <v>472</v>
      </c>
      <c r="B89" t="str">
        <f>INDEX(CountryList[Country Name],MATCH(A89,CountryList[Country ISO3], 0), 1)</f>
        <v>Grenada</v>
      </c>
      <c r="C89" t="str">
        <f>IF(INDEX(CountryList[Region],MATCH(A89,CountryList[Country ISO3], 0), 1)= 0,"",INDEX(CountryList[Region],MATCH(A89,CountryList[Country ISO3], 0), 1))</f>
        <v>Latin America &amp; Caribbean</v>
      </c>
      <c r="D89" s="19">
        <f>VLOOKUP(A89,TradeVolume[],6,FALSE )</f>
        <v>27571.279999999999</v>
      </c>
      <c r="E89" s="19">
        <f>VLOOKUP(A89,TradeVolume[],7,FALSE )</f>
        <v>338645.19</v>
      </c>
      <c r="F89" s="66">
        <f>100*D89/VLOOKUP("WLD", TradeVolume[], 6, FALSE)</f>
        <v>1.6010170236357369E-4</v>
      </c>
      <c r="G89" s="66">
        <f>100*E89/VLOOKUP("WLD", TradeVolume[],7, FALSE)</f>
        <v>1.7603104867396249E-3</v>
      </c>
      <c r="H89" s="65">
        <f t="shared" si="3"/>
        <v>245.03666047511976</v>
      </c>
      <c r="I89" s="65">
        <f t="shared" si="4"/>
        <v>3009.6711666474107</v>
      </c>
      <c r="J89" s="63">
        <f>VLOOKUP(A89,Population[],MATCH("2020",Population[#Headers],0),FALSE)</f>
        <v>112519</v>
      </c>
      <c r="K89" s="27">
        <f>INDEX(GDPCapita[2020],MATCH(A89,GDPCapita[Country Code],0))</f>
        <v>9273.1992917739317</v>
      </c>
      <c r="L89" s="56">
        <f>VLOOKUP(A89,TradeVolume[],MATCH("Country Growth (%)", TradeVolume[#Headers],0),FALSE)</f>
        <v>-9.32</v>
      </c>
      <c r="M89" s="58" t="e">
        <f>IF(INDEX(IHDI[IHDI],MATCH(A89,IHDI[ISO3],0))="..", NA(), INDEX(IHDI[IHDI],MATCH(A89,IHDI[ISO3],0)))</f>
        <v>#N/A</v>
      </c>
      <c r="N89" s="56" t="e">
        <f>IF(INDEX(IHDI[HDI-IHDI Loss],MATCH(A89,IHDI[ISO3],0))="..", NA(), INDEX(IHDI[HDI-IHDI Loss],MATCH(A89,IHDI[ISO3],0)))</f>
        <v>#N/A</v>
      </c>
      <c r="O89" s="56" t="e">
        <f>IF(INDEX(IHDI[Gini coefficient],MATCH(A89,IHDI[ISO3],0))="..",NA(),INDEX(IHDI[Gini coefficient],MATCH(A89,IHDI[ISO3],0)))</f>
        <v>#N/A</v>
      </c>
      <c r="P89" s="57">
        <f>VLOOKUP($A89,ArableLand[],MATCH("2020",ArableLand[#Headers],0),FALSE)</f>
        <v>8.8235294117647065</v>
      </c>
      <c r="Q89" s="67">
        <f t="shared" si="5"/>
        <v>-1128.2534216764691</v>
      </c>
      <c r="R89" t="str">
        <f>IF(INDEX(CountryList[Currency Unit],MATCH(A89,CountryList[Country ISO3], 0), 1)= "Euro","Yes","No")</f>
        <v>No</v>
      </c>
      <c r="S89" t="str">
        <f>IF(INDEX(CountryList[Income Group],MATCH(A89,CountryList[Country ISO3], 0), 1)= 0,"",SUBSTITUTE(SUBSTITUTE(INDEX(CountryList[Income Group],MATCH(A89,CountryList[Country ISO3], 0), 1),": OECD",""),": nonOECD",""))</f>
        <v>Upper middle income</v>
      </c>
    </row>
    <row r="90" spans="1:19" x14ac:dyDescent="0.25">
      <c r="A90" s="16" t="s">
        <v>518</v>
      </c>
      <c r="B90" t="str">
        <f>INDEX(CountryList[Country Name],MATCH(A90,CountryList[Country ISO3], 0), 1)</f>
        <v>Greenland</v>
      </c>
      <c r="C90" t="str">
        <f>IF(INDEX(CountryList[Region],MATCH(A90,CountryList[Country ISO3], 0), 1)= 0,"",INDEX(CountryList[Region],MATCH(A90,CountryList[Country ISO3], 0), 1))</f>
        <v>Europe &amp; Central Asia</v>
      </c>
      <c r="D90" s="19">
        <f>VLOOKUP(A90,TradeVolume[],6,FALSE )</f>
        <v>1356970.63</v>
      </c>
      <c r="E90" s="19">
        <f>VLOOKUP(A90,TradeVolume[],7,FALSE )</f>
        <v>1556026.72</v>
      </c>
      <c r="F90" s="66">
        <f>100*D90/VLOOKUP("WLD", TradeVolume[], 6, FALSE)</f>
        <v>7.8796961156816468E-3</v>
      </c>
      <c r="G90" s="66">
        <f>100*E90/VLOOKUP("WLD", TradeVolume[],7, FALSE)</f>
        <v>8.0883775519240714E-3</v>
      </c>
      <c r="H90" s="65">
        <f t="shared" si="3"/>
        <v>24073.848705803041</v>
      </c>
      <c r="I90" s="65">
        <f t="shared" si="4"/>
        <v>27605.27826565189</v>
      </c>
      <c r="J90" s="63">
        <f>VLOOKUP(A90,Population[],MATCH("2020",Population[#Headers],0),FALSE)</f>
        <v>56367</v>
      </c>
      <c r="K90" s="27">
        <f>INDEX(GDPCapita[2020],MATCH(A90,GDPCapita[Country Code],0))</f>
        <v>54570.375019014115</v>
      </c>
      <c r="L90" s="56">
        <f>VLOOKUP(A90,TradeVolume[],MATCH("Country Growth (%)", TradeVolume[#Headers],0),FALSE)</f>
        <v>0</v>
      </c>
      <c r="M90" s="58" t="e">
        <f>IF(INDEX(IHDI[IHDI],MATCH(A90,IHDI[ISO3],0))="..", NA(), INDEX(IHDI[IHDI],MATCH(A90,IHDI[ISO3],0)))</f>
        <v>#N/A</v>
      </c>
      <c r="N90" s="56" t="e">
        <f>IF(INDEX(IHDI[HDI-IHDI Loss],MATCH(A90,IHDI[ISO3],0))="..", NA(), INDEX(IHDI[HDI-IHDI Loss],MATCH(A90,IHDI[ISO3],0)))</f>
        <v>#N/A</v>
      </c>
      <c r="O90" s="56" t="e">
        <f>IF(INDEX(IHDI[Gini coefficient],MATCH(A90,IHDI[ISO3],0))="..",NA(),INDEX(IHDI[Gini coefficient],MATCH(A90,IHDI[ISO3],0)))</f>
        <v>#N/A</v>
      </c>
      <c r="P90" s="57">
        <f>VLOOKUP($A90,ArableLand[],MATCH("2020",ArableLand[#Headers],0),FALSE)</f>
        <v>0</v>
      </c>
      <c r="Q90" s="67">
        <f t="shared" si="5"/>
        <v>-14.669152419312127</v>
      </c>
      <c r="R90" t="str">
        <f>IF(INDEX(CountryList[Currency Unit],MATCH(A90,CountryList[Country ISO3], 0), 1)= "Euro","Yes","No")</f>
        <v>No</v>
      </c>
      <c r="S90" t="str">
        <f>IF(INDEX(CountryList[Income Group],MATCH(A90,CountryList[Country ISO3], 0), 1)= 0,"",SUBSTITUTE(SUBSTITUTE(INDEX(CountryList[Income Group],MATCH(A90,CountryList[Country ISO3], 0), 1),": OECD",""),": nonOECD",""))</f>
        <v>High income</v>
      </c>
    </row>
    <row r="91" spans="1:19" x14ac:dyDescent="0.25">
      <c r="A91" s="16" t="s">
        <v>496</v>
      </c>
      <c r="B91" t="str">
        <f>INDEX(CountryList[Country Name],MATCH(A91,CountryList[Country ISO3], 0), 1)</f>
        <v>Guatemala</v>
      </c>
      <c r="C91" t="str">
        <f>IF(INDEX(CountryList[Region],MATCH(A91,CountryList[Country ISO3], 0), 1)= 0,"",INDEX(CountryList[Region],MATCH(A91,CountryList[Country ISO3], 0), 1))</f>
        <v>Latin America &amp; Caribbean</v>
      </c>
      <c r="D91" s="19">
        <f>VLOOKUP(A91,TradeVolume[],6,FALSE )</f>
        <v>10896147.27</v>
      </c>
      <c r="E91" s="19">
        <f>VLOOKUP(A91,TradeVolume[],7,FALSE )</f>
        <v>16944673.23</v>
      </c>
      <c r="F91" s="66">
        <f>100*D91/VLOOKUP("WLD", TradeVolume[], 6, FALSE)</f>
        <v>6.3272061621049369E-2</v>
      </c>
      <c r="G91" s="66">
        <f>100*E91/VLOOKUP("WLD", TradeVolume[],7, FALSE)</f>
        <v>8.8080052107473286E-2</v>
      </c>
      <c r="H91" s="65">
        <f t="shared" si="3"/>
        <v>646.33598529581775</v>
      </c>
      <c r="I91" s="65">
        <f t="shared" si="4"/>
        <v>1005.1215164631046</v>
      </c>
      <c r="J91" s="63">
        <f>VLOOKUP(A91,Population[],MATCH("2020",Population[#Headers],0),FALSE)</f>
        <v>16858333</v>
      </c>
      <c r="K91" s="27">
        <f>INDEX(GDPCapita[2020],MATCH(A91,GDPCapita[Country Code],0))</f>
        <v>4603.3396434064543</v>
      </c>
      <c r="L91" s="56">
        <f>VLOOKUP(A91,TradeVolume[],MATCH("Country Growth (%)", TradeVolume[#Headers],0),FALSE)</f>
        <v>-4.3</v>
      </c>
      <c r="M91" s="58">
        <f>IF(INDEX(IHDI[IHDI],MATCH(A91,IHDI[ISO3],0))="..", NA(), INDEX(IHDI[IHDI],MATCH(A91,IHDI[ISO3],0)))</f>
        <v>0.46</v>
      </c>
      <c r="N91" s="56">
        <f>IF(INDEX(IHDI[HDI-IHDI Loss],MATCH(A91,IHDI[ISO3],0))="..", NA(), INDEX(IHDI[HDI-IHDI Loss],MATCH(A91,IHDI[ISO3],0)))</f>
        <v>26.634768740031902</v>
      </c>
      <c r="O91" s="56">
        <f>IF(INDEX(IHDI[Gini coefficient],MATCH(A91,IHDI[ISO3],0))="..",NA(),INDEX(IHDI[Gini coefficient],MATCH(A91,IHDI[ISO3],0)))</f>
        <v>48.3</v>
      </c>
      <c r="P91" s="57">
        <f>VLOOKUP($A91,ArableLand[],MATCH("2020",ArableLand[#Headers],0),FALSE)</f>
        <v>8.0440462859275854</v>
      </c>
      <c r="Q91" s="67">
        <f t="shared" si="5"/>
        <v>-55.51068474132326</v>
      </c>
      <c r="R91" t="str">
        <f>IF(INDEX(CountryList[Currency Unit],MATCH(A91,CountryList[Country ISO3], 0), 1)= "Euro","Yes","No")</f>
        <v>No</v>
      </c>
      <c r="S91" t="str">
        <f>IF(INDEX(CountryList[Income Group],MATCH(A91,CountryList[Country ISO3], 0), 1)= 0,"",SUBSTITUTE(SUBSTITUTE(INDEX(CountryList[Income Group],MATCH(A91,CountryList[Country ISO3], 0), 1),": OECD",""),": nonOECD",""))</f>
        <v>Lower middle income</v>
      </c>
    </row>
    <row r="92" spans="1:19" x14ac:dyDescent="0.25">
      <c r="A92" s="16" t="s">
        <v>529</v>
      </c>
      <c r="B92" t="str">
        <f>INDEX(CountryList[Country Name],MATCH(A92,CountryList[Country ISO3], 0), 1)</f>
        <v>Guam</v>
      </c>
      <c r="C92" t="str">
        <f>IF(INDEX(CountryList[Region],MATCH(A92,CountryList[Country ISO3], 0), 1)= 0,"",INDEX(CountryList[Region],MATCH(A92,CountryList[Country ISO3], 0), 1))</f>
        <v>East Asia &amp; Pacific</v>
      </c>
      <c r="D92" s="19">
        <f>VLOOKUP(A92,TradeVolume[],6,FALSE )</f>
        <v>36519.39</v>
      </c>
      <c r="E92" s="19">
        <f>VLOOKUP(A92,TradeVolume[],7,FALSE )</f>
        <v>638870.36</v>
      </c>
      <c r="F92" s="66">
        <f>100*D92/VLOOKUP("WLD", TradeVolume[], 6, FALSE)</f>
        <v>2.1206184508950143E-4</v>
      </c>
      <c r="G92" s="66">
        <f>100*E92/VLOOKUP("WLD", TradeVolume[],7, FALSE)</f>
        <v>3.3209099895236053E-3</v>
      </c>
      <c r="H92" s="65">
        <f t="shared" si="3"/>
        <v>216.36888786192921</v>
      </c>
      <c r="I92" s="65">
        <f t="shared" si="4"/>
        <v>3785.1582209108738</v>
      </c>
      <c r="J92" s="63">
        <f>VLOOKUP(A92,Population[],MATCH("2020",Population[#Headers],0),FALSE)</f>
        <v>168783</v>
      </c>
      <c r="K92" s="27">
        <f>INDEX(GDPCapita[2020],MATCH(A92,GDPCapita[Country Code],0))</f>
        <v>34624.340129041433</v>
      </c>
      <c r="L92" s="56">
        <f>VLOOKUP(A92,TradeVolume[],MATCH("Country Growth (%)", TradeVolume[#Headers],0),FALSE)</f>
        <v>0</v>
      </c>
      <c r="M92" s="58" t="e">
        <f>IF(INDEX(IHDI[IHDI],MATCH(A92,IHDI[ISO3],0))="..", NA(), INDEX(IHDI[IHDI],MATCH(A92,IHDI[ISO3],0)))</f>
        <v>#N/A</v>
      </c>
      <c r="N92" s="56" t="e">
        <f>IF(INDEX(IHDI[HDI-IHDI Loss],MATCH(A92,IHDI[ISO3],0))="..", NA(), INDEX(IHDI[HDI-IHDI Loss],MATCH(A92,IHDI[ISO3],0)))</f>
        <v>#N/A</v>
      </c>
      <c r="O92" s="56" t="e">
        <f>IF(INDEX(IHDI[Gini coefficient],MATCH(A92,IHDI[ISO3],0))="..",NA(),INDEX(IHDI[Gini coefficient],MATCH(A92,IHDI[ISO3],0)))</f>
        <v>#N/A</v>
      </c>
      <c r="P92" s="57">
        <f>VLOOKUP($A92,ArableLand[],MATCH("2020",ArableLand[#Headers],0),FALSE)</f>
        <v>1.8518518518518516</v>
      </c>
      <c r="Q92" s="67">
        <f t="shared" si="5"/>
        <v>-1649.4004144099886</v>
      </c>
      <c r="R92" t="str">
        <f>IF(INDEX(CountryList[Currency Unit],MATCH(A92,CountryList[Country ISO3], 0), 1)= "Euro","Yes","No")</f>
        <v>No</v>
      </c>
      <c r="S92" t="str">
        <f>IF(INDEX(CountryList[Income Group],MATCH(A92,CountryList[Country ISO3], 0), 1)= 0,"",SUBSTITUTE(SUBSTITUTE(INDEX(CountryList[Income Group],MATCH(A92,CountryList[Country ISO3], 0), 1),": OECD",""),": nonOECD",""))</f>
        <v>High income</v>
      </c>
    </row>
    <row r="93" spans="1:19" x14ac:dyDescent="0.25">
      <c r="A93" s="16" t="s">
        <v>510</v>
      </c>
      <c r="B93" t="str">
        <f>INDEX(CountryList[Country Name],MATCH(A93,CountryList[Country ISO3], 0), 1)</f>
        <v>Guyana</v>
      </c>
      <c r="C93" t="str">
        <f>IF(INDEX(CountryList[Region],MATCH(A93,CountryList[Country ISO3], 0), 1)= 0,"",INDEX(CountryList[Region],MATCH(A93,CountryList[Country ISO3], 0), 1))</f>
        <v>Latin America &amp; Caribbean</v>
      </c>
      <c r="D93" s="19">
        <f>VLOOKUP(A93,TradeVolume[],6,FALSE )</f>
        <v>2353603.31</v>
      </c>
      <c r="E93" s="19">
        <f>VLOOKUP(A93,TradeVolume[],7,FALSE )</f>
        <v>2369878.15</v>
      </c>
      <c r="F93" s="66">
        <f>100*D93/VLOOKUP("WLD", TradeVolume[], 6, FALSE)</f>
        <v>1.3666971450710372E-2</v>
      </c>
      <c r="G93" s="66">
        <f>100*E93/VLOOKUP("WLD", TradeVolume[],7, FALSE)</f>
        <v>1.2318856085745974E-2</v>
      </c>
      <c r="H93" s="65">
        <f t="shared" si="3"/>
        <v>2992.2781507808058</v>
      </c>
      <c r="I93" s="65">
        <f t="shared" si="4"/>
        <v>3012.9693386001559</v>
      </c>
      <c r="J93" s="63">
        <f>VLOOKUP(A93,Population[],MATCH("2020",Population[#Headers],0),FALSE)</f>
        <v>786559</v>
      </c>
      <c r="K93" s="27">
        <f>INDEX(GDPCapita[2020],MATCH(A93,GDPCapita[Country Code],0))</f>
        <v>6955.9392171778854</v>
      </c>
      <c r="L93" s="56">
        <f>VLOOKUP(A93,TradeVolume[],MATCH("Country Growth (%)", TradeVolume[#Headers],0),FALSE)</f>
        <v>-21.29</v>
      </c>
      <c r="M93" s="58">
        <f>IF(INDEX(IHDI[IHDI],MATCH(A93,IHDI[ISO3],0))="..", NA(), INDEX(IHDI[IHDI],MATCH(A93,IHDI[ISO3],0)))</f>
        <v>0.59099999999999997</v>
      </c>
      <c r="N93" s="56">
        <f>IF(INDEX(IHDI[HDI-IHDI Loss],MATCH(A93,IHDI[ISO3],0))="..", NA(), INDEX(IHDI[HDI-IHDI Loss],MATCH(A93,IHDI[ISO3],0)))</f>
        <v>17.226890756302527</v>
      </c>
      <c r="O93" s="56" t="e">
        <f>IF(INDEX(IHDI[Gini coefficient],MATCH(A93,IHDI[ISO3],0))="..",NA(),INDEX(IHDI[Gini coefficient],MATCH(A93,IHDI[ISO3],0)))</f>
        <v>#N/A</v>
      </c>
      <c r="P93" s="57">
        <f>VLOOKUP($A93,ArableLand[],MATCH("2020",ArableLand[#Headers],0),FALSE)</f>
        <v>2.1336042672085345</v>
      </c>
      <c r="Q93" s="67">
        <f t="shared" si="5"/>
        <v>-0.69148611114078218</v>
      </c>
      <c r="R93" t="str">
        <f>IF(INDEX(CountryList[Currency Unit],MATCH(A93,CountryList[Country ISO3], 0), 1)= "Euro","Yes","No")</f>
        <v>No</v>
      </c>
      <c r="S93" t="str">
        <f>IF(INDEX(CountryList[Income Group],MATCH(A93,CountryList[Country ISO3], 0), 1)= 0,"",SUBSTITUTE(SUBSTITUTE(INDEX(CountryList[Income Group],MATCH(A93,CountryList[Country ISO3], 0), 1),": OECD",""),": nonOECD",""))</f>
        <v>Lower middle income</v>
      </c>
    </row>
    <row r="94" spans="1:19" x14ac:dyDescent="0.25">
      <c r="A94" s="16" t="s">
        <v>357</v>
      </c>
      <c r="B94" t="str">
        <f>INDEX(CountryList[Country Name],MATCH(A94,CountryList[Country ISO3], 0), 1)</f>
        <v>Hong Kong, China</v>
      </c>
      <c r="C94" t="str">
        <f>IF(INDEX(CountryList[Region],MATCH(A94,CountryList[Country ISO3], 0), 1)= 0,"",INDEX(CountryList[Region],MATCH(A94,CountryList[Country ISO3], 0), 1))</f>
        <v>East Asia &amp; Pacific</v>
      </c>
      <c r="D94" s="19">
        <f>VLOOKUP(A94,TradeVolume[],6,FALSE )</f>
        <v>98659458.25</v>
      </c>
      <c r="E94" s="19">
        <f>VLOOKUP(A94,TradeVolume[],7,FALSE )</f>
        <v>609396637.71000004</v>
      </c>
      <c r="F94" s="66">
        <f>100*D94/VLOOKUP("WLD", TradeVolume[], 6, FALSE)</f>
        <v>0.57289858215117051</v>
      </c>
      <c r="G94" s="66">
        <f>100*E94/VLOOKUP("WLD", TradeVolume[],7, FALSE)</f>
        <v>3.1677027272845097</v>
      </c>
      <c r="H94" s="65">
        <f t="shared" si="3"/>
        <v>13188.004043577062</v>
      </c>
      <c r="I94" s="65">
        <f t="shared" si="4"/>
        <v>81459.248457425478</v>
      </c>
      <c r="J94" s="63">
        <f>VLOOKUP(A94,Population[],MATCH("2020",Population[#Headers],0),FALSE)</f>
        <v>7481000</v>
      </c>
      <c r="K94" s="27">
        <f>INDEX(GDPCapita[2020],MATCH(A94,GDPCapita[Country Code],0))</f>
        <v>46100.975872923002</v>
      </c>
      <c r="L94" s="56">
        <f>VLOOKUP(A94,TradeVolume[],MATCH("Country Growth (%)", TradeVolume[#Headers],0),FALSE)</f>
        <v>-0.48</v>
      </c>
      <c r="M94" s="58">
        <f>IF(INDEX(IHDI[IHDI],MATCH(A94,IHDI[ISO3],0))="..", NA(), INDEX(IHDI[IHDI],MATCH(A94,IHDI[ISO3],0)))</f>
        <v>0.82799999999999996</v>
      </c>
      <c r="N94" s="56">
        <f>IF(INDEX(IHDI[HDI-IHDI Loss],MATCH(A94,IHDI[ISO3],0))="..", NA(), INDEX(IHDI[HDI-IHDI Loss],MATCH(A94,IHDI[ISO3],0)))</f>
        <v>13.025210084033612</v>
      </c>
      <c r="O94" s="56" t="e">
        <f>IF(INDEX(IHDI[Gini coefficient],MATCH(A94,IHDI[ISO3],0))="..",NA(),INDEX(IHDI[Gini coefficient],MATCH(A94,IHDI[ISO3],0)))</f>
        <v>#N/A</v>
      </c>
      <c r="P94" s="57">
        <f>VLOOKUP($A94,ArableLand[],MATCH("2020",ArableLand[#Headers],0),FALSE)</f>
        <v>1.9047619047619049</v>
      </c>
      <c r="Q94" s="67">
        <f t="shared" si="5"/>
        <v>-517.67685381548313</v>
      </c>
      <c r="R94" t="str">
        <f>IF(INDEX(CountryList[Currency Unit],MATCH(A94,CountryList[Country ISO3], 0), 1)= "Euro","Yes","No")</f>
        <v>No</v>
      </c>
      <c r="S94" t="str">
        <f>IF(INDEX(CountryList[Income Group],MATCH(A94,CountryList[Country ISO3], 0), 1)= 0,"",SUBSTITUTE(SUBSTITUTE(INDEX(CountryList[Income Group],MATCH(A94,CountryList[Country ISO3], 0), 1),": OECD",""),": nonOECD",""))</f>
        <v>High income</v>
      </c>
    </row>
    <row r="95" spans="1:19" x14ac:dyDescent="0.25">
      <c r="A95" s="16" t="s">
        <v>497</v>
      </c>
      <c r="B95" t="str">
        <f>INDEX(CountryList[Country Name],MATCH(A95,CountryList[Country ISO3], 0), 1)</f>
        <v>Honduras</v>
      </c>
      <c r="C95" t="str">
        <f>IF(INDEX(CountryList[Region],MATCH(A95,CountryList[Country ISO3], 0), 1)= 0,"",INDEX(CountryList[Region],MATCH(A95,CountryList[Country ISO3], 0), 1))</f>
        <v>Latin America &amp; Caribbean</v>
      </c>
      <c r="D95" s="19">
        <f>VLOOKUP(A95,TradeVolume[],6,FALSE )</f>
        <v>8474673.9199999999</v>
      </c>
      <c r="E95" s="19">
        <f>VLOOKUP(A95,TradeVolume[],7,FALSE )</f>
        <v>10493963.460000001</v>
      </c>
      <c r="F95" s="66">
        <f>100*D95/VLOOKUP("WLD", TradeVolume[], 6, FALSE)</f>
        <v>4.9210980468377977E-2</v>
      </c>
      <c r="G95" s="66">
        <f>100*E95/VLOOKUP("WLD", TradeVolume[],7, FALSE)</f>
        <v>5.4548638136866612E-2</v>
      </c>
      <c r="H95" s="65">
        <f t="shared" si="3"/>
        <v>855.62941208778784</v>
      </c>
      <c r="I95" s="65">
        <f t="shared" si="4"/>
        <v>1059.503158529848</v>
      </c>
      <c r="J95" s="63">
        <f>VLOOKUP(A95,Population[],MATCH("2020",Population[#Headers],0),FALSE)</f>
        <v>9904608</v>
      </c>
      <c r="K95" s="27">
        <f>INDEX(GDPCapita[2020],MATCH(A95,GDPCapita[Country Code],0))</f>
        <v>2405.7328477514147</v>
      </c>
      <c r="L95" s="56">
        <f>VLOOKUP(A95,TradeVolume[],MATCH("Country Growth (%)", TradeVolume[#Headers],0),FALSE)</f>
        <v>0</v>
      </c>
      <c r="M95" s="58">
        <f>IF(INDEX(IHDI[IHDI],MATCH(A95,IHDI[ISO3],0))="..", NA(), INDEX(IHDI[IHDI],MATCH(A95,IHDI[ISO3],0)))</f>
        <v>0.47899999999999998</v>
      </c>
      <c r="N95" s="56">
        <f>IF(INDEX(IHDI[HDI-IHDI Loss],MATCH(A95,IHDI[ISO3],0))="..", NA(), INDEX(IHDI[HDI-IHDI Loss],MATCH(A95,IHDI[ISO3],0)))</f>
        <v>22.866344605475042</v>
      </c>
      <c r="O95" s="56">
        <f>IF(INDEX(IHDI[Gini coefficient],MATCH(A95,IHDI[ISO3],0))="..",NA(),INDEX(IHDI[Gini coefficient],MATCH(A95,IHDI[ISO3],0)))</f>
        <v>48.2</v>
      </c>
      <c r="P95" s="57">
        <f>VLOOKUP($A95,ArableLand[],MATCH("2020",ArableLand[#Headers],0),FALSE)</f>
        <v>9.1160961658772006</v>
      </c>
      <c r="Q95" s="67">
        <f t="shared" si="5"/>
        <v>-23.827342020021945</v>
      </c>
      <c r="R95" t="str">
        <f>IF(INDEX(CountryList[Currency Unit],MATCH(A95,CountryList[Country ISO3], 0), 1)= "Euro","Yes","No")</f>
        <v>No</v>
      </c>
      <c r="S95" t="str">
        <f>IF(INDEX(CountryList[Income Group],MATCH(A95,CountryList[Country ISO3], 0), 1)= 0,"",SUBSTITUTE(SUBSTITUTE(INDEX(CountryList[Income Group],MATCH(A95,CountryList[Country ISO3], 0), 1),": OECD",""),": nonOECD",""))</f>
        <v>Lower middle income</v>
      </c>
    </row>
    <row r="96" spans="1:19" x14ac:dyDescent="0.25">
      <c r="A96" s="16" t="s">
        <v>434</v>
      </c>
      <c r="B96" t="str">
        <f>INDEX(CountryList[Country Name],MATCH(A96,CountryList[Country ISO3], 0), 1)</f>
        <v>Croatia</v>
      </c>
      <c r="C96" t="str">
        <f>IF(INDEX(CountryList[Region],MATCH(A96,CountryList[Country ISO3], 0), 1)= 0,"",INDEX(CountryList[Region],MATCH(A96,CountryList[Country ISO3], 0), 1))</f>
        <v>Europe &amp; Central Asia</v>
      </c>
      <c r="D96" s="19">
        <f>VLOOKUP(A96,TradeVolume[],6,FALSE )</f>
        <v>14177768.970000001</v>
      </c>
      <c r="E96" s="19">
        <f>VLOOKUP(A96,TradeVolume[],7,FALSE )</f>
        <v>26549710.109999999</v>
      </c>
      <c r="F96" s="66">
        <f>100*D96/VLOOKUP("WLD", TradeVolume[], 6, FALSE)</f>
        <v>8.2327876972503655E-2</v>
      </c>
      <c r="G96" s="66">
        <f>100*E96/VLOOKUP("WLD", TradeVolume[],7, FALSE)</f>
        <v>0.13800796381171113</v>
      </c>
      <c r="H96" s="65">
        <f t="shared" si="3"/>
        <v>3502.6901756067673</v>
      </c>
      <c r="I96" s="65">
        <f t="shared" si="4"/>
        <v>6559.2413703652464</v>
      </c>
      <c r="J96" s="63">
        <f>VLOOKUP(A96,Population[],MATCH("2020",Population[#Headers],0),FALSE)</f>
        <v>4047680</v>
      </c>
      <c r="K96" s="27">
        <f>INDEX(GDPCapita[2020],MATCH(A96,GDPCapita[Country Code],0))</f>
        <v>14132.486560949948</v>
      </c>
      <c r="L96" s="56">
        <f>VLOOKUP(A96,TradeVolume[],MATCH("Country Growth (%)", TradeVolume[#Headers],0),FALSE)</f>
        <v>-3.47</v>
      </c>
      <c r="M96" s="58">
        <f>IF(INDEX(IHDI[IHDI],MATCH(A96,IHDI[ISO3],0))="..", NA(), INDEX(IHDI[IHDI],MATCH(A96,IHDI[ISO3],0)))</f>
        <v>0.79700000000000004</v>
      </c>
      <c r="N96" s="56">
        <f>IF(INDEX(IHDI[HDI-IHDI Loss],MATCH(A96,IHDI[ISO3],0))="..", NA(), INDEX(IHDI[HDI-IHDI Loss],MATCH(A96,IHDI[ISO3],0)))</f>
        <v>7.1095571095571071</v>
      </c>
      <c r="O96" s="56">
        <f>IF(INDEX(IHDI[Gini coefficient],MATCH(A96,IHDI[ISO3],0))="..",NA(),INDEX(IHDI[Gini coefficient],MATCH(A96,IHDI[ISO3],0)))</f>
        <v>28.9</v>
      </c>
      <c r="P96" s="57">
        <f>VLOOKUP($A96,ArableLand[],MATCH("2020",ArableLand[#Headers],0),FALSE)</f>
        <v>15.886347390993565</v>
      </c>
      <c r="Q96" s="67">
        <f t="shared" si="5"/>
        <v>-87.262961938362011</v>
      </c>
      <c r="R96" t="str">
        <f>IF(INDEX(CountryList[Currency Unit],MATCH(A96,CountryList[Country ISO3], 0), 1)= "Euro","Yes","No")</f>
        <v>No</v>
      </c>
      <c r="S96" t="str">
        <f>IF(INDEX(CountryList[Income Group],MATCH(A96,CountryList[Country ISO3], 0), 1)= 0,"",SUBSTITUTE(SUBSTITUTE(INDEX(CountryList[Income Group],MATCH(A96,CountryList[Country ISO3], 0), 1),": OECD",""),": nonOECD",""))</f>
        <v>High income</v>
      </c>
    </row>
    <row r="97" spans="1:19" x14ac:dyDescent="0.25">
      <c r="A97" s="16" t="s">
        <v>475</v>
      </c>
      <c r="B97" t="str">
        <f>INDEX(CountryList[Country Name],MATCH(A97,CountryList[Country ISO3], 0), 1)</f>
        <v>Haiti</v>
      </c>
      <c r="C97" t="str">
        <f>IF(INDEX(CountryList[Region],MATCH(A97,CountryList[Country ISO3], 0), 1)= 0,"",INDEX(CountryList[Region],MATCH(A97,CountryList[Country ISO3], 0), 1))</f>
        <v>Latin America &amp; Caribbean</v>
      </c>
      <c r="D97" s="19">
        <f>VLOOKUP(A97,TradeVolume[],6,FALSE )</f>
        <v>1041465.54</v>
      </c>
      <c r="E97" s="19">
        <f>VLOOKUP(A97,TradeVolume[],7,FALSE )</f>
        <v>4441581.38</v>
      </c>
      <c r="F97" s="66">
        <f>100*D97/VLOOKUP("WLD", TradeVolume[], 6, FALSE)</f>
        <v>6.047612077023575E-3</v>
      </c>
      <c r="G97" s="66">
        <f>100*E97/VLOOKUP("WLD", TradeVolume[],7, FALSE)</f>
        <v>2.3087770066722208E-2</v>
      </c>
      <c r="H97" s="65">
        <f t="shared" si="3"/>
        <v>91.33633202377051</v>
      </c>
      <c r="I97" s="65">
        <f t="shared" si="4"/>
        <v>389.52585184362107</v>
      </c>
      <c r="J97" s="63">
        <f>VLOOKUP(A97,Population[],MATCH("2020",Population[#Headers],0),FALSE)</f>
        <v>11402533</v>
      </c>
      <c r="K97" s="27">
        <f>INDEX(GDPCapita[2020],MATCH(A97,GDPCapita[Country Code],0))</f>
        <v>1272.3679920420495</v>
      </c>
      <c r="L97" s="56">
        <f>VLOOKUP(A97,TradeVolume[],MATCH("Country Growth (%)", TradeVolume[#Headers],0),FALSE)</f>
        <v>0</v>
      </c>
      <c r="M97" s="58">
        <f>IF(INDEX(IHDI[IHDI],MATCH(A97,IHDI[ISO3],0))="..", NA(), INDEX(IHDI[IHDI],MATCH(A97,IHDI[ISO3],0)))</f>
        <v>0.32700000000000001</v>
      </c>
      <c r="N97" s="56">
        <f>IF(INDEX(IHDI[HDI-IHDI Loss],MATCH(A97,IHDI[ISO3],0))="..", NA(), INDEX(IHDI[HDI-IHDI Loss],MATCH(A97,IHDI[ISO3],0)))</f>
        <v>38.878504672897193</v>
      </c>
      <c r="O97" s="56">
        <f>IF(INDEX(IHDI[Gini coefficient],MATCH(A97,IHDI[ISO3],0))="..",NA(),INDEX(IHDI[Gini coefficient],MATCH(A97,IHDI[ISO3],0)))</f>
        <v>41.1</v>
      </c>
      <c r="P97" s="57">
        <f>VLOOKUP($A97,ArableLand[],MATCH("2020",ArableLand[#Headers],0),FALSE)</f>
        <v>38.824383164005802</v>
      </c>
      <c r="Q97" s="67">
        <f t="shared" si="5"/>
        <v>-326.47415679255215</v>
      </c>
      <c r="R97" t="str">
        <f>IF(INDEX(CountryList[Currency Unit],MATCH(A97,CountryList[Country ISO3], 0), 1)= "Euro","Yes","No")</f>
        <v>No</v>
      </c>
      <c r="S97" t="str">
        <f>IF(INDEX(CountryList[Income Group],MATCH(A97,CountryList[Country ISO3], 0), 1)= 0,"",SUBSTITUTE(SUBSTITUTE(INDEX(CountryList[Income Group],MATCH(A97,CountryList[Country ISO3], 0), 1),": OECD",""),": nonOECD",""))</f>
        <v>Low income</v>
      </c>
    </row>
    <row r="98" spans="1:19" x14ac:dyDescent="0.25">
      <c r="A98" s="16" t="s">
        <v>409</v>
      </c>
      <c r="B98" t="str">
        <f>INDEX(CountryList[Country Name],MATCH(A98,CountryList[Country ISO3], 0), 1)</f>
        <v>Hungary</v>
      </c>
      <c r="C98" t="str">
        <f>IF(INDEX(CountryList[Region],MATCH(A98,CountryList[Country ISO3], 0), 1)= 0,"",INDEX(CountryList[Region],MATCH(A98,CountryList[Country ISO3], 0), 1))</f>
        <v>Europe &amp; Central Asia</v>
      </c>
      <c r="D98" s="19">
        <f>VLOOKUP(A98,TradeVolume[],6,FALSE )</f>
        <v>114450666.90000001</v>
      </c>
      <c r="E98" s="19">
        <f>VLOOKUP(A98,TradeVolume[],7,FALSE )</f>
        <v>107880972.15000001</v>
      </c>
      <c r="F98" s="66">
        <f>100*D98/VLOOKUP("WLD", TradeVolume[], 6, FALSE)</f>
        <v>0.66459542710154607</v>
      </c>
      <c r="G98" s="66">
        <f>100*E98/VLOOKUP("WLD", TradeVolume[],7, FALSE)</f>
        <v>0.5607757387468294</v>
      </c>
      <c r="H98" s="65">
        <f t="shared" si="3"/>
        <v>11738.35055238643</v>
      </c>
      <c r="I98" s="65">
        <f t="shared" si="4"/>
        <v>11064.546003348256</v>
      </c>
      <c r="J98" s="63">
        <f>VLOOKUP(A98,Population[],MATCH("2020",Population[#Headers],0),FALSE)</f>
        <v>9750149</v>
      </c>
      <c r="K98" s="27">
        <f>INDEX(GDPCapita[2020],MATCH(A98,GDPCapita[Country Code],0))</f>
        <v>16075.973266250538</v>
      </c>
      <c r="L98" s="56">
        <f>VLOOKUP(A98,TradeVolume[],MATCH("Country Growth (%)", TradeVolume[#Headers],0),FALSE)</f>
        <v>-1.68</v>
      </c>
      <c r="M98" s="58">
        <f>IF(INDEX(IHDI[IHDI],MATCH(A98,IHDI[ISO3],0))="..", NA(), INDEX(IHDI[IHDI],MATCH(A98,IHDI[ISO3],0)))</f>
        <v>0.79200000000000004</v>
      </c>
      <c r="N98" s="56">
        <f>IF(INDEX(IHDI[HDI-IHDI Loss],MATCH(A98,IHDI[ISO3],0))="..", NA(), INDEX(IHDI[HDI-IHDI Loss],MATCH(A98,IHDI[ISO3],0)))</f>
        <v>6.3829787234042534</v>
      </c>
      <c r="O98" s="56">
        <f>IF(INDEX(IHDI[Gini coefficient],MATCH(A98,IHDI[ISO3],0))="..",NA(),INDEX(IHDI[Gini coefficient],MATCH(A98,IHDI[ISO3],0)))</f>
        <v>30</v>
      </c>
      <c r="P98" s="57">
        <f>VLOOKUP($A98,ArableLand[],MATCH("2020",ArableLand[#Headers],0),FALSE)</f>
        <v>43.962305500767037</v>
      </c>
      <c r="Q98" s="67">
        <f t="shared" si="5"/>
        <v>5.7401978755966532</v>
      </c>
      <c r="R98" t="str">
        <f>IF(INDEX(CountryList[Currency Unit],MATCH(A98,CountryList[Country ISO3], 0), 1)= "Euro","Yes","No")</f>
        <v>No</v>
      </c>
      <c r="S98" t="str">
        <f>IF(INDEX(CountryList[Income Group],MATCH(A98,CountryList[Country ISO3], 0), 1)= 0,"",SUBSTITUTE(SUBSTITUTE(INDEX(CountryList[Income Group],MATCH(A98,CountryList[Country ISO3], 0), 1),": OECD",""),": nonOECD",""))</f>
        <v>High income</v>
      </c>
    </row>
    <row r="99" spans="1:19" x14ac:dyDescent="0.25">
      <c r="A99" s="16" t="s">
        <v>376</v>
      </c>
      <c r="B99" t="str">
        <f>INDEX(CountryList[Country Name],MATCH(A99,CountryList[Country ISO3], 0), 1)</f>
        <v>Indonesia</v>
      </c>
      <c r="C99" t="str">
        <f>IF(INDEX(CountryList[Region],MATCH(A99,CountryList[Country ISO3], 0), 1)= 0,"",INDEX(CountryList[Region],MATCH(A99,CountryList[Country ISO3], 0), 1))</f>
        <v>East Asia &amp; Pacific</v>
      </c>
      <c r="D99" s="19">
        <f>VLOOKUP(A99,TradeVolume[],6,FALSE )</f>
        <v>187399427.05000001</v>
      </c>
      <c r="E99" s="19">
        <f>VLOOKUP(A99,TradeVolume[],7,FALSE )</f>
        <v>145849207.91999999</v>
      </c>
      <c r="F99" s="66">
        <f>100*D99/VLOOKUP("WLD", TradeVolume[], 6, FALSE)</f>
        <v>1.0881963874242813</v>
      </c>
      <c r="G99" s="66">
        <f>100*E99/VLOOKUP("WLD", TradeVolume[],7, FALSE)</f>
        <v>0.75813830453119357</v>
      </c>
      <c r="H99" s="65">
        <f t="shared" si="3"/>
        <v>685.13068949902504</v>
      </c>
      <c r="I99" s="65">
        <f t="shared" si="4"/>
        <v>533.22344661414081</v>
      </c>
      <c r="J99" s="63">
        <f>VLOOKUP(A99,Population[],MATCH("2020",Population[#Headers],0),FALSE)</f>
        <v>273523621</v>
      </c>
      <c r="K99" s="27">
        <f>INDEX(GDPCapita[2020],MATCH(A99,GDPCapita[Country Code],0))</f>
        <v>3870.557619792487</v>
      </c>
      <c r="L99" s="56">
        <f>VLOOKUP(A99,TradeVolume[],MATCH("Country Growth (%)", TradeVolume[#Headers],0),FALSE)</f>
        <v>-9.08</v>
      </c>
      <c r="M99" s="58">
        <f>IF(INDEX(IHDI[IHDI],MATCH(A99,IHDI[ISO3],0))="..", NA(), INDEX(IHDI[IHDI],MATCH(A99,IHDI[ISO3],0)))</f>
        <v>0.58499999999999996</v>
      </c>
      <c r="N99" s="56">
        <f>IF(INDEX(IHDI[HDI-IHDI Loss],MATCH(A99,IHDI[ISO3],0))="..", NA(), INDEX(IHDI[HDI-IHDI Loss],MATCH(A99,IHDI[ISO3],0)))</f>
        <v>17.021276595744684</v>
      </c>
      <c r="O99" s="56">
        <f>IF(INDEX(IHDI[Gini coefficient],MATCH(A99,IHDI[ISO3],0))="..",NA(),INDEX(IHDI[Gini coefficient],MATCH(A99,IHDI[ISO3],0)))</f>
        <v>37.299999999999997</v>
      </c>
      <c r="P99" s="57">
        <f>VLOOKUP($A99,ArableLand[],MATCH("2020",ArableLand[#Headers],0),FALSE)</f>
        <v>14.007847590357276</v>
      </c>
      <c r="Q99" s="67">
        <f t="shared" si="5"/>
        <v>22.17200969291866</v>
      </c>
      <c r="R99" t="str">
        <f>IF(INDEX(CountryList[Currency Unit],MATCH(A99,CountryList[Country ISO3], 0), 1)= "Euro","Yes","No")</f>
        <v>No</v>
      </c>
      <c r="S99" t="str">
        <f>IF(INDEX(CountryList[Income Group],MATCH(A99,CountryList[Country ISO3], 0), 1)= 0,"",SUBSTITUTE(SUBSTITUTE(INDEX(CountryList[Income Group],MATCH(A99,CountryList[Country ISO3], 0), 1),": OECD",""),": nonOECD",""))</f>
        <v>Lower middle income</v>
      </c>
    </row>
    <row r="100" spans="1:19" x14ac:dyDescent="0.25">
      <c r="A100" s="16" t="s">
        <v>367</v>
      </c>
      <c r="B100" t="str">
        <f>INDEX(CountryList[Country Name],MATCH(A100,CountryList[Country ISO3], 0), 1)</f>
        <v>India</v>
      </c>
      <c r="C100" t="str">
        <f>IF(INDEX(CountryList[Region],MATCH(A100,CountryList[Country ISO3], 0), 1)= 0,"",INDEX(CountryList[Region],MATCH(A100,CountryList[Country ISO3], 0), 1))</f>
        <v>South Asia</v>
      </c>
      <c r="D100" s="19">
        <f>VLOOKUP(A100,TradeVolume[],6,FALSE )</f>
        <v>256121841.53</v>
      </c>
      <c r="E100" s="19">
        <f>VLOOKUP(A100,TradeVolume[],7,FALSE )</f>
        <v>327641284.23000002</v>
      </c>
      <c r="F100" s="66">
        <f>100*D100/VLOOKUP("WLD", TradeVolume[], 6, FALSE)</f>
        <v>1.487255682051992</v>
      </c>
      <c r="G100" s="66">
        <f>100*E100/VLOOKUP("WLD", TradeVolume[],7, FALSE)</f>
        <v>1.7031111191005166</v>
      </c>
      <c r="H100" s="65">
        <f t="shared" si="3"/>
        <v>185.59494760590923</v>
      </c>
      <c r="I100" s="65">
        <f t="shared" si="4"/>
        <v>237.42046604438869</v>
      </c>
      <c r="J100" s="63">
        <f>VLOOKUP(A100,Population[],MATCH("2020",Population[#Headers],0),FALSE)</f>
        <v>1380004385</v>
      </c>
      <c r="K100" s="27">
        <f>INDEX(GDPCapita[2020],MATCH(A100,GDPCapita[Country Code],0))</f>
        <v>1933.1010689480997</v>
      </c>
      <c r="L100" s="56">
        <f>VLOOKUP(A100,TradeVolume[],MATCH("Country Growth (%)", TradeVolume[#Headers],0),FALSE)</f>
        <v>-12.34</v>
      </c>
      <c r="M100" s="58">
        <f>IF(INDEX(IHDI[IHDI],MATCH(A100,IHDI[ISO3],0))="..", NA(), INDEX(IHDI[IHDI],MATCH(A100,IHDI[ISO3],0)))</f>
        <v>0.47499999999999998</v>
      </c>
      <c r="N100" s="56">
        <f>IF(INDEX(IHDI[HDI-IHDI Loss],MATCH(A100,IHDI[ISO3],0))="..", NA(), INDEX(IHDI[HDI-IHDI Loss],MATCH(A100,IHDI[ISO3],0)))</f>
        <v>24.960505529225919</v>
      </c>
      <c r="O100" s="56">
        <f>IF(INDEX(IHDI[Gini coefficient],MATCH(A100,IHDI[ISO3],0))="..",NA(),INDEX(IHDI[Gini coefficient],MATCH(A100,IHDI[ISO3],0)))</f>
        <v>35.700000000000003</v>
      </c>
      <c r="P100" s="57">
        <f>VLOOKUP($A100,ArableLand[],MATCH("2020",ArableLand[#Headers],0),FALSE)</f>
        <v>52.25669277779086</v>
      </c>
      <c r="Q100" s="67">
        <f t="shared" si="5"/>
        <v>-27.923992062825633</v>
      </c>
      <c r="R100" t="str">
        <f>IF(INDEX(CountryList[Currency Unit],MATCH(A100,CountryList[Country ISO3], 0), 1)= "Euro","Yes","No")</f>
        <v>No</v>
      </c>
      <c r="S100" t="str">
        <f>IF(INDEX(CountryList[Income Group],MATCH(A100,CountryList[Country ISO3], 0), 1)= 0,"",SUBSTITUTE(SUBSTITUTE(INDEX(CountryList[Income Group],MATCH(A100,CountryList[Country ISO3], 0), 1),": OECD",""),": nonOECD",""))</f>
        <v>Lower middle income</v>
      </c>
    </row>
    <row r="101" spans="1:19" x14ac:dyDescent="0.25">
      <c r="A101" s="16" t="s">
        <v>650</v>
      </c>
      <c r="B101" t="str">
        <f>INDEX(CountryList[Country Name],MATCH(A101,CountryList[Country ISO3], 0), 1)</f>
        <v>British Indian Ocean Ter.</v>
      </c>
      <c r="C101" t="str">
        <f>IF(INDEX(CountryList[Region],MATCH(A101,CountryList[Country ISO3], 0), 1)= 0,"",INDEX(CountryList[Region],MATCH(A101,CountryList[Country ISO3], 0), 1))</f>
        <v/>
      </c>
      <c r="D101" s="19">
        <f>VLOOKUP(A101,TradeVolume[],6,FALSE )</f>
        <v>13653.33</v>
      </c>
      <c r="E101" s="19">
        <f>VLOOKUP(A101,TradeVolume[],7,FALSE )</f>
        <v>45202.31</v>
      </c>
      <c r="F101" s="66">
        <f>100*D101/VLOOKUP("WLD", TradeVolume[], 6, FALSE)</f>
        <v>7.928254966514618E-5</v>
      </c>
      <c r="G101" s="66">
        <f>100*E101/VLOOKUP("WLD", TradeVolume[],7, FALSE)</f>
        <v>2.3496598406685007E-4</v>
      </c>
      <c r="H101" s="65" t="e">
        <f t="shared" si="3"/>
        <v>#N/A</v>
      </c>
      <c r="I101" s="65" t="e">
        <f t="shared" si="4"/>
        <v>#N/A</v>
      </c>
      <c r="J101" s="63" t="e">
        <f>VLOOKUP(A101,Population[],MATCH("2020",Population[#Headers],0),FALSE)</f>
        <v>#N/A</v>
      </c>
      <c r="K101" s="27" t="e">
        <f>INDEX(GDPCapita[2020],MATCH(A101,GDPCapita[Country Code],0))</f>
        <v>#N/A</v>
      </c>
      <c r="L101" s="56">
        <f>VLOOKUP(A101,TradeVolume[],MATCH("Country Growth (%)", TradeVolume[#Headers],0),FALSE)</f>
        <v>0</v>
      </c>
      <c r="M101" s="58" t="e">
        <f>IF(INDEX(IHDI[IHDI],MATCH(A101,IHDI[ISO3],0))="..", NA(), INDEX(IHDI[IHDI],MATCH(A101,IHDI[ISO3],0)))</f>
        <v>#N/A</v>
      </c>
      <c r="N101" s="56" t="e">
        <f>IF(INDEX(IHDI[HDI-IHDI Loss],MATCH(A101,IHDI[ISO3],0))="..", NA(), INDEX(IHDI[HDI-IHDI Loss],MATCH(A101,IHDI[ISO3],0)))</f>
        <v>#N/A</v>
      </c>
      <c r="O101" s="56" t="e">
        <f>IF(INDEX(IHDI[Gini coefficient],MATCH(A101,IHDI[ISO3],0))="..",NA(),INDEX(IHDI[Gini coefficient],MATCH(A101,IHDI[ISO3],0)))</f>
        <v>#N/A</v>
      </c>
      <c r="P101" s="57" t="e">
        <f>VLOOKUP($A101,ArableLand[],MATCH("2020",ArableLand[#Headers],0),FALSE)</f>
        <v>#N/A</v>
      </c>
      <c r="Q101" s="67">
        <f t="shared" si="5"/>
        <v>-231.07168727336114</v>
      </c>
      <c r="R101" t="str">
        <f>IF(INDEX(CountryList[Currency Unit],MATCH(A101,CountryList[Country ISO3], 0), 1)= "Euro","Yes","No")</f>
        <v>No</v>
      </c>
      <c r="S101" t="str">
        <f>IF(INDEX(CountryList[Income Group],MATCH(A101,CountryList[Country ISO3], 0), 1)= 0,"",SUBSTITUTE(SUBSTITUTE(INDEX(CountryList[Income Group],MATCH(A101,CountryList[Country ISO3], 0), 1),": OECD",""),": nonOECD",""))</f>
        <v>Others</v>
      </c>
    </row>
    <row r="102" spans="1:19" x14ac:dyDescent="0.25">
      <c r="A102" s="16" t="s">
        <v>423</v>
      </c>
      <c r="B102" t="str">
        <f>INDEX(CountryList[Country Name],MATCH(A102,CountryList[Country ISO3], 0), 1)</f>
        <v>Ireland</v>
      </c>
      <c r="C102" t="str">
        <f>IF(INDEX(CountryList[Region],MATCH(A102,CountryList[Country ISO3], 0), 1)= 0,"",INDEX(CountryList[Region],MATCH(A102,CountryList[Country ISO3], 0), 1))</f>
        <v>Europe &amp; Central Asia</v>
      </c>
      <c r="D102" s="19">
        <f>VLOOKUP(A102,TradeVolume[],6,FALSE )</f>
        <v>212413154.58000001</v>
      </c>
      <c r="E102" s="19">
        <f>VLOOKUP(A102,TradeVolume[],7,FALSE )</f>
        <v>82448501.109999999</v>
      </c>
      <c r="F102" s="66">
        <f>100*D102/VLOOKUP("WLD", TradeVolume[], 6, FALSE)</f>
        <v>1.2334468204840301</v>
      </c>
      <c r="G102" s="66">
        <f>100*E102/VLOOKUP("WLD", TradeVolume[],7, FALSE)</f>
        <v>0.42857529179698844</v>
      </c>
      <c r="H102" s="65">
        <f t="shared" si="3"/>
        <v>42604.701907906536</v>
      </c>
      <c r="I102" s="65">
        <f t="shared" si="4"/>
        <v>16537.082270120351</v>
      </c>
      <c r="J102" s="63">
        <f>VLOOKUP(A102,Population[],MATCH("2020",Population[#Headers],0),FALSE)</f>
        <v>4985674</v>
      </c>
      <c r="K102" s="27">
        <f>INDEX(GDPCapita[2020],MATCH(A102,GDPCapita[Country Code],0))</f>
        <v>85422.542868226592</v>
      </c>
      <c r="L102" s="56">
        <f>VLOOKUP(A102,TradeVolume[],MATCH("Country Growth (%)", TradeVolume[#Headers],0),FALSE)</f>
        <v>-1.53</v>
      </c>
      <c r="M102" s="58">
        <f>IF(INDEX(IHDI[IHDI],MATCH(A102,IHDI[ISO3],0))="..", NA(), INDEX(IHDI[IHDI],MATCH(A102,IHDI[ISO3],0)))</f>
        <v>0.88600000000000001</v>
      </c>
      <c r="N102" s="56">
        <f>IF(INDEX(IHDI[HDI-IHDI Loss],MATCH(A102,IHDI[ISO3],0))="..", NA(), INDEX(IHDI[HDI-IHDI Loss],MATCH(A102,IHDI[ISO3],0)))</f>
        <v>6.2433862433862402</v>
      </c>
      <c r="O102" s="56">
        <f>IF(INDEX(IHDI[Gini coefficient],MATCH(A102,IHDI[ISO3],0))="..",NA(),INDEX(IHDI[Gini coefficient],MATCH(A102,IHDI[ISO3],0)))</f>
        <v>30.6</v>
      </c>
      <c r="P102" s="57">
        <f>VLOOKUP($A102,ArableLand[],MATCH("2020",ArableLand[#Headers],0),FALSE)</f>
        <v>6.445057337784875</v>
      </c>
      <c r="Q102" s="67">
        <f t="shared" si="5"/>
        <v>61.184842213268922</v>
      </c>
      <c r="R102" t="str">
        <f>IF(INDEX(CountryList[Currency Unit],MATCH(A102,CountryList[Country ISO3], 0), 1)= "Euro","Yes","No")</f>
        <v>Yes</v>
      </c>
      <c r="S102" t="str">
        <f>IF(INDEX(CountryList[Income Group],MATCH(A102,CountryList[Country ISO3], 0), 1)= 0,"",SUBSTITUTE(SUBSTITUTE(INDEX(CountryList[Income Group],MATCH(A102,CountryList[Country ISO3], 0), 1),": OECD",""),": nonOECD",""))</f>
        <v>High income</v>
      </c>
    </row>
    <row r="103" spans="1:19" x14ac:dyDescent="0.25">
      <c r="A103" s="16" t="s">
        <v>368</v>
      </c>
      <c r="B103" t="str">
        <f>INDEX(CountryList[Country Name],MATCH(A103,CountryList[Country ISO3], 0), 1)</f>
        <v>Iran, Islamic Rep.</v>
      </c>
      <c r="C103" t="str">
        <f>IF(INDEX(CountryList[Region],MATCH(A103,CountryList[Country ISO3], 0), 1)= 0,"",INDEX(CountryList[Region],MATCH(A103,CountryList[Country ISO3], 0), 1))</f>
        <v>Middle East &amp; North Africa</v>
      </c>
      <c r="D103" s="19">
        <f>VLOOKUP(A103,TradeVolume[],6,FALSE )</f>
        <v>12617615.74</v>
      </c>
      <c r="E103" s="19">
        <f>VLOOKUP(A103,TradeVolume[],7,FALSE )</f>
        <v>31417796.219999999</v>
      </c>
      <c r="F103" s="66">
        <f>100*D103/VLOOKUP("WLD", TradeVolume[], 6, FALSE)</f>
        <v>7.3268334286381423E-2</v>
      </c>
      <c r="G103" s="66">
        <f>100*E103/VLOOKUP("WLD", TradeVolume[],7, FALSE)</f>
        <v>0.16331274676104079</v>
      </c>
      <c r="H103" s="65">
        <f t="shared" si="3"/>
        <v>150.22231376958493</v>
      </c>
      <c r="I103" s="65">
        <f t="shared" si="4"/>
        <v>374.05276392651655</v>
      </c>
      <c r="J103" s="63">
        <f>VLOOKUP(A103,Population[],MATCH("2020",Population[#Headers],0),FALSE)</f>
        <v>83992953</v>
      </c>
      <c r="K103" s="27">
        <f>INDEX(GDPCapita[2020],MATCH(A103,GDPCapita[Country Code],0))</f>
        <v>2756.749976875672</v>
      </c>
      <c r="L103" s="56">
        <f>VLOOKUP(A103,TradeVolume[],MATCH("Country Growth (%)", TradeVolume[#Headers],0),FALSE)</f>
        <v>0</v>
      </c>
      <c r="M103" s="58">
        <f>IF(INDEX(IHDI[IHDI],MATCH(A103,IHDI[ISO3],0))="..", NA(), INDEX(IHDI[IHDI],MATCH(A103,IHDI[ISO3],0)))</f>
        <v>0.68600000000000005</v>
      </c>
      <c r="N103" s="56">
        <f>IF(INDEX(IHDI[HDI-IHDI Loss],MATCH(A103,IHDI[ISO3],0))="..", NA(), INDEX(IHDI[HDI-IHDI Loss],MATCH(A103,IHDI[ISO3],0)))</f>
        <v>11.369509043927639</v>
      </c>
      <c r="O103" s="56">
        <f>IF(INDEX(IHDI[Gini coefficient],MATCH(A103,IHDI[ISO3],0))="..",NA(),INDEX(IHDI[Gini coefficient],MATCH(A103,IHDI[ISO3],0)))</f>
        <v>40.9</v>
      </c>
      <c r="P103" s="57">
        <f>VLOOKUP($A103,ArableLand[],MATCH("2020",ArableLand[#Headers],0),FALSE)</f>
        <v>9.6425269645608633</v>
      </c>
      <c r="Q103" s="67">
        <f t="shared" si="5"/>
        <v>-148.99946921350767</v>
      </c>
      <c r="R103" t="str">
        <f>IF(INDEX(CountryList[Currency Unit],MATCH(A103,CountryList[Country ISO3], 0), 1)= "Euro","Yes","No")</f>
        <v>No</v>
      </c>
      <c r="S103" t="str">
        <f>IF(INDEX(CountryList[Income Group],MATCH(A103,CountryList[Country ISO3], 0), 1)= 0,"",SUBSTITUTE(SUBSTITUTE(INDEX(CountryList[Income Group],MATCH(A103,CountryList[Country ISO3], 0), 1),": OECD",""),": nonOECD",""))</f>
        <v>Upper middle income</v>
      </c>
    </row>
    <row r="104" spans="1:19" x14ac:dyDescent="0.25">
      <c r="A104" s="16" t="s">
        <v>392</v>
      </c>
      <c r="B104" t="str">
        <f>INDEX(CountryList[Country Name],MATCH(A104,CountryList[Country ISO3], 0), 1)</f>
        <v>Iraq</v>
      </c>
      <c r="C104" t="str">
        <f>IF(INDEX(CountryList[Region],MATCH(A104,CountryList[Country ISO3], 0), 1)= 0,"",INDEX(CountryList[Region],MATCH(A104,CountryList[Country ISO3], 0), 1))</f>
        <v>Middle East &amp; North Africa</v>
      </c>
      <c r="D104" s="19">
        <f>VLOOKUP(A104,TradeVolume[],6,FALSE )</f>
        <v>64769921.850000001</v>
      </c>
      <c r="E104" s="19">
        <f>VLOOKUP(A104,TradeVolume[],7,FALSE )</f>
        <v>51041711.869999997</v>
      </c>
      <c r="F104" s="66">
        <f>100*D104/VLOOKUP("WLD", TradeVolume[], 6, FALSE)</f>
        <v>0.37610784664841923</v>
      </c>
      <c r="G104" s="66">
        <f>100*E104/VLOOKUP("WLD", TradeVolume[],7, FALSE)</f>
        <v>0.26531976038373195</v>
      </c>
      <c r="H104" s="65">
        <f t="shared" si="3"/>
        <v>1610.2906835509466</v>
      </c>
      <c r="I104" s="65">
        <f t="shared" si="4"/>
        <v>1268.9839781974781</v>
      </c>
      <c r="J104" s="63">
        <f>VLOOKUP(A104,Population[],MATCH("2020",Population[#Headers],0),FALSE)</f>
        <v>40222503</v>
      </c>
      <c r="K104" s="27">
        <f>INDEX(GDPCapita[2020],MATCH(A104,GDPCapita[Country Code],0))</f>
        <v>4583.7474936712979</v>
      </c>
      <c r="L104" s="56">
        <f>VLOOKUP(A104,TradeVolume[],MATCH("Country Growth (%)", TradeVolume[#Headers],0),FALSE)</f>
        <v>0</v>
      </c>
      <c r="M104" s="58">
        <f>IF(INDEX(IHDI[IHDI],MATCH(A104,IHDI[ISO3],0))="..", NA(), INDEX(IHDI[IHDI],MATCH(A104,IHDI[ISO3],0)))</f>
        <v>0.55400000000000005</v>
      </c>
      <c r="N104" s="56">
        <f>IF(INDEX(IHDI[HDI-IHDI Loss],MATCH(A104,IHDI[ISO3],0))="..", NA(), INDEX(IHDI[HDI-IHDI Loss],MATCH(A104,IHDI[ISO3],0)))</f>
        <v>19.241982507288625</v>
      </c>
      <c r="O104" s="56">
        <f>IF(INDEX(IHDI[Gini coefficient],MATCH(A104,IHDI[ISO3],0))="..",NA(),INDEX(IHDI[Gini coefficient],MATCH(A104,IHDI[ISO3],0)))</f>
        <v>29.5</v>
      </c>
      <c r="P104" s="57">
        <f>VLOOKUP($A104,ArableLand[],MATCH("2020",ArableLand[#Headers],0),FALSE)</f>
        <v>11.517340507868647</v>
      </c>
      <c r="Q104" s="67">
        <f t="shared" si="5"/>
        <v>21.195347451233648</v>
      </c>
      <c r="R104" t="str">
        <f>IF(INDEX(CountryList[Currency Unit],MATCH(A104,CountryList[Country ISO3], 0), 1)= "Euro","Yes","No")</f>
        <v>No</v>
      </c>
      <c r="S104" t="str">
        <f>IF(INDEX(CountryList[Income Group],MATCH(A104,CountryList[Country ISO3], 0), 1)= 0,"",SUBSTITUTE(SUBSTITUTE(INDEX(CountryList[Income Group],MATCH(A104,CountryList[Country ISO3], 0), 1),": OECD",""),": nonOECD",""))</f>
        <v>Upper middle income</v>
      </c>
    </row>
    <row r="105" spans="1:19" x14ac:dyDescent="0.25">
      <c r="A105" s="16" t="s">
        <v>422</v>
      </c>
      <c r="B105" t="str">
        <f>INDEX(CountryList[Country Name],MATCH(A105,CountryList[Country ISO3], 0), 1)</f>
        <v>Iceland</v>
      </c>
      <c r="C105" t="str">
        <f>IF(INDEX(CountryList[Region],MATCH(A105,CountryList[Country ISO3], 0), 1)= 0,"",INDEX(CountryList[Region],MATCH(A105,CountryList[Country ISO3], 0), 1))</f>
        <v>Europe &amp; Central Asia</v>
      </c>
      <c r="D105" s="19">
        <f>VLOOKUP(A105,TradeVolume[],6,FALSE )</f>
        <v>4404611.91</v>
      </c>
      <c r="E105" s="19">
        <f>VLOOKUP(A105,TradeVolume[],7,FALSE )</f>
        <v>7996078.3399999999</v>
      </c>
      <c r="F105" s="66">
        <f>100*D105/VLOOKUP("WLD", TradeVolume[], 6, FALSE)</f>
        <v>2.5576827228981455E-2</v>
      </c>
      <c r="G105" s="66">
        <f>100*E105/VLOOKUP("WLD", TradeVolume[],7, FALSE)</f>
        <v>4.1564389426861699E-2</v>
      </c>
      <c r="H105" s="65">
        <f t="shared" si="3"/>
        <v>12019.2540856785</v>
      </c>
      <c r="I105" s="65">
        <f t="shared" si="4"/>
        <v>21819.606181251587</v>
      </c>
      <c r="J105" s="63">
        <f>VLOOKUP(A105,Population[],MATCH("2020",Population[#Headers],0),FALSE)</f>
        <v>366463</v>
      </c>
      <c r="K105" s="27">
        <f>INDEX(GDPCapita[2020],MATCH(A105,GDPCapita[Country Code],0))</f>
        <v>59264.034091314483</v>
      </c>
      <c r="L105" s="56">
        <f>VLOOKUP(A105,TradeVolume[],MATCH("Country Growth (%)", TradeVolume[#Headers],0),FALSE)</f>
        <v>-6.95</v>
      </c>
      <c r="M105" s="58">
        <f>IF(INDEX(IHDI[IHDI],MATCH(A105,IHDI[ISO3],0))="..", NA(), INDEX(IHDI[IHDI],MATCH(A105,IHDI[ISO3],0)))</f>
        <v>0.91500000000000004</v>
      </c>
      <c r="N105" s="56">
        <f>IF(INDEX(IHDI[HDI-IHDI Loss],MATCH(A105,IHDI[ISO3],0))="..", NA(), INDEX(IHDI[HDI-IHDI Loss],MATCH(A105,IHDI[ISO3],0)))</f>
        <v>4.588112617309692</v>
      </c>
      <c r="O105" s="56">
        <f>IF(INDEX(IHDI[Gini coefficient],MATCH(A105,IHDI[ISO3],0))="..",NA(),INDEX(IHDI[Gini coefficient],MATCH(A105,IHDI[ISO3],0)))</f>
        <v>26.1</v>
      </c>
      <c r="P105" s="57">
        <f>VLOOKUP($A105,ArableLand[],MATCH("2020",ArableLand[#Headers],0),FALSE)</f>
        <v>1.2000396707329168</v>
      </c>
      <c r="Q105" s="67">
        <f t="shared" si="5"/>
        <v>-81.538771255785832</v>
      </c>
      <c r="R105" t="str">
        <f>IF(INDEX(CountryList[Currency Unit],MATCH(A105,CountryList[Country ISO3], 0), 1)= "Euro","Yes","No")</f>
        <v>No</v>
      </c>
      <c r="S105" t="str">
        <f>IF(INDEX(CountryList[Income Group],MATCH(A105,CountryList[Country ISO3], 0), 1)= 0,"",SUBSTITUTE(SUBSTITUTE(INDEX(CountryList[Income Group],MATCH(A105,CountryList[Country ISO3], 0), 1),": OECD",""),": nonOECD",""))</f>
        <v>High income</v>
      </c>
    </row>
    <row r="106" spans="1:19" x14ac:dyDescent="0.25">
      <c r="A106" s="16" t="s">
        <v>393</v>
      </c>
      <c r="B106" t="str">
        <f>INDEX(CountryList[Country Name],MATCH(A106,CountryList[Country ISO3], 0), 1)</f>
        <v>Israel</v>
      </c>
      <c r="C106" t="str">
        <f>IF(INDEX(CountryList[Region],MATCH(A106,CountryList[Country ISO3], 0), 1)= 0,"",INDEX(CountryList[Region],MATCH(A106,CountryList[Country ISO3], 0), 1))</f>
        <v>Middle East &amp; North Africa</v>
      </c>
      <c r="D106" s="19">
        <f>VLOOKUP(A106,TradeVolume[],6,FALSE )</f>
        <v>53834705.439999998</v>
      </c>
      <c r="E106" s="19">
        <f>VLOOKUP(A106,TradeVolume[],7,FALSE )</f>
        <v>88942044.200000003</v>
      </c>
      <c r="F106" s="66">
        <f>100*D106/VLOOKUP("WLD", TradeVolume[], 6, FALSE)</f>
        <v>0.31260891722058393</v>
      </c>
      <c r="G106" s="66">
        <f>100*E106/VLOOKUP("WLD", TradeVolume[],7, FALSE)</f>
        <v>0.46232935751226595</v>
      </c>
      <c r="H106" s="65">
        <f t="shared" si="3"/>
        <v>5842.0099011405191</v>
      </c>
      <c r="I106" s="65">
        <f t="shared" si="4"/>
        <v>9651.7720046445502</v>
      </c>
      <c r="J106" s="63">
        <f>VLOOKUP(A106,Population[],MATCH("2020",Population[#Headers],0),FALSE)</f>
        <v>9215100</v>
      </c>
      <c r="K106" s="27">
        <f>INDEX(GDPCapita[2020],MATCH(A106,GDPCapita[Country Code],0))</f>
        <v>44177.571224844483</v>
      </c>
      <c r="L106" s="56">
        <f>VLOOKUP(A106,TradeVolume[],MATCH("Country Growth (%)", TradeVolume[#Headers],0),FALSE)</f>
        <v>-4.9000000000000004</v>
      </c>
      <c r="M106" s="58">
        <f>IF(INDEX(IHDI[IHDI],MATCH(A106,IHDI[ISO3],0))="..", NA(), INDEX(IHDI[IHDI],MATCH(A106,IHDI[ISO3],0)))</f>
        <v>0.81499999999999995</v>
      </c>
      <c r="N106" s="56">
        <f>IF(INDEX(IHDI[HDI-IHDI Loss],MATCH(A106,IHDI[ISO3],0))="..", NA(), INDEX(IHDI[HDI-IHDI Loss],MATCH(A106,IHDI[ISO3],0)))</f>
        <v>11.316648531011975</v>
      </c>
      <c r="O106" s="56">
        <f>IF(INDEX(IHDI[Gini coefficient],MATCH(A106,IHDI[ISO3],0))="..",NA(),INDEX(IHDI[Gini coefficient],MATCH(A106,IHDI[ISO3],0)))</f>
        <v>38.6</v>
      </c>
      <c r="P106" s="57">
        <f>VLOOKUP($A106,ArableLand[],MATCH("2020",ArableLand[#Headers],0),FALSE)</f>
        <v>17.560073937153419</v>
      </c>
      <c r="Q106" s="67">
        <f t="shared" si="5"/>
        <v>-65.213208604118634</v>
      </c>
      <c r="R106" t="str">
        <f>IF(INDEX(CountryList[Currency Unit],MATCH(A106,CountryList[Country ISO3], 0), 1)= "Euro","Yes","No")</f>
        <v>No</v>
      </c>
      <c r="S106" t="str">
        <f>IF(INDEX(CountryList[Income Group],MATCH(A106,CountryList[Country ISO3], 0), 1)= 0,"",SUBSTITUTE(SUBSTITUTE(INDEX(CountryList[Income Group],MATCH(A106,CountryList[Country ISO3], 0), 1),": OECD",""),": nonOECD",""))</f>
        <v>High income</v>
      </c>
    </row>
    <row r="107" spans="1:19" x14ac:dyDescent="0.25">
      <c r="A107" s="16" t="s">
        <v>438</v>
      </c>
      <c r="B107" t="str">
        <f>INDEX(CountryList[Country Name],MATCH(A107,CountryList[Country ISO3], 0), 1)</f>
        <v>Italy</v>
      </c>
      <c r="C107" t="str">
        <f>IF(INDEX(CountryList[Region],MATCH(A107,CountryList[Country ISO3], 0), 1)= 0,"",INDEX(CountryList[Region],MATCH(A107,CountryList[Country ISO3], 0), 1))</f>
        <v>Europe &amp; Central Asia</v>
      </c>
      <c r="D107" s="19">
        <f>VLOOKUP(A107,TradeVolume[],6,FALSE )</f>
        <v>487119012.81</v>
      </c>
      <c r="E107" s="19">
        <f>VLOOKUP(A107,TradeVolume[],7,FALSE )</f>
        <v>407082605.92000002</v>
      </c>
      <c r="F107" s="66">
        <f>100*D107/VLOOKUP("WLD", TradeVolume[], 6, FALSE)</f>
        <v>2.8286167056641713</v>
      </c>
      <c r="G107" s="66">
        <f>100*E107/VLOOKUP("WLD", TradeVolume[],7, FALSE)</f>
        <v>2.1160548011039819</v>
      </c>
      <c r="H107" s="65">
        <f t="shared" si="3"/>
        <v>8193.824869456068</v>
      </c>
      <c r="I107" s="65">
        <f t="shared" si="4"/>
        <v>6847.5331337791804</v>
      </c>
      <c r="J107" s="63">
        <f>VLOOKUP(A107,Population[],MATCH("2020",Population[#Headers],0),FALSE)</f>
        <v>59449527</v>
      </c>
      <c r="K107" s="27">
        <f>INDEX(GDPCapita[2020],MATCH(A107,GDPCapita[Country Code],0))</f>
        <v>31834.972618404627</v>
      </c>
      <c r="L107" s="56">
        <f>VLOOKUP(A107,TradeVolume[],MATCH("Country Growth (%)", TradeVolume[#Headers],0),FALSE)</f>
        <v>-5.24</v>
      </c>
      <c r="M107" s="58">
        <f>IF(INDEX(IHDI[IHDI],MATCH(A107,IHDI[ISO3],0))="..", NA(), INDEX(IHDI[IHDI],MATCH(A107,IHDI[ISO3],0)))</f>
        <v>0.79100000000000004</v>
      </c>
      <c r="N107" s="56">
        <f>IF(INDEX(IHDI[HDI-IHDI Loss],MATCH(A107,IHDI[ISO3],0))="..", NA(), INDEX(IHDI[HDI-IHDI Loss],MATCH(A107,IHDI[ISO3],0)))</f>
        <v>11.620111731843574</v>
      </c>
      <c r="O107" s="56">
        <f>IF(INDEX(IHDI[Gini coefficient],MATCH(A107,IHDI[ISO3],0))="..",NA(),INDEX(IHDI[Gini coefficient],MATCH(A107,IHDI[ISO3],0)))</f>
        <v>35.200000000000003</v>
      </c>
      <c r="P107" s="57">
        <f>VLOOKUP($A107,ArableLand[],MATCH("2020",ArableLand[#Headers],0),FALSE)</f>
        <v>23.099787972960634</v>
      </c>
      <c r="Q107" s="67">
        <f t="shared" si="5"/>
        <v>16.430565177142466</v>
      </c>
      <c r="R107" t="str">
        <f>IF(INDEX(CountryList[Currency Unit],MATCH(A107,CountryList[Country ISO3], 0), 1)= "Euro","Yes","No")</f>
        <v>Yes</v>
      </c>
      <c r="S107" t="str">
        <f>IF(INDEX(CountryList[Income Group],MATCH(A107,CountryList[Country ISO3], 0), 1)= 0,"",SUBSTITUTE(SUBSTITUTE(INDEX(CountryList[Income Group],MATCH(A107,CountryList[Country ISO3], 0), 1),": OECD",""),": nonOECD",""))</f>
        <v>High income</v>
      </c>
    </row>
    <row r="108" spans="1:19" x14ac:dyDescent="0.25">
      <c r="A108" s="16" t="s">
        <v>476</v>
      </c>
      <c r="B108" t="str">
        <f>INDEX(CountryList[Country Name],MATCH(A108,CountryList[Country ISO3], 0), 1)</f>
        <v>Jamaica</v>
      </c>
      <c r="C108" t="str">
        <f>IF(INDEX(CountryList[Region],MATCH(A108,CountryList[Country ISO3], 0), 1)= 0,"",INDEX(CountryList[Region],MATCH(A108,CountryList[Country ISO3], 0), 1))</f>
        <v>Latin America &amp; Caribbean</v>
      </c>
      <c r="D108" s="19">
        <f>VLOOKUP(A108,TradeVolume[],6,FALSE )</f>
        <v>1028708.33</v>
      </c>
      <c r="E108" s="19">
        <f>VLOOKUP(A108,TradeVolume[],7,FALSE )</f>
        <v>4822665.46</v>
      </c>
      <c r="F108" s="66">
        <f>100*D108/VLOOKUP("WLD", TradeVolume[], 6, FALSE)</f>
        <v>5.9735331427699023E-3</v>
      </c>
      <c r="G108" s="66">
        <f>100*E108/VLOOKUP("WLD", TradeVolume[],7, FALSE)</f>
        <v>2.5068682012802181E-2</v>
      </c>
      <c r="H108" s="65">
        <f t="shared" si="3"/>
        <v>347.40033723259222</v>
      </c>
      <c r="I108" s="65">
        <f t="shared" si="4"/>
        <v>1628.6400705669162</v>
      </c>
      <c r="J108" s="63">
        <f>VLOOKUP(A108,Population[],MATCH("2020",Population[#Headers],0),FALSE)</f>
        <v>2961161</v>
      </c>
      <c r="K108" s="27">
        <f>INDEX(GDPCapita[2020],MATCH(A108,GDPCapita[Country Code],0))</f>
        <v>4664.5302422213308</v>
      </c>
      <c r="L108" s="56">
        <f>VLOOKUP(A108,TradeVolume[],MATCH("Country Growth (%)", TradeVolume[#Headers],0),FALSE)</f>
        <v>-14.25</v>
      </c>
      <c r="M108" s="58">
        <f>IF(INDEX(IHDI[IHDI],MATCH(A108,IHDI[ISO3],0))="..", NA(), INDEX(IHDI[IHDI],MATCH(A108,IHDI[ISO3],0)))</f>
        <v>0.59099999999999997</v>
      </c>
      <c r="N108" s="56">
        <f>IF(INDEX(IHDI[HDI-IHDI Loss],MATCH(A108,IHDI[ISO3],0))="..", NA(), INDEX(IHDI[HDI-IHDI Loss],MATCH(A108,IHDI[ISO3],0)))</f>
        <v>16.643159379407614</v>
      </c>
      <c r="O108" s="56" t="e">
        <f>IF(INDEX(IHDI[Gini coefficient],MATCH(A108,IHDI[ISO3],0))="..",NA(),INDEX(IHDI[Gini coefficient],MATCH(A108,IHDI[ISO3],0)))</f>
        <v>#N/A</v>
      </c>
      <c r="P108" s="57">
        <f>VLOOKUP($A108,ArableLand[],MATCH("2020",ArableLand[#Headers],0),FALSE)</f>
        <v>11.080332409972298</v>
      </c>
      <c r="Q108" s="67">
        <f t="shared" si="5"/>
        <v>-368.80785538112633</v>
      </c>
      <c r="R108" t="str">
        <f>IF(INDEX(CountryList[Currency Unit],MATCH(A108,CountryList[Country ISO3], 0), 1)= "Euro","Yes","No")</f>
        <v>No</v>
      </c>
      <c r="S108" t="str">
        <f>IF(INDEX(CountryList[Income Group],MATCH(A108,CountryList[Country ISO3], 0), 1)= 0,"",SUBSTITUTE(SUBSTITUTE(INDEX(CountryList[Income Group],MATCH(A108,CountryList[Country ISO3], 0), 1),": OECD",""),": nonOECD",""))</f>
        <v>Upper middle income</v>
      </c>
    </row>
    <row r="109" spans="1:19" x14ac:dyDescent="0.25">
      <c r="A109" s="16" t="s">
        <v>394</v>
      </c>
      <c r="B109" t="str">
        <f>INDEX(CountryList[Country Name],MATCH(A109,CountryList[Country ISO3], 0), 1)</f>
        <v>Jordan</v>
      </c>
      <c r="C109" t="str">
        <f>IF(INDEX(CountryList[Region],MATCH(A109,CountryList[Country ISO3], 0), 1)= 0,"",INDEX(CountryList[Region],MATCH(A109,CountryList[Country ISO3], 0), 1))</f>
        <v>Middle East &amp; North Africa</v>
      </c>
      <c r="D109" s="19">
        <f>VLOOKUP(A109,TradeVolume[],6,FALSE )</f>
        <v>7712287.5099999998</v>
      </c>
      <c r="E109" s="19">
        <f>VLOOKUP(A109,TradeVolume[],7,FALSE )</f>
        <v>20156133.370000001</v>
      </c>
      <c r="F109" s="66">
        <f>100*D109/VLOOKUP("WLD", TradeVolume[], 6, FALSE)</f>
        <v>4.4783933116936424E-2</v>
      </c>
      <c r="G109" s="66">
        <f>100*E109/VLOOKUP("WLD", TradeVolume[],7, FALSE)</f>
        <v>0.10477353286291619</v>
      </c>
      <c r="H109" s="65">
        <f t="shared" si="3"/>
        <v>755.87392802607826</v>
      </c>
      <c r="I109" s="65">
        <f t="shared" si="4"/>
        <v>1975.4833678651867</v>
      </c>
      <c r="J109" s="63">
        <f>VLOOKUP(A109,Population[],MATCH("2020",Population[#Headers],0),FALSE)</f>
        <v>10203140</v>
      </c>
      <c r="K109" s="27">
        <f>INDEX(GDPCapita[2020],MATCH(A109,GDPCapita[Country Code],0))</f>
        <v>4282.7658246162109</v>
      </c>
      <c r="L109" s="56">
        <f>VLOOKUP(A109,TradeVolume[],MATCH("Country Growth (%)", TradeVolume[#Headers],0),FALSE)</f>
        <v>-6.22</v>
      </c>
      <c r="M109" s="58">
        <f>IF(INDEX(IHDI[IHDI],MATCH(A109,IHDI[ISO3],0))="..", NA(), INDEX(IHDI[IHDI],MATCH(A109,IHDI[ISO3],0)))</f>
        <v>0.61699999999999999</v>
      </c>
      <c r="N109" s="56">
        <f>IF(INDEX(IHDI[HDI-IHDI Loss],MATCH(A109,IHDI[ISO3],0))="..", NA(), INDEX(IHDI[HDI-IHDI Loss],MATCH(A109,IHDI[ISO3],0)))</f>
        <v>14.30555555555555</v>
      </c>
      <c r="O109" s="56">
        <f>IF(INDEX(IHDI[Gini coefficient],MATCH(A109,IHDI[ISO3],0))="..",NA(),INDEX(IHDI[Gini coefficient],MATCH(A109,IHDI[ISO3],0)))</f>
        <v>33.700000000000003</v>
      </c>
      <c r="P109" s="57">
        <f>VLOOKUP($A109,ArableLand[],MATCH("2020",ArableLand[#Headers],0),FALSE)</f>
        <v>2.3199765749938059</v>
      </c>
      <c r="Q109" s="67">
        <f t="shared" si="5"/>
        <v>-161.35090715776494</v>
      </c>
      <c r="R109" t="str">
        <f>IF(INDEX(CountryList[Currency Unit],MATCH(A109,CountryList[Country ISO3], 0), 1)= "Euro","Yes","No")</f>
        <v>No</v>
      </c>
      <c r="S109" t="str">
        <f>IF(INDEX(CountryList[Income Group],MATCH(A109,CountryList[Country ISO3], 0), 1)= 0,"",SUBSTITUTE(SUBSTITUTE(INDEX(CountryList[Income Group],MATCH(A109,CountryList[Country ISO3], 0), 1),": OECD",""),": nonOECD",""))</f>
        <v>Upper middle income</v>
      </c>
    </row>
    <row r="110" spans="1:19" x14ac:dyDescent="0.25">
      <c r="A110" s="16" t="s">
        <v>360</v>
      </c>
      <c r="B110" t="str">
        <f>INDEX(CountryList[Country Name],MATCH(A110,CountryList[Country ISO3], 0), 1)</f>
        <v>Japan</v>
      </c>
      <c r="C110" t="str">
        <f>IF(INDEX(CountryList[Region],MATCH(A110,CountryList[Country ISO3], 0), 1)= 0,"",INDEX(CountryList[Region],MATCH(A110,CountryList[Country ISO3], 0), 1))</f>
        <v>East Asia &amp; Pacific</v>
      </c>
      <c r="D110" s="19">
        <f>VLOOKUP(A110,TradeVolume[],6,FALSE )</f>
        <v>719838385.05999994</v>
      </c>
      <c r="E110" s="19">
        <f>VLOOKUP(A110,TradeVolume[],7,FALSE )</f>
        <v>599603082.35000002</v>
      </c>
      <c r="F110" s="66">
        <f>100*D110/VLOOKUP("WLD", TradeVolume[], 6, FALSE)</f>
        <v>4.1799782554437686</v>
      </c>
      <c r="G110" s="66">
        <f>100*E110/VLOOKUP("WLD", TradeVolume[],7, FALSE)</f>
        <v>3.1167948782680419</v>
      </c>
      <c r="H110" s="65">
        <f t="shared" si="3"/>
        <v>5701.1934410467211</v>
      </c>
      <c r="I110" s="65">
        <f t="shared" si="4"/>
        <v>4748.9175782704078</v>
      </c>
      <c r="J110" s="63">
        <f>VLOOKUP(A110,Population[],MATCH("2020",Population[#Headers],0),FALSE)</f>
        <v>126261000</v>
      </c>
      <c r="K110" s="27">
        <f>INDEX(GDPCapita[2020],MATCH(A110,GDPCapita[Country Code],0))</f>
        <v>39918.167558344277</v>
      </c>
      <c r="L110" s="56">
        <f>VLOOKUP(A110,TradeVolume[],MATCH("Country Growth (%)", TradeVolume[#Headers],0),FALSE)</f>
        <v>-6.13</v>
      </c>
      <c r="M110" s="58">
        <f>IF(INDEX(IHDI[IHDI],MATCH(A110,IHDI[ISO3],0))="..", NA(), INDEX(IHDI[IHDI],MATCH(A110,IHDI[ISO3],0)))</f>
        <v>0.85</v>
      </c>
      <c r="N110" s="56">
        <f>IF(INDEX(IHDI[HDI-IHDI Loss],MATCH(A110,IHDI[ISO3],0))="..", NA(), INDEX(IHDI[HDI-IHDI Loss],MATCH(A110,IHDI[ISO3],0)))</f>
        <v>8.1081081081081141</v>
      </c>
      <c r="O110" s="56">
        <f>IF(INDEX(IHDI[Gini coefficient],MATCH(A110,IHDI[ISO3],0))="..",NA(),INDEX(IHDI[Gini coefficient],MATCH(A110,IHDI[ISO3],0)))</f>
        <v>32.9</v>
      </c>
      <c r="P110" s="57">
        <f>VLOOKUP($A110,ArableLand[],MATCH("2020",ArableLand[#Headers],0),FALSE)</f>
        <v>11.25925925925926</v>
      </c>
      <c r="Q110" s="67">
        <f t="shared" si="5"/>
        <v>16.703096862496171</v>
      </c>
      <c r="R110" t="str">
        <f>IF(INDEX(CountryList[Currency Unit],MATCH(A110,CountryList[Country ISO3], 0), 1)= "Euro","Yes","No")</f>
        <v>No</v>
      </c>
      <c r="S110" t="str">
        <f>IF(INDEX(CountryList[Income Group],MATCH(A110,CountryList[Country ISO3], 0), 1)= 0,"",SUBSTITUTE(SUBSTITUTE(INDEX(CountryList[Income Group],MATCH(A110,CountryList[Country ISO3], 0), 1),": OECD",""),": nonOECD",""))</f>
        <v>High income</v>
      </c>
    </row>
    <row r="111" spans="1:19" x14ac:dyDescent="0.25">
      <c r="A111" s="16" t="s">
        <v>351</v>
      </c>
      <c r="B111" t="str">
        <f>INDEX(CountryList[Country Name],MATCH(A111,CountryList[Country ISO3], 0), 1)</f>
        <v>Kazakhstan</v>
      </c>
      <c r="C111" t="str">
        <f>IF(INDEX(CountryList[Region],MATCH(A111,CountryList[Country ISO3], 0), 1)= 0,"",INDEX(CountryList[Region],MATCH(A111,CountryList[Country ISO3], 0), 1))</f>
        <v>Europe &amp; Central Asia</v>
      </c>
      <c r="D111" s="19">
        <f>VLOOKUP(A111,TradeVolume[],6,FALSE )</f>
        <v>40928128.469999999</v>
      </c>
      <c r="E111" s="19">
        <f>VLOOKUP(A111,TradeVolume[],7,FALSE )</f>
        <v>47399408.68</v>
      </c>
      <c r="F111" s="66">
        <f>100*D111/VLOOKUP("WLD", TradeVolume[], 6, FALSE)</f>
        <v>0.23766263454587697</v>
      </c>
      <c r="G111" s="66">
        <f>100*E111/VLOOKUP("WLD", TradeVolume[],7, FALSE)</f>
        <v>0.24638671573826634</v>
      </c>
      <c r="H111" s="65">
        <f t="shared" si="3"/>
        <v>2182.1740944843013</v>
      </c>
      <c r="I111" s="65">
        <f t="shared" si="4"/>
        <v>2527.2047753462875</v>
      </c>
      <c r="J111" s="63">
        <f>VLOOKUP(A111,Population[],MATCH("2020",Population[#Headers],0),FALSE)</f>
        <v>18755666</v>
      </c>
      <c r="K111" s="27">
        <f>INDEX(GDPCapita[2020],MATCH(A111,GDPCapita[Country Code],0))</f>
        <v>9121.6371379714456</v>
      </c>
      <c r="L111" s="56">
        <f>VLOOKUP(A111,TradeVolume[],MATCH("Country Growth (%)", TradeVolume[#Headers],0),FALSE)</f>
        <v>-0.36</v>
      </c>
      <c r="M111" s="58">
        <f>IF(INDEX(IHDI[IHDI],MATCH(A111,IHDI[ISO3],0))="..", NA(), INDEX(IHDI[IHDI],MATCH(A111,IHDI[ISO3],0)))</f>
        <v>0.755</v>
      </c>
      <c r="N111" s="56">
        <f>IF(INDEX(IHDI[HDI-IHDI Loss],MATCH(A111,IHDI[ISO3],0))="..", NA(), INDEX(IHDI[HDI-IHDI Loss],MATCH(A111,IHDI[ISO3],0)))</f>
        <v>6.9050554870530245</v>
      </c>
      <c r="O111" s="56">
        <f>IF(INDEX(IHDI[Gini coefficient],MATCH(A111,IHDI[ISO3],0))="..",NA(),INDEX(IHDI[Gini coefficient],MATCH(A111,IHDI[ISO3],0)))</f>
        <v>27.8</v>
      </c>
      <c r="P111" s="57">
        <f>VLOOKUP($A111,ArableLand[],MATCH("2020",ArableLand[#Headers],0),FALSE)</f>
        <v>10.946845945845835</v>
      </c>
      <c r="Q111" s="67">
        <f t="shared" si="5"/>
        <v>-15.811326957555361</v>
      </c>
      <c r="R111" t="str">
        <f>IF(INDEX(CountryList[Currency Unit],MATCH(A111,CountryList[Country ISO3], 0), 1)= "Euro","Yes","No")</f>
        <v>No</v>
      </c>
      <c r="S111" t="str">
        <f>IF(INDEX(CountryList[Income Group],MATCH(A111,CountryList[Country ISO3], 0), 1)= 0,"",SUBSTITUTE(SUBSTITUTE(INDEX(CountryList[Income Group],MATCH(A111,CountryList[Country ISO3], 0), 1),": OECD",""),": nonOECD",""))</f>
        <v>Upper middle income</v>
      </c>
    </row>
    <row r="112" spans="1:19" x14ac:dyDescent="0.25">
      <c r="A112" s="16" t="s">
        <v>294</v>
      </c>
      <c r="B112" t="str">
        <f>INDEX(CountryList[Country Name],MATCH(A112,CountryList[Country ISO3], 0), 1)</f>
        <v>Kenya</v>
      </c>
      <c r="C112" t="str">
        <f>IF(INDEX(CountryList[Region],MATCH(A112,CountryList[Country ISO3], 0), 1)= 0,"",INDEX(CountryList[Region],MATCH(A112,CountryList[Country ISO3], 0), 1))</f>
        <v>Sub-Saharan Africa</v>
      </c>
      <c r="D112" s="19">
        <f>VLOOKUP(A112,TradeVolume[],6,FALSE )</f>
        <v>5678492.5999999996</v>
      </c>
      <c r="E112" s="19">
        <f>VLOOKUP(A112,TradeVolume[],7,FALSE )</f>
        <v>20000558.949999999</v>
      </c>
      <c r="F112" s="66">
        <f>100*D112/VLOOKUP("WLD", TradeVolume[], 6, FALSE)</f>
        <v>3.2974034289266069E-2</v>
      </c>
      <c r="G112" s="66">
        <f>100*E112/VLOOKUP("WLD", TradeVolume[],7, FALSE)</f>
        <v>0.10396484196435526</v>
      </c>
      <c r="H112" s="65">
        <f t="shared" si="3"/>
        <v>105.60452509052227</v>
      </c>
      <c r="I112" s="65">
        <f t="shared" si="4"/>
        <v>371.95602393842069</v>
      </c>
      <c r="J112" s="63">
        <f>VLOOKUP(A112,Population[],MATCH("2020",Population[#Headers],0),FALSE)</f>
        <v>53771300</v>
      </c>
      <c r="K112" s="27">
        <f>INDEX(GDPCapita[2020],MATCH(A112,GDPCapita[Country Code],0))</f>
        <v>1872.1240264921946</v>
      </c>
      <c r="L112" s="56">
        <f>VLOOKUP(A112,TradeVolume[],MATCH("Country Growth (%)", TradeVolume[#Headers],0),FALSE)</f>
        <v>-5.39</v>
      </c>
      <c r="M112" s="58">
        <f>IF(INDEX(IHDI[IHDI],MATCH(A112,IHDI[ISO3],0))="..", NA(), INDEX(IHDI[IHDI],MATCH(A112,IHDI[ISO3],0)))</f>
        <v>0.42599999999999999</v>
      </c>
      <c r="N112" s="56">
        <f>IF(INDEX(IHDI[HDI-IHDI Loss],MATCH(A112,IHDI[ISO3],0))="..", NA(), INDEX(IHDI[HDI-IHDI Loss],MATCH(A112,IHDI[ISO3],0)))</f>
        <v>25.913043478260867</v>
      </c>
      <c r="O112" s="56">
        <f>IF(INDEX(IHDI[Gini coefficient],MATCH(A112,IHDI[ISO3],0))="..",NA(),INDEX(IHDI[Gini coefficient],MATCH(A112,IHDI[ISO3],0)))</f>
        <v>40.799999999999997</v>
      </c>
      <c r="P112" s="57">
        <f>VLOOKUP($A112,ArableLand[],MATCH("2020",ArableLand[#Headers],0),FALSE)</f>
        <v>10.190814210914713</v>
      </c>
      <c r="Q112" s="67">
        <f t="shared" si="5"/>
        <v>-252.2159903844904</v>
      </c>
      <c r="R112" t="str">
        <f>IF(INDEX(CountryList[Currency Unit],MATCH(A112,CountryList[Country ISO3], 0), 1)= "Euro","Yes","No")</f>
        <v>No</v>
      </c>
      <c r="S112" t="str">
        <f>IF(INDEX(CountryList[Income Group],MATCH(A112,CountryList[Country ISO3], 0), 1)= 0,"",SUBSTITUTE(SUBSTITUTE(INDEX(CountryList[Income Group],MATCH(A112,CountryList[Country ISO3], 0), 1),": OECD",""),": nonOECD",""))</f>
        <v>Lower middle income</v>
      </c>
    </row>
    <row r="113" spans="1:19" x14ac:dyDescent="0.25">
      <c r="A113" s="16" t="s">
        <v>352</v>
      </c>
      <c r="B113" t="str">
        <f>INDEX(CountryList[Country Name],MATCH(A113,CountryList[Country ISO3], 0), 1)</f>
        <v>Kyrgyz Republic</v>
      </c>
      <c r="C113" t="str">
        <f>IF(INDEX(CountryList[Region],MATCH(A113,CountryList[Country ISO3], 0), 1)= 0,"",INDEX(CountryList[Region],MATCH(A113,CountryList[Country ISO3], 0), 1))</f>
        <v>Europe &amp; Central Asia</v>
      </c>
      <c r="D113" s="19">
        <f>VLOOKUP(A113,TradeVolume[],6,FALSE )</f>
        <v>1773363.34</v>
      </c>
      <c r="E113" s="19">
        <f>VLOOKUP(A113,TradeVolume[],7,FALSE )</f>
        <v>7743913.1399999997</v>
      </c>
      <c r="F113" s="66">
        <f>100*D113/VLOOKUP("WLD", TradeVolume[], 6, FALSE)</f>
        <v>1.0297617290280064E-2</v>
      </c>
      <c r="G113" s="66">
        <f>100*E113/VLOOKUP("WLD", TradeVolume[],7, FALSE)</f>
        <v>4.0253610301515808E-2</v>
      </c>
      <c r="H113" s="65">
        <f t="shared" si="3"/>
        <v>269.51220231310504</v>
      </c>
      <c r="I113" s="65">
        <f t="shared" si="4"/>
        <v>1176.9043815255552</v>
      </c>
      <c r="J113" s="63">
        <f>VLOOKUP(A113,Population[],MATCH("2020",Population[#Headers],0),FALSE)</f>
        <v>6579900</v>
      </c>
      <c r="K113" s="27">
        <f>INDEX(GDPCapita[2020],MATCH(A113,GDPCapita[Country Code],0))</f>
        <v>1182.5217004301801</v>
      </c>
      <c r="L113" s="56">
        <f>VLOOKUP(A113,TradeVolume[],MATCH("Country Growth (%)", TradeVolume[#Headers],0),FALSE)</f>
        <v>-17.61</v>
      </c>
      <c r="M113" s="58">
        <f>IF(INDEX(IHDI[IHDI],MATCH(A113,IHDI[ISO3],0))="..", NA(), INDEX(IHDI[IHDI],MATCH(A113,IHDI[ISO3],0)))</f>
        <v>0.627</v>
      </c>
      <c r="N113" s="56">
        <f>IF(INDEX(IHDI[HDI-IHDI Loss],MATCH(A113,IHDI[ISO3],0))="..", NA(), INDEX(IHDI[HDI-IHDI Loss],MATCH(A113,IHDI[ISO3],0)))</f>
        <v>9.3930635838150209</v>
      </c>
      <c r="O113" s="56">
        <f>IF(INDEX(IHDI[Gini coefficient],MATCH(A113,IHDI[ISO3],0))="..",NA(),INDEX(IHDI[Gini coefficient],MATCH(A113,IHDI[ISO3],0)))</f>
        <v>29</v>
      </c>
      <c r="P113" s="57">
        <f>VLOOKUP($A113,ArableLand[],MATCH("2020",ArableLand[#Headers],0),FALSE)</f>
        <v>6.7122002085505743</v>
      </c>
      <c r="Q113" s="67">
        <f t="shared" si="5"/>
        <v>-336.67944212718407</v>
      </c>
      <c r="R113" t="str">
        <f>IF(INDEX(CountryList[Currency Unit],MATCH(A113,CountryList[Country ISO3], 0), 1)= "Euro","Yes","No")</f>
        <v>No</v>
      </c>
      <c r="S113" t="str">
        <f>IF(INDEX(CountryList[Income Group],MATCH(A113,CountryList[Country ISO3], 0), 1)= 0,"",SUBSTITUTE(SUBSTITUTE(INDEX(CountryList[Income Group],MATCH(A113,CountryList[Country ISO3], 0), 1),": OECD",""),": nonOECD",""))</f>
        <v>Lower middle income</v>
      </c>
    </row>
    <row r="114" spans="1:19" x14ac:dyDescent="0.25">
      <c r="A114" s="16" t="s">
        <v>375</v>
      </c>
      <c r="B114" t="str">
        <f>INDEX(CountryList[Country Name],MATCH(A114,CountryList[Country ISO3], 0), 1)</f>
        <v>Cambodia</v>
      </c>
      <c r="C114" t="str">
        <f>IF(INDEX(CountryList[Region],MATCH(A114,CountryList[Country ISO3], 0), 1)= 0,"",INDEX(CountryList[Region],MATCH(A114,CountryList[Country ISO3], 0), 1))</f>
        <v>East Asia &amp; Pacific</v>
      </c>
      <c r="D114" s="19">
        <f>VLOOKUP(A114,TradeVolume[],6,FALSE )</f>
        <v>25160625.059999999</v>
      </c>
      <c r="E114" s="19">
        <f>VLOOKUP(A114,TradeVolume[],7,FALSE )</f>
        <v>26373623.140000001</v>
      </c>
      <c r="F114" s="66">
        <f>100*D114/VLOOKUP("WLD", TradeVolume[], 6, FALSE)</f>
        <v>0.1461034418655062</v>
      </c>
      <c r="G114" s="66">
        <f>100*E114/VLOOKUP("WLD", TradeVolume[],7, FALSE)</f>
        <v>0.13709264669213472</v>
      </c>
      <c r="H114" s="65">
        <f t="shared" si="3"/>
        <v>1504.9146900248825</v>
      </c>
      <c r="I114" s="65">
        <f t="shared" si="4"/>
        <v>1577.4668871666802</v>
      </c>
      <c r="J114" s="63">
        <f>VLOOKUP(A114,Population[],MATCH("2020",Population[#Headers],0),FALSE)</f>
        <v>16718971</v>
      </c>
      <c r="K114" s="27">
        <f>INDEX(GDPCapita[2020],MATCH(A114,GDPCapita[Country Code],0))</f>
        <v>1547.5113876442369</v>
      </c>
      <c r="L114" s="56">
        <f>VLOOKUP(A114,TradeVolume[],MATCH("Country Growth (%)", TradeVolume[#Headers],0),FALSE)</f>
        <v>-2.91</v>
      </c>
      <c r="M114" s="58">
        <f>IF(INDEX(IHDI[IHDI],MATCH(A114,IHDI[ISO3],0))="..", NA(), INDEX(IHDI[IHDI],MATCH(A114,IHDI[ISO3],0)))</f>
        <v>0.47899999999999998</v>
      </c>
      <c r="N114" s="56">
        <f>IF(INDEX(IHDI[HDI-IHDI Loss],MATCH(A114,IHDI[ISO3],0))="..", NA(), INDEX(IHDI[HDI-IHDI Loss],MATCH(A114,IHDI[ISO3],0)))</f>
        <v>19.224283305227651</v>
      </c>
      <c r="O114" s="56" t="e">
        <f>IF(INDEX(IHDI[Gini coefficient],MATCH(A114,IHDI[ISO3],0))="..",NA(),INDEX(IHDI[Gini coefficient],MATCH(A114,IHDI[ISO3],0)))</f>
        <v>#N/A</v>
      </c>
      <c r="P114" s="57">
        <f>VLOOKUP($A114,ArableLand[],MATCH("2020",ArableLand[#Headers],0),FALSE)</f>
        <v>21.957851801495583</v>
      </c>
      <c r="Q114" s="67">
        <f t="shared" si="5"/>
        <v>-4.8210172724540534</v>
      </c>
      <c r="R114" t="str">
        <f>IF(INDEX(CountryList[Currency Unit],MATCH(A114,CountryList[Country ISO3], 0), 1)= "Euro","Yes","No")</f>
        <v>No</v>
      </c>
      <c r="S114" t="str">
        <f>IF(INDEX(CountryList[Income Group],MATCH(A114,CountryList[Country ISO3], 0), 1)= 0,"",SUBSTITUTE(SUBSTITUTE(INDEX(CountryList[Income Group],MATCH(A114,CountryList[Country ISO3], 0), 1),": OECD",""),": nonOECD",""))</f>
        <v>Low income</v>
      </c>
    </row>
    <row r="115" spans="1:19" x14ac:dyDescent="0.25">
      <c r="A115" s="16" t="s">
        <v>530</v>
      </c>
      <c r="B115" t="str">
        <f>INDEX(CountryList[Country Name],MATCH(A115,CountryList[Country ISO3], 0), 1)</f>
        <v>Kiribati</v>
      </c>
      <c r="C115" t="str">
        <f>IF(INDEX(CountryList[Region],MATCH(A115,CountryList[Country ISO3], 0), 1)= 0,"",INDEX(CountryList[Region],MATCH(A115,CountryList[Country ISO3], 0), 1))</f>
        <v>East Asia &amp; Pacific</v>
      </c>
      <c r="D115" s="19">
        <f>VLOOKUP(A115,TradeVolume[],6,FALSE )</f>
        <v>96824.51</v>
      </c>
      <c r="E115" s="19">
        <f>VLOOKUP(A115,TradeVolume[],7,FALSE )</f>
        <v>146212.71</v>
      </c>
      <c r="F115" s="66">
        <f>100*D115/VLOOKUP("WLD", TradeVolume[], 6, FALSE)</f>
        <v>5.622433518327355E-4</v>
      </c>
      <c r="G115" s="66">
        <f>100*E115/VLOOKUP("WLD", TradeVolume[],7, FALSE)</f>
        <v>7.6002782353890692E-4</v>
      </c>
      <c r="H115" s="65">
        <f t="shared" si="3"/>
        <v>810.6132478274701</v>
      </c>
      <c r="I115" s="65">
        <f t="shared" si="4"/>
        <v>1224.0904676590258</v>
      </c>
      <c r="J115" s="63">
        <f>VLOOKUP(A115,Population[],MATCH("2020",Population[#Headers],0),FALSE)</f>
        <v>119446</v>
      </c>
      <c r="K115" s="27">
        <f>INDEX(GDPCapita[2020],MATCH(A115,GDPCapita[Country Code],0))</f>
        <v>1514.5910590946689</v>
      </c>
      <c r="L115" s="56">
        <f>VLOOKUP(A115,TradeVolume[],MATCH("Country Growth (%)", TradeVolume[#Headers],0),FALSE)</f>
        <v>0</v>
      </c>
      <c r="M115" s="58">
        <f>IF(INDEX(IHDI[IHDI],MATCH(A115,IHDI[ISO3],0))="..", NA(), INDEX(IHDI[IHDI],MATCH(A115,IHDI[ISO3],0)))</f>
        <v>0.51600000000000001</v>
      </c>
      <c r="N115" s="56">
        <f>IF(INDEX(IHDI[HDI-IHDI Loss],MATCH(A115,IHDI[ISO3],0))="..", NA(), INDEX(IHDI[HDI-IHDI Loss],MATCH(A115,IHDI[ISO3],0)))</f>
        <v>17.307692307692303</v>
      </c>
      <c r="O115" s="56">
        <f>IF(INDEX(IHDI[Gini coefficient],MATCH(A115,IHDI[ISO3],0))="..",NA(),INDEX(IHDI[Gini coefficient],MATCH(A115,IHDI[ISO3],0)))</f>
        <v>27.8</v>
      </c>
      <c r="P115" s="57">
        <f>VLOOKUP($A115,ArableLand[],MATCH("2020",ArableLand[#Headers],0),FALSE)</f>
        <v>2.4691358024691357</v>
      </c>
      <c r="Q115" s="67">
        <f t="shared" si="5"/>
        <v>-51.007952428574121</v>
      </c>
      <c r="R115" t="str">
        <f>IF(INDEX(CountryList[Currency Unit],MATCH(A115,CountryList[Country ISO3], 0), 1)= "Euro","Yes","No")</f>
        <v>No</v>
      </c>
      <c r="S115" t="str">
        <f>IF(INDEX(CountryList[Income Group],MATCH(A115,CountryList[Country ISO3], 0), 1)= 0,"",SUBSTITUTE(SUBSTITUTE(INDEX(CountryList[Income Group],MATCH(A115,CountryList[Country ISO3], 0), 1),": OECD",""),": nonOECD",""))</f>
        <v>Lower middle income</v>
      </c>
    </row>
    <row r="116" spans="1:19" x14ac:dyDescent="0.25">
      <c r="A116" s="16" t="s">
        <v>483</v>
      </c>
      <c r="B116" t="str">
        <f>INDEX(CountryList[Country Name],MATCH(A116,CountryList[Country ISO3], 0), 1)</f>
        <v>St. Kitts and Nevis</v>
      </c>
      <c r="C116" t="str">
        <f>IF(INDEX(CountryList[Region],MATCH(A116,CountryList[Country ISO3], 0), 1)= 0,"",INDEX(CountryList[Region],MATCH(A116,CountryList[Country ISO3], 0), 1))</f>
        <v>Latin America &amp; Caribbean</v>
      </c>
      <c r="D116" s="19">
        <f>VLOOKUP(A116,TradeVolume[],6,FALSE )</f>
        <v>66709.490000000005</v>
      </c>
      <c r="E116" s="19">
        <f>VLOOKUP(A116,TradeVolume[],7,FALSE )</f>
        <v>313731.09000000003</v>
      </c>
      <c r="F116" s="66">
        <f>100*D116/VLOOKUP("WLD", TradeVolume[], 6, FALSE)</f>
        <v>3.8737058681373503E-4</v>
      </c>
      <c r="G116" s="66">
        <f>100*E116/VLOOKUP("WLD", TradeVolume[],7, FALSE)</f>
        <v>1.6308045826466725E-3</v>
      </c>
      <c r="H116" s="65">
        <f t="shared" si="3"/>
        <v>1254.1263723868253</v>
      </c>
      <c r="I116" s="65">
        <f t="shared" si="4"/>
        <v>5898.0878703564449</v>
      </c>
      <c r="J116" s="63">
        <f>VLOOKUP(A116,Population[],MATCH("2020",Population[#Headers],0),FALSE)</f>
        <v>53192</v>
      </c>
      <c r="K116" s="27">
        <f>INDEX(GDPCapita[2020],MATCH(A116,GDPCapita[Country Code],0))</f>
        <v>18440.853678915792</v>
      </c>
      <c r="L116" s="56">
        <f>VLOOKUP(A116,TradeVolume[],MATCH("Country Growth (%)", TradeVolume[#Headers],0),FALSE)</f>
        <v>0</v>
      </c>
      <c r="M116" s="58" t="e">
        <f>IF(INDEX(IHDI[IHDI],MATCH(A116,IHDI[ISO3],0))="..", NA(), INDEX(IHDI[IHDI],MATCH(A116,IHDI[ISO3],0)))</f>
        <v>#N/A</v>
      </c>
      <c r="N116" s="56" t="e">
        <f>IF(INDEX(IHDI[HDI-IHDI Loss],MATCH(A116,IHDI[ISO3],0))="..", NA(), INDEX(IHDI[HDI-IHDI Loss],MATCH(A116,IHDI[ISO3],0)))</f>
        <v>#N/A</v>
      </c>
      <c r="O116" s="56" t="e">
        <f>IF(INDEX(IHDI[Gini coefficient],MATCH(A116,IHDI[ISO3],0))="..",NA(),INDEX(IHDI[Gini coefficient],MATCH(A116,IHDI[ISO3],0)))</f>
        <v>#N/A</v>
      </c>
      <c r="P116" s="57">
        <f>VLOOKUP($A116,ArableLand[],MATCH("2020",ArableLand[#Headers],0),FALSE)</f>
        <v>19.230769230769234</v>
      </c>
      <c r="Q116" s="67">
        <f t="shared" si="5"/>
        <v>-370.2945413013951</v>
      </c>
      <c r="R116" t="str">
        <f>IF(INDEX(CountryList[Currency Unit],MATCH(A116,CountryList[Country ISO3], 0), 1)= "Euro","Yes","No")</f>
        <v>No</v>
      </c>
      <c r="S116" t="str">
        <f>IF(INDEX(CountryList[Income Group],MATCH(A116,CountryList[Country ISO3], 0), 1)= 0,"",SUBSTITUTE(SUBSTITUTE(INDEX(CountryList[Income Group],MATCH(A116,CountryList[Country ISO3], 0), 1),": OECD",""),": nonOECD",""))</f>
        <v>High income</v>
      </c>
    </row>
    <row r="117" spans="1:19" x14ac:dyDescent="0.25">
      <c r="A117" s="16" t="s">
        <v>363</v>
      </c>
      <c r="B117" t="str">
        <f>INDEX(CountryList[Country Name],MATCH(A117,CountryList[Country ISO3], 0), 1)</f>
        <v>Korea, Rep.</v>
      </c>
      <c r="C117" t="str">
        <f>IF(INDEX(CountryList[Region],MATCH(A117,CountryList[Country ISO3], 0), 1)= 0,"",INDEX(CountryList[Region],MATCH(A117,CountryList[Country ISO3], 0), 1))</f>
        <v>East Asia &amp; Pacific</v>
      </c>
      <c r="D117" s="19">
        <f>VLOOKUP(A117,TradeVolume[],6,FALSE )</f>
        <v>579447361.14999998</v>
      </c>
      <c r="E117" s="19">
        <f>VLOOKUP(A117,TradeVolume[],7,FALSE )</f>
        <v>467997557.52999997</v>
      </c>
      <c r="F117" s="66">
        <f>100*D117/VLOOKUP("WLD", TradeVolume[], 6, FALSE)</f>
        <v>3.3647516165442988</v>
      </c>
      <c r="G117" s="66">
        <f>100*E117/VLOOKUP("WLD", TradeVolume[],7, FALSE)</f>
        <v>2.4326966176268146</v>
      </c>
      <c r="H117" s="65">
        <f t="shared" si="3"/>
        <v>11178.422129545317</v>
      </c>
      <c r="I117" s="65">
        <f t="shared" si="4"/>
        <v>9028.3856730037842</v>
      </c>
      <c r="J117" s="63">
        <f>VLOOKUP(A117,Population[],MATCH("2020",Population[#Headers],0),FALSE)</f>
        <v>51836239</v>
      </c>
      <c r="K117" s="27">
        <f>INDEX(GDPCapita[2020],MATCH(A117,GDPCapita[Country Code],0))</f>
        <v>31597.50464907179</v>
      </c>
      <c r="L117" s="56">
        <f>VLOOKUP(A117,TradeVolume[],MATCH("Country Growth (%)", TradeVolume[#Headers],0),FALSE)</f>
        <v>-3.62</v>
      </c>
      <c r="M117" s="58">
        <f>IF(INDEX(IHDI[IHDI],MATCH(A117,IHDI[ISO3],0))="..", NA(), INDEX(IHDI[IHDI],MATCH(A117,IHDI[ISO3],0)))</f>
        <v>0.83799999999999997</v>
      </c>
      <c r="N117" s="56">
        <f>IF(INDEX(IHDI[HDI-IHDI Loss],MATCH(A117,IHDI[ISO3],0))="..", NA(), INDEX(IHDI[HDI-IHDI Loss],MATCH(A117,IHDI[ISO3],0)))</f>
        <v>9.4054054054054088</v>
      </c>
      <c r="O117" s="56">
        <f>IF(INDEX(IHDI[Gini coefficient],MATCH(A117,IHDI[ISO3],0))="..",NA(),INDEX(IHDI[Gini coefficient],MATCH(A117,IHDI[ISO3],0)))</f>
        <v>31.4</v>
      </c>
      <c r="P117" s="57">
        <f>VLOOKUP($A117,ArableLand[],MATCH("2020",ArableLand[#Headers],0),FALSE)</f>
        <v>13.852459016393443</v>
      </c>
      <c r="Q117" s="67">
        <f t="shared" si="5"/>
        <v>19.233809849234827</v>
      </c>
      <c r="R117" t="str">
        <f>IF(INDEX(CountryList[Currency Unit],MATCH(A117,CountryList[Country ISO3], 0), 1)= "Euro","Yes","No")</f>
        <v>No</v>
      </c>
      <c r="S117" t="str">
        <f>IF(INDEX(CountryList[Income Group],MATCH(A117,CountryList[Country ISO3], 0), 1)= 0,"",SUBSTITUTE(SUBSTITUTE(INDEX(CountryList[Income Group],MATCH(A117,CountryList[Country ISO3], 0), 1),": OECD",""),": nonOECD",""))</f>
        <v>High income</v>
      </c>
    </row>
    <row r="118" spans="1:19" x14ac:dyDescent="0.25">
      <c r="A118" s="16" t="s">
        <v>395</v>
      </c>
      <c r="B118" t="str">
        <f>INDEX(CountryList[Country Name],MATCH(A118,CountryList[Country ISO3], 0), 1)</f>
        <v>Kuwait</v>
      </c>
      <c r="C118" t="str">
        <f>IF(INDEX(CountryList[Region],MATCH(A118,CountryList[Country ISO3], 0), 1)= 0,"",INDEX(CountryList[Region],MATCH(A118,CountryList[Country ISO3], 0), 1))</f>
        <v>Middle East &amp; North Africa</v>
      </c>
      <c r="D118" s="19">
        <f>VLOOKUP(A118,TradeVolume[],6,FALSE )</f>
        <v>43991733.420000002</v>
      </c>
      <c r="E118" s="19">
        <f>VLOOKUP(A118,TradeVolume[],7,FALSE )</f>
        <v>34379721.82</v>
      </c>
      <c r="F118" s="66">
        <f>100*D118/VLOOKUP("WLD", TradeVolume[], 6, FALSE)</f>
        <v>0.25545246395765875</v>
      </c>
      <c r="G118" s="66">
        <f>100*E118/VLOOKUP("WLD", TradeVolume[],7, FALSE)</f>
        <v>0.1787091228165299</v>
      </c>
      <c r="H118" s="65">
        <f t="shared" si="3"/>
        <v>10301.155472943497</v>
      </c>
      <c r="I118" s="65">
        <f t="shared" si="4"/>
        <v>8050.3956550927833</v>
      </c>
      <c r="J118" s="63">
        <f>VLOOKUP(A118,Population[],MATCH("2020",Population[#Headers],0),FALSE)</f>
        <v>4270563</v>
      </c>
      <c r="K118" s="27">
        <f>INDEX(GDPCapita[2020],MATCH(A118,GDPCapita[Country Code],0))</f>
        <v>24811.769710023087</v>
      </c>
      <c r="L118" s="56">
        <f>VLOOKUP(A118,TradeVolume[],MATCH("Country Growth (%)", TradeVolume[#Headers],0),FALSE)</f>
        <v>-8.06</v>
      </c>
      <c r="M118" s="58" t="e">
        <f>IF(INDEX(IHDI[IHDI],MATCH(A118,IHDI[ISO3],0))="..", NA(), INDEX(IHDI[IHDI],MATCH(A118,IHDI[ISO3],0)))</f>
        <v>#N/A</v>
      </c>
      <c r="N118" s="56" t="e">
        <f>IF(INDEX(IHDI[HDI-IHDI Loss],MATCH(A118,IHDI[ISO3],0))="..", NA(), INDEX(IHDI[HDI-IHDI Loss],MATCH(A118,IHDI[ISO3],0)))</f>
        <v>#N/A</v>
      </c>
      <c r="O118" s="56" t="e">
        <f>IF(INDEX(IHDI[Gini coefficient],MATCH(A118,IHDI[ISO3],0))="..",NA(),INDEX(IHDI[Gini coefficient],MATCH(A118,IHDI[ISO3],0)))</f>
        <v>#N/A</v>
      </c>
      <c r="P118" s="57">
        <f>VLOOKUP($A118,ArableLand[],MATCH("2020",ArableLand[#Headers],0),FALSE)</f>
        <v>0.44893378226711567</v>
      </c>
      <c r="Q118" s="67">
        <f t="shared" si="5"/>
        <v>21.849585939775864</v>
      </c>
      <c r="R118" t="str">
        <f>IF(INDEX(CountryList[Currency Unit],MATCH(A118,CountryList[Country ISO3], 0), 1)= "Euro","Yes","No")</f>
        <v>No</v>
      </c>
      <c r="S118" t="str">
        <f>IF(INDEX(CountryList[Income Group],MATCH(A118,CountryList[Country ISO3], 0), 1)= 0,"",SUBSTITUTE(SUBSTITUTE(INDEX(CountryList[Income Group],MATCH(A118,CountryList[Country ISO3], 0), 1),": OECD",""),": nonOECD",""))</f>
        <v>High income</v>
      </c>
    </row>
    <row r="119" spans="1:19" x14ac:dyDescent="0.25">
      <c r="A119" s="16" t="s">
        <v>378</v>
      </c>
      <c r="B119" t="str">
        <f>INDEX(CountryList[Country Name],MATCH(A119,CountryList[Country ISO3], 0), 1)</f>
        <v>Lao PDR</v>
      </c>
      <c r="C119" t="str">
        <f>IF(INDEX(CountryList[Region],MATCH(A119,CountryList[Country ISO3], 0), 1)= 0,"",INDEX(CountryList[Region],MATCH(A119,CountryList[Country ISO3], 0), 1))</f>
        <v>East Asia &amp; Pacific</v>
      </c>
      <c r="D119" s="19">
        <f>VLOOKUP(A119,TradeVolume[],6,FALSE )</f>
        <v>6718385.6100000003</v>
      </c>
      <c r="E119" s="19">
        <f>VLOOKUP(A119,TradeVolume[],7,FALSE )</f>
        <v>6135565.9699999997</v>
      </c>
      <c r="F119" s="66">
        <f>100*D119/VLOOKUP("WLD", TradeVolume[], 6, FALSE)</f>
        <v>3.9012514953819209E-2</v>
      </c>
      <c r="G119" s="66">
        <f>100*E119/VLOOKUP("WLD", TradeVolume[],7, FALSE)</f>
        <v>3.1893265984595201E-2</v>
      </c>
      <c r="H119" s="65">
        <f t="shared" si="3"/>
        <v>923.41885761033245</v>
      </c>
      <c r="I119" s="65">
        <f t="shared" si="4"/>
        <v>843.31231455025568</v>
      </c>
      <c r="J119" s="63">
        <f>VLOOKUP(A119,Population[],MATCH("2020",Population[#Headers],0),FALSE)</f>
        <v>7275556</v>
      </c>
      <c r="K119" s="27">
        <f>INDEX(GDPCapita[2020],MATCH(A119,GDPCapita[Country Code],0))</f>
        <v>2608.9828330754895</v>
      </c>
      <c r="L119" s="56">
        <f>VLOOKUP(A119,TradeVolume[],MATCH("Country Growth (%)", TradeVolume[#Headers],0),FALSE)</f>
        <v>-7.01</v>
      </c>
      <c r="M119" s="58">
        <f>IF(INDEX(IHDI[IHDI],MATCH(A119,IHDI[ISO3],0))="..", NA(), INDEX(IHDI[IHDI],MATCH(A119,IHDI[ISO3],0)))</f>
        <v>0.45900000000000002</v>
      </c>
      <c r="N119" s="56">
        <f>IF(INDEX(IHDI[HDI-IHDI Loss],MATCH(A119,IHDI[ISO3],0))="..", NA(), INDEX(IHDI[HDI-IHDI Loss],MATCH(A119,IHDI[ISO3],0)))</f>
        <v>24.382207578253702</v>
      </c>
      <c r="O119" s="56">
        <f>IF(INDEX(IHDI[Gini coefficient],MATCH(A119,IHDI[ISO3],0))="..",NA(),INDEX(IHDI[Gini coefficient],MATCH(A119,IHDI[ISO3],0)))</f>
        <v>38.799999999999997</v>
      </c>
      <c r="P119" s="57">
        <f>VLOOKUP($A119,ArableLand[],MATCH("2020",ArableLand[#Headers],0),FALSE)</f>
        <v>5.3032928942807622</v>
      </c>
      <c r="Q119" s="67">
        <f t="shared" si="5"/>
        <v>8.6749953609763235</v>
      </c>
      <c r="R119" t="str">
        <f>IF(INDEX(CountryList[Currency Unit],MATCH(A119,CountryList[Country ISO3], 0), 1)= "Euro","Yes","No")</f>
        <v>No</v>
      </c>
      <c r="S119" t="str">
        <f>IF(INDEX(CountryList[Income Group],MATCH(A119,CountryList[Country ISO3], 0), 1)= 0,"",SUBSTITUTE(SUBSTITUTE(INDEX(CountryList[Income Group],MATCH(A119,CountryList[Country ISO3], 0), 1),": OECD",""),": nonOECD",""))</f>
        <v>Lower middle income</v>
      </c>
    </row>
    <row r="120" spans="1:19" x14ac:dyDescent="0.25">
      <c r="A120" s="16" t="s">
        <v>396</v>
      </c>
      <c r="B120" t="str">
        <f>INDEX(CountryList[Country Name],MATCH(A120,CountryList[Country ISO3], 0), 1)</f>
        <v>Lebanon</v>
      </c>
      <c r="C120" t="str">
        <f>IF(INDEX(CountryList[Region],MATCH(A120,CountryList[Country ISO3], 0), 1)= 0,"",INDEX(CountryList[Region],MATCH(A120,CountryList[Country ISO3], 0), 1))</f>
        <v>Middle East &amp; North Africa</v>
      </c>
      <c r="D120" s="19">
        <f>VLOOKUP(A120,TradeVolume[],6,FALSE )</f>
        <v>3640751.35</v>
      </c>
      <c r="E120" s="19">
        <f>VLOOKUP(A120,TradeVolume[],7,FALSE )</f>
        <v>16142289.07</v>
      </c>
      <c r="F120" s="66">
        <f>100*D120/VLOOKUP("WLD", TradeVolume[], 6, FALSE)</f>
        <v>2.1141219740885411E-2</v>
      </c>
      <c r="G120" s="66">
        <f>100*E120/VLOOKUP("WLD", TradeVolume[],7, FALSE)</f>
        <v>8.3909181553423001E-2</v>
      </c>
      <c r="H120" s="65">
        <f t="shared" si="3"/>
        <v>533.40887667055119</v>
      </c>
      <c r="I120" s="65">
        <f t="shared" si="4"/>
        <v>2365.017396675556</v>
      </c>
      <c r="J120" s="63">
        <f>VLOOKUP(A120,Population[],MATCH("2020",Population[#Headers],0),FALSE)</f>
        <v>6825442</v>
      </c>
      <c r="K120" s="27">
        <f>INDEX(GDPCapita[2020],MATCH(A120,GDPCapita[Country Code],0))</f>
        <v>3801.7927426822298</v>
      </c>
      <c r="L120" s="56">
        <f>VLOOKUP(A120,TradeVolume[],MATCH("Country Growth (%)", TradeVolume[#Headers],0),FALSE)</f>
        <v>-23.18</v>
      </c>
      <c r="M120" s="58" t="e">
        <f>IF(INDEX(IHDI[IHDI],MATCH(A120,IHDI[ISO3],0))="..", NA(), INDEX(IHDI[IHDI],MATCH(A120,IHDI[ISO3],0)))</f>
        <v>#N/A</v>
      </c>
      <c r="N120" s="56" t="e">
        <f>IF(INDEX(IHDI[HDI-IHDI Loss],MATCH(A120,IHDI[ISO3],0))="..", NA(), INDEX(IHDI[HDI-IHDI Loss],MATCH(A120,IHDI[ISO3],0)))</f>
        <v>#N/A</v>
      </c>
      <c r="O120" s="56">
        <f>IF(INDEX(IHDI[Gini coefficient],MATCH(A120,IHDI[ISO3],0))="..",NA(),INDEX(IHDI[Gini coefficient],MATCH(A120,IHDI[ISO3],0)))</f>
        <v>31.8</v>
      </c>
      <c r="P120" s="57">
        <f>VLOOKUP($A120,ArableLand[],MATCH("2020",ArableLand[#Headers],0),FALSE)</f>
        <v>13.225806451612904</v>
      </c>
      <c r="Q120" s="67">
        <f t="shared" si="5"/>
        <v>-343.37796015649349</v>
      </c>
      <c r="R120" t="str">
        <f>IF(INDEX(CountryList[Currency Unit],MATCH(A120,CountryList[Country ISO3], 0), 1)= "Euro","Yes","No")</f>
        <v>No</v>
      </c>
      <c r="S120" t="str">
        <f>IF(INDEX(CountryList[Income Group],MATCH(A120,CountryList[Country ISO3], 0), 1)= 0,"",SUBSTITUTE(SUBSTITUTE(INDEX(CountryList[Income Group],MATCH(A120,CountryList[Country ISO3], 0), 1),": OECD",""),": nonOECD",""))</f>
        <v>Upper middle income</v>
      </c>
    </row>
    <row r="121" spans="1:19" x14ac:dyDescent="0.25">
      <c r="A121" s="16" t="s">
        <v>342</v>
      </c>
      <c r="B121" t="str">
        <f>INDEX(CountryList[Country Name],MATCH(A121,CountryList[Country ISO3], 0), 1)</f>
        <v>Liberia</v>
      </c>
      <c r="C121" t="str">
        <f>IF(INDEX(CountryList[Region],MATCH(A121,CountryList[Country ISO3], 0), 1)= 0,"",INDEX(CountryList[Region],MATCH(A121,CountryList[Country ISO3], 0), 1))</f>
        <v>Sub-Saharan Africa</v>
      </c>
      <c r="D121" s="19">
        <f>VLOOKUP(A121,TradeVolume[],6,FALSE )</f>
        <v>1042243.83</v>
      </c>
      <c r="E121" s="19">
        <f>VLOOKUP(A121,TradeVolume[],7,FALSE )</f>
        <v>13442263.75</v>
      </c>
      <c r="F121" s="66">
        <f>100*D121/VLOOKUP("WLD", TradeVolume[], 6, FALSE)</f>
        <v>6.0521314737992252E-3</v>
      </c>
      <c r="G121" s="66">
        <f>100*E121/VLOOKUP("WLD", TradeVolume[],7, FALSE)</f>
        <v>6.9874188511713148E-2</v>
      </c>
      <c r="H121" s="65">
        <f t="shared" si="3"/>
        <v>206.0716471217913</v>
      </c>
      <c r="I121" s="65">
        <f t="shared" si="4"/>
        <v>2657.7940327150191</v>
      </c>
      <c r="J121" s="63">
        <f>VLOOKUP(A121,Population[],MATCH("2020",Population[#Headers],0),FALSE)</f>
        <v>5057677</v>
      </c>
      <c r="K121" s="27">
        <f>INDEX(GDPCapita[2020],MATCH(A121,GDPCapita[Country Code],0))</f>
        <v>601.06300580286165</v>
      </c>
      <c r="L121" s="56">
        <f>VLOOKUP(A121,TradeVolume[],MATCH("Country Growth (%)", TradeVolume[#Headers],0),FALSE)</f>
        <v>0</v>
      </c>
      <c r="M121" s="58">
        <f>IF(INDEX(IHDI[IHDI],MATCH(A121,IHDI[ISO3],0))="..", NA(), INDEX(IHDI[IHDI],MATCH(A121,IHDI[ISO3],0)))</f>
        <v>0.33</v>
      </c>
      <c r="N121" s="56">
        <f>IF(INDEX(IHDI[HDI-IHDI Loss],MATCH(A121,IHDI[ISO3],0))="..", NA(), INDEX(IHDI[HDI-IHDI Loss],MATCH(A121,IHDI[ISO3],0)))</f>
        <v>31.392931392931388</v>
      </c>
      <c r="O121" s="56">
        <f>IF(INDEX(IHDI[Gini coefficient],MATCH(A121,IHDI[ISO3],0))="..",NA(),INDEX(IHDI[Gini coefficient],MATCH(A121,IHDI[ISO3],0)))</f>
        <v>35.299999999999997</v>
      </c>
      <c r="P121" s="57">
        <f>VLOOKUP($A121,ArableLand[],MATCH("2020",ArableLand[#Headers],0),FALSE)</f>
        <v>5.191029900332226</v>
      </c>
      <c r="Q121" s="67">
        <f t="shared" si="5"/>
        <v>-1189.742703490027</v>
      </c>
      <c r="R121" t="str">
        <f>IF(INDEX(CountryList[Currency Unit],MATCH(A121,CountryList[Country ISO3], 0), 1)= "Euro","Yes","No")</f>
        <v>No</v>
      </c>
      <c r="S121" t="str">
        <f>IF(INDEX(CountryList[Income Group],MATCH(A121,CountryList[Country ISO3], 0), 1)= 0,"",SUBSTITUTE(SUBSTITUTE(INDEX(CountryList[Income Group],MATCH(A121,CountryList[Country ISO3], 0), 1),": OECD",""),": nonOECD",""))</f>
        <v>Low income</v>
      </c>
    </row>
    <row r="122" spans="1:19" x14ac:dyDescent="0.25">
      <c r="A122" s="16" t="s">
        <v>323</v>
      </c>
      <c r="B122" t="str">
        <f>INDEX(CountryList[Country Name],MATCH(A122,CountryList[Country ISO3], 0), 1)</f>
        <v>Libya</v>
      </c>
      <c r="C122" t="str">
        <f>IF(INDEX(CountryList[Region],MATCH(A122,CountryList[Country ISO3], 0), 1)= 0,"",INDEX(CountryList[Region],MATCH(A122,CountryList[Country ISO3], 0), 1))</f>
        <v>Middle East &amp; North Africa</v>
      </c>
      <c r="D122" s="19">
        <f>VLOOKUP(A122,TradeVolume[],6,FALSE )</f>
        <v>9287138.1600000001</v>
      </c>
      <c r="E122" s="19">
        <f>VLOOKUP(A122,TradeVolume[],7,FALSE )</f>
        <v>16243521.550000001</v>
      </c>
      <c r="F122" s="66">
        <f>100*D122/VLOOKUP("WLD", TradeVolume[], 6, FALSE)</f>
        <v>5.39288212045907E-2</v>
      </c>
      <c r="G122" s="66">
        <f>100*E122/VLOOKUP("WLD", TradeVolume[],7, FALSE)</f>
        <v>8.443539778623782E-2</v>
      </c>
      <c r="H122" s="65">
        <f t="shared" si="3"/>
        <v>1351.5864145974401</v>
      </c>
      <c r="I122" s="65">
        <f t="shared" si="4"/>
        <v>2363.9707597717866</v>
      </c>
      <c r="J122" s="63">
        <f>VLOOKUP(A122,Population[],MATCH("2020",Population[#Headers],0),FALSE)</f>
        <v>6871287</v>
      </c>
      <c r="K122" s="27">
        <f>INDEX(GDPCapita[2020],MATCH(A122,GDPCapita[Country Code],0))</f>
        <v>7614.3254490888485</v>
      </c>
      <c r="L122" s="56">
        <f>VLOOKUP(A122,TradeVolume[],MATCH("Country Growth (%)", TradeVolume[#Headers],0),FALSE)</f>
        <v>0</v>
      </c>
      <c r="M122" s="58" t="e">
        <f>IF(INDEX(IHDI[IHDI],MATCH(A122,IHDI[ISO3],0))="..", NA(), INDEX(IHDI[IHDI],MATCH(A122,IHDI[ISO3],0)))</f>
        <v>#N/A</v>
      </c>
      <c r="N122" s="56" t="e">
        <f>IF(INDEX(IHDI[HDI-IHDI Loss],MATCH(A122,IHDI[ISO3],0))="..", NA(), INDEX(IHDI[HDI-IHDI Loss],MATCH(A122,IHDI[ISO3],0)))</f>
        <v>#N/A</v>
      </c>
      <c r="O122" s="56" t="e">
        <f>IF(INDEX(IHDI[Gini coefficient],MATCH(A122,IHDI[ISO3],0))="..",NA(),INDEX(IHDI[Gini coefficient],MATCH(A122,IHDI[ISO3],0)))</f>
        <v>#N/A</v>
      </c>
      <c r="P122" s="57">
        <f>VLOOKUP($A122,ArableLand[],MATCH("2020",ArableLand[#Headers],0),FALSE)</f>
        <v>0.97752821760232789</v>
      </c>
      <c r="Q122" s="67">
        <f t="shared" si="5"/>
        <v>-74.903412333859379</v>
      </c>
      <c r="R122" t="str">
        <f>IF(INDEX(CountryList[Currency Unit],MATCH(A122,CountryList[Country ISO3], 0), 1)= "Euro","Yes","No")</f>
        <v>No</v>
      </c>
      <c r="S122" t="str">
        <f>IF(INDEX(CountryList[Income Group],MATCH(A122,CountryList[Country ISO3], 0), 1)= 0,"",SUBSTITUTE(SUBSTITUTE(INDEX(CountryList[Income Group],MATCH(A122,CountryList[Country ISO3], 0), 1),": OECD",""),": nonOECD",""))</f>
        <v>Upper middle income</v>
      </c>
    </row>
    <row r="123" spans="1:19" x14ac:dyDescent="0.25">
      <c r="A123" s="16" t="s">
        <v>484</v>
      </c>
      <c r="B123" t="str">
        <f>INDEX(CountryList[Country Name],MATCH(A123,CountryList[Country ISO3], 0), 1)</f>
        <v>St. Lucia</v>
      </c>
      <c r="C123" t="str">
        <f>IF(INDEX(CountryList[Region],MATCH(A123,CountryList[Country ISO3], 0), 1)= 0,"",INDEX(CountryList[Region],MATCH(A123,CountryList[Country ISO3], 0), 1))</f>
        <v>Latin America &amp; Caribbean</v>
      </c>
      <c r="D123" s="19">
        <f>VLOOKUP(A123,TradeVolume[],6,FALSE )</f>
        <v>1694564.53</v>
      </c>
      <c r="E123" s="19">
        <f>VLOOKUP(A123,TradeVolume[],7,FALSE )</f>
        <v>3175380.16</v>
      </c>
      <c r="F123" s="66">
        <f>100*D123/VLOOKUP("WLD", TradeVolume[], 6, FALSE)</f>
        <v>9.8400460920903612E-3</v>
      </c>
      <c r="G123" s="66">
        <f>100*E123/VLOOKUP("WLD", TradeVolume[],7, FALSE)</f>
        <v>1.6505933525980239E-2</v>
      </c>
      <c r="H123" s="65">
        <f t="shared" si="3"/>
        <v>9228.1966900652951</v>
      </c>
      <c r="I123" s="65">
        <f t="shared" si="4"/>
        <v>17292.367545431276</v>
      </c>
      <c r="J123" s="63">
        <f>VLOOKUP(A123,Population[],MATCH("2020",Population[#Headers],0),FALSE)</f>
        <v>183629</v>
      </c>
      <c r="K123" s="27">
        <f>INDEX(GDPCapita[2020],MATCH(A123,GDPCapita[Country Code],0))</f>
        <v>8804.5610886523809</v>
      </c>
      <c r="L123" s="56">
        <f>VLOOKUP(A123,TradeVolume[],MATCH("Country Growth (%)", TradeVolume[#Headers],0),FALSE)</f>
        <v>0</v>
      </c>
      <c r="M123" s="58">
        <f>IF(INDEX(IHDI[IHDI],MATCH(A123,IHDI[ISO3],0))="..", NA(), INDEX(IHDI[IHDI],MATCH(A123,IHDI[ISO3],0)))</f>
        <v>0.55900000000000005</v>
      </c>
      <c r="N123" s="56">
        <f>IF(INDEX(IHDI[HDI-IHDI Loss],MATCH(A123,IHDI[ISO3],0))="..", NA(), INDEX(IHDI[HDI-IHDI Loss],MATCH(A123,IHDI[ISO3],0)))</f>
        <v>21.818181818181802</v>
      </c>
      <c r="O123" s="56">
        <f>IF(INDEX(IHDI[Gini coefficient],MATCH(A123,IHDI[ISO3],0))="..",NA(),INDEX(IHDI[Gini coefficient],MATCH(A123,IHDI[ISO3],0)))</f>
        <v>51.2</v>
      </c>
      <c r="P123" s="57">
        <f>VLOOKUP($A123,ArableLand[],MATCH("2020",ArableLand[#Headers],0),FALSE)</f>
        <v>4.3770491803278686</v>
      </c>
      <c r="Q123" s="67">
        <f t="shared" si="5"/>
        <v>-87.386204761408521</v>
      </c>
      <c r="R123" t="str">
        <f>IF(INDEX(CountryList[Currency Unit],MATCH(A123,CountryList[Country ISO3], 0), 1)= "Euro","Yes","No")</f>
        <v>No</v>
      </c>
      <c r="S123" t="str">
        <f>IF(INDEX(CountryList[Income Group],MATCH(A123,CountryList[Country ISO3], 0), 1)= 0,"",SUBSTITUTE(SUBSTITUTE(INDEX(CountryList[Income Group],MATCH(A123,CountryList[Country ISO3], 0), 1),": OECD",""),": nonOECD",""))</f>
        <v>Upper middle income</v>
      </c>
    </row>
    <row r="124" spans="1:19" x14ac:dyDescent="0.25">
      <c r="A124" s="16" t="s">
        <v>372</v>
      </c>
      <c r="B124" t="str">
        <f>INDEX(CountryList[Country Name],MATCH(A124,CountryList[Country ISO3], 0), 1)</f>
        <v>Sri Lanka</v>
      </c>
      <c r="C124" t="str">
        <f>IF(INDEX(CountryList[Region],MATCH(A124,CountryList[Country ISO3], 0), 1)= 0,"",INDEX(CountryList[Region],MATCH(A124,CountryList[Country ISO3], 0), 1))</f>
        <v>South Asia</v>
      </c>
      <c r="D124" s="19">
        <f>VLOOKUP(A124,TradeVolume[],6,FALSE )</f>
        <v>10370137.01</v>
      </c>
      <c r="E124" s="19">
        <f>VLOOKUP(A124,TradeVolume[],7,FALSE )</f>
        <v>15752749.289999999</v>
      </c>
      <c r="F124" s="66">
        <f>100*D124/VLOOKUP("WLD", TradeVolume[], 6, FALSE)</f>
        <v>6.0217610101689148E-2</v>
      </c>
      <c r="G124" s="66">
        <f>100*E124/VLOOKUP("WLD", TradeVolume[],7, FALSE)</f>
        <v>8.1884316060024886E-2</v>
      </c>
      <c r="H124" s="65">
        <f t="shared" si="3"/>
        <v>473.11177562845018</v>
      </c>
      <c r="I124" s="65">
        <f t="shared" si="4"/>
        <v>718.68010812537068</v>
      </c>
      <c r="J124" s="63">
        <f>VLOOKUP(A124,Population[],MATCH("2020",Population[#Headers],0),FALSE)</f>
        <v>21919000</v>
      </c>
      <c r="K124" s="27">
        <f>INDEX(GDPCapita[2020],MATCH(A124,GDPCapita[Country Code],0))</f>
        <v>3694.0409479197997</v>
      </c>
      <c r="L124" s="56">
        <f>VLOOKUP(A124,TradeVolume[],MATCH("Country Growth (%)", TradeVolume[#Headers],0),FALSE)</f>
        <v>-10.48</v>
      </c>
      <c r="M124" s="58">
        <f>IF(INDEX(IHDI[IHDI],MATCH(A124,IHDI[ISO3],0))="..", NA(), INDEX(IHDI[IHDI],MATCH(A124,IHDI[ISO3],0)))</f>
        <v>0.67600000000000005</v>
      </c>
      <c r="N124" s="56">
        <f>IF(INDEX(IHDI[HDI-IHDI Loss],MATCH(A124,IHDI[ISO3],0))="..", NA(), INDEX(IHDI[HDI-IHDI Loss],MATCH(A124,IHDI[ISO3],0)))</f>
        <v>13.554987212276215</v>
      </c>
      <c r="O124" s="56">
        <f>IF(INDEX(IHDI[Gini coefficient],MATCH(A124,IHDI[ISO3],0))="..",NA(),INDEX(IHDI[Gini coefficient],MATCH(A124,IHDI[ISO3],0)))</f>
        <v>39.299999999999997</v>
      </c>
      <c r="P124" s="57">
        <f>VLOOKUP($A124,ArableLand[],MATCH("2020",ArableLand[#Headers],0),FALSE)</f>
        <v>22.179114128677661</v>
      </c>
      <c r="Q124" s="67">
        <f t="shared" si="5"/>
        <v>-51.904929267660663</v>
      </c>
      <c r="R124" t="str">
        <f>IF(INDEX(CountryList[Currency Unit],MATCH(A124,CountryList[Country ISO3], 0), 1)= "Euro","Yes","No")</f>
        <v>No</v>
      </c>
      <c r="S124" t="str">
        <f>IF(INDEX(CountryList[Income Group],MATCH(A124,CountryList[Country ISO3], 0), 1)= 0,"",SUBSTITUTE(SUBSTITUTE(INDEX(CountryList[Income Group],MATCH(A124,CountryList[Country ISO3], 0), 1),": OECD",""),": nonOECD",""))</f>
        <v>Lower middle income</v>
      </c>
    </row>
    <row r="125" spans="1:19" x14ac:dyDescent="0.25">
      <c r="A125" s="16" t="s">
        <v>330</v>
      </c>
      <c r="B125" t="str">
        <f>INDEX(CountryList[Country Name],MATCH(A125,CountryList[Country ISO3], 0), 1)</f>
        <v>Lesotho</v>
      </c>
      <c r="C125" t="str">
        <f>IF(INDEX(CountryList[Region],MATCH(A125,CountryList[Country ISO3], 0), 1)= 0,"",INDEX(CountryList[Region],MATCH(A125,CountryList[Country ISO3], 0), 1))</f>
        <v>Sub-Saharan Africa</v>
      </c>
      <c r="D125" s="19">
        <f>VLOOKUP(A125,TradeVolume[],6,FALSE )</f>
        <v>965833.39</v>
      </c>
      <c r="E125" s="19">
        <f>VLOOKUP(A125,TradeVolume[],7,FALSE )</f>
        <v>1260457.8600000001</v>
      </c>
      <c r="F125" s="66">
        <f>100*D125/VLOOKUP("WLD", TradeVolume[], 6, FALSE)</f>
        <v>5.6084291312765086E-3</v>
      </c>
      <c r="G125" s="66">
        <f>100*E125/VLOOKUP("WLD", TradeVolume[],7, FALSE)</f>
        <v>6.5519819993645452E-3</v>
      </c>
      <c r="H125" s="65">
        <f t="shared" si="3"/>
        <v>450.84956858483503</v>
      </c>
      <c r="I125" s="65">
        <f t="shared" si="4"/>
        <v>588.37982646299315</v>
      </c>
      <c r="J125" s="63">
        <f>VLOOKUP(A125,Population[],MATCH("2020",Population[#Headers],0),FALSE)</f>
        <v>2142252</v>
      </c>
      <c r="K125" s="27">
        <f>INDEX(GDPCapita[2020],MATCH(A125,GDPCapita[Country Code],0))</f>
        <v>1050.631633657372</v>
      </c>
      <c r="L125" s="56">
        <f>VLOOKUP(A125,TradeVolume[],MATCH("Country Growth (%)", TradeVolume[#Headers],0),FALSE)</f>
        <v>4.6399999999999997</v>
      </c>
      <c r="M125" s="58">
        <f>IF(INDEX(IHDI[IHDI],MATCH(A125,IHDI[ISO3],0))="..", NA(), INDEX(IHDI[IHDI],MATCH(A125,IHDI[ISO3],0)))</f>
        <v>0.372</v>
      </c>
      <c r="N125" s="56">
        <f>IF(INDEX(IHDI[HDI-IHDI Loss],MATCH(A125,IHDI[ISO3],0))="..", NA(), INDEX(IHDI[HDI-IHDI Loss],MATCH(A125,IHDI[ISO3],0)))</f>
        <v>27.626459143968873</v>
      </c>
      <c r="O125" s="56">
        <f>IF(INDEX(IHDI[Gini coefficient],MATCH(A125,IHDI[ISO3],0))="..",NA(),INDEX(IHDI[Gini coefficient],MATCH(A125,IHDI[ISO3],0)))</f>
        <v>44.9</v>
      </c>
      <c r="P125" s="57">
        <f>VLOOKUP($A125,ArableLand[],MATCH("2020",ArableLand[#Headers],0),FALSE)</f>
        <v>19.63109354413702</v>
      </c>
      <c r="Q125" s="67">
        <f t="shared" si="5"/>
        <v>-30.504688805592028</v>
      </c>
      <c r="R125" t="str">
        <f>IF(INDEX(CountryList[Currency Unit],MATCH(A125,CountryList[Country ISO3], 0), 1)= "Euro","Yes","No")</f>
        <v>No</v>
      </c>
      <c r="S125" t="str">
        <f>IF(INDEX(CountryList[Income Group],MATCH(A125,CountryList[Country ISO3], 0), 1)= 0,"",SUBSTITUTE(SUBSTITUTE(INDEX(CountryList[Income Group],MATCH(A125,CountryList[Country ISO3], 0), 1),": OECD",""),": nonOECD",""))</f>
        <v>Lower middle income</v>
      </c>
    </row>
    <row r="126" spans="1:19" x14ac:dyDescent="0.25">
      <c r="A126" s="16" t="s">
        <v>427</v>
      </c>
      <c r="B126" t="str">
        <f>INDEX(CountryList[Country Name],MATCH(A126,CountryList[Country ISO3], 0), 1)</f>
        <v>Lithuania</v>
      </c>
      <c r="C126" t="str">
        <f>IF(INDEX(CountryList[Region],MATCH(A126,CountryList[Country ISO3], 0), 1)= 0,"",INDEX(CountryList[Region],MATCH(A126,CountryList[Country ISO3], 0), 1))</f>
        <v>Europe &amp; Central Asia</v>
      </c>
      <c r="D126" s="19">
        <f>VLOOKUP(A126,TradeVolume[],6,FALSE )</f>
        <v>26705674.969999999</v>
      </c>
      <c r="E126" s="19">
        <f>VLOOKUP(A126,TradeVolume[],7,FALSE )</f>
        <v>30317868.18</v>
      </c>
      <c r="F126" s="66">
        <f>100*D126/VLOOKUP("WLD", TradeVolume[], 6, FALSE)</f>
        <v>0.15507528215829225</v>
      </c>
      <c r="G126" s="66">
        <f>100*E126/VLOOKUP("WLD", TradeVolume[],7, FALSE)</f>
        <v>0.15759521430924084</v>
      </c>
      <c r="H126" s="65">
        <f t="shared" si="3"/>
        <v>9555.1963569162945</v>
      </c>
      <c r="I126" s="65">
        <f t="shared" si="4"/>
        <v>10847.626353141542</v>
      </c>
      <c r="J126" s="63">
        <f>VLOOKUP(A126,Population[],MATCH("2020",Population[#Headers],0),FALSE)</f>
        <v>2794885</v>
      </c>
      <c r="K126" s="27">
        <f>INDEX(GDPCapita[2020],MATCH(A126,GDPCapita[Country Code],0))</f>
        <v>20232.302035858793</v>
      </c>
      <c r="L126" s="56">
        <f>VLOOKUP(A126,TradeVolume[],MATCH("Country Growth (%)", TradeVolume[#Headers],0),FALSE)</f>
        <v>-3.44</v>
      </c>
      <c r="M126" s="58">
        <f>IF(INDEX(IHDI[IHDI],MATCH(A126,IHDI[ISO3],0))="..", NA(), INDEX(IHDI[IHDI],MATCH(A126,IHDI[ISO3],0)))</f>
        <v>0.8</v>
      </c>
      <c r="N126" s="56">
        <f>IF(INDEX(IHDI[HDI-IHDI Loss],MATCH(A126,IHDI[ISO3],0))="..", NA(), INDEX(IHDI[HDI-IHDI Loss],MATCH(A126,IHDI[ISO3],0)))</f>
        <v>8.5714285714285623</v>
      </c>
      <c r="O126" s="56">
        <f>IF(INDEX(IHDI[Gini coefficient],MATCH(A126,IHDI[ISO3],0))="..",NA(),INDEX(IHDI[Gini coefficient],MATCH(A126,IHDI[ISO3],0)))</f>
        <v>35.299999999999997</v>
      </c>
      <c r="P126" s="57">
        <f>VLOOKUP($A126,ArableLand[],MATCH("2020",ArableLand[#Headers],0),FALSE)</f>
        <v>35.921430852762697</v>
      </c>
      <c r="Q126" s="67">
        <f t="shared" si="5"/>
        <v>-13.525938640598989</v>
      </c>
      <c r="R126" t="str">
        <f>IF(INDEX(CountryList[Currency Unit],MATCH(A126,CountryList[Country ISO3], 0), 1)= "Euro","Yes","No")</f>
        <v>Yes</v>
      </c>
      <c r="S126" t="str">
        <f>IF(INDEX(CountryList[Income Group],MATCH(A126,CountryList[Country ISO3], 0), 1)= 0,"",SUBSTITUTE(SUBSTITUTE(INDEX(CountryList[Income Group],MATCH(A126,CountryList[Country ISO3], 0), 1),": OECD",""),": nonOECD",""))</f>
        <v>High income</v>
      </c>
    </row>
    <row r="127" spans="1:19" x14ac:dyDescent="0.25">
      <c r="A127" s="16" t="s">
        <v>455</v>
      </c>
      <c r="B127" t="str">
        <f>INDEX(CountryList[Country Name],MATCH(A127,CountryList[Country ISO3], 0), 1)</f>
        <v>Luxembourg</v>
      </c>
      <c r="C127" t="str">
        <f>IF(INDEX(CountryList[Region],MATCH(A127,CountryList[Country ISO3], 0), 1)= 0,"",INDEX(CountryList[Region],MATCH(A127,CountryList[Country ISO3], 0), 1))</f>
        <v>Europe &amp; Central Asia</v>
      </c>
      <c r="D127" s="19">
        <f>VLOOKUP(A127,TradeVolume[],6,FALSE )</f>
        <v>15454565.77</v>
      </c>
      <c r="E127" s="19">
        <f>VLOOKUP(A127,TradeVolume[],7,FALSE )</f>
        <v>23355233.059999999</v>
      </c>
      <c r="F127" s="66">
        <f>100*D127/VLOOKUP("WLD", TradeVolume[], 6, FALSE)</f>
        <v>8.9742017384278644E-2</v>
      </c>
      <c r="G127" s="66">
        <f>100*E127/VLOOKUP("WLD", TradeVolume[],7, FALSE)</f>
        <v>0.12140276280246584</v>
      </c>
      <c r="H127" s="65">
        <f t="shared" si="3"/>
        <v>24514.752521735543</v>
      </c>
      <c r="I127" s="65">
        <f t="shared" si="4"/>
        <v>37047.159206813245</v>
      </c>
      <c r="J127" s="63">
        <f>VLOOKUP(A127,Population[],MATCH("2020",Population[#Headers],0),FALSE)</f>
        <v>630419</v>
      </c>
      <c r="K127" s="27">
        <f>INDEX(GDPCapita[2020],MATCH(A127,GDPCapita[Country Code],0))</f>
        <v>116356.15803728567</v>
      </c>
      <c r="L127" s="56">
        <f>VLOOKUP(A127,TradeVolume[],MATCH("Country Growth (%)", TradeVolume[#Headers],0),FALSE)</f>
        <v>-4.03</v>
      </c>
      <c r="M127" s="58">
        <f>IF(INDEX(IHDI[IHDI],MATCH(A127,IHDI[ISO3],0))="..", NA(), INDEX(IHDI[IHDI],MATCH(A127,IHDI[ISO3],0)))</f>
        <v>0.85</v>
      </c>
      <c r="N127" s="56">
        <f>IF(INDEX(IHDI[HDI-IHDI Loss],MATCH(A127,IHDI[ISO3],0))="..", NA(), INDEX(IHDI[HDI-IHDI Loss],MATCH(A127,IHDI[ISO3],0)))</f>
        <v>8.6021505376344116</v>
      </c>
      <c r="O127" s="56">
        <f>IF(INDEX(IHDI[Gini coefficient],MATCH(A127,IHDI[ISO3],0))="..",NA(),INDEX(IHDI[Gini coefficient],MATCH(A127,IHDI[ISO3],0)))</f>
        <v>34.200000000000003</v>
      </c>
      <c r="P127" s="57">
        <f>VLOOKUP($A127,ArableLand[],MATCH("2020",ArableLand[#Headers],0),FALSE)</f>
        <v>24.133216286133791</v>
      </c>
      <c r="Q127" s="67">
        <f t="shared" si="5"/>
        <v>-51.121897616409065</v>
      </c>
      <c r="R127" t="str">
        <f>IF(INDEX(CountryList[Currency Unit],MATCH(A127,CountryList[Country ISO3], 0), 1)= "Euro","Yes","No")</f>
        <v>Yes</v>
      </c>
      <c r="S127" t="str">
        <f>IF(INDEX(CountryList[Income Group],MATCH(A127,CountryList[Country ISO3], 0), 1)= 0,"",SUBSTITUTE(SUBSTITUTE(INDEX(CountryList[Income Group],MATCH(A127,CountryList[Country ISO3], 0), 1),": OECD",""),": nonOECD",""))</f>
        <v>High income</v>
      </c>
    </row>
    <row r="128" spans="1:19" x14ac:dyDescent="0.25">
      <c r="A128" s="16" t="s">
        <v>426</v>
      </c>
      <c r="B128" t="str">
        <f>INDEX(CountryList[Country Name],MATCH(A128,CountryList[Country ISO3], 0), 1)</f>
        <v>Latvia</v>
      </c>
      <c r="C128" t="str">
        <f>IF(INDEX(CountryList[Region],MATCH(A128,CountryList[Country ISO3], 0), 1)= 0,"",INDEX(CountryList[Region],MATCH(A128,CountryList[Country ISO3], 0), 1))</f>
        <v>Europe &amp; Central Asia</v>
      </c>
      <c r="D128" s="19">
        <f>VLOOKUP(A128,TradeVolume[],6,FALSE )</f>
        <v>14101817.140000001</v>
      </c>
      <c r="E128" s="19">
        <f>VLOOKUP(A128,TradeVolume[],7,FALSE )</f>
        <v>20205139.239999998</v>
      </c>
      <c r="F128" s="66">
        <f>100*D128/VLOOKUP("WLD", TradeVolume[], 6, FALSE)</f>
        <v>8.1886837699730375E-2</v>
      </c>
      <c r="G128" s="66">
        <f>100*E128/VLOOKUP("WLD", TradeVolume[],7, FALSE)</f>
        <v>0.10502827012014046</v>
      </c>
      <c r="H128" s="65">
        <f t="shared" si="3"/>
        <v>7420.2554975166395</v>
      </c>
      <c r="I128" s="65">
        <f t="shared" si="4"/>
        <v>10631.771355085035</v>
      </c>
      <c r="J128" s="63">
        <f>VLOOKUP(A128,Population[],MATCH("2020",Population[#Headers],0),FALSE)</f>
        <v>1900449</v>
      </c>
      <c r="K128" s="27">
        <f>INDEX(GDPCapita[2020],MATCH(A128,GDPCapita[Country Code],0))</f>
        <v>17703.953443233153</v>
      </c>
      <c r="L128" s="56">
        <f>VLOOKUP(A128,TradeVolume[],MATCH("Country Growth (%)", TradeVolume[#Headers],0),FALSE)</f>
        <v>-1.28</v>
      </c>
      <c r="M128" s="58">
        <f>IF(INDEX(IHDI[IHDI],MATCH(A128,IHDI[ISO3],0))="..", NA(), INDEX(IHDI[IHDI],MATCH(A128,IHDI[ISO3],0)))</f>
        <v>0.79200000000000004</v>
      </c>
      <c r="N128" s="56">
        <f>IF(INDEX(IHDI[HDI-IHDI Loss],MATCH(A128,IHDI[ISO3],0))="..", NA(), INDEX(IHDI[HDI-IHDI Loss],MATCH(A128,IHDI[ISO3],0)))</f>
        <v>8.2271147161065983</v>
      </c>
      <c r="O128" s="56">
        <f>IF(INDEX(IHDI[Gini coefficient],MATCH(A128,IHDI[ISO3],0))="..",NA(),INDEX(IHDI[Gini coefficient],MATCH(A128,IHDI[ISO3],0)))</f>
        <v>34.5</v>
      </c>
      <c r="P128" s="57">
        <f>VLOOKUP($A128,ArableLand[],MATCH("2020",ArableLand[#Headers],0),FALSE)</f>
        <v>21.4366061385184</v>
      </c>
      <c r="Q128" s="67">
        <f t="shared" si="5"/>
        <v>-43.280394571901226</v>
      </c>
      <c r="R128" t="str">
        <f>IF(INDEX(CountryList[Currency Unit],MATCH(A128,CountryList[Country ISO3], 0), 1)= "Euro","Yes","No")</f>
        <v>Yes</v>
      </c>
      <c r="S128" t="str">
        <f>IF(INDEX(CountryList[Income Group],MATCH(A128,CountryList[Country ISO3], 0), 1)= 0,"",SUBSTITUTE(SUBSTITUTE(INDEX(CountryList[Income Group],MATCH(A128,CountryList[Country ISO3], 0), 1),": OECD",""),": nonOECD",""))</f>
        <v>High income</v>
      </c>
    </row>
    <row r="129" spans="1:19" x14ac:dyDescent="0.25">
      <c r="A129" s="16" t="s">
        <v>358</v>
      </c>
      <c r="B129" t="str">
        <f>INDEX(CountryList[Country Name],MATCH(A129,CountryList[Country ISO3], 0), 1)</f>
        <v>Macao</v>
      </c>
      <c r="C129" t="str">
        <f>IF(INDEX(CountryList[Region],MATCH(A129,CountryList[Country ISO3], 0), 1)= 0,"",INDEX(CountryList[Region],MATCH(A129,CountryList[Country ISO3], 0), 1))</f>
        <v>East Asia &amp; Pacific</v>
      </c>
      <c r="D129" s="19">
        <f>VLOOKUP(A129,TradeVolume[],6,FALSE )</f>
        <v>1408683.09</v>
      </c>
      <c r="E129" s="19">
        <f>VLOOKUP(A129,TradeVolume[],7,FALSE )</f>
        <v>10178391.689999999</v>
      </c>
      <c r="F129" s="66">
        <f>100*D129/VLOOKUP("WLD", TradeVolume[], 6, FALSE)</f>
        <v>8.1799815169908436E-3</v>
      </c>
      <c r="G129" s="66">
        <f>100*E129/VLOOKUP("WLD", TradeVolume[],7, FALSE)</f>
        <v>5.2908265521357183E-2</v>
      </c>
      <c r="H129" s="65">
        <f t="shared" si="3"/>
        <v>2169.4008550193889</v>
      </c>
      <c r="I129" s="65">
        <f t="shared" si="4"/>
        <v>15674.931992694143</v>
      </c>
      <c r="J129" s="63">
        <f>VLOOKUP(A129,Population[],MATCH("2020",Population[#Headers],0),FALSE)</f>
        <v>649342</v>
      </c>
      <c r="K129" s="27">
        <f>INDEX(GDPCapita[2020],MATCH(A129,GDPCapita[Country Code],0))</f>
        <v>39403.135907336218</v>
      </c>
      <c r="L129" s="56">
        <f>VLOOKUP(A129,TradeVolume[],MATCH("Country Growth (%)", TradeVolume[#Headers],0),FALSE)</f>
        <v>-0.31</v>
      </c>
      <c r="M129" s="58" t="e">
        <f>IF(INDEX(IHDI[IHDI],MATCH(A129,IHDI[ISO3],0))="..", NA(), INDEX(IHDI[IHDI],MATCH(A129,IHDI[ISO3],0)))</f>
        <v>#N/A</v>
      </c>
      <c r="N129" s="56" t="e">
        <f>IF(INDEX(IHDI[HDI-IHDI Loss],MATCH(A129,IHDI[ISO3],0))="..", NA(), INDEX(IHDI[HDI-IHDI Loss],MATCH(A129,IHDI[ISO3],0)))</f>
        <v>#N/A</v>
      </c>
      <c r="O129" s="56" t="e">
        <f>IF(INDEX(IHDI[Gini coefficient],MATCH(A129,IHDI[ISO3],0))="..",NA(),INDEX(IHDI[Gini coefficient],MATCH(A129,IHDI[ISO3],0)))</f>
        <v>#N/A</v>
      </c>
      <c r="P129" s="57">
        <f>VLOOKUP($A129,ArableLand[],MATCH("2020",ArableLand[#Headers],0),FALSE)</f>
        <v>0</v>
      </c>
      <c r="Q129" s="67">
        <f t="shared" si="5"/>
        <v>-622.54659420948963</v>
      </c>
      <c r="R129" t="str">
        <f>IF(INDEX(CountryList[Currency Unit],MATCH(A129,CountryList[Country ISO3], 0), 1)= "Euro","Yes","No")</f>
        <v>No</v>
      </c>
      <c r="S129" t="str">
        <f>IF(INDEX(CountryList[Income Group],MATCH(A129,CountryList[Country ISO3], 0), 1)= 0,"",SUBSTITUTE(SUBSTITUTE(INDEX(CountryList[Income Group],MATCH(A129,CountryList[Country ISO3], 0), 1),": OECD",""),": nonOECD",""))</f>
        <v>High income</v>
      </c>
    </row>
    <row r="130" spans="1:19" x14ac:dyDescent="0.25">
      <c r="A130" s="16" t="s">
        <v>324</v>
      </c>
      <c r="B130" t="str">
        <f>INDEX(CountryList[Country Name],MATCH(A130,CountryList[Country ISO3], 0), 1)</f>
        <v>Morocco</v>
      </c>
      <c r="C130" t="str">
        <f>IF(INDEX(CountryList[Region],MATCH(A130,CountryList[Country ISO3], 0), 1)= 0,"",INDEX(CountryList[Region],MATCH(A130,CountryList[Country ISO3], 0), 1))</f>
        <v>Middle East &amp; North Africa</v>
      </c>
      <c r="D130" s="19">
        <f>VLOOKUP(A130,TradeVolume[],6,FALSE )</f>
        <v>29022927.379999999</v>
      </c>
      <c r="E130" s="19">
        <f>VLOOKUP(A130,TradeVolume[],7,FALSE )</f>
        <v>61581723.149999999</v>
      </c>
      <c r="F130" s="66">
        <f>100*D130/VLOOKUP("WLD", TradeVolume[], 6, FALSE)</f>
        <v>0.16853117015649521</v>
      </c>
      <c r="G130" s="66">
        <f>100*E130/VLOOKUP("WLD", TradeVolume[],7, FALSE)</f>
        <v>0.32010775954751142</v>
      </c>
      <c r="H130" s="65">
        <f t="shared" si="3"/>
        <v>786.304216262458</v>
      </c>
      <c r="I130" s="65">
        <f t="shared" si="4"/>
        <v>1668.404014645349</v>
      </c>
      <c r="J130" s="63">
        <f>VLOOKUP(A130,Population[],MATCH("2020",Population[#Headers],0),FALSE)</f>
        <v>36910558</v>
      </c>
      <c r="K130" s="27">
        <f>INDEX(GDPCapita[2020],MATCH(A130,GDPCapita[Country Code],0))</f>
        <v>3058.69165039063</v>
      </c>
      <c r="L130" s="56">
        <f>VLOOKUP(A130,TradeVolume[],MATCH("Country Growth (%)", TradeVolume[#Headers],0),FALSE)</f>
        <v>-6.61</v>
      </c>
      <c r="M130" s="58">
        <f>IF(INDEX(IHDI[IHDI],MATCH(A130,IHDI[ISO3],0))="..", NA(), INDEX(IHDI[IHDI],MATCH(A130,IHDI[ISO3],0)))</f>
        <v>0.504</v>
      </c>
      <c r="N130" s="56">
        <f>IF(INDEX(IHDI[HDI-IHDI Loss],MATCH(A130,IHDI[ISO3],0))="..", NA(), INDEX(IHDI[HDI-IHDI Loss],MATCH(A130,IHDI[ISO3],0)))</f>
        <v>26.207906295754036</v>
      </c>
      <c r="O130" s="56">
        <f>IF(INDEX(IHDI[Gini coefficient],MATCH(A130,IHDI[ISO3],0))="..",NA(),INDEX(IHDI[Gini coefficient],MATCH(A130,IHDI[ISO3],0)))</f>
        <v>39.5</v>
      </c>
      <c r="P130" s="57">
        <f>VLOOKUP($A130,ArableLand[],MATCH("2020",ArableLand[#Headers],0),FALSE)</f>
        <v>17.138695944431998</v>
      </c>
      <c r="Q130" s="67">
        <f t="shared" si="5"/>
        <v>-112.18301773527024</v>
      </c>
      <c r="R130" t="str">
        <f>IF(INDEX(CountryList[Currency Unit],MATCH(A130,CountryList[Country ISO3], 0), 1)= "Euro","Yes","No")</f>
        <v>No</v>
      </c>
      <c r="S130" t="str">
        <f>IF(INDEX(CountryList[Income Group],MATCH(A130,CountryList[Country ISO3], 0), 1)= 0,"",SUBSTITUTE(SUBSTITUTE(INDEX(CountryList[Income Group],MATCH(A130,CountryList[Country ISO3], 0), 1),": OECD",""),": nonOECD",""))</f>
        <v>Lower middle income</v>
      </c>
    </row>
    <row r="131" spans="1:19" x14ac:dyDescent="0.25">
      <c r="A131" s="16" t="s">
        <v>412</v>
      </c>
      <c r="B131" t="str">
        <f>INDEX(CountryList[Country Name],MATCH(A131,CountryList[Country ISO3], 0), 1)</f>
        <v>Moldova</v>
      </c>
      <c r="C131" t="str">
        <f>IF(INDEX(CountryList[Region],MATCH(A131,CountryList[Country ISO3], 0), 1)= 0,"",INDEX(CountryList[Region],MATCH(A131,CountryList[Country ISO3], 0), 1))</f>
        <v>Europe &amp; Central Asia</v>
      </c>
      <c r="D131" s="19">
        <f>VLOOKUP(A131,TradeVolume[],6,FALSE )</f>
        <v>3071364.72</v>
      </c>
      <c r="E131" s="19">
        <f>VLOOKUP(A131,TradeVolume[],7,FALSE )</f>
        <v>8480402.4600000009</v>
      </c>
      <c r="F131" s="66">
        <f>100*D131/VLOOKUP("WLD", TradeVolume[], 6, FALSE)</f>
        <v>1.7834889067588476E-2</v>
      </c>
      <c r="G131" s="66">
        <f>100*E131/VLOOKUP("WLD", TradeVolume[],7, FALSE)</f>
        <v>4.4081953097017304E-2</v>
      </c>
      <c r="H131" s="65">
        <f t="shared" ref="H131:H194" si="6">1000*D131/J131</f>
        <v>1172.0551727822415</v>
      </c>
      <c r="I131" s="65">
        <f t="shared" ref="I131:I194" si="7">1000*E131/J131</f>
        <v>3236.183415728708</v>
      </c>
      <c r="J131" s="63">
        <f>VLOOKUP(A131,Population[],MATCH("2020",Population[#Headers],0),FALSE)</f>
        <v>2620495</v>
      </c>
      <c r="K131" s="27">
        <f>INDEX(GDPCapita[2020],MATCH(A131,GDPCapita[Country Code],0))</f>
        <v>4525.7596536351093</v>
      </c>
      <c r="L131" s="56">
        <f>VLOOKUP(A131,TradeVolume[],MATCH("Country Growth (%)", TradeVolume[#Headers],0),FALSE)</f>
        <v>-3.72</v>
      </c>
      <c r="M131" s="58">
        <f>IF(INDEX(IHDI[IHDI],MATCH(A131,IHDI[ISO3],0))="..", NA(), INDEX(IHDI[IHDI],MATCH(A131,IHDI[ISO3],0)))</f>
        <v>0.71099999999999997</v>
      </c>
      <c r="N131" s="56">
        <f>IF(INDEX(IHDI[HDI-IHDI Loss],MATCH(A131,IHDI[ISO3],0))="..", NA(), INDEX(IHDI[HDI-IHDI Loss],MATCH(A131,IHDI[ISO3],0)))</f>
        <v>7.3011734028683222</v>
      </c>
      <c r="O131" s="56">
        <f>IF(INDEX(IHDI[Gini coefficient],MATCH(A131,IHDI[ISO3],0))="..",NA(),INDEX(IHDI[Gini coefficient],MATCH(A131,IHDI[ISO3],0)))</f>
        <v>26</v>
      </c>
      <c r="P131" s="57">
        <f>VLOOKUP($A131,ArableLand[],MATCH("2020",ArableLand[#Headers],0),FALSE)</f>
        <v>51.689848743788893</v>
      </c>
      <c r="Q131" s="67">
        <f t="shared" ref="Q131:Q194" si="8">100*(1-E131/D131)</f>
        <v>-176.11186664929849</v>
      </c>
      <c r="R131" t="str">
        <f>IF(INDEX(CountryList[Currency Unit],MATCH(A131,CountryList[Country ISO3], 0), 1)= "Euro","Yes","No")</f>
        <v>No</v>
      </c>
      <c r="S131" t="str">
        <f>IF(INDEX(CountryList[Income Group],MATCH(A131,CountryList[Country ISO3], 0), 1)= 0,"",SUBSTITUTE(SUBSTITUTE(INDEX(CountryList[Income Group],MATCH(A131,CountryList[Country ISO3], 0), 1),": OECD",""),": nonOECD",""))</f>
        <v>Lower middle income</v>
      </c>
    </row>
    <row r="132" spans="1:19" x14ac:dyDescent="0.25">
      <c r="A132" s="16" t="s">
        <v>295</v>
      </c>
      <c r="B132" t="str">
        <f>INDEX(CountryList[Country Name],MATCH(A132,CountryList[Country ISO3], 0), 1)</f>
        <v>Madagascar</v>
      </c>
      <c r="C132" t="str">
        <f>IF(INDEX(CountryList[Region],MATCH(A132,CountryList[Country ISO3], 0), 1)= 0,"",INDEX(CountryList[Region],MATCH(A132,CountryList[Country ISO3], 0), 1))</f>
        <v>Sub-Saharan Africa</v>
      </c>
      <c r="D132" s="19">
        <f>VLOOKUP(A132,TradeVolume[],6,FALSE )</f>
        <v>2778525.57</v>
      </c>
      <c r="E132" s="19">
        <f>VLOOKUP(A132,TradeVolume[],7,FALSE )</f>
        <v>3469784.1</v>
      </c>
      <c r="F132" s="66">
        <f>100*D132/VLOOKUP("WLD", TradeVolume[], 6, FALSE)</f>
        <v>1.6134422261778161E-2</v>
      </c>
      <c r="G132" s="66">
        <f>100*E132/VLOOKUP("WLD", TradeVolume[],7, FALSE)</f>
        <v>1.8036273711587079E-2</v>
      </c>
      <c r="H132" s="65">
        <f t="shared" si="6"/>
        <v>100.34031503138256</v>
      </c>
      <c r="I132" s="65">
        <f t="shared" si="7"/>
        <v>125.30359030846789</v>
      </c>
      <c r="J132" s="63">
        <f>VLOOKUP(A132,Population[],MATCH("2020",Population[#Headers],0),FALSE)</f>
        <v>27691019</v>
      </c>
      <c r="K132" s="27">
        <f>INDEX(GDPCapita[2020],MATCH(A132,GDPCapita[Country Code],0))</f>
        <v>477.61304138439806</v>
      </c>
      <c r="L132" s="56">
        <f>VLOOKUP(A132,TradeVolume[],MATCH("Country Growth (%)", TradeVolume[#Headers],0),FALSE)</f>
        <v>-9.5299999999999994</v>
      </c>
      <c r="M132" s="58">
        <f>IF(INDEX(IHDI[IHDI],MATCH(A132,IHDI[ISO3],0))="..", NA(), INDEX(IHDI[IHDI],MATCH(A132,IHDI[ISO3],0)))</f>
        <v>0.36699999999999999</v>
      </c>
      <c r="N132" s="56">
        <f>IF(INDEX(IHDI[HDI-IHDI Loss],MATCH(A132,IHDI[ISO3],0))="..", NA(), INDEX(IHDI[HDI-IHDI Loss],MATCH(A132,IHDI[ISO3],0)))</f>
        <v>26.746506986027939</v>
      </c>
      <c r="O132" s="56">
        <f>IF(INDEX(IHDI[Gini coefficient],MATCH(A132,IHDI[ISO3],0))="..",NA(),INDEX(IHDI[Gini coefficient],MATCH(A132,IHDI[ISO3],0)))</f>
        <v>42.6</v>
      </c>
      <c r="P132" s="57">
        <f>VLOOKUP($A132,ArableLand[],MATCH("2020",ArableLand[#Headers],0),FALSE)</f>
        <v>5.1564111378480577</v>
      </c>
      <c r="Q132" s="67">
        <f t="shared" si="8"/>
        <v>-24.878609628919147</v>
      </c>
      <c r="R132" t="str">
        <f>IF(INDEX(CountryList[Currency Unit],MATCH(A132,CountryList[Country ISO3], 0), 1)= "Euro","Yes","No")</f>
        <v>No</v>
      </c>
      <c r="S132" t="str">
        <f>IF(INDEX(CountryList[Income Group],MATCH(A132,CountryList[Country ISO3], 0), 1)= 0,"",SUBSTITUTE(SUBSTITUTE(INDEX(CountryList[Income Group],MATCH(A132,CountryList[Country ISO3], 0), 1),": OECD",""),": nonOECD",""))</f>
        <v>Low income</v>
      </c>
    </row>
    <row r="133" spans="1:19" x14ac:dyDescent="0.25">
      <c r="A133" s="16" t="s">
        <v>369</v>
      </c>
      <c r="B133" t="str">
        <f>INDEX(CountryList[Country Name],MATCH(A133,CountryList[Country ISO3], 0), 1)</f>
        <v>Maldives</v>
      </c>
      <c r="C133" t="str">
        <f>IF(INDEX(CountryList[Region],MATCH(A133,CountryList[Country ISO3], 0), 1)= 0,"",INDEX(CountryList[Region],MATCH(A133,CountryList[Country ISO3], 0), 1))</f>
        <v>South Asia</v>
      </c>
      <c r="D133" s="19">
        <f>VLOOKUP(A133,TradeVolume[],6,FALSE )</f>
        <v>222719.97</v>
      </c>
      <c r="E133" s="19">
        <f>VLOOKUP(A133,TradeVolume[],7,FALSE )</f>
        <v>1575762.86</v>
      </c>
      <c r="F133" s="66">
        <f>100*D133/VLOOKUP("WLD", TradeVolume[], 6, FALSE)</f>
        <v>1.2932967329541487E-3</v>
      </c>
      <c r="G133" s="66">
        <f>100*E133/VLOOKUP("WLD", TradeVolume[],7, FALSE)</f>
        <v>8.1909679185841189E-3</v>
      </c>
      <c r="H133" s="65">
        <f t="shared" si="6"/>
        <v>412.03083201675355</v>
      </c>
      <c r="I133" s="65">
        <f t="shared" si="7"/>
        <v>2915.1534200857659</v>
      </c>
      <c r="J133" s="63">
        <f>VLOOKUP(A133,Population[],MATCH("2020",Population[#Headers],0),FALSE)</f>
        <v>540542</v>
      </c>
      <c r="K133" s="27">
        <f>INDEX(GDPCapita[2020],MATCH(A133,GDPCapita[Country Code],0))</f>
        <v>6924.1057446562545</v>
      </c>
      <c r="L133" s="56">
        <f>VLOOKUP(A133,TradeVolume[],MATCH("Country Growth (%)", TradeVolume[#Headers],0),FALSE)</f>
        <v>0</v>
      </c>
      <c r="M133" s="58">
        <f>IF(INDEX(IHDI[IHDI],MATCH(A133,IHDI[ISO3],0))="..", NA(), INDEX(IHDI[IHDI],MATCH(A133,IHDI[ISO3],0)))</f>
        <v>0.59399999999999997</v>
      </c>
      <c r="N133" s="56">
        <f>IF(INDEX(IHDI[HDI-IHDI Loss],MATCH(A133,IHDI[ISO3],0))="..", NA(), INDEX(IHDI[HDI-IHDI Loss],MATCH(A133,IHDI[ISO3],0)))</f>
        <v>20.481927710843372</v>
      </c>
      <c r="O133" s="56">
        <f>IF(INDEX(IHDI[Gini coefficient],MATCH(A133,IHDI[ISO3],0))="..",NA(),INDEX(IHDI[Gini coefficient],MATCH(A133,IHDI[ISO3],0)))</f>
        <v>29.3</v>
      </c>
      <c r="P133" s="57">
        <f>VLOOKUP($A133,ArableLand[],MATCH("2020",ArableLand[#Headers],0),FALSE)</f>
        <v>13</v>
      </c>
      <c r="Q133" s="67">
        <f t="shared" si="8"/>
        <v>-607.50856333179286</v>
      </c>
      <c r="R133" t="str">
        <f>IF(INDEX(CountryList[Currency Unit],MATCH(A133,CountryList[Country ISO3], 0), 1)= "Euro","Yes","No")</f>
        <v>No</v>
      </c>
      <c r="S133" t="str">
        <f>IF(INDEX(CountryList[Income Group],MATCH(A133,CountryList[Country ISO3], 0), 1)= 0,"",SUBSTITUTE(SUBSTITUTE(INDEX(CountryList[Income Group],MATCH(A133,CountryList[Country ISO3], 0), 1),": OECD",""),": nonOECD",""))</f>
        <v>Upper middle income</v>
      </c>
    </row>
    <row r="134" spans="1:19" x14ac:dyDescent="0.25">
      <c r="A134" s="16" t="s">
        <v>498</v>
      </c>
      <c r="B134" t="str">
        <f>INDEX(CountryList[Country Name],MATCH(A134,CountryList[Country ISO3], 0), 1)</f>
        <v>Mexico</v>
      </c>
      <c r="C134" t="str">
        <f>IF(INDEX(CountryList[Region],MATCH(A134,CountryList[Country ISO3], 0), 1)= 0,"",INDEX(CountryList[Region],MATCH(A134,CountryList[Country ISO3], 0), 1))</f>
        <v>Latin America &amp; Caribbean</v>
      </c>
      <c r="D134" s="19">
        <f>VLOOKUP(A134,TradeVolume[],6,FALSE )</f>
        <v>444615324.58999997</v>
      </c>
      <c r="E134" s="19">
        <f>VLOOKUP(A134,TradeVolume[],7,FALSE )</f>
        <v>382298485.38999999</v>
      </c>
      <c r="F134" s="66">
        <f>100*D134/VLOOKUP("WLD", TradeVolume[], 6, FALSE)</f>
        <v>2.5818050654083482</v>
      </c>
      <c r="G134" s="66">
        <f>100*E134/VLOOKUP("WLD", TradeVolume[],7, FALSE)</f>
        <v>1.9872245428812743</v>
      </c>
      <c r="H134" s="65">
        <f t="shared" si="6"/>
        <v>3448.4280700187951</v>
      </c>
      <c r="I134" s="65">
        <f t="shared" si="7"/>
        <v>2965.0998407673806</v>
      </c>
      <c r="J134" s="63">
        <f>VLOOKUP(A134,Population[],MATCH("2020",Population[#Headers],0),FALSE)</f>
        <v>128932753</v>
      </c>
      <c r="K134" s="27">
        <f>INDEX(GDPCapita[2020],MATCH(A134,GDPCapita[Country Code],0))</f>
        <v>8431.6650174476163</v>
      </c>
      <c r="L134" s="56">
        <f>VLOOKUP(A134,TradeVolume[],MATCH("Country Growth (%)", TradeVolume[#Headers],0),FALSE)</f>
        <v>-8.2799999999999994</v>
      </c>
      <c r="M134" s="58">
        <f>IF(INDEX(IHDI[IHDI],MATCH(A134,IHDI[ISO3],0))="..", NA(), INDEX(IHDI[IHDI],MATCH(A134,IHDI[ISO3],0)))</f>
        <v>0.621</v>
      </c>
      <c r="N134" s="56">
        <f>IF(INDEX(IHDI[HDI-IHDI Loss],MATCH(A134,IHDI[ISO3],0))="..", NA(), INDEX(IHDI[HDI-IHDI Loss],MATCH(A134,IHDI[ISO3],0)))</f>
        <v>18.073878627968341</v>
      </c>
      <c r="O134" s="56">
        <f>IF(INDEX(IHDI[Gini coefficient],MATCH(A134,IHDI[ISO3],0))="..",NA(),INDEX(IHDI[Gini coefficient],MATCH(A134,IHDI[ISO3],0)))</f>
        <v>45.4</v>
      </c>
      <c r="P134" s="57">
        <f>VLOOKUP($A134,ArableLand[],MATCH("2020",ArableLand[#Headers],0),FALSE)</f>
        <v>10.324854034311583</v>
      </c>
      <c r="Q134" s="67">
        <f t="shared" si="8"/>
        <v>14.015899982184642</v>
      </c>
      <c r="R134" t="str">
        <f>IF(INDEX(CountryList[Currency Unit],MATCH(A134,CountryList[Country ISO3], 0), 1)= "Euro","Yes","No")</f>
        <v>No</v>
      </c>
      <c r="S134" t="str">
        <f>IF(INDEX(CountryList[Income Group],MATCH(A134,CountryList[Country ISO3], 0), 1)= 0,"",SUBSTITUTE(SUBSTITUTE(INDEX(CountryList[Income Group],MATCH(A134,CountryList[Country ISO3], 0), 1),": OECD",""),": nonOECD",""))</f>
        <v>Upper middle income</v>
      </c>
    </row>
    <row r="135" spans="1:19" x14ac:dyDescent="0.25">
      <c r="A135" s="16" t="s">
        <v>531</v>
      </c>
      <c r="B135" t="str">
        <f>INDEX(CountryList[Country Name],MATCH(A135,CountryList[Country ISO3], 0), 1)</f>
        <v>Marshall Islands</v>
      </c>
      <c r="C135" t="str">
        <f>IF(INDEX(CountryList[Region],MATCH(A135,CountryList[Country ISO3], 0), 1)= 0,"",INDEX(CountryList[Region],MATCH(A135,CountryList[Country ISO3], 0), 1))</f>
        <v>East Asia &amp; Pacific</v>
      </c>
      <c r="D135" s="19">
        <f>VLOOKUP(A135,TradeVolume[],6,FALSE )</f>
        <v>814401.14</v>
      </c>
      <c r="E135" s="19">
        <f>VLOOKUP(A135,TradeVolume[],7,FALSE )</f>
        <v>16792487</v>
      </c>
      <c r="F135" s="66">
        <f>100*D135/VLOOKUP("WLD", TradeVolume[], 6, FALSE)</f>
        <v>4.7290879828878135E-3</v>
      </c>
      <c r="G135" s="66">
        <f>100*E135/VLOOKUP("WLD", TradeVolume[],7, FALSE)</f>
        <v>8.7288973348591856E-2</v>
      </c>
      <c r="H135" s="65">
        <f t="shared" si="6"/>
        <v>13758.170422677975</v>
      </c>
      <c r="I135" s="65">
        <f t="shared" si="7"/>
        <v>283685.62692164746</v>
      </c>
      <c r="J135" s="63">
        <f>VLOOKUP(A135,Population[],MATCH("2020",Population[#Headers],0),FALSE)</f>
        <v>59194</v>
      </c>
      <c r="K135" s="27">
        <f>INDEX(GDPCapita[2020],MATCH(A135,GDPCapita[Country Code],0))</f>
        <v>4129.850998412001</v>
      </c>
      <c r="L135" s="56">
        <f>VLOOKUP(A135,TradeVolume[],MATCH("Country Growth (%)", TradeVolume[#Headers],0),FALSE)</f>
        <v>0</v>
      </c>
      <c r="M135" s="58" t="e">
        <f>IF(INDEX(IHDI[IHDI],MATCH(A135,IHDI[ISO3],0))="..", NA(), INDEX(IHDI[IHDI],MATCH(A135,IHDI[ISO3],0)))</f>
        <v>#N/A</v>
      </c>
      <c r="N135" s="56" t="e">
        <f>IF(INDEX(IHDI[HDI-IHDI Loss],MATCH(A135,IHDI[ISO3],0))="..", NA(), INDEX(IHDI[HDI-IHDI Loss],MATCH(A135,IHDI[ISO3],0)))</f>
        <v>#N/A</v>
      </c>
      <c r="O135" s="56">
        <f>IF(INDEX(IHDI[Gini coefficient],MATCH(A135,IHDI[ISO3],0))="..",NA(),INDEX(IHDI[Gini coefficient],MATCH(A135,IHDI[ISO3],0)))</f>
        <v>35.5</v>
      </c>
      <c r="P135" s="57">
        <f>VLOOKUP($A135,ArableLand[],MATCH("2020",ArableLand[#Headers],0),FALSE)</f>
        <v>11.111111111111111</v>
      </c>
      <c r="Q135" s="67">
        <f t="shared" si="8"/>
        <v>-1961.9429633902528</v>
      </c>
      <c r="R135" t="str">
        <f>IF(INDEX(CountryList[Currency Unit],MATCH(A135,CountryList[Country ISO3], 0), 1)= "Euro","Yes","No")</f>
        <v>No</v>
      </c>
      <c r="S135" t="str">
        <f>IF(INDEX(CountryList[Income Group],MATCH(A135,CountryList[Country ISO3], 0), 1)= 0,"",SUBSTITUTE(SUBSTITUTE(INDEX(CountryList[Income Group],MATCH(A135,CountryList[Country ISO3], 0), 1),": OECD",""),": nonOECD",""))</f>
        <v>Upper middle income</v>
      </c>
    </row>
    <row r="136" spans="1:19" x14ac:dyDescent="0.25">
      <c r="A136" s="16" t="s">
        <v>442</v>
      </c>
      <c r="B136" t="str">
        <f>INDEX(CountryList[Country Name],MATCH(A136,CountryList[Country ISO3], 0), 1)</f>
        <v>North Macedonia</v>
      </c>
      <c r="C136" t="str">
        <f>IF(INDEX(CountryList[Region],MATCH(A136,CountryList[Country ISO3], 0), 1)= 0,"",INDEX(CountryList[Region],MATCH(A136,CountryList[Country ISO3], 0), 1))</f>
        <v>Europe &amp; Central Asia</v>
      </c>
      <c r="D136" s="19">
        <f>VLOOKUP(A136,TradeVolume[],6,FALSE )</f>
        <v>7476528.6600000001</v>
      </c>
      <c r="E136" s="19">
        <f>VLOOKUP(A136,TradeVolume[],7,FALSE )</f>
        <v>12424649.09</v>
      </c>
      <c r="F136" s="66">
        <f>100*D136/VLOOKUP("WLD", TradeVolume[], 6, FALSE)</f>
        <v>4.341492184026452E-2</v>
      </c>
      <c r="G136" s="66">
        <f>100*E136/VLOOKUP("WLD", TradeVolume[],7, FALSE)</f>
        <v>6.4584528979097375E-2</v>
      </c>
      <c r="H136" s="65">
        <f t="shared" si="6"/>
        <v>3607.4387596614961</v>
      </c>
      <c r="I136" s="65">
        <f t="shared" si="7"/>
        <v>5994.9159216436328</v>
      </c>
      <c r="J136" s="63">
        <f>VLOOKUP(A136,Population[],MATCH("2020",Population[#Headers],0),FALSE)</f>
        <v>2072531</v>
      </c>
      <c r="K136" s="27">
        <f>INDEX(GDPCapita[2020],MATCH(A136,GDPCapita[Country Code],0))</f>
        <v>5846.4658985685355</v>
      </c>
      <c r="L136" s="56">
        <f>VLOOKUP(A136,TradeVolume[],MATCH("Country Growth (%)", TradeVolume[#Headers],0),FALSE)</f>
        <v>-3.98</v>
      </c>
      <c r="M136" s="58">
        <f>IF(INDEX(IHDI[IHDI],MATCH(A136,IHDI[ISO3],0))="..", NA(), INDEX(IHDI[IHDI],MATCH(A136,IHDI[ISO3],0)))</f>
        <v>0.68600000000000005</v>
      </c>
      <c r="N136" s="56">
        <f>IF(INDEX(IHDI[HDI-IHDI Loss],MATCH(A136,IHDI[ISO3],0))="..", NA(), INDEX(IHDI[HDI-IHDI Loss],MATCH(A136,IHDI[ISO3],0)))</f>
        <v>10.909090909090901</v>
      </c>
      <c r="O136" s="56">
        <f>IF(INDEX(IHDI[Gini coefficient],MATCH(A136,IHDI[ISO3],0))="..",NA(),INDEX(IHDI[Gini coefficient],MATCH(A136,IHDI[ISO3],0)))</f>
        <v>33</v>
      </c>
      <c r="P136" s="57">
        <f>VLOOKUP($A136,ArableLand[],MATCH("2020",ArableLand[#Headers],0),FALSE)</f>
        <v>16.494845360824741</v>
      </c>
      <c r="Q136" s="67">
        <f t="shared" si="8"/>
        <v>-66.182056607002963</v>
      </c>
      <c r="R136" t="str">
        <f>IF(INDEX(CountryList[Currency Unit],MATCH(A136,CountryList[Country ISO3], 0), 1)= "Euro","Yes","No")</f>
        <v>No</v>
      </c>
      <c r="S136" t="str">
        <f>IF(INDEX(CountryList[Income Group],MATCH(A136,CountryList[Country ISO3], 0), 1)= 0,"",SUBSTITUTE(SUBSTITUTE(INDEX(CountryList[Income Group],MATCH(A136,CountryList[Country ISO3], 0), 1),": OECD",""),": nonOECD",""))</f>
        <v>Upper middle income</v>
      </c>
    </row>
    <row r="137" spans="1:19" x14ac:dyDescent="0.25">
      <c r="A137" s="16" t="s">
        <v>343</v>
      </c>
      <c r="B137" t="str">
        <f>INDEX(CountryList[Country Name],MATCH(A137,CountryList[Country ISO3], 0), 1)</f>
        <v>Mali</v>
      </c>
      <c r="C137" t="str">
        <f>IF(INDEX(CountryList[Region],MATCH(A137,CountryList[Country ISO3], 0), 1)= 0,"",INDEX(CountryList[Region],MATCH(A137,CountryList[Country ISO3], 0), 1))</f>
        <v>Sub-Saharan Africa</v>
      </c>
      <c r="D137" s="19">
        <f>VLOOKUP(A137,TradeVolume[],6,FALSE )</f>
        <v>5091262.8600000003</v>
      </c>
      <c r="E137" s="19">
        <f>VLOOKUP(A137,TradeVolume[],7,FALSE )</f>
        <v>5212235.4400000004</v>
      </c>
      <c r="F137" s="66">
        <f>100*D137/VLOOKUP("WLD", TradeVolume[], 6, FALSE)</f>
        <v>2.9564091731194092E-2</v>
      </c>
      <c r="G137" s="66">
        <f>100*E137/VLOOKUP("WLD", TradeVolume[],7, FALSE)</f>
        <v>2.7093704488724391E-2</v>
      </c>
      <c r="H137" s="65">
        <f t="shared" si="6"/>
        <v>251.41003377934953</v>
      </c>
      <c r="I137" s="65">
        <f t="shared" si="7"/>
        <v>257.3837423189583</v>
      </c>
      <c r="J137" s="63">
        <f>VLOOKUP(A137,Population[],MATCH("2020",Population[#Headers],0),FALSE)</f>
        <v>20250834</v>
      </c>
      <c r="K137" s="27">
        <f>INDEX(GDPCapita[2020],MATCH(A137,GDPCapita[Country Code],0))</f>
        <v>862.45301201109157</v>
      </c>
      <c r="L137" s="56">
        <f>VLOOKUP(A137,TradeVolume[],MATCH("Country Growth (%)", TradeVolume[#Headers],0),FALSE)</f>
        <v>0</v>
      </c>
      <c r="M137" s="58">
        <f>IF(INDEX(IHDI[IHDI],MATCH(A137,IHDI[ISO3],0))="..", NA(), INDEX(IHDI[IHDI],MATCH(A137,IHDI[ISO3],0)))</f>
        <v>0.29099999999999998</v>
      </c>
      <c r="N137" s="56">
        <f>IF(INDEX(IHDI[HDI-IHDI Loss],MATCH(A137,IHDI[ISO3],0))="..", NA(), INDEX(IHDI[HDI-IHDI Loss],MATCH(A137,IHDI[ISO3],0)))</f>
        <v>32.00934579439253</v>
      </c>
      <c r="O137" s="56">
        <f>IF(INDEX(IHDI[Gini coefficient],MATCH(A137,IHDI[ISO3],0))="..",NA(),INDEX(IHDI[Gini coefficient],MATCH(A137,IHDI[ISO3],0)))</f>
        <v>36.1</v>
      </c>
      <c r="P137" s="57">
        <f>VLOOKUP($A137,ArableLand[],MATCH("2020",ArableLand[#Headers],0),FALSE)</f>
        <v>5.2540997713470849</v>
      </c>
      <c r="Q137" s="67">
        <f t="shared" si="8"/>
        <v>-2.3760819923566157</v>
      </c>
      <c r="R137" t="str">
        <f>IF(INDEX(CountryList[Currency Unit],MATCH(A137,CountryList[Country ISO3], 0), 1)= "Euro","Yes","No")</f>
        <v>No</v>
      </c>
      <c r="S137" t="str">
        <f>IF(INDEX(CountryList[Income Group],MATCH(A137,CountryList[Country ISO3], 0), 1)= 0,"",SUBSTITUTE(SUBSTITUTE(INDEX(CountryList[Income Group],MATCH(A137,CountryList[Country ISO3], 0), 1),": OECD",""),": nonOECD",""))</f>
        <v>Low income</v>
      </c>
    </row>
    <row r="138" spans="1:19" x14ac:dyDescent="0.25">
      <c r="A138" s="16" t="s">
        <v>440</v>
      </c>
      <c r="B138" t="str">
        <f>INDEX(CountryList[Country Name],MATCH(A138,CountryList[Country ISO3], 0), 1)</f>
        <v>Malta</v>
      </c>
      <c r="C138" t="str">
        <f>IF(INDEX(CountryList[Region],MATCH(A138,CountryList[Country ISO3], 0), 1)= 0,"",INDEX(CountryList[Region],MATCH(A138,CountryList[Country ISO3], 0), 1))</f>
        <v>Middle East &amp; North Africa</v>
      </c>
      <c r="D138" s="19">
        <f>VLOOKUP(A138,TradeVolume[],6,FALSE )</f>
        <v>4116022.6</v>
      </c>
      <c r="E138" s="19">
        <f>VLOOKUP(A138,TradeVolume[],7,FALSE )</f>
        <v>14613893.75</v>
      </c>
      <c r="F138" s="66">
        <f>100*D138/VLOOKUP("WLD", TradeVolume[], 6, FALSE)</f>
        <v>2.3901038516417908E-2</v>
      </c>
      <c r="G138" s="66">
        <f>100*E138/VLOOKUP("WLD", TradeVolume[],7, FALSE)</f>
        <v>7.5964434694092836E-2</v>
      </c>
      <c r="H138" s="65">
        <f t="shared" si="6"/>
        <v>7987.1279097746692</v>
      </c>
      <c r="I138" s="65">
        <f t="shared" si="7"/>
        <v>28358.211308438054</v>
      </c>
      <c r="J138" s="63">
        <f>VLOOKUP(A138,Population[],MATCH("2020",Population[#Headers],0),FALSE)</f>
        <v>515332</v>
      </c>
      <c r="K138" s="27">
        <f>INDEX(GDPCapita[2020],MATCH(A138,GDPCapita[Country Code],0))</f>
        <v>28946.462677041171</v>
      </c>
      <c r="L138" s="56">
        <f>VLOOKUP(A138,TradeVolume[],MATCH("Country Growth (%)", TradeVolume[#Headers],0),FALSE)</f>
        <v>-20.14</v>
      </c>
      <c r="M138" s="58">
        <f>IF(INDEX(IHDI[IHDI],MATCH(A138,IHDI[ISO3],0))="..", NA(), INDEX(IHDI[IHDI],MATCH(A138,IHDI[ISO3],0)))</f>
        <v>0.84899999999999998</v>
      </c>
      <c r="N138" s="56">
        <f>IF(INDEX(IHDI[HDI-IHDI Loss],MATCH(A138,IHDI[ISO3],0))="..", NA(), INDEX(IHDI[HDI-IHDI Loss],MATCH(A138,IHDI[ISO3],0)))</f>
        <v>7.5163398692810528</v>
      </c>
      <c r="O138" s="56">
        <f>IF(INDEX(IHDI[Gini coefficient],MATCH(A138,IHDI[ISO3],0))="..",NA(),INDEX(IHDI[Gini coefficient],MATCH(A138,IHDI[ISO3],0)))</f>
        <v>31</v>
      </c>
      <c r="P138" s="57">
        <f>VLOOKUP($A138,ArableLand[],MATCH("2020",ArableLand[#Headers],0),FALSE)</f>
        <v>28.34375</v>
      </c>
      <c r="Q138" s="67">
        <f t="shared" si="8"/>
        <v>-255.04891907056097</v>
      </c>
      <c r="R138" t="str">
        <f>IF(INDEX(CountryList[Currency Unit],MATCH(A138,CountryList[Country ISO3], 0), 1)= "Euro","Yes","No")</f>
        <v>Yes</v>
      </c>
      <c r="S138" t="str">
        <f>IF(INDEX(CountryList[Income Group],MATCH(A138,CountryList[Country ISO3], 0), 1)= 0,"",SUBSTITUTE(SUBSTITUTE(INDEX(CountryList[Income Group],MATCH(A138,CountryList[Country ISO3], 0), 1),": OECD",""),": nonOECD",""))</f>
        <v>High income</v>
      </c>
    </row>
    <row r="139" spans="1:19" x14ac:dyDescent="0.25">
      <c r="A139" s="16" t="s">
        <v>380</v>
      </c>
      <c r="B139" t="str">
        <f>INDEX(CountryList[Country Name],MATCH(A139,CountryList[Country ISO3], 0), 1)</f>
        <v>Myanmar</v>
      </c>
      <c r="C139" t="str">
        <f>IF(INDEX(CountryList[Region],MATCH(A139,CountryList[Country ISO3], 0), 1)= 0,"",INDEX(CountryList[Region],MATCH(A139,CountryList[Country ISO3], 0), 1))</f>
        <v>East Asia &amp; Pacific</v>
      </c>
      <c r="D139" s="19">
        <f>VLOOKUP(A139,TradeVolume[],6,FALSE )</f>
        <v>19434562.16</v>
      </c>
      <c r="E139" s="19">
        <f>VLOOKUP(A139,TradeVolume[],7,FALSE )</f>
        <v>26705676.73</v>
      </c>
      <c r="F139" s="66">
        <f>100*D139/VLOOKUP("WLD", TradeVolume[], 6, FALSE)</f>
        <v>0.11285317498885404</v>
      </c>
      <c r="G139" s="66">
        <f>100*E139/VLOOKUP("WLD", TradeVolume[],7, FALSE)</f>
        <v>0.13881869340384659</v>
      </c>
      <c r="H139" s="65">
        <f t="shared" si="6"/>
        <v>357.18867378913438</v>
      </c>
      <c r="I139" s="65">
        <f t="shared" si="7"/>
        <v>490.82480867323261</v>
      </c>
      <c r="J139" s="63">
        <f>VLOOKUP(A139,Population[],MATCH("2020",Population[#Headers],0),FALSE)</f>
        <v>54409794</v>
      </c>
      <c r="K139" s="27">
        <f>INDEX(GDPCapita[2020],MATCH(A139,GDPCapita[Country Code],0))</f>
        <v>1450.6626734718172</v>
      </c>
      <c r="L139" s="56">
        <f>VLOOKUP(A139,TradeVolume[],MATCH("Country Growth (%)", TradeVolume[#Headers],0),FALSE)</f>
        <v>-1.75</v>
      </c>
      <c r="M139" s="58" t="e">
        <f>IF(INDEX(IHDI[IHDI],MATCH(A139,IHDI[ISO3],0))="..", NA(), INDEX(IHDI[IHDI],MATCH(A139,IHDI[ISO3],0)))</f>
        <v>#N/A</v>
      </c>
      <c r="N139" s="56" t="e">
        <f>IF(INDEX(IHDI[HDI-IHDI Loss],MATCH(A139,IHDI[ISO3],0))="..", NA(), INDEX(IHDI[HDI-IHDI Loss],MATCH(A139,IHDI[ISO3],0)))</f>
        <v>#N/A</v>
      </c>
      <c r="O139" s="56">
        <f>IF(INDEX(IHDI[Gini coefficient],MATCH(A139,IHDI[ISO3],0))="..",NA(),INDEX(IHDI[Gini coefficient],MATCH(A139,IHDI[ISO3],0)))</f>
        <v>30.7</v>
      </c>
      <c r="P139" s="57">
        <f>VLOOKUP($A139,ArableLand[],MATCH("2020",ArableLand[#Headers],0),FALSE)</f>
        <v>16.881425528980955</v>
      </c>
      <c r="Q139" s="67">
        <f t="shared" si="8"/>
        <v>-37.413318139810372</v>
      </c>
      <c r="R139" t="str">
        <f>IF(INDEX(CountryList[Currency Unit],MATCH(A139,CountryList[Country ISO3], 0), 1)= "Euro","Yes","No")</f>
        <v>No</v>
      </c>
      <c r="S139" t="str">
        <f>IF(INDEX(CountryList[Income Group],MATCH(A139,CountryList[Country ISO3], 0), 1)= 0,"",SUBSTITUTE(SUBSTITUTE(INDEX(CountryList[Income Group],MATCH(A139,CountryList[Country ISO3], 0), 1),": OECD",""),": nonOECD",""))</f>
        <v>Lower middle income</v>
      </c>
    </row>
    <row r="140" spans="1:19" x14ac:dyDescent="0.25">
      <c r="A140" s="16" t="s">
        <v>361</v>
      </c>
      <c r="B140" t="str">
        <f>INDEX(CountryList[Country Name],MATCH(A140,CountryList[Country ISO3], 0), 1)</f>
        <v>Mongolia</v>
      </c>
      <c r="C140" t="str">
        <f>IF(INDEX(CountryList[Region],MATCH(A140,CountryList[Country ISO3], 0), 1)= 0,"",INDEX(CountryList[Region],MATCH(A140,CountryList[Country ISO3], 0), 1))</f>
        <v>East Asia &amp; Pacific</v>
      </c>
      <c r="D140" s="19">
        <f>VLOOKUP(A140,TradeVolume[],6,FALSE )</f>
        <v>6240940.1900000004</v>
      </c>
      <c r="E140" s="19">
        <f>VLOOKUP(A140,TradeVolume[],7,FALSE )</f>
        <v>5175515.17</v>
      </c>
      <c r="F140" s="66">
        <f>100*D140/VLOOKUP("WLD", TradeVolume[], 6, FALSE)</f>
        <v>3.624007114534563E-2</v>
      </c>
      <c r="G140" s="66">
        <f>100*E140/VLOOKUP("WLD", TradeVolume[],7, FALSE)</f>
        <v>2.6902828969846027E-2</v>
      </c>
      <c r="H140" s="65">
        <f t="shared" si="6"/>
        <v>1903.7169934831918</v>
      </c>
      <c r="I140" s="65">
        <f t="shared" si="7"/>
        <v>1578.7230576165882</v>
      </c>
      <c r="J140" s="63">
        <f>VLOOKUP(A140,Population[],MATCH("2020",Population[#Headers],0),FALSE)</f>
        <v>3278292</v>
      </c>
      <c r="K140" s="27">
        <f>INDEX(GDPCapita[2020],MATCH(A140,GDPCapita[Country Code],0))</f>
        <v>4060.9505177003803</v>
      </c>
      <c r="L140" s="56">
        <f>VLOOKUP(A140,TradeVolume[],MATCH("Country Growth (%)", TradeVolume[#Headers],0),FALSE)</f>
        <v>-7.01</v>
      </c>
      <c r="M140" s="58">
        <f>IF(INDEX(IHDI[IHDI],MATCH(A140,IHDI[ISO3],0))="..", NA(), INDEX(IHDI[IHDI],MATCH(A140,IHDI[ISO3],0)))</f>
        <v>0.64400000000000002</v>
      </c>
      <c r="N140" s="56">
        <f>IF(INDEX(IHDI[HDI-IHDI Loss],MATCH(A140,IHDI[ISO3],0))="..", NA(), INDEX(IHDI[HDI-IHDI Loss],MATCH(A140,IHDI[ISO3],0)))</f>
        <v>12.855209742895802</v>
      </c>
      <c r="O140" s="56">
        <f>IF(INDEX(IHDI[Gini coefficient],MATCH(A140,IHDI[ISO3],0))="..",NA(),INDEX(IHDI[Gini coefficient],MATCH(A140,IHDI[ISO3],0)))</f>
        <v>32.700000000000003</v>
      </c>
      <c r="P140" s="57">
        <f>VLOOKUP($A140,ArableLand[],MATCH("2020",ArableLand[#Headers],0),FALSE)</f>
        <v>0.86065749274290626</v>
      </c>
      <c r="Q140" s="67">
        <f t="shared" si="8"/>
        <v>17.07154671514326</v>
      </c>
      <c r="R140" t="str">
        <f>IF(INDEX(CountryList[Currency Unit],MATCH(A140,CountryList[Country ISO3], 0), 1)= "Euro","Yes","No")</f>
        <v>No</v>
      </c>
      <c r="S140" t="str">
        <f>IF(INDEX(CountryList[Income Group],MATCH(A140,CountryList[Country ISO3], 0), 1)= 0,"",SUBSTITUTE(SUBSTITUTE(INDEX(CountryList[Income Group],MATCH(A140,CountryList[Country ISO3], 0), 1),": OECD",""),": nonOECD",""))</f>
        <v>Upper middle income</v>
      </c>
    </row>
    <row r="141" spans="1:19" x14ac:dyDescent="0.25">
      <c r="A141" s="16" t="s">
        <v>534</v>
      </c>
      <c r="B141" t="str">
        <f>INDEX(CountryList[Country Name],MATCH(A141,CountryList[Country ISO3], 0), 1)</f>
        <v>Northern Mariana Islands</v>
      </c>
      <c r="C141" t="str">
        <f>IF(INDEX(CountryList[Region],MATCH(A141,CountryList[Country ISO3], 0), 1)= 0,"",INDEX(CountryList[Region],MATCH(A141,CountryList[Country ISO3], 0), 1))</f>
        <v>East Asia &amp; Pacific</v>
      </c>
      <c r="D141" s="19">
        <f>VLOOKUP(A141,TradeVolume[],6,FALSE )</f>
        <v>8129.79</v>
      </c>
      <c r="E141" s="19">
        <f>VLOOKUP(A141,TradeVolume[],7,FALSE )</f>
        <v>118998.69</v>
      </c>
      <c r="F141" s="66">
        <f>100*D141/VLOOKUP("WLD", TradeVolume[], 6, FALSE)</f>
        <v>4.7208298593984674E-5</v>
      </c>
      <c r="G141" s="66">
        <f>100*E141/VLOOKUP("WLD", TradeVolume[],7, FALSE)</f>
        <v>6.185667125975648E-4</v>
      </c>
      <c r="H141" s="65">
        <f t="shared" si="6"/>
        <v>141.24763278141668</v>
      </c>
      <c r="I141" s="65">
        <f t="shared" si="7"/>
        <v>2067.4929200618517</v>
      </c>
      <c r="J141" s="63">
        <f>VLOOKUP(A141,Population[],MATCH("2020",Population[#Headers],0),FALSE)</f>
        <v>57557</v>
      </c>
      <c r="K141" s="27">
        <f>INDEX(GDPCapita[2020],MATCH(A141,GDPCapita[Country Code],0))</f>
        <v>0</v>
      </c>
      <c r="L141" s="56">
        <f>VLOOKUP(A141,TradeVolume[],MATCH("Country Growth (%)", TradeVolume[#Headers],0),FALSE)</f>
        <v>0</v>
      </c>
      <c r="M141" s="58" t="e">
        <f>IF(INDEX(IHDI[IHDI],MATCH(A141,IHDI[ISO3],0))="..", NA(), INDEX(IHDI[IHDI],MATCH(A141,IHDI[ISO3],0)))</f>
        <v>#N/A</v>
      </c>
      <c r="N141" s="56" t="e">
        <f>IF(INDEX(IHDI[HDI-IHDI Loss],MATCH(A141,IHDI[ISO3],0))="..", NA(), INDEX(IHDI[HDI-IHDI Loss],MATCH(A141,IHDI[ISO3],0)))</f>
        <v>#N/A</v>
      </c>
      <c r="O141" s="56" t="e">
        <f>IF(INDEX(IHDI[Gini coefficient],MATCH(A141,IHDI[ISO3],0))="..",NA(),INDEX(IHDI[Gini coefficient],MATCH(A141,IHDI[ISO3],0)))</f>
        <v>#N/A</v>
      </c>
      <c r="P141" s="57">
        <f>VLOOKUP($A141,ArableLand[],MATCH("2020",ArableLand[#Headers],0),FALSE)</f>
        <v>0.17391304347826086</v>
      </c>
      <c r="Q141" s="67">
        <f t="shared" si="8"/>
        <v>-1363.7363326727996</v>
      </c>
      <c r="R141" t="str">
        <f>IF(INDEX(CountryList[Currency Unit],MATCH(A141,CountryList[Country ISO3], 0), 1)= "Euro","Yes","No")</f>
        <v>No</v>
      </c>
      <c r="S141" t="str">
        <f>IF(INDEX(CountryList[Income Group],MATCH(A141,CountryList[Country ISO3], 0), 1)= 0,"",SUBSTITUTE(SUBSTITUTE(INDEX(CountryList[Income Group],MATCH(A141,CountryList[Country ISO3], 0), 1),": OECD",""),": nonOECD",""))</f>
        <v>High income</v>
      </c>
    </row>
    <row r="142" spans="1:19" x14ac:dyDescent="0.25">
      <c r="A142" s="16" t="s">
        <v>300</v>
      </c>
      <c r="B142" t="str">
        <f>INDEX(CountryList[Country Name],MATCH(A142,CountryList[Country ISO3], 0), 1)</f>
        <v>Mozambique</v>
      </c>
      <c r="C142" t="str">
        <f>IF(INDEX(CountryList[Region],MATCH(A142,CountryList[Country ISO3], 0), 1)= 0,"",INDEX(CountryList[Region],MATCH(A142,CountryList[Country ISO3], 0), 1))</f>
        <v>Sub-Saharan Africa</v>
      </c>
      <c r="D142" s="19">
        <f>VLOOKUP(A142,TradeVolume[],6,FALSE )</f>
        <v>4871331.8</v>
      </c>
      <c r="E142" s="19">
        <f>VLOOKUP(A142,TradeVolume[],7,FALSE )</f>
        <v>11735729.380000001</v>
      </c>
      <c r="F142" s="66">
        <f>100*D142/VLOOKUP("WLD", TradeVolume[], 6, FALSE)</f>
        <v>2.8286989721108765E-2</v>
      </c>
      <c r="G142" s="66">
        <f>100*E142/VLOOKUP("WLD", TradeVolume[],7, FALSE)</f>
        <v>6.1003457622275152E-2</v>
      </c>
      <c r="H142" s="65">
        <f t="shared" si="6"/>
        <v>155.85551120949046</v>
      </c>
      <c r="I142" s="65">
        <f t="shared" si="7"/>
        <v>375.47803701980149</v>
      </c>
      <c r="J142" s="63">
        <f>VLOOKUP(A142,Population[],MATCH("2020",Population[#Headers],0),FALSE)</f>
        <v>31255435</v>
      </c>
      <c r="K142" s="27">
        <f>INDEX(GDPCapita[2019],MATCH(A142,GDPCapita[Country Code],0))</f>
        <v>506.81713913122451</v>
      </c>
      <c r="L142" s="56">
        <f>VLOOKUP(A142,TradeVolume[],MATCH("Country Growth (%)", TradeVolume[#Headers],0),FALSE)</f>
        <v>-8.1999999999999993</v>
      </c>
      <c r="M142" s="58">
        <f>IF(INDEX(IHDI[IHDI],MATCH(A142,IHDI[ISO3],0))="..", NA(), INDEX(IHDI[IHDI],MATCH(A142,IHDI[ISO3],0)))</f>
        <v>0.3</v>
      </c>
      <c r="N142" s="56">
        <f>IF(INDEX(IHDI[HDI-IHDI Loss],MATCH(A142,IHDI[ISO3],0))="..", NA(), INDEX(IHDI[HDI-IHDI Loss],MATCH(A142,IHDI[ISO3],0)))</f>
        <v>32.735426008968616</v>
      </c>
      <c r="O142" s="56">
        <f>IF(INDEX(IHDI[Gini coefficient],MATCH(A142,IHDI[ISO3],0))="..",NA(),INDEX(IHDI[Gini coefficient],MATCH(A142,IHDI[ISO3],0)))</f>
        <v>54</v>
      </c>
      <c r="P142" s="57">
        <f>VLOOKUP($A142,ArableLand[],MATCH("2020",ArableLand[#Headers],0),FALSE)</f>
        <v>7.184821587527658</v>
      </c>
      <c r="Q142" s="67">
        <f t="shared" si="8"/>
        <v>-140.9141865475064</v>
      </c>
      <c r="R142" t="str">
        <f>IF(INDEX(CountryList[Currency Unit],MATCH(A142,CountryList[Country ISO3], 0), 1)= "Euro","Yes","No")</f>
        <v>No</v>
      </c>
      <c r="S142" t="str">
        <f>IF(INDEX(CountryList[Income Group],MATCH(A142,CountryList[Country ISO3], 0), 1)= 0,"",SUBSTITUTE(SUBSTITUTE(INDEX(CountryList[Income Group],MATCH(A142,CountryList[Country ISO3], 0), 1),": OECD",""),": nonOECD",""))</f>
        <v>Low income</v>
      </c>
    </row>
    <row r="143" spans="1:19" x14ac:dyDescent="0.25">
      <c r="A143" s="16" t="s">
        <v>344</v>
      </c>
      <c r="B143" t="str">
        <f>INDEX(CountryList[Country Name],MATCH(A143,CountryList[Country ISO3], 0), 1)</f>
        <v>Mauritania</v>
      </c>
      <c r="C143" t="str">
        <f>IF(INDEX(CountryList[Region],MATCH(A143,CountryList[Country ISO3], 0), 1)= 0,"",INDEX(CountryList[Region],MATCH(A143,CountryList[Country ISO3], 0), 1))</f>
        <v>Sub-Saharan Africa</v>
      </c>
      <c r="D143" s="19">
        <f>VLOOKUP(A143,TradeVolume[],6,FALSE )</f>
        <v>3202071</v>
      </c>
      <c r="E143" s="19">
        <f>VLOOKUP(A143,TradeVolume[],7,FALSE )</f>
        <v>3676651.65</v>
      </c>
      <c r="F143" s="66">
        <f>100*D143/VLOOKUP("WLD", TradeVolume[], 6, FALSE)</f>
        <v>1.8593878056768882E-2</v>
      </c>
      <c r="G143" s="66">
        <f>100*E143/VLOOKUP("WLD", TradeVolume[],7, FALSE)</f>
        <v>1.9111591266314884E-2</v>
      </c>
      <c r="H143" s="65">
        <f t="shared" si="6"/>
        <v>688.66777355763645</v>
      </c>
      <c r="I143" s="65">
        <f t="shared" si="7"/>
        <v>790.73559141958765</v>
      </c>
      <c r="J143" s="63">
        <f>VLOOKUP(A143,Population[],MATCH("2020",Population[#Headers],0),FALSE)</f>
        <v>4649660</v>
      </c>
      <c r="K143" s="27">
        <f>INDEX(GDPCapita[2020],MATCH(A143,GDPCapita[Country Code],0))</f>
        <v>1702.4869589824762</v>
      </c>
      <c r="L143" s="56">
        <f>VLOOKUP(A143,TradeVolume[],MATCH("Country Growth (%)", TradeVolume[#Headers],0),FALSE)</f>
        <v>-11.7</v>
      </c>
      <c r="M143" s="58">
        <f>IF(INDEX(IHDI[IHDI],MATCH(A143,IHDI[ISO3],0))="..", NA(), INDEX(IHDI[IHDI],MATCH(A143,IHDI[ISO3],0)))</f>
        <v>0.38900000000000001</v>
      </c>
      <c r="N143" s="56">
        <f>IF(INDEX(IHDI[HDI-IHDI Loss],MATCH(A143,IHDI[ISO3],0))="..", NA(), INDEX(IHDI[HDI-IHDI Loss],MATCH(A143,IHDI[ISO3],0)))</f>
        <v>30.035971223021583</v>
      </c>
      <c r="O143" s="56">
        <f>IF(INDEX(IHDI[Gini coefficient],MATCH(A143,IHDI[ISO3],0))="..",NA(),INDEX(IHDI[Gini coefficient],MATCH(A143,IHDI[ISO3],0)))</f>
        <v>32.6</v>
      </c>
      <c r="P143" s="57">
        <f>VLOOKUP($A143,ArableLand[],MATCH("2020",ArableLand[#Headers],0),FALSE)</f>
        <v>0.38808576695449692</v>
      </c>
      <c r="Q143" s="67">
        <f t="shared" si="8"/>
        <v>-14.821053312059608</v>
      </c>
      <c r="R143" t="str">
        <f>IF(INDEX(CountryList[Currency Unit],MATCH(A143,CountryList[Country ISO3], 0), 1)= "Euro","Yes","No")</f>
        <v>No</v>
      </c>
      <c r="S143" t="str">
        <f>IF(INDEX(CountryList[Income Group],MATCH(A143,CountryList[Country ISO3], 0), 1)= 0,"",SUBSTITUTE(SUBSTITUTE(INDEX(CountryList[Income Group],MATCH(A143,CountryList[Country ISO3], 0), 1),": OECD",""),": nonOECD",""))</f>
        <v>Lower middle income</v>
      </c>
    </row>
    <row r="144" spans="1:19" x14ac:dyDescent="0.25">
      <c r="A144" s="16" t="s">
        <v>479</v>
      </c>
      <c r="B144" t="str">
        <f>INDEX(CountryList[Country Name],MATCH(A144,CountryList[Country ISO3], 0), 1)</f>
        <v>Montserrat</v>
      </c>
      <c r="C144" t="str">
        <f>IF(INDEX(CountryList[Region],MATCH(A144,CountryList[Country ISO3], 0), 1)= 0,"",INDEX(CountryList[Region],MATCH(A144,CountryList[Country ISO3], 0), 1))</f>
        <v/>
      </c>
      <c r="D144" s="19">
        <f>VLOOKUP(A144,TradeVolume[],6,FALSE )</f>
        <v>5811.51</v>
      </c>
      <c r="E144" s="19">
        <f>VLOOKUP(A144,TradeVolume[],7,FALSE )</f>
        <v>20580.12</v>
      </c>
      <c r="F144" s="66">
        <f>100*D144/VLOOKUP("WLD", TradeVolume[], 6, FALSE)</f>
        <v>3.3746443556589758E-5</v>
      </c>
      <c r="G144" s="66">
        <f>100*E144/VLOOKUP("WLD", TradeVolume[],7, FALSE)</f>
        <v>1.0697745641791011E-4</v>
      </c>
      <c r="H144" s="65" t="e">
        <f t="shared" si="6"/>
        <v>#N/A</v>
      </c>
      <c r="I144" s="65" t="e">
        <f t="shared" si="7"/>
        <v>#N/A</v>
      </c>
      <c r="J144" s="63" t="e">
        <f>VLOOKUP(A144,Population[],MATCH("2020",Population[#Headers],0),FALSE)</f>
        <v>#N/A</v>
      </c>
      <c r="K144" s="27" t="e">
        <f>INDEX(GDPCapita[2020],MATCH(A144,GDPCapita[Country Code],0))</f>
        <v>#N/A</v>
      </c>
      <c r="L144" s="56">
        <f>VLOOKUP(A144,TradeVolume[],MATCH("Country Growth (%)", TradeVolume[#Headers],0),FALSE)</f>
        <v>-2.97</v>
      </c>
      <c r="M144" s="58" t="e">
        <f>IF(INDEX(IHDI[IHDI],MATCH(A144,IHDI[ISO3],0))="..", NA(), INDEX(IHDI[IHDI],MATCH(A144,IHDI[ISO3],0)))</f>
        <v>#N/A</v>
      </c>
      <c r="N144" s="56" t="e">
        <f>IF(INDEX(IHDI[HDI-IHDI Loss],MATCH(A144,IHDI[ISO3],0))="..", NA(), INDEX(IHDI[HDI-IHDI Loss],MATCH(A144,IHDI[ISO3],0)))</f>
        <v>#N/A</v>
      </c>
      <c r="O144" s="56" t="e">
        <f>IF(INDEX(IHDI[Gini coefficient],MATCH(A144,IHDI[ISO3],0))="..",NA(),INDEX(IHDI[Gini coefficient],MATCH(A144,IHDI[ISO3],0)))</f>
        <v>#N/A</v>
      </c>
      <c r="P144" s="57" t="e">
        <f>VLOOKUP($A144,ArableLand[],MATCH("2020",ArableLand[#Headers],0),FALSE)</f>
        <v>#N/A</v>
      </c>
      <c r="Q144" s="67">
        <f t="shared" si="8"/>
        <v>-254.12689645204085</v>
      </c>
      <c r="R144" t="str">
        <f>IF(INDEX(CountryList[Currency Unit],MATCH(A144,CountryList[Country ISO3], 0), 1)= "Euro","Yes","No")</f>
        <v>No</v>
      </c>
      <c r="S144" t="str">
        <f>IF(INDEX(CountryList[Income Group],MATCH(A144,CountryList[Country ISO3], 0), 1)= 0,"",SUBSTITUTE(SUBSTITUTE(INDEX(CountryList[Income Group],MATCH(A144,CountryList[Country ISO3], 0), 1),": OECD",""),": nonOECD",""))</f>
        <v>Others</v>
      </c>
    </row>
    <row r="145" spans="1:19" x14ac:dyDescent="0.25">
      <c r="A145" s="16" t="s">
        <v>297</v>
      </c>
      <c r="B145" t="str">
        <f>INDEX(CountryList[Country Name],MATCH(A145,CountryList[Country ISO3], 0), 1)</f>
        <v>Mauritius</v>
      </c>
      <c r="C145" t="str">
        <f>IF(INDEX(CountryList[Region],MATCH(A145,CountryList[Country ISO3], 0), 1)= 0,"",INDEX(CountryList[Region],MATCH(A145,CountryList[Country ISO3], 0), 1))</f>
        <v>Sub-Saharan Africa</v>
      </c>
      <c r="D145" s="19">
        <f>VLOOKUP(A145,TradeVolume[],6,FALSE )</f>
        <v>1936699.9</v>
      </c>
      <c r="E145" s="19">
        <f>VLOOKUP(A145,TradeVolume[],7,FALSE )</f>
        <v>4377960.18</v>
      </c>
      <c r="F145" s="66">
        <f>100*D145/VLOOKUP("WLD", TradeVolume[], 6, FALSE)</f>
        <v>1.1246084728651079E-2</v>
      </c>
      <c r="G145" s="66">
        <f>100*E145/VLOOKUP("WLD", TradeVolume[],7, FALSE)</f>
        <v>2.2757060909037261E-2</v>
      </c>
      <c r="H145" s="65">
        <f t="shared" si="6"/>
        <v>1530.0929890814859</v>
      </c>
      <c r="I145" s="65">
        <f t="shared" si="7"/>
        <v>3458.8147486845642</v>
      </c>
      <c r="J145" s="63">
        <f>VLOOKUP(A145,Population[],MATCH("2020",Population[#Headers],0),FALSE)</f>
        <v>1265740</v>
      </c>
      <c r="K145" s="27">
        <f>INDEX(GDPCapita[2020],MATCH(A145,GDPCapita[Country Code],0))</f>
        <v>8632.7528587245779</v>
      </c>
      <c r="L145" s="56">
        <f>VLOOKUP(A145,TradeVolume[],MATCH("Country Growth (%)", TradeVolume[#Headers],0),FALSE)</f>
        <v>-13.16</v>
      </c>
      <c r="M145" s="58">
        <f>IF(INDEX(IHDI[IHDI],MATCH(A145,IHDI[ISO3],0))="..", NA(), INDEX(IHDI[IHDI],MATCH(A145,IHDI[ISO3],0)))</f>
        <v>0.66600000000000004</v>
      </c>
      <c r="N145" s="56">
        <f>IF(INDEX(IHDI[HDI-IHDI Loss],MATCH(A145,IHDI[ISO3],0))="..", NA(), INDEX(IHDI[HDI-IHDI Loss],MATCH(A145,IHDI[ISO3],0)))</f>
        <v>16.957605985037404</v>
      </c>
      <c r="O145" s="56">
        <f>IF(INDEX(IHDI[Gini coefficient],MATCH(A145,IHDI[ISO3],0))="..",NA(),INDEX(IHDI[Gini coefficient],MATCH(A145,IHDI[ISO3],0)))</f>
        <v>36.799999999999997</v>
      </c>
      <c r="P145" s="57">
        <f>VLOOKUP($A145,ArableLand[],MATCH("2020",ArableLand[#Headers],0),FALSE)</f>
        <v>36.945812807881772</v>
      </c>
      <c r="Q145" s="67">
        <f t="shared" si="8"/>
        <v>-126.0525846053898</v>
      </c>
      <c r="R145" t="str">
        <f>IF(INDEX(CountryList[Currency Unit],MATCH(A145,CountryList[Country ISO3], 0), 1)= "Euro","Yes","No")</f>
        <v>No</v>
      </c>
      <c r="S145" t="str">
        <f>IF(INDEX(CountryList[Income Group],MATCH(A145,CountryList[Country ISO3], 0), 1)= 0,"",SUBSTITUTE(SUBSTITUTE(INDEX(CountryList[Income Group],MATCH(A145,CountryList[Country ISO3], 0), 1),": OECD",""),": nonOECD",""))</f>
        <v>Upper middle income</v>
      </c>
    </row>
    <row r="146" spans="1:19" x14ac:dyDescent="0.25">
      <c r="A146" s="16" t="s">
        <v>296</v>
      </c>
      <c r="B146" t="str">
        <f>INDEX(CountryList[Country Name],MATCH(A146,CountryList[Country ISO3], 0), 1)</f>
        <v>Malawi</v>
      </c>
      <c r="C146" t="str">
        <f>IF(INDEX(CountryList[Region],MATCH(A146,CountryList[Country ISO3], 0), 1)= 0,"",INDEX(CountryList[Region],MATCH(A146,CountryList[Country ISO3], 0), 1))</f>
        <v>Sub-Saharan Africa</v>
      </c>
      <c r="D146" s="19">
        <f>VLOOKUP(A146,TradeVolume[],6,FALSE )</f>
        <v>766739.88</v>
      </c>
      <c r="E146" s="19">
        <f>VLOOKUP(A146,TradeVolume[],7,FALSE )</f>
        <v>1507811.21</v>
      </c>
      <c r="F146" s="66">
        <f>100*D146/VLOOKUP("WLD", TradeVolume[], 6, FALSE)</f>
        <v>4.4523272063553892E-3</v>
      </c>
      <c r="G146" s="66">
        <f>100*E146/VLOOKUP("WLD", TradeVolume[],7, FALSE)</f>
        <v>7.8377486625059185E-3</v>
      </c>
      <c r="H146" s="65">
        <f t="shared" si="6"/>
        <v>40.080589839338359</v>
      </c>
      <c r="I146" s="65">
        <f t="shared" si="7"/>
        <v>78.819380913337227</v>
      </c>
      <c r="J146" s="63">
        <f>VLOOKUP(A146,Population[],MATCH("2020",Population[#Headers],0),FALSE)</f>
        <v>19129955</v>
      </c>
      <c r="K146" s="27">
        <f>INDEX(GDPCapita[2020],MATCH(A146,GDPCapita[Country Code],0))</f>
        <v>636.28630959005125</v>
      </c>
      <c r="L146" s="56">
        <f>VLOOKUP(A146,TradeVolume[],MATCH("Country Growth (%)", TradeVolume[#Headers],0),FALSE)</f>
        <v>-3.72</v>
      </c>
      <c r="M146" s="58">
        <f>IF(INDEX(IHDI[IHDI],MATCH(A146,IHDI[ISO3],0))="..", NA(), INDEX(IHDI[IHDI],MATCH(A146,IHDI[ISO3],0)))</f>
        <v>0.377</v>
      </c>
      <c r="N146" s="56">
        <f>IF(INDEX(IHDI[HDI-IHDI Loss],MATCH(A146,IHDI[ISO3],0))="..", NA(), INDEX(IHDI[HDI-IHDI Loss],MATCH(A146,IHDI[ISO3],0)))</f>
        <v>26.3671875</v>
      </c>
      <c r="O146" s="56">
        <f>IF(INDEX(IHDI[Gini coefficient],MATCH(A146,IHDI[ISO3],0))="..",NA(),INDEX(IHDI[Gini coefficient],MATCH(A146,IHDI[ISO3],0)))</f>
        <v>38.5</v>
      </c>
      <c r="P146" s="57">
        <f>VLOOKUP($A146,ArableLand[],MATCH("2020",ArableLand[#Headers],0),FALSE)</f>
        <v>38.18413237165889</v>
      </c>
      <c r="Q146" s="67">
        <f t="shared" si="8"/>
        <v>-96.652247956634255</v>
      </c>
      <c r="R146" t="str">
        <f>IF(INDEX(CountryList[Currency Unit],MATCH(A146,CountryList[Country ISO3], 0), 1)= "Euro","Yes","No")</f>
        <v>No</v>
      </c>
      <c r="S146" t="str">
        <f>IF(INDEX(CountryList[Income Group],MATCH(A146,CountryList[Country ISO3], 0), 1)= 0,"",SUBSTITUTE(SUBSTITUTE(INDEX(CountryList[Income Group],MATCH(A146,CountryList[Country ISO3], 0), 1),": OECD",""),": nonOECD",""))</f>
        <v>Low income</v>
      </c>
    </row>
    <row r="147" spans="1:19" x14ac:dyDescent="0.25">
      <c r="A147" s="16" t="s">
        <v>379</v>
      </c>
      <c r="B147" t="str">
        <f>INDEX(CountryList[Country Name],MATCH(A147,CountryList[Country ISO3], 0), 1)</f>
        <v>Malaysia</v>
      </c>
      <c r="C147" t="str">
        <f>IF(INDEX(CountryList[Region],MATCH(A147,CountryList[Country ISO3], 0), 1)= 0,"",INDEX(CountryList[Region],MATCH(A147,CountryList[Country ISO3], 0), 1))</f>
        <v>East Asia &amp; Pacific</v>
      </c>
      <c r="D147" s="19">
        <f>VLOOKUP(A147,TradeVolume[],6,FALSE )</f>
        <v>328295688.25999999</v>
      </c>
      <c r="E147" s="19">
        <f>VLOOKUP(A147,TradeVolume[],7,FALSE )</f>
        <v>210775117.62</v>
      </c>
      <c r="F147" s="66">
        <f>100*D147/VLOOKUP("WLD", TradeVolume[], 6, FALSE)</f>
        <v>1.9063568528210186</v>
      </c>
      <c r="G147" s="66">
        <f>100*E147/VLOOKUP("WLD", TradeVolume[],7, FALSE)</f>
        <v>1.0956294695644839</v>
      </c>
      <c r="H147" s="65">
        <f t="shared" si="6"/>
        <v>10143.227724972361</v>
      </c>
      <c r="I147" s="65">
        <f t="shared" si="7"/>
        <v>6512.23909795706</v>
      </c>
      <c r="J147" s="63">
        <f>VLOOKUP(A147,Population[],MATCH("2020",Population[#Headers],0),FALSE)</f>
        <v>32365998</v>
      </c>
      <c r="K147" s="27">
        <f>INDEX(GDPCapita[2020],MATCH(A147,GDPCapita[Country Code],0))</f>
        <v>10412.347667749935</v>
      </c>
      <c r="L147" s="56">
        <f>VLOOKUP(A147,TradeVolume[],MATCH("Country Growth (%)", TradeVolume[#Headers],0),FALSE)</f>
        <v>-3.63</v>
      </c>
      <c r="M147" s="58" t="e">
        <f>IF(INDEX(IHDI[IHDI],MATCH(A147,IHDI[ISO3],0))="..", NA(), INDEX(IHDI[IHDI],MATCH(A147,IHDI[ISO3],0)))</f>
        <v>#N/A</v>
      </c>
      <c r="N147" s="56" t="e">
        <f>IF(INDEX(IHDI[HDI-IHDI Loss],MATCH(A147,IHDI[ISO3],0))="..", NA(), INDEX(IHDI[HDI-IHDI Loss],MATCH(A147,IHDI[ISO3],0)))</f>
        <v>#N/A</v>
      </c>
      <c r="O147" s="56">
        <f>IF(INDEX(IHDI[Gini coefficient],MATCH(A147,IHDI[ISO3],0))="..",NA(),INDEX(IHDI[Gini coefficient],MATCH(A147,IHDI[ISO3],0)))</f>
        <v>41.1</v>
      </c>
      <c r="P147" s="57">
        <f>VLOOKUP($A147,ArableLand[],MATCH("2020",ArableLand[#Headers],0),FALSE)</f>
        <v>2.5140770050220667</v>
      </c>
      <c r="Q147" s="67">
        <f t="shared" si="8"/>
        <v>35.797171526336754</v>
      </c>
      <c r="R147" t="str">
        <f>IF(INDEX(CountryList[Currency Unit],MATCH(A147,CountryList[Country ISO3], 0), 1)= "Euro","Yes","No")</f>
        <v>No</v>
      </c>
      <c r="S147" t="str">
        <f>IF(INDEX(CountryList[Income Group],MATCH(A147,CountryList[Country ISO3], 0), 1)= 0,"",SUBSTITUTE(SUBSTITUTE(INDEX(CountryList[Income Group],MATCH(A147,CountryList[Country ISO3], 0), 1),": OECD",""),": nonOECD",""))</f>
        <v>Upper middle income</v>
      </c>
    </row>
    <row r="148" spans="1:19" x14ac:dyDescent="0.25">
      <c r="A148" s="16" t="s">
        <v>331</v>
      </c>
      <c r="B148" t="str">
        <f>INDEX(CountryList[Country Name],MATCH(A148,CountryList[Country ISO3], 0), 1)</f>
        <v>Namibia</v>
      </c>
      <c r="C148" t="str">
        <f>IF(INDEX(CountryList[Region],MATCH(A148,CountryList[Country ISO3], 0), 1)= 0,"",INDEX(CountryList[Region],MATCH(A148,CountryList[Country ISO3], 0), 1))</f>
        <v>Sub-Saharan Africa</v>
      </c>
      <c r="D148" s="19">
        <f>VLOOKUP(A148,TradeVolume[],6,FALSE )</f>
        <v>4226673.67</v>
      </c>
      <c r="E148" s="19">
        <f>VLOOKUP(A148,TradeVolume[],7,FALSE )</f>
        <v>4507636.16</v>
      </c>
      <c r="F148" s="66">
        <f>100*D148/VLOOKUP("WLD", TradeVolume[], 6, FALSE)</f>
        <v>2.4543570334866344E-2</v>
      </c>
      <c r="G148" s="66">
        <f>100*E148/VLOOKUP("WLD", TradeVolume[],7, FALSE)</f>
        <v>2.3431129208877095E-2</v>
      </c>
      <c r="H148" s="65">
        <f t="shared" si="6"/>
        <v>1663.4448639781874</v>
      </c>
      <c r="I148" s="65">
        <f t="shared" si="7"/>
        <v>1774.0201407681325</v>
      </c>
      <c r="J148" s="63">
        <f>VLOOKUP(A148,Population[],MATCH("2020",Population[#Headers],0),FALSE)</f>
        <v>2540916</v>
      </c>
      <c r="K148" s="27">
        <f>INDEX(GDPCapita[2020],MATCH(A148,GDPCapita[Country Code],0))</f>
        <v>4157.0195061914756</v>
      </c>
      <c r="L148" s="56">
        <f>VLOOKUP(A148,TradeVolume[],MATCH("Country Growth (%)", TradeVolume[#Headers],0),FALSE)</f>
        <v>-8.14</v>
      </c>
      <c r="M148" s="58">
        <f>IF(INDEX(IHDI[IHDI],MATCH(A148,IHDI[ISO3],0))="..", NA(), INDEX(IHDI[IHDI],MATCH(A148,IHDI[ISO3],0)))</f>
        <v>0.40200000000000002</v>
      </c>
      <c r="N148" s="56">
        <f>IF(INDEX(IHDI[HDI-IHDI Loss],MATCH(A148,IHDI[ISO3],0))="..", NA(), INDEX(IHDI[HDI-IHDI Loss],MATCH(A148,IHDI[ISO3],0)))</f>
        <v>34.634146341463413</v>
      </c>
      <c r="O148" s="56">
        <f>IF(INDEX(IHDI[Gini coefficient],MATCH(A148,IHDI[ISO3],0))="..",NA(),INDEX(IHDI[Gini coefficient],MATCH(A148,IHDI[ISO3],0)))</f>
        <v>59.1</v>
      </c>
      <c r="P148" s="57">
        <f>VLOOKUP($A148,ArableLand[],MATCH("2020",ArableLand[#Headers],0),FALSE)</f>
        <v>0.97171106171579891</v>
      </c>
      <c r="Q148" s="67">
        <f t="shared" si="8"/>
        <v>-6.6473665093714329</v>
      </c>
      <c r="R148" t="str">
        <f>IF(INDEX(CountryList[Currency Unit],MATCH(A148,CountryList[Country ISO3], 0), 1)= "Euro","Yes","No")</f>
        <v>No</v>
      </c>
      <c r="S148" t="str">
        <f>IF(INDEX(CountryList[Income Group],MATCH(A148,CountryList[Country ISO3], 0), 1)= 0,"",SUBSTITUTE(SUBSTITUTE(INDEX(CountryList[Income Group],MATCH(A148,CountryList[Country ISO3], 0), 1),": OECD",""),": nonOECD",""))</f>
        <v>Upper middle income</v>
      </c>
    </row>
    <row r="149" spans="1:19" x14ac:dyDescent="0.25">
      <c r="A149" s="16" t="s">
        <v>525</v>
      </c>
      <c r="B149" t="str">
        <f>INDEX(CountryList[Country Name],MATCH(A149,CountryList[Country ISO3], 0), 1)</f>
        <v>New Caledonia</v>
      </c>
      <c r="C149" t="str">
        <f>IF(INDEX(CountryList[Region],MATCH(A149,CountryList[Country ISO3], 0), 1)= 0,"",INDEX(CountryList[Region],MATCH(A149,CountryList[Country ISO3], 0), 1))</f>
        <v>East Asia &amp; Pacific</v>
      </c>
      <c r="D149" s="19">
        <f>VLOOKUP(A149,TradeVolume[],6,FALSE )</f>
        <v>1896648.88</v>
      </c>
      <c r="E149" s="19">
        <f>VLOOKUP(A149,TradeVolume[],7,FALSE )</f>
        <v>3298573.71</v>
      </c>
      <c r="F149" s="66">
        <f>100*D149/VLOOKUP("WLD", TradeVolume[], 6, FALSE)</f>
        <v>1.101351531281701E-2</v>
      </c>
      <c r="G149" s="66">
        <f>100*E149/VLOOKUP("WLD", TradeVolume[],7, FALSE)</f>
        <v>1.7146305527022634E-2</v>
      </c>
      <c r="H149" s="65">
        <f t="shared" si="6"/>
        <v>6973.9994116781882</v>
      </c>
      <c r="I149" s="65">
        <f t="shared" si="7"/>
        <v>12128.892888660097</v>
      </c>
      <c r="J149" s="63">
        <f>VLOOKUP(A149,Population[],MATCH("2020",Population[#Headers],0),FALSE)</f>
        <v>271960</v>
      </c>
      <c r="K149" s="27">
        <f>INDEX(GDPCapita[2020],MATCH(A149,GDPCapita[Country Code],0))</f>
        <v>34694.550401702822</v>
      </c>
      <c r="L149" s="56">
        <f>VLOOKUP(A149,TradeVolume[],MATCH("Country Growth (%)", TradeVolume[#Headers],0),FALSE)</f>
        <v>0</v>
      </c>
      <c r="M149" s="58" t="e">
        <f>IF(INDEX(IHDI[IHDI],MATCH(A149,IHDI[ISO3],0))="..", NA(), INDEX(IHDI[IHDI],MATCH(A149,IHDI[ISO3],0)))</f>
        <v>#N/A</v>
      </c>
      <c r="N149" s="56" t="e">
        <f>IF(INDEX(IHDI[HDI-IHDI Loss],MATCH(A149,IHDI[ISO3],0))="..", NA(), INDEX(IHDI[HDI-IHDI Loss],MATCH(A149,IHDI[ISO3],0)))</f>
        <v>#N/A</v>
      </c>
      <c r="O149" s="56" t="e">
        <f>IF(INDEX(IHDI[Gini coefficient],MATCH(A149,IHDI[ISO3],0))="..",NA(),INDEX(IHDI[Gini coefficient],MATCH(A149,IHDI[ISO3],0)))</f>
        <v>#N/A</v>
      </c>
      <c r="P149" s="57">
        <f>VLOOKUP($A149,ArableLand[],MATCH("2020",ArableLand[#Headers],0),FALSE)</f>
        <v>0.32658643326039388</v>
      </c>
      <c r="Q149" s="67">
        <f t="shared" si="8"/>
        <v>-73.915886318399643</v>
      </c>
      <c r="R149" t="str">
        <f>IF(INDEX(CountryList[Currency Unit],MATCH(A149,CountryList[Country ISO3], 0), 1)= "Euro","Yes","No")</f>
        <v>No</v>
      </c>
      <c r="S149" t="str">
        <f>IF(INDEX(CountryList[Income Group],MATCH(A149,CountryList[Country ISO3], 0), 1)= 0,"",SUBSTITUTE(SUBSTITUTE(INDEX(CountryList[Income Group],MATCH(A149,CountryList[Country ISO3], 0), 1),": OECD",""),": nonOECD",""))</f>
        <v>High income</v>
      </c>
    </row>
    <row r="150" spans="1:19" x14ac:dyDescent="0.25">
      <c r="A150" s="16" t="s">
        <v>345</v>
      </c>
      <c r="B150" t="str">
        <f>INDEX(CountryList[Country Name],MATCH(A150,CountryList[Country ISO3], 0), 1)</f>
        <v>Niger</v>
      </c>
      <c r="C150" t="str">
        <f>IF(INDEX(CountryList[Region],MATCH(A150,CountryList[Country ISO3], 0), 1)= 0,"",INDEX(CountryList[Region],MATCH(A150,CountryList[Country ISO3], 0), 1))</f>
        <v>Sub-Saharan Africa</v>
      </c>
      <c r="D150" s="19">
        <f>VLOOKUP(A150,TradeVolume[],6,FALSE )</f>
        <v>2363511.84</v>
      </c>
      <c r="E150" s="19">
        <f>VLOOKUP(A150,TradeVolume[],7,FALSE )</f>
        <v>1844982.65</v>
      </c>
      <c r="F150" s="66">
        <f>100*D150/VLOOKUP("WLD", TradeVolume[], 6, FALSE)</f>
        <v>1.3724508587938696E-2</v>
      </c>
      <c r="G150" s="66">
        <f>100*E150/VLOOKUP("WLD", TradeVolume[],7, FALSE)</f>
        <v>9.5903984540505749E-3</v>
      </c>
      <c r="H150" s="65">
        <f t="shared" si="6"/>
        <v>97.639004444896841</v>
      </c>
      <c r="I150" s="65">
        <f t="shared" si="7"/>
        <v>76.218052355560687</v>
      </c>
      <c r="J150" s="63">
        <f>VLOOKUP(A150,Population[],MATCH("2020",Population[#Headers],0),FALSE)</f>
        <v>24206636</v>
      </c>
      <c r="K150" s="27">
        <f>INDEX(GDPCapita[2020],MATCH(A150,GDPCapita[Country Code],0))</f>
        <v>567.66989226161104</v>
      </c>
      <c r="L150" s="56">
        <f>VLOOKUP(A150,TradeVolume[],MATCH("Country Growth (%)", TradeVolume[#Headers],0),FALSE)</f>
        <v>4.55</v>
      </c>
      <c r="M150" s="58">
        <f>IF(INDEX(IHDI[IHDI],MATCH(A150,IHDI[ISO3],0))="..", NA(), INDEX(IHDI[IHDI],MATCH(A150,IHDI[ISO3],0)))</f>
        <v>0.29199999999999998</v>
      </c>
      <c r="N150" s="56">
        <f>IF(INDEX(IHDI[HDI-IHDI Loss],MATCH(A150,IHDI[ISO3],0))="..", NA(), INDEX(IHDI[HDI-IHDI Loss],MATCH(A150,IHDI[ISO3],0)))</f>
        <v>27.000000000000014</v>
      </c>
      <c r="O150" s="56">
        <f>IF(INDEX(IHDI[Gini coefficient],MATCH(A150,IHDI[ISO3],0))="..",NA(),INDEX(IHDI[Gini coefficient],MATCH(A150,IHDI[ISO3],0)))</f>
        <v>37.299999999999997</v>
      </c>
      <c r="P150" s="57">
        <f>VLOOKUP($A150,ArableLand[],MATCH("2020",ArableLand[#Headers],0),FALSE)</f>
        <v>13.973316491671273</v>
      </c>
      <c r="Q150" s="67">
        <f t="shared" si="8"/>
        <v>21.93892923337334</v>
      </c>
      <c r="R150" t="str">
        <f>IF(INDEX(CountryList[Currency Unit],MATCH(A150,CountryList[Country ISO3], 0), 1)= "Euro","Yes","No")</f>
        <v>No</v>
      </c>
      <c r="S150" t="str">
        <f>IF(INDEX(CountryList[Income Group],MATCH(A150,CountryList[Country ISO3], 0), 1)= 0,"",SUBSTITUTE(SUBSTITUTE(INDEX(CountryList[Income Group],MATCH(A150,CountryList[Country ISO3], 0), 1),": OECD",""),": nonOECD",""))</f>
        <v>Low income</v>
      </c>
    </row>
    <row r="151" spans="1:19" x14ac:dyDescent="0.25">
      <c r="A151" s="16" t="s">
        <v>971</v>
      </c>
      <c r="B151" t="str">
        <f>INDEX(CountryList[Country Name],MATCH(A151,CountryList[Country ISO3], 0), 1)</f>
        <v>Norfolk Island</v>
      </c>
      <c r="C151" t="str">
        <f>IF(INDEX(CountryList[Region],MATCH(A151,CountryList[Country ISO3], 0), 1)= 0,"",INDEX(CountryList[Region],MATCH(A151,CountryList[Country ISO3], 0), 1))</f>
        <v/>
      </c>
      <c r="D151" s="19">
        <f>VLOOKUP(A151,TradeVolume[],6,FALSE )</f>
        <v>2431.15</v>
      </c>
      <c r="E151" s="19">
        <f>VLOOKUP(A151,TradeVolume[],7,FALSE )</f>
        <v>49412.480000000003</v>
      </c>
      <c r="F151" s="66">
        <f>100*D151/VLOOKUP("WLD", TradeVolume[], 6, FALSE)</f>
        <v>1.4117271802440879E-5</v>
      </c>
      <c r="G151" s="66">
        <f>100*E151/VLOOKUP("WLD", TradeVolume[],7, FALSE)</f>
        <v>2.5685085537406269E-4</v>
      </c>
      <c r="H151" s="65" t="e">
        <f t="shared" si="6"/>
        <v>#N/A</v>
      </c>
      <c r="I151" s="65" t="e">
        <f t="shared" si="7"/>
        <v>#N/A</v>
      </c>
      <c r="J151" s="63" t="e">
        <f>VLOOKUP(A151,Population[],MATCH("2020",Population[#Headers],0),FALSE)</f>
        <v>#N/A</v>
      </c>
      <c r="K151" s="27" t="e">
        <f>INDEX(GDPCapita[2020],MATCH(A151,GDPCapita[Country Code],0))</f>
        <v>#N/A</v>
      </c>
      <c r="L151" s="56">
        <f>VLOOKUP(A151,TradeVolume[],MATCH("Country Growth (%)", TradeVolume[#Headers],0),FALSE)</f>
        <v>0</v>
      </c>
      <c r="M151" s="58" t="e">
        <f>IF(INDEX(IHDI[IHDI],MATCH(A151,IHDI[ISO3],0))="..", NA(), INDEX(IHDI[IHDI],MATCH(A151,IHDI[ISO3],0)))</f>
        <v>#N/A</v>
      </c>
      <c r="N151" s="56" t="e">
        <f>IF(INDEX(IHDI[HDI-IHDI Loss],MATCH(A151,IHDI[ISO3],0))="..", NA(), INDEX(IHDI[HDI-IHDI Loss],MATCH(A151,IHDI[ISO3],0)))</f>
        <v>#N/A</v>
      </c>
      <c r="O151" s="56" t="e">
        <f>IF(INDEX(IHDI[Gini coefficient],MATCH(A151,IHDI[ISO3],0))="..",NA(),INDEX(IHDI[Gini coefficient],MATCH(A151,IHDI[ISO3],0)))</f>
        <v>#N/A</v>
      </c>
      <c r="P151" s="57" t="e">
        <f>VLOOKUP($A151,ArableLand[],MATCH("2020",ArableLand[#Headers],0),FALSE)</f>
        <v>#N/A</v>
      </c>
      <c r="Q151" s="67">
        <f t="shared" si="8"/>
        <v>-1932.4735207617796</v>
      </c>
      <c r="R151" t="str">
        <f>IF(INDEX(CountryList[Currency Unit],MATCH(A151,CountryList[Country ISO3], 0), 1)= "Euro","Yes","No")</f>
        <v>No</v>
      </c>
      <c r="S151" t="str">
        <f>IF(INDEX(CountryList[Income Group],MATCH(A151,CountryList[Country ISO3], 0), 1)= 0,"",SUBSTITUTE(SUBSTITUTE(INDEX(CountryList[Income Group],MATCH(A151,CountryList[Country ISO3], 0), 1),": OECD",""),": nonOECD",""))</f>
        <v>Others</v>
      </c>
    </row>
    <row r="152" spans="1:19" x14ac:dyDescent="0.25">
      <c r="A152" s="16" t="s">
        <v>346</v>
      </c>
      <c r="B152" t="str">
        <f>INDEX(CountryList[Country Name],MATCH(A152,CountryList[Country ISO3], 0), 1)</f>
        <v>Nigeria</v>
      </c>
      <c r="C152" t="str">
        <f>IF(INDEX(CountryList[Region],MATCH(A152,CountryList[Country ISO3], 0), 1)= 0,"",INDEX(CountryList[Region],MATCH(A152,CountryList[Country ISO3], 0), 1))</f>
        <v>Sub-Saharan Africa</v>
      </c>
      <c r="D152" s="19">
        <f>VLOOKUP(A152,TradeVolume[],6,FALSE )</f>
        <v>37068028.079999998</v>
      </c>
      <c r="E152" s="19">
        <f>VLOOKUP(A152,TradeVolume[],7,FALSE )</f>
        <v>53194007.390000001</v>
      </c>
      <c r="F152" s="66">
        <f>100*D152/VLOOKUP("WLD", TradeVolume[], 6, FALSE)</f>
        <v>0.2152476924853961</v>
      </c>
      <c r="G152" s="66">
        <f>100*E152/VLOOKUP("WLD", TradeVolume[],7, FALSE)</f>
        <v>0.2765076008914289</v>
      </c>
      <c r="H152" s="65">
        <f t="shared" si="6"/>
        <v>179.82003660461393</v>
      </c>
      <c r="I152" s="65">
        <f t="shared" si="7"/>
        <v>258.04848143990898</v>
      </c>
      <c r="J152" s="63">
        <f>VLOOKUP(A152,Population[],MATCH("2020",Population[#Headers],0),FALSE)</f>
        <v>206139587</v>
      </c>
      <c r="K152" s="27">
        <f>INDEX(GDPCapita[2020],MATCH(A152,GDPCapita[Country Code],0))</f>
        <v>2097.0924728902164</v>
      </c>
      <c r="L152" s="56">
        <f>VLOOKUP(A152,TradeVolume[],MATCH("Country Growth (%)", TradeVolume[#Headers],0),FALSE)</f>
        <v>8.1999999999999993</v>
      </c>
      <c r="M152" s="58">
        <f>IF(INDEX(IHDI[IHDI],MATCH(A152,IHDI[ISO3],0))="..", NA(), INDEX(IHDI[IHDI],MATCH(A152,IHDI[ISO3],0)))</f>
        <v>0.34100000000000003</v>
      </c>
      <c r="N152" s="56">
        <f>IF(INDEX(IHDI[HDI-IHDI Loss],MATCH(A152,IHDI[ISO3],0))="..", NA(), INDEX(IHDI[HDI-IHDI Loss],MATCH(A152,IHDI[ISO3],0)))</f>
        <v>36.261682242990659</v>
      </c>
      <c r="O152" s="56">
        <f>IF(INDEX(IHDI[Gini coefficient],MATCH(A152,IHDI[ISO3],0))="..",NA(),INDEX(IHDI[Gini coefficient],MATCH(A152,IHDI[ISO3],0)))</f>
        <v>35.1</v>
      </c>
      <c r="P152" s="57">
        <f>VLOOKUP($A152,ArableLand[],MATCH("2020",ArableLand[#Headers],0),FALSE)</f>
        <v>38.429021597110136</v>
      </c>
      <c r="Q152" s="67">
        <f t="shared" si="8"/>
        <v>-43.503742025869329</v>
      </c>
      <c r="R152" t="str">
        <f>IF(INDEX(CountryList[Currency Unit],MATCH(A152,CountryList[Country ISO3], 0), 1)= "Euro","Yes","No")</f>
        <v>No</v>
      </c>
      <c r="S152" t="str">
        <f>IF(INDEX(CountryList[Income Group],MATCH(A152,CountryList[Country ISO3], 0), 1)= 0,"",SUBSTITUTE(SUBSTITUTE(INDEX(CountryList[Income Group],MATCH(A152,CountryList[Country ISO3], 0), 1),": OECD",""),": nonOECD",""))</f>
        <v>Lower middle income</v>
      </c>
    </row>
    <row r="153" spans="1:19" x14ac:dyDescent="0.25">
      <c r="A153" s="16" t="s">
        <v>499</v>
      </c>
      <c r="B153" t="str">
        <f>INDEX(CountryList[Country Name],MATCH(A153,CountryList[Country ISO3], 0), 1)</f>
        <v>Nicaragua</v>
      </c>
      <c r="C153" t="str">
        <f>IF(INDEX(CountryList[Region],MATCH(A153,CountryList[Country ISO3], 0), 1)= 0,"",INDEX(CountryList[Region],MATCH(A153,CountryList[Country ISO3], 0), 1))</f>
        <v>Latin America &amp; Caribbean</v>
      </c>
      <c r="D153" s="19">
        <f>VLOOKUP(A153,TradeVolume[],6,FALSE )</f>
        <v>5892581.2800000003</v>
      </c>
      <c r="E153" s="19">
        <f>VLOOKUP(A153,TradeVolume[],7,FALSE )</f>
        <v>5577192.25</v>
      </c>
      <c r="F153" s="66">
        <f>100*D153/VLOOKUP("WLD", TradeVolume[], 6, FALSE)</f>
        <v>3.4217210598990182E-2</v>
      </c>
      <c r="G153" s="66">
        <f>100*E153/VLOOKUP("WLD", TradeVolume[],7, FALSE)</f>
        <v>2.8990785323831009E-2</v>
      </c>
      <c r="H153" s="65">
        <f t="shared" si="6"/>
        <v>889.50611316625998</v>
      </c>
      <c r="I153" s="65">
        <f t="shared" si="7"/>
        <v>841.89701676520417</v>
      </c>
      <c r="J153" s="63">
        <f>VLOOKUP(A153,Population[],MATCH("2020",Population[#Headers],0),FALSE)</f>
        <v>6624554</v>
      </c>
      <c r="K153" s="27">
        <f>INDEX(GDPCapita[2020],MATCH(A153,GDPCapita[Country Code],0))</f>
        <v>1900.0435942758857</v>
      </c>
      <c r="L153" s="56">
        <f>VLOOKUP(A153,TradeVolume[],MATCH("Country Growth (%)", TradeVolume[#Headers],0),FALSE)</f>
        <v>-3.2</v>
      </c>
      <c r="M153" s="58">
        <f>IF(INDEX(IHDI[IHDI],MATCH(A153,IHDI[ISO3],0))="..", NA(), INDEX(IHDI[IHDI],MATCH(A153,IHDI[ISO3],0)))</f>
        <v>0.51600000000000001</v>
      </c>
      <c r="N153" s="56">
        <f>IF(INDEX(IHDI[HDI-IHDI Loss],MATCH(A153,IHDI[ISO3],0))="..", NA(), INDEX(IHDI[HDI-IHDI Loss],MATCH(A153,IHDI[ISO3],0)))</f>
        <v>22.638680659670165</v>
      </c>
      <c r="O153" s="56">
        <f>IF(INDEX(IHDI[Gini coefficient],MATCH(A153,IHDI[ISO3],0))="..",NA(),INDEX(IHDI[Gini coefficient],MATCH(A153,IHDI[ISO3],0)))</f>
        <v>46.2</v>
      </c>
      <c r="P153" s="57">
        <f>VLOOKUP($A153,ArableLand[],MATCH("2020",ArableLand[#Headers],0),FALSE)</f>
        <v>12.497922552767161</v>
      </c>
      <c r="Q153" s="67">
        <f t="shared" si="8"/>
        <v>5.352306824692632</v>
      </c>
      <c r="R153" t="str">
        <f>IF(INDEX(CountryList[Currency Unit],MATCH(A153,CountryList[Country ISO3], 0), 1)= "Euro","Yes","No")</f>
        <v>No</v>
      </c>
      <c r="S153" t="str">
        <f>IF(INDEX(CountryList[Income Group],MATCH(A153,CountryList[Country ISO3], 0), 1)= 0,"",SUBSTITUTE(SUBSTITUTE(INDEX(CountryList[Income Group],MATCH(A153,CountryList[Country ISO3], 0), 1),": OECD",""),": nonOECD",""))</f>
        <v>Lower middle income</v>
      </c>
    </row>
    <row r="154" spans="1:19" x14ac:dyDescent="0.25">
      <c r="A154" s="16" t="s">
        <v>539</v>
      </c>
      <c r="B154" t="str">
        <f>INDEX(CountryList[Country Name],MATCH(A154,CountryList[Country ISO3], 0), 1)</f>
        <v>Niue</v>
      </c>
      <c r="C154" t="str">
        <f>IF(INDEX(CountryList[Region],MATCH(A154,CountryList[Country ISO3], 0), 1)= 0,"",INDEX(CountryList[Region],MATCH(A154,CountryList[Country ISO3], 0), 1))</f>
        <v/>
      </c>
      <c r="D154" s="19">
        <f>VLOOKUP(A154,TradeVolume[],6,FALSE )</f>
        <v>78857.62</v>
      </c>
      <c r="E154" s="19">
        <f>VLOOKUP(A154,TradeVolume[],7,FALSE )</f>
        <v>23836.04</v>
      </c>
      <c r="F154" s="66">
        <f>100*D154/VLOOKUP("WLD", TradeVolume[], 6, FALSE)</f>
        <v>4.5791269779059206E-4</v>
      </c>
      <c r="G154" s="66">
        <f>100*E154/VLOOKUP("WLD", TradeVolume[],7, FALSE)</f>
        <v>1.2390204383043259E-4</v>
      </c>
      <c r="H154" s="65" t="e">
        <f t="shared" si="6"/>
        <v>#N/A</v>
      </c>
      <c r="I154" s="65" t="e">
        <f t="shared" si="7"/>
        <v>#N/A</v>
      </c>
      <c r="J154" s="63" t="e">
        <f>VLOOKUP(A154,Population[],MATCH("2020",Population[#Headers],0),FALSE)</f>
        <v>#N/A</v>
      </c>
      <c r="K154" s="27" t="e">
        <f>INDEX(GDPCapita[2020],MATCH(A154,GDPCapita[Country Code],0))</f>
        <v>#N/A</v>
      </c>
      <c r="L154" s="56">
        <f>VLOOKUP(A154,TradeVolume[],MATCH("Country Growth (%)", TradeVolume[#Headers],0),FALSE)</f>
        <v>0</v>
      </c>
      <c r="M154" s="58" t="e">
        <f>IF(INDEX(IHDI[IHDI],MATCH(A154,IHDI[ISO3],0))="..", NA(), INDEX(IHDI[IHDI],MATCH(A154,IHDI[ISO3],0)))</f>
        <v>#N/A</v>
      </c>
      <c r="N154" s="56" t="e">
        <f>IF(INDEX(IHDI[HDI-IHDI Loss],MATCH(A154,IHDI[ISO3],0))="..", NA(), INDEX(IHDI[HDI-IHDI Loss],MATCH(A154,IHDI[ISO3],0)))</f>
        <v>#N/A</v>
      </c>
      <c r="O154" s="56" t="e">
        <f>IF(INDEX(IHDI[Gini coefficient],MATCH(A154,IHDI[ISO3],0))="..",NA(),INDEX(IHDI[Gini coefficient],MATCH(A154,IHDI[ISO3],0)))</f>
        <v>#N/A</v>
      </c>
      <c r="P154" s="57" t="e">
        <f>VLOOKUP($A154,ArableLand[],MATCH("2020",ArableLand[#Headers],0),FALSE)</f>
        <v>#N/A</v>
      </c>
      <c r="Q154" s="67">
        <f t="shared" si="8"/>
        <v>69.773320574473345</v>
      </c>
      <c r="R154" t="str">
        <f>IF(INDEX(CountryList[Currency Unit],MATCH(A154,CountryList[Country ISO3], 0), 1)= "Euro","Yes","No")</f>
        <v>No</v>
      </c>
      <c r="S154" t="str">
        <f>IF(INDEX(CountryList[Income Group],MATCH(A154,CountryList[Country ISO3], 0), 1)= 0,"",SUBSTITUTE(SUBSTITUTE(INDEX(CountryList[Income Group],MATCH(A154,CountryList[Country ISO3], 0), 1),": OECD",""),": nonOECD",""))</f>
        <v>Others</v>
      </c>
    </row>
    <row r="155" spans="1:19" x14ac:dyDescent="0.25">
      <c r="A155" s="16" t="s">
        <v>458</v>
      </c>
      <c r="B155" t="str">
        <f>INDEX(CountryList[Country Name],MATCH(A155,CountryList[Country ISO3], 0), 1)</f>
        <v>Netherlands</v>
      </c>
      <c r="C155" t="str">
        <f>IF(INDEX(CountryList[Region],MATCH(A155,CountryList[Country ISO3], 0), 1)= 0,"",INDEX(CountryList[Region],MATCH(A155,CountryList[Country ISO3], 0), 1))</f>
        <v>Europe &amp; Central Asia</v>
      </c>
      <c r="D155" s="19">
        <f>VLOOKUP(A155,TradeVolume[],6,FALSE )</f>
        <v>471011902.19</v>
      </c>
      <c r="E155" s="19">
        <f>VLOOKUP(A155,TradeVolume[],7,FALSE )</f>
        <v>542628892.53999996</v>
      </c>
      <c r="F155" s="66">
        <f>100*D155/VLOOKUP("WLD", TradeVolume[], 6, FALSE)</f>
        <v>2.7350854720609292</v>
      </c>
      <c r="G155" s="66">
        <f>100*E155/VLOOKUP("WLD", TradeVolume[],7, FALSE)</f>
        <v>2.8206375231435326</v>
      </c>
      <c r="H155" s="65">
        <f t="shared" si="6"/>
        <v>27005.240500530344</v>
      </c>
      <c r="I155" s="65">
        <f t="shared" si="7"/>
        <v>31111.366140526901</v>
      </c>
      <c r="J155" s="63">
        <f>VLOOKUP(A155,Population[],MATCH("2020",Population[#Headers],0),FALSE)</f>
        <v>17441500</v>
      </c>
      <c r="K155" s="27">
        <f>INDEX(GDPCapita[2020],MATCH(A155,GDPCapita[Country Code],0))</f>
        <v>52396.032209952456</v>
      </c>
      <c r="L155" s="56">
        <f>VLOOKUP(A155,TradeVolume[],MATCH("Country Growth (%)", TradeVolume[#Headers],0),FALSE)</f>
        <v>-3.03</v>
      </c>
      <c r="M155" s="58">
        <f>IF(INDEX(IHDI[IHDI],MATCH(A155,IHDI[ISO3],0))="..", NA(), INDEX(IHDI[IHDI],MATCH(A155,IHDI[ISO3],0)))</f>
        <v>0.878</v>
      </c>
      <c r="N155" s="56">
        <f>IF(INDEX(IHDI[HDI-IHDI Loss],MATCH(A155,IHDI[ISO3],0))="..", NA(), INDEX(IHDI[HDI-IHDI Loss],MATCH(A155,IHDI[ISO3],0)))</f>
        <v>6.6950053134962717</v>
      </c>
      <c r="O155" s="56">
        <f>IF(INDEX(IHDI[Gini coefficient],MATCH(A155,IHDI[ISO3],0))="..",NA(),INDEX(IHDI[Gini coefficient],MATCH(A155,IHDI[ISO3],0)))</f>
        <v>29.2</v>
      </c>
      <c r="P155" s="57">
        <f>VLOOKUP($A155,ArableLand[],MATCH("2020",ArableLand[#Headers],0),FALSE)</f>
        <v>29.84348084348084</v>
      </c>
      <c r="Q155" s="67">
        <f t="shared" si="8"/>
        <v>-15.204921577780128</v>
      </c>
      <c r="R155" t="str">
        <f>IF(INDEX(CountryList[Currency Unit],MATCH(A155,CountryList[Country ISO3], 0), 1)= "Euro","Yes","No")</f>
        <v>Yes</v>
      </c>
      <c r="S155" t="str">
        <f>IF(INDEX(CountryList[Income Group],MATCH(A155,CountryList[Country ISO3], 0), 1)= 0,"",SUBSTITUTE(SUBSTITUTE(INDEX(CountryList[Income Group],MATCH(A155,CountryList[Country ISO3], 0), 1),": OECD",""),": nonOECD",""))</f>
        <v>High income</v>
      </c>
    </row>
    <row r="156" spans="1:19" x14ac:dyDescent="0.25">
      <c r="A156" s="16" t="s">
        <v>428</v>
      </c>
      <c r="B156" t="str">
        <f>INDEX(CountryList[Country Name],MATCH(A156,CountryList[Country ISO3], 0), 1)</f>
        <v>Norway</v>
      </c>
      <c r="C156" t="str">
        <f>IF(INDEX(CountryList[Region],MATCH(A156,CountryList[Country ISO3], 0), 1)= 0,"",INDEX(CountryList[Region],MATCH(A156,CountryList[Country ISO3], 0), 1))</f>
        <v>Europe &amp; Central Asia</v>
      </c>
      <c r="D156" s="19">
        <f>VLOOKUP(A156,TradeVolume[],6,FALSE )</f>
        <v>83110121.25</v>
      </c>
      <c r="E156" s="19">
        <f>VLOOKUP(A156,TradeVolume[],7,FALSE )</f>
        <v>131023197.18000001</v>
      </c>
      <c r="F156" s="66">
        <f>100*D156/VLOOKUP("WLD", TradeVolume[], 6, FALSE)</f>
        <v>0.48260624446046829</v>
      </c>
      <c r="G156" s="66">
        <f>100*E156/VLOOKUP("WLD", TradeVolume[],7, FALSE)</f>
        <v>0.68107126518497918</v>
      </c>
      <c r="H156" s="65">
        <f t="shared" si="6"/>
        <v>15449.485544593106</v>
      </c>
      <c r="I156" s="65">
        <f t="shared" si="7"/>
        <v>24356.130882660484</v>
      </c>
      <c r="J156" s="63">
        <f>VLOOKUP(A156,Population[],MATCH("2020",Population[#Headers],0),FALSE)</f>
        <v>5379475</v>
      </c>
      <c r="K156" s="27">
        <f>INDEX(GDPCapita[2020],MATCH(A156,GDPCapita[Country Code],0))</f>
        <v>67329.677791096692</v>
      </c>
      <c r="L156" s="56">
        <f>VLOOKUP(A156,TradeVolume[],MATCH("Country Growth (%)", TradeVolume[#Headers],0),FALSE)</f>
        <v>-2.66</v>
      </c>
      <c r="M156" s="58">
        <f>IF(INDEX(IHDI[IHDI],MATCH(A156,IHDI[ISO3],0))="..", NA(), INDEX(IHDI[IHDI],MATCH(A156,IHDI[ISO3],0)))</f>
        <v>0.90800000000000003</v>
      </c>
      <c r="N156" s="56">
        <f>IF(INDEX(IHDI[HDI-IHDI Loss],MATCH(A156,IHDI[ISO3],0))="..", NA(), INDEX(IHDI[HDI-IHDI Loss],MATCH(A156,IHDI[ISO3],0)))</f>
        <v>5.5150884495317349</v>
      </c>
      <c r="O156" s="56">
        <f>IF(INDEX(IHDI[Gini coefficient],MATCH(A156,IHDI[ISO3],0))="..",NA(),INDEX(IHDI[Gini coefficient],MATCH(A156,IHDI[ISO3],0)))</f>
        <v>27.7</v>
      </c>
      <c r="P156" s="57">
        <f>VLOOKUP($A156,ArableLand[],MATCH("2020",ArableLand[#Headers],0),FALSE)</f>
        <v>2.2084274675048383</v>
      </c>
      <c r="Q156" s="67">
        <f t="shared" si="8"/>
        <v>-57.650109528627368</v>
      </c>
      <c r="R156" t="str">
        <f>IF(INDEX(CountryList[Currency Unit],MATCH(A156,CountryList[Country ISO3], 0), 1)= "Euro","Yes","No")</f>
        <v>No</v>
      </c>
      <c r="S156" t="str">
        <f>IF(INDEX(CountryList[Income Group],MATCH(A156,CountryList[Country ISO3], 0), 1)= 0,"",SUBSTITUTE(SUBSTITUTE(INDEX(CountryList[Income Group],MATCH(A156,CountryList[Country ISO3], 0), 1),": OECD",""),": nonOECD",""))</f>
        <v>High income</v>
      </c>
    </row>
    <row r="157" spans="1:19" x14ac:dyDescent="0.25">
      <c r="A157" s="16" t="s">
        <v>370</v>
      </c>
      <c r="B157" t="str">
        <f>INDEX(CountryList[Country Name],MATCH(A157,CountryList[Country ISO3], 0), 1)</f>
        <v>Nepal</v>
      </c>
      <c r="C157" t="str">
        <f>IF(INDEX(CountryList[Region],MATCH(A157,CountryList[Country ISO3], 0), 1)= 0,"",INDEX(CountryList[Region],MATCH(A157,CountryList[Country ISO3], 0), 1))</f>
        <v>South Asia</v>
      </c>
      <c r="D157" s="19">
        <f>VLOOKUP(A157,TradeVolume[],6,FALSE )</f>
        <v>908083.52</v>
      </c>
      <c r="E157" s="19">
        <f>VLOOKUP(A157,TradeVolume[],7,FALSE )</f>
        <v>8370402.7599999998</v>
      </c>
      <c r="F157" s="66">
        <f>100*D157/VLOOKUP("WLD", TradeVolume[], 6, FALSE)</f>
        <v>5.2730855237880254E-3</v>
      </c>
      <c r="G157" s="66">
        <f>100*E157/VLOOKUP("WLD", TradeVolume[],7, FALSE)</f>
        <v>4.3510164005761603E-2</v>
      </c>
      <c r="H157" s="65">
        <f t="shared" si="6"/>
        <v>31.166197752341301</v>
      </c>
      <c r="I157" s="65">
        <f t="shared" si="7"/>
        <v>287.27933272580856</v>
      </c>
      <c r="J157" s="63">
        <f>VLOOKUP(A157,Population[],MATCH("2020",Population[#Headers],0),FALSE)</f>
        <v>29136808</v>
      </c>
      <c r="K157" s="27">
        <f>INDEX(GDPCapita[2020],MATCH(A157,GDPCapita[Country Code],0))</f>
        <v>1147.4719712583601</v>
      </c>
      <c r="L157" s="56">
        <f>VLOOKUP(A157,TradeVolume[],MATCH("Country Growth (%)", TradeVolume[#Headers],0),FALSE)</f>
        <v>0</v>
      </c>
      <c r="M157" s="58">
        <f>IF(INDEX(IHDI[IHDI],MATCH(A157,IHDI[ISO3],0))="..", NA(), INDEX(IHDI[IHDI],MATCH(A157,IHDI[ISO3],0)))</f>
        <v>0.44900000000000001</v>
      </c>
      <c r="N157" s="56">
        <f>IF(INDEX(IHDI[HDI-IHDI Loss],MATCH(A157,IHDI[ISO3],0))="..", NA(), INDEX(IHDI[HDI-IHDI Loss],MATCH(A157,IHDI[ISO3],0)))</f>
        <v>25.415282392026572</v>
      </c>
      <c r="O157" s="56">
        <f>IF(INDEX(IHDI[Gini coefficient],MATCH(A157,IHDI[ISO3],0))="..",NA(),INDEX(IHDI[Gini coefficient],MATCH(A157,IHDI[ISO3],0)))</f>
        <v>32.799999999999997</v>
      </c>
      <c r="P157" s="57">
        <f>VLOOKUP($A157,ArableLand[],MATCH("2020",ArableLand[#Headers],0),FALSE)</f>
        <v>14.745029647715382</v>
      </c>
      <c r="Q157" s="67">
        <f t="shared" si="8"/>
        <v>-821.7657380237448</v>
      </c>
      <c r="R157" t="str">
        <f>IF(INDEX(CountryList[Currency Unit],MATCH(A157,CountryList[Country ISO3], 0), 1)= "Euro","Yes","No")</f>
        <v>No</v>
      </c>
      <c r="S157" t="str">
        <f>IF(INDEX(CountryList[Income Group],MATCH(A157,CountryList[Country ISO3], 0), 1)= 0,"",SUBSTITUTE(SUBSTITUTE(INDEX(CountryList[Income Group],MATCH(A157,CountryList[Country ISO3], 0), 1),": OECD",""),": nonOECD",""))</f>
        <v>Low income</v>
      </c>
    </row>
    <row r="158" spans="1:19" x14ac:dyDescent="0.25">
      <c r="A158" s="16" t="s">
        <v>533</v>
      </c>
      <c r="B158" t="str">
        <f>INDEX(CountryList[Country Name],MATCH(A158,CountryList[Country ISO3], 0), 1)</f>
        <v>Nauru</v>
      </c>
      <c r="C158" t="str">
        <f>IF(INDEX(CountryList[Region],MATCH(A158,CountryList[Country ISO3], 0), 1)= 0,"",INDEX(CountryList[Region],MATCH(A158,CountryList[Country ISO3], 0), 1))</f>
        <v/>
      </c>
      <c r="D158" s="19">
        <f>VLOOKUP(A158,TradeVolume[],6,FALSE )</f>
        <v>112282.46</v>
      </c>
      <c r="E158" s="19">
        <f>VLOOKUP(A158,TradeVolume[],7,FALSE )</f>
        <v>117653.36</v>
      </c>
      <c r="F158" s="66">
        <f>100*D158/VLOOKUP("WLD", TradeVolume[], 6, FALSE)</f>
        <v>6.5200502086119568E-4</v>
      </c>
      <c r="G158" s="66">
        <f>100*E158/VLOOKUP("WLD", TradeVolume[],7, FALSE)</f>
        <v>6.1157355699678563E-4</v>
      </c>
      <c r="H158" s="65">
        <f t="shared" si="6"/>
        <v>10363.896990954403</v>
      </c>
      <c r="I158" s="65">
        <f t="shared" si="7"/>
        <v>10859.641868192726</v>
      </c>
      <c r="J158" s="63">
        <f>VLOOKUP(A158,Population[],MATCH("2020",Population[#Headers],0),FALSE)</f>
        <v>10834</v>
      </c>
      <c r="K158" s="27">
        <f>INDEX(GDPCapita[2020],MATCH(A158,GDPCapita[Country Code],0))</f>
        <v>10580.268188390548</v>
      </c>
      <c r="L158" s="56">
        <f>VLOOKUP(A158,TradeVolume[],MATCH("Country Growth (%)", TradeVolume[#Headers],0),FALSE)</f>
        <v>0</v>
      </c>
      <c r="M158" s="58" t="e">
        <f>IF(INDEX(IHDI[IHDI],MATCH(A158,IHDI[ISO3],0))="..", NA(), INDEX(IHDI[IHDI],MATCH(A158,IHDI[ISO3],0)))</f>
        <v>#N/A</v>
      </c>
      <c r="N158" s="56" t="e">
        <f>IF(INDEX(IHDI[HDI-IHDI Loss],MATCH(A158,IHDI[ISO3],0))="..", NA(), INDEX(IHDI[HDI-IHDI Loss],MATCH(A158,IHDI[ISO3],0)))</f>
        <v>#N/A</v>
      </c>
      <c r="O158" s="56">
        <f>IF(INDEX(IHDI[Gini coefficient],MATCH(A158,IHDI[ISO3],0))="..",NA(),INDEX(IHDI[Gini coefficient],MATCH(A158,IHDI[ISO3],0)))</f>
        <v>34.799999999999997</v>
      </c>
      <c r="P158" s="57">
        <f>VLOOKUP($A158,ArableLand[],MATCH("2020",ArableLand[#Headers],0),FALSE)</f>
        <v>0</v>
      </c>
      <c r="Q158" s="67">
        <f t="shared" si="8"/>
        <v>-4.7833829077132739</v>
      </c>
      <c r="R158" t="str">
        <f>IF(INDEX(CountryList[Currency Unit],MATCH(A158,CountryList[Country ISO3], 0), 1)= "Euro","Yes","No")</f>
        <v>No</v>
      </c>
      <c r="S158" t="str">
        <f>IF(INDEX(CountryList[Income Group],MATCH(A158,CountryList[Country ISO3], 0), 1)= 0,"",SUBSTITUTE(SUBSTITUTE(INDEX(CountryList[Income Group],MATCH(A158,CountryList[Country ISO3], 0), 1),": OECD",""),": nonOECD",""))</f>
        <v>Others</v>
      </c>
    </row>
    <row r="159" spans="1:19" x14ac:dyDescent="0.25">
      <c r="A159" s="16" t="s">
        <v>523</v>
      </c>
      <c r="B159" t="str">
        <f>INDEX(CountryList[Country Name],MATCH(A159,CountryList[Country ISO3], 0), 1)</f>
        <v>New Zealand</v>
      </c>
      <c r="C159" t="str">
        <f>IF(INDEX(CountryList[Region],MATCH(A159,CountryList[Country ISO3], 0), 1)= 0,"",INDEX(CountryList[Region],MATCH(A159,CountryList[Country ISO3], 0), 1))</f>
        <v>East Asia &amp; Pacific</v>
      </c>
      <c r="D159" s="19">
        <f>VLOOKUP(A159,TradeVolume[],6,FALSE )</f>
        <v>39938063.310000002</v>
      </c>
      <c r="E159" s="19">
        <f>VLOOKUP(A159,TradeVolume[],7,FALSE )</f>
        <v>38179620.630000003</v>
      </c>
      <c r="F159" s="66">
        <f>100*D159/VLOOKUP("WLD", TradeVolume[], 6, FALSE)</f>
        <v>0.23191349567503514</v>
      </c>
      <c r="G159" s="66">
        <f>100*E159/VLOOKUP("WLD", TradeVolume[],7, FALSE)</f>
        <v>0.19846136475385795</v>
      </c>
      <c r="H159" s="65">
        <f t="shared" si="6"/>
        <v>7846.069567011119</v>
      </c>
      <c r="I159" s="65">
        <f t="shared" si="7"/>
        <v>7500.6130662842324</v>
      </c>
      <c r="J159" s="63">
        <f>VLOOKUP(A159,Population[],MATCH("2020",Population[#Headers],0),FALSE)</f>
        <v>5090200</v>
      </c>
      <c r="K159" s="27">
        <f>INDEX(GDPCapita[2020],MATCH(A159,GDPCapita[Country Code],0))</f>
        <v>41596.50550234034</v>
      </c>
      <c r="L159" s="56">
        <f>VLOOKUP(A159,TradeVolume[],MATCH("Country Growth (%)", TradeVolume[#Headers],0),FALSE)</f>
        <v>-6.32</v>
      </c>
      <c r="M159" s="58">
        <f>IF(INDEX(IHDI[IHDI],MATCH(A159,IHDI[ISO3],0))="..", NA(), INDEX(IHDI[IHDI],MATCH(A159,IHDI[ISO3],0)))</f>
        <v>0.86499999999999999</v>
      </c>
      <c r="N159" s="56">
        <f>IF(INDEX(IHDI[HDI-IHDI Loss],MATCH(A159,IHDI[ISO3],0))="..", NA(), INDEX(IHDI[HDI-IHDI Loss],MATCH(A159,IHDI[ISO3],0)))</f>
        <v>7.6840981856990513</v>
      </c>
      <c r="O159" s="56" t="e">
        <f>IF(INDEX(IHDI[Gini coefficient],MATCH(A159,IHDI[ISO3],0))="..",NA(),INDEX(IHDI[Gini coefficient],MATCH(A159,IHDI[ISO3],0)))</f>
        <v>#N/A</v>
      </c>
      <c r="P159" s="57">
        <f>VLOOKUP($A159,ArableLand[],MATCH("2020",ArableLand[#Headers],0),FALSE)</f>
        <v>2.0014431658501386</v>
      </c>
      <c r="Q159" s="67">
        <f t="shared" si="8"/>
        <v>4.402924263880637</v>
      </c>
      <c r="R159" t="str">
        <f>IF(INDEX(CountryList[Currency Unit],MATCH(A159,CountryList[Country ISO3], 0), 1)= "Euro","Yes","No")</f>
        <v>No</v>
      </c>
      <c r="S159" t="str">
        <f>IF(INDEX(CountryList[Income Group],MATCH(A159,CountryList[Country ISO3], 0), 1)= 0,"",SUBSTITUTE(SUBSTITUTE(INDEX(CountryList[Income Group],MATCH(A159,CountryList[Country ISO3], 0), 1),": OECD",""),": nonOECD",""))</f>
        <v>High income</v>
      </c>
    </row>
    <row r="160" spans="1:19" x14ac:dyDescent="0.25">
      <c r="A160" s="16" t="s">
        <v>983</v>
      </c>
      <c r="B160" t="str">
        <f>INDEX(CountryList[Country Name],MATCH(A160,CountryList[Country ISO3], 0), 1)</f>
        <v>Other Asia, nes</v>
      </c>
      <c r="C160" t="str">
        <f>IF(INDEX(CountryList[Region],MATCH(A160,CountryList[Country ISO3], 0), 1)= 0,"",INDEX(CountryList[Region],MATCH(A160,CountryList[Country ISO3], 0), 1))</f>
        <v/>
      </c>
      <c r="D160" s="19">
        <f>VLOOKUP(A160,TradeVolume[],6,FALSE )</f>
        <v>519430806.19999999</v>
      </c>
      <c r="E160" s="19">
        <f>VLOOKUP(A160,TradeVolume[],7,FALSE )</f>
        <v>287964480.70999998</v>
      </c>
      <c r="F160" s="66">
        <f>100*D160/VLOOKUP("WLD", TradeVolume[], 6, FALSE)</f>
        <v>3.0162457576399619</v>
      </c>
      <c r="G160" s="66">
        <f>100*E160/VLOOKUP("WLD", TradeVolume[],7, FALSE)</f>
        <v>1.4968672527205933</v>
      </c>
      <c r="H160" s="65" t="e">
        <f t="shared" si="6"/>
        <v>#N/A</v>
      </c>
      <c r="I160" s="65" t="e">
        <f t="shared" si="7"/>
        <v>#N/A</v>
      </c>
      <c r="J160" s="63" t="e">
        <f>VLOOKUP(A160,Population[],MATCH("2020",Population[#Headers],0),FALSE)</f>
        <v>#N/A</v>
      </c>
      <c r="K160" s="27" t="e">
        <f>INDEX(GDPCapita[2020],MATCH(A160,GDPCapita[Country Code],0))</f>
        <v>#N/A</v>
      </c>
      <c r="L160" s="56">
        <f>VLOOKUP(A160,TradeVolume[],MATCH("Country Growth (%)", TradeVolume[#Headers],0),FALSE)</f>
        <v>0</v>
      </c>
      <c r="M160" s="58" t="e">
        <f>IF(INDEX(IHDI[IHDI],MATCH(A160,IHDI[ISO3],0))="..", NA(), INDEX(IHDI[IHDI],MATCH(A160,IHDI[ISO3],0)))</f>
        <v>#N/A</v>
      </c>
      <c r="N160" s="56" t="e">
        <f>IF(INDEX(IHDI[HDI-IHDI Loss],MATCH(A160,IHDI[ISO3],0))="..", NA(), INDEX(IHDI[HDI-IHDI Loss],MATCH(A160,IHDI[ISO3],0)))</f>
        <v>#N/A</v>
      </c>
      <c r="O160" s="56" t="e">
        <f>IF(INDEX(IHDI[Gini coefficient],MATCH(A160,IHDI[ISO3],0))="..",NA(),INDEX(IHDI[Gini coefficient],MATCH(A160,IHDI[ISO3],0)))</f>
        <v>#N/A</v>
      </c>
      <c r="P160" s="57" t="e">
        <f>VLOOKUP($A160,ArableLand[],MATCH("2020",ArableLand[#Headers],0),FALSE)</f>
        <v>#N/A</v>
      </c>
      <c r="Q160" s="67">
        <f t="shared" si="8"/>
        <v>44.561532109221289</v>
      </c>
      <c r="R160" t="str">
        <f>IF(INDEX(CountryList[Currency Unit],MATCH(A160,CountryList[Country ISO3], 0), 1)= "Euro","Yes","No")</f>
        <v>No</v>
      </c>
      <c r="S160" t="str">
        <f>IF(INDEX(CountryList[Income Group],MATCH(A160,CountryList[Country ISO3], 0), 1)= 0,"",SUBSTITUTE(SUBSTITUTE(INDEX(CountryList[Income Group],MATCH(A160,CountryList[Country ISO3], 0), 1),": OECD",""),": nonOECD",""))</f>
        <v>Others</v>
      </c>
    </row>
    <row r="161" spans="1:19" x14ac:dyDescent="0.25">
      <c r="A161" s="16" t="s">
        <v>397</v>
      </c>
      <c r="B161" t="str">
        <f>INDEX(CountryList[Country Name],MATCH(A161,CountryList[Country ISO3], 0), 1)</f>
        <v>Oman</v>
      </c>
      <c r="C161" t="str">
        <f>IF(INDEX(CountryList[Region],MATCH(A161,CountryList[Country ISO3], 0), 1)= 0,"",INDEX(CountryList[Region],MATCH(A161,CountryList[Country ISO3], 0), 1))</f>
        <v>Middle East &amp; North Africa</v>
      </c>
      <c r="D161" s="19">
        <f>VLOOKUP(A161,TradeVolume[],6,FALSE )</f>
        <v>34122855.009999998</v>
      </c>
      <c r="E161" s="19">
        <f>VLOOKUP(A161,TradeVolume[],7,FALSE )</f>
        <v>31285117.77</v>
      </c>
      <c r="F161" s="66">
        <f>100*D161/VLOOKUP("WLD", TradeVolume[], 6, FALSE)</f>
        <v>0.19814557672354707</v>
      </c>
      <c r="G161" s="66">
        <f>100*E161/VLOOKUP("WLD", TradeVolume[],7, FALSE)</f>
        <v>0.16262307133142859</v>
      </c>
      <c r="H161" s="65">
        <f t="shared" si="6"/>
        <v>6682.0796624461327</v>
      </c>
      <c r="I161" s="65">
        <f t="shared" si="7"/>
        <v>6126.3821308880897</v>
      </c>
      <c r="J161" s="63">
        <f>VLOOKUP(A161,Population[],MATCH("2020",Population[#Headers],0),FALSE)</f>
        <v>5106622</v>
      </c>
      <c r="K161" s="27">
        <f>INDEX(GDPCapita[2020],MATCH(A161,GDPCapita[Country Code],0))</f>
        <v>14485.386115797337</v>
      </c>
      <c r="L161" s="56">
        <f>VLOOKUP(A161,TradeVolume[],MATCH("Country Growth (%)", TradeVolume[#Headers],0),FALSE)</f>
        <v>10.119999999999999</v>
      </c>
      <c r="M161" s="58">
        <f>IF(INDEX(IHDI[IHDI],MATCH(A161,IHDI[ISO3],0))="..", NA(), INDEX(IHDI[IHDI],MATCH(A161,IHDI[ISO3],0)))</f>
        <v>0.70799999999999996</v>
      </c>
      <c r="N161" s="56">
        <f>IF(INDEX(IHDI[HDI-IHDI Loss],MATCH(A161,IHDI[ISO3],0))="..", NA(), INDEX(IHDI[HDI-IHDI Loss],MATCH(A161,IHDI[ISO3],0)))</f>
        <v>13.235294117647056</v>
      </c>
      <c r="O161" s="56" t="e">
        <f>IF(INDEX(IHDI[Gini coefficient],MATCH(A161,IHDI[ISO3],0))="..",NA(),INDEX(IHDI[Gini coefficient],MATCH(A161,IHDI[ISO3],0)))</f>
        <v>#N/A</v>
      </c>
      <c r="P161" s="57">
        <f>VLOOKUP($A161,ArableLand[],MATCH("2020",ArableLand[#Headers],0),FALSE)</f>
        <v>0.24122778675282713</v>
      </c>
      <c r="Q161" s="67">
        <f t="shared" si="8"/>
        <v>8.3162362562229202</v>
      </c>
      <c r="R161" t="str">
        <f>IF(INDEX(CountryList[Currency Unit],MATCH(A161,CountryList[Country ISO3], 0), 1)= "Euro","Yes","No")</f>
        <v>No</v>
      </c>
      <c r="S161" t="str">
        <f>IF(INDEX(CountryList[Income Group],MATCH(A161,CountryList[Country ISO3], 0), 1)= 0,"",SUBSTITUTE(SUBSTITUTE(INDEX(CountryList[Income Group],MATCH(A161,CountryList[Country ISO3], 0), 1),": OECD",""),": nonOECD",""))</f>
        <v>High income</v>
      </c>
    </row>
    <row r="162" spans="1:19" x14ac:dyDescent="0.25">
      <c r="A162" s="16" t="s">
        <v>371</v>
      </c>
      <c r="B162" t="str">
        <f>INDEX(CountryList[Country Name],MATCH(A162,CountryList[Country ISO3], 0), 1)</f>
        <v>Pakistan</v>
      </c>
      <c r="C162" t="str">
        <f>IF(INDEX(CountryList[Region],MATCH(A162,CountryList[Country ISO3], 0), 1)= 0,"",INDEX(CountryList[Region],MATCH(A162,CountryList[Country ISO3], 0), 1))</f>
        <v>South Asia</v>
      </c>
      <c r="D162" s="19">
        <f>VLOOKUP(A162,TradeVolume[],6,FALSE )</f>
        <v>22387857.989999998</v>
      </c>
      <c r="E162" s="19">
        <f>VLOOKUP(A162,TradeVolume[],7,FALSE )</f>
        <v>49204149.590000004</v>
      </c>
      <c r="F162" s="66">
        <f>100*D162/VLOOKUP("WLD", TradeVolume[], 6, FALSE)</f>
        <v>0.13000245822729067</v>
      </c>
      <c r="G162" s="66">
        <f>100*E162/VLOOKUP("WLD", TradeVolume[],7, FALSE)</f>
        <v>0.25576793373141432</v>
      </c>
      <c r="H162" s="65">
        <f t="shared" si="6"/>
        <v>101.35190247958404</v>
      </c>
      <c r="I162" s="65">
        <f t="shared" si="7"/>
        <v>222.75173324147681</v>
      </c>
      <c r="J162" s="63">
        <f>VLOOKUP(A162,Population[],MATCH("2020",Population[#Headers],0),FALSE)</f>
        <v>220892331</v>
      </c>
      <c r="K162" s="27">
        <f>INDEX(GDPCapita[2020],MATCH(A162,GDPCapita[Country Code],0))</f>
        <v>1359.5145215687387</v>
      </c>
      <c r="L162" s="56">
        <f>VLOOKUP(A162,TradeVolume[],MATCH("Country Growth (%)", TradeVolume[#Headers],0),FALSE)</f>
        <v>-4.38</v>
      </c>
      <c r="M162" s="58">
        <f>IF(INDEX(IHDI[IHDI],MATCH(A162,IHDI[ISO3],0))="..", NA(), INDEX(IHDI[IHDI],MATCH(A162,IHDI[ISO3],0)))</f>
        <v>0.38</v>
      </c>
      <c r="N162" s="56">
        <f>IF(INDEX(IHDI[HDI-IHDI Loss],MATCH(A162,IHDI[ISO3],0))="..", NA(), INDEX(IHDI[HDI-IHDI Loss],MATCH(A162,IHDI[ISO3],0)))</f>
        <v>30.147058823529417</v>
      </c>
      <c r="O162" s="56">
        <f>IF(INDEX(IHDI[Gini coefficient],MATCH(A162,IHDI[ISO3],0))="..",NA(),INDEX(IHDI[Gini coefficient],MATCH(A162,IHDI[ISO3],0)))</f>
        <v>29.6</v>
      </c>
      <c r="P162" s="57">
        <f>VLOOKUP($A162,ArableLand[],MATCH("2020",ArableLand[#Headers],0),FALSE)</f>
        <v>40.122976338729764</v>
      </c>
      <c r="Q162" s="67">
        <f t="shared" si="8"/>
        <v>-119.7805150094219</v>
      </c>
      <c r="R162" t="str">
        <f>IF(INDEX(CountryList[Currency Unit],MATCH(A162,CountryList[Country ISO3], 0), 1)= "Euro","Yes","No")</f>
        <v>No</v>
      </c>
      <c r="S162" t="str">
        <f>IF(INDEX(CountryList[Income Group],MATCH(A162,CountryList[Country ISO3], 0), 1)= 0,"",SUBSTITUTE(SUBSTITUTE(INDEX(CountryList[Income Group],MATCH(A162,CountryList[Country ISO3], 0), 1),": OECD",""),": nonOECD",""))</f>
        <v>Lower middle income</v>
      </c>
    </row>
    <row r="163" spans="1:19" x14ac:dyDescent="0.25">
      <c r="A163" s="16" t="s">
        <v>500</v>
      </c>
      <c r="B163" t="str">
        <f>INDEX(CountryList[Country Name],MATCH(A163,CountryList[Country ISO3], 0), 1)</f>
        <v>Panama</v>
      </c>
      <c r="C163" t="str">
        <f>IF(INDEX(CountryList[Region],MATCH(A163,CountryList[Country ISO3], 0), 1)= 0,"",INDEX(CountryList[Region],MATCH(A163,CountryList[Country ISO3], 0), 1))</f>
        <v>Latin America &amp; Caribbean</v>
      </c>
      <c r="D163" s="19">
        <f>VLOOKUP(A163,TradeVolume[],6,FALSE )</f>
        <v>5150244.46</v>
      </c>
      <c r="E163" s="19">
        <f>VLOOKUP(A163,TradeVolume[],7,FALSE )</f>
        <v>37003055.68</v>
      </c>
      <c r="F163" s="66">
        <f>100*D163/VLOOKUP("WLD", TradeVolume[], 6, FALSE)</f>
        <v>2.9906587783902826E-2</v>
      </c>
      <c r="G163" s="66">
        <f>100*E163/VLOOKUP("WLD", TradeVolume[],7, FALSE)</f>
        <v>0.19234546622355464</v>
      </c>
      <c r="H163" s="65">
        <f t="shared" si="6"/>
        <v>1193.6318383746241</v>
      </c>
      <c r="I163" s="65">
        <f t="shared" si="7"/>
        <v>8575.9085262521639</v>
      </c>
      <c r="J163" s="63">
        <f>VLOOKUP(A163,Population[],MATCH("2020",Population[#Headers],0),FALSE)</f>
        <v>4314768</v>
      </c>
      <c r="K163" s="27">
        <f>INDEX(GDPCapita[2020],MATCH(A163,GDPCapita[Country Code],0))</f>
        <v>12509.835291260155</v>
      </c>
      <c r="L163" s="56">
        <f>VLOOKUP(A163,TradeVolume[],MATCH("Country Growth (%)", TradeVolume[#Headers],0),FALSE)</f>
        <v>-17.239999999999998</v>
      </c>
      <c r="M163" s="58">
        <f>IF(INDEX(IHDI[IHDI],MATCH(A163,IHDI[ISO3],0))="..", NA(), INDEX(IHDI[IHDI],MATCH(A163,IHDI[ISO3],0)))</f>
        <v>0.64</v>
      </c>
      <c r="N163" s="56">
        <f>IF(INDEX(IHDI[HDI-IHDI Loss],MATCH(A163,IHDI[ISO3],0))="..", NA(), INDEX(IHDI[HDI-IHDI Loss],MATCH(A163,IHDI[ISO3],0)))</f>
        <v>20.496894409937894</v>
      </c>
      <c r="O163" s="56">
        <f>IF(INDEX(IHDI[Gini coefficient],MATCH(A163,IHDI[ISO3],0))="..",NA(),INDEX(IHDI[Gini coefficient],MATCH(A163,IHDI[ISO3],0)))</f>
        <v>49.8</v>
      </c>
      <c r="P163" s="57">
        <f>VLOOKUP($A163,ArableLand[],MATCH("2020",ArableLand[#Headers],0),FALSE)</f>
        <v>7.6166082502022112</v>
      </c>
      <c r="Q163" s="67">
        <f t="shared" si="8"/>
        <v>-618.47183114100176</v>
      </c>
      <c r="R163" t="str">
        <f>IF(INDEX(CountryList[Currency Unit],MATCH(A163,CountryList[Country ISO3], 0), 1)= "Euro","Yes","No")</f>
        <v>No</v>
      </c>
      <c r="S163" t="str">
        <f>IF(INDEX(CountryList[Income Group],MATCH(A163,CountryList[Country ISO3], 0), 1)= 0,"",SUBSTITUTE(SUBSTITUTE(INDEX(CountryList[Income Group],MATCH(A163,CountryList[Country ISO3], 0), 1),": OECD",""),": nonOECD",""))</f>
        <v>Upper middle income</v>
      </c>
    </row>
    <row r="164" spans="1:19" x14ac:dyDescent="0.25">
      <c r="A164" s="16" t="s">
        <v>1008</v>
      </c>
      <c r="B164" t="str">
        <f>INDEX(CountryList[Country Name],MATCH(A164,CountryList[Country ISO3], 0), 1)</f>
        <v>Pitcairn</v>
      </c>
      <c r="C164" t="str">
        <f>IF(INDEX(CountryList[Region],MATCH(A164,CountryList[Country ISO3], 0), 1)= 0,"",INDEX(CountryList[Region],MATCH(A164,CountryList[Country ISO3], 0), 1))</f>
        <v/>
      </c>
      <c r="D164" s="19">
        <f>VLOOKUP(A164,TradeVolume[],6,FALSE )</f>
        <v>3159.91</v>
      </c>
      <c r="E164" s="19">
        <f>VLOOKUP(A164,TradeVolume[],7,FALSE )</f>
        <v>3464.48</v>
      </c>
      <c r="F164" s="66">
        <f>100*D164/VLOOKUP("WLD", TradeVolume[], 6, FALSE)</f>
        <v>1.8349056348333487E-5</v>
      </c>
      <c r="G164" s="66">
        <f>100*E164/VLOOKUP("WLD", TradeVolume[],7, FALSE)</f>
        <v>1.8008702486220742E-5</v>
      </c>
      <c r="H164" s="65" t="e">
        <f t="shared" si="6"/>
        <v>#N/A</v>
      </c>
      <c r="I164" s="65" t="e">
        <f t="shared" si="7"/>
        <v>#N/A</v>
      </c>
      <c r="J164" s="63" t="e">
        <f>VLOOKUP(A164,Population[],MATCH("2020",Population[#Headers],0),FALSE)</f>
        <v>#N/A</v>
      </c>
      <c r="K164" s="27" t="e">
        <f>INDEX(GDPCapita[2020],MATCH(A164,GDPCapita[Country Code],0))</f>
        <v>#N/A</v>
      </c>
      <c r="L164" s="56">
        <f>VLOOKUP(A164,TradeVolume[],MATCH("Country Growth (%)", TradeVolume[#Headers],0),FALSE)</f>
        <v>0</v>
      </c>
      <c r="M164" s="58" t="e">
        <f>IF(INDEX(IHDI[IHDI],MATCH(A164,IHDI[ISO3],0))="..", NA(), INDEX(IHDI[IHDI],MATCH(A164,IHDI[ISO3],0)))</f>
        <v>#N/A</v>
      </c>
      <c r="N164" s="56" t="e">
        <f>IF(INDEX(IHDI[HDI-IHDI Loss],MATCH(A164,IHDI[ISO3],0))="..", NA(), INDEX(IHDI[HDI-IHDI Loss],MATCH(A164,IHDI[ISO3],0)))</f>
        <v>#N/A</v>
      </c>
      <c r="O164" s="56" t="e">
        <f>IF(INDEX(IHDI[Gini coefficient],MATCH(A164,IHDI[ISO3],0))="..",NA(),INDEX(IHDI[Gini coefficient],MATCH(A164,IHDI[ISO3],0)))</f>
        <v>#N/A</v>
      </c>
      <c r="P164" s="57" t="e">
        <f>VLOOKUP($A164,ArableLand[],MATCH("2020",ArableLand[#Headers],0),FALSE)</f>
        <v>#N/A</v>
      </c>
      <c r="Q164" s="67">
        <f t="shared" si="8"/>
        <v>-9.6385656553509502</v>
      </c>
      <c r="R164" t="str">
        <f>IF(INDEX(CountryList[Currency Unit],MATCH(A164,CountryList[Country ISO3], 0), 1)= "Euro","Yes","No")</f>
        <v>No</v>
      </c>
      <c r="S164" t="str">
        <f>IF(INDEX(CountryList[Income Group],MATCH(A164,CountryList[Country ISO3], 0), 1)= 0,"",SUBSTITUTE(SUBSTITUTE(INDEX(CountryList[Income Group],MATCH(A164,CountryList[Country ISO3], 0), 1),": OECD",""),": nonOECD",""))</f>
        <v>Others</v>
      </c>
    </row>
    <row r="165" spans="1:19" x14ac:dyDescent="0.25">
      <c r="A165" s="16" t="s">
        <v>512</v>
      </c>
      <c r="B165" t="str">
        <f>INDEX(CountryList[Country Name],MATCH(A165,CountryList[Country ISO3], 0), 1)</f>
        <v>Peru</v>
      </c>
      <c r="C165" t="str">
        <f>IF(INDEX(CountryList[Region],MATCH(A165,CountryList[Country ISO3], 0), 1)= 0,"",INDEX(CountryList[Region],MATCH(A165,CountryList[Country ISO3], 0), 1))</f>
        <v>Latin America &amp; Caribbean</v>
      </c>
      <c r="D165" s="19">
        <f>VLOOKUP(A165,TradeVolume[],6,FALSE )</f>
        <v>46205967.390000001</v>
      </c>
      <c r="E165" s="19">
        <f>VLOOKUP(A165,TradeVolume[],7,FALSE )</f>
        <v>36621557.509999998</v>
      </c>
      <c r="F165" s="66">
        <f>100*D165/VLOOKUP("WLD", TradeVolume[], 6, FALSE)</f>
        <v>0.26831014151300814</v>
      </c>
      <c r="G165" s="66">
        <f>100*E165/VLOOKUP("WLD", TradeVolume[],7, FALSE)</f>
        <v>0.19036240179756064</v>
      </c>
      <c r="H165" s="65">
        <f t="shared" si="6"/>
        <v>1401.3764164129602</v>
      </c>
      <c r="I165" s="65">
        <f t="shared" si="7"/>
        <v>1110.6917553236176</v>
      </c>
      <c r="J165" s="63">
        <f>VLOOKUP(A165,Population[],MATCH("2020",Population[#Headers],0),FALSE)</f>
        <v>32971846</v>
      </c>
      <c r="K165" s="27">
        <f>INDEX(GDPCapita[2020],MATCH(A165,GDPCapita[Country Code],0))</f>
        <v>6117.4935712927163</v>
      </c>
      <c r="L165" s="56">
        <f>VLOOKUP(A165,TradeVolume[],MATCH("Country Growth (%)", TradeVolume[#Headers],0),FALSE)</f>
        <v>-7.75</v>
      </c>
      <c r="M165" s="58">
        <f>IF(INDEX(IHDI[IHDI],MATCH(A165,IHDI[ISO3],0))="..", NA(), INDEX(IHDI[IHDI],MATCH(A165,IHDI[ISO3],0)))</f>
        <v>0.63500000000000001</v>
      </c>
      <c r="N165" s="56">
        <f>IF(INDEX(IHDI[HDI-IHDI Loss],MATCH(A165,IHDI[ISO3],0))="..", NA(), INDEX(IHDI[HDI-IHDI Loss],MATCH(A165,IHDI[ISO3],0)))</f>
        <v>16.666666666666664</v>
      </c>
      <c r="O165" s="56">
        <f>IF(INDEX(IHDI[Gini coefficient],MATCH(A165,IHDI[ISO3],0))="..",NA(),INDEX(IHDI[Gini coefficient],MATCH(A165,IHDI[ISO3],0)))</f>
        <v>43.8</v>
      </c>
      <c r="P165" s="57">
        <f>VLOOKUP($A165,ArableLand[],MATCH("2020",ArableLand[#Headers],0),FALSE)</f>
        <v>2.7970515625000001</v>
      </c>
      <c r="Q165" s="67">
        <f t="shared" si="8"/>
        <v>20.742796702216182</v>
      </c>
      <c r="R165" t="str">
        <f>IF(INDEX(CountryList[Currency Unit],MATCH(A165,CountryList[Country ISO3], 0), 1)= "Euro","Yes","No")</f>
        <v>No</v>
      </c>
      <c r="S165" t="str">
        <f>IF(INDEX(CountryList[Income Group],MATCH(A165,CountryList[Country ISO3], 0), 1)= 0,"",SUBSTITUTE(SUBSTITUTE(INDEX(CountryList[Income Group],MATCH(A165,CountryList[Country ISO3], 0), 1),": OECD",""),": nonOECD",""))</f>
        <v>Upper middle income</v>
      </c>
    </row>
    <row r="166" spans="1:19" x14ac:dyDescent="0.25">
      <c r="A166" s="16" t="s">
        <v>381</v>
      </c>
      <c r="B166" t="str">
        <f>INDEX(CountryList[Country Name],MATCH(A166,CountryList[Country ISO3], 0), 1)</f>
        <v>Philippines</v>
      </c>
      <c r="C166" t="str">
        <f>IF(INDEX(CountryList[Region],MATCH(A166,CountryList[Country ISO3], 0), 1)= 0,"",INDEX(CountryList[Region],MATCH(A166,CountryList[Country ISO3], 0), 1))</f>
        <v>East Asia &amp; Pacific</v>
      </c>
      <c r="D166" s="19">
        <f>VLOOKUP(A166,TradeVolume[],6,FALSE )</f>
        <v>87211386.719999999</v>
      </c>
      <c r="E166" s="19">
        <f>VLOOKUP(A166,TradeVolume[],7,FALSE )</f>
        <v>122750275.18000001</v>
      </c>
      <c r="F166" s="66">
        <f>100*D166/VLOOKUP("WLD", TradeVolume[], 6, FALSE)</f>
        <v>0.50642159084960736</v>
      </c>
      <c r="G166" s="66">
        <f>100*E166/VLOOKUP("WLD", TradeVolume[],7, FALSE)</f>
        <v>0.63806781560821424</v>
      </c>
      <c r="H166" s="65">
        <f t="shared" si="6"/>
        <v>795.86168288076362</v>
      </c>
      <c r="I166" s="65">
        <f t="shared" si="7"/>
        <v>1120.1775852100752</v>
      </c>
      <c r="J166" s="63">
        <f>VLOOKUP(A166,Population[],MATCH("2020",Population[#Headers],0),FALSE)</f>
        <v>109581085</v>
      </c>
      <c r="K166" s="27">
        <f>INDEX(GDPCapita[2020],MATCH(A166,GDPCapita[Country Code],0))</f>
        <v>3301.2186025767251</v>
      </c>
      <c r="L166" s="56">
        <f>VLOOKUP(A166,TradeVolume[],MATCH("Country Growth (%)", TradeVolume[#Headers],0),FALSE)</f>
        <v>-9.9499999999999993</v>
      </c>
      <c r="M166" s="58">
        <f>IF(INDEX(IHDI[IHDI],MATCH(A166,IHDI[ISO3],0))="..", NA(), INDEX(IHDI[IHDI],MATCH(A166,IHDI[ISO3],0)))</f>
        <v>0.57399999999999995</v>
      </c>
      <c r="N166" s="56">
        <f>IF(INDEX(IHDI[HDI-IHDI Loss],MATCH(A166,IHDI[ISO3],0))="..", NA(), INDEX(IHDI[HDI-IHDI Loss],MATCH(A166,IHDI[ISO3],0)))</f>
        <v>17.882689556509302</v>
      </c>
      <c r="O166" s="56">
        <f>IF(INDEX(IHDI[Gini coefficient],MATCH(A166,IHDI[ISO3],0))="..",NA(),INDEX(IHDI[Gini coefficient],MATCH(A166,IHDI[ISO3],0)))</f>
        <v>42.3</v>
      </c>
      <c r="P166" s="57">
        <f>VLOOKUP($A166,ArableLand[],MATCH("2020",ArableLand[#Headers],0),FALSE)</f>
        <v>18.747694268370392</v>
      </c>
      <c r="Q166" s="67">
        <f t="shared" si="8"/>
        <v>-40.750284792627831</v>
      </c>
      <c r="R166" t="str">
        <f>IF(INDEX(CountryList[Currency Unit],MATCH(A166,CountryList[Country ISO3], 0), 1)= "Euro","Yes","No")</f>
        <v>No</v>
      </c>
      <c r="S166" t="str">
        <f>IF(INDEX(CountryList[Income Group],MATCH(A166,CountryList[Country ISO3], 0), 1)= 0,"",SUBSTITUTE(SUBSTITUTE(INDEX(CountryList[Income Group],MATCH(A166,CountryList[Country ISO3], 0), 1),": OECD",""),": nonOECD",""))</f>
        <v>Lower middle income</v>
      </c>
    </row>
    <row r="167" spans="1:19" x14ac:dyDescent="0.25">
      <c r="A167" s="16" t="s">
        <v>535</v>
      </c>
      <c r="B167" t="str">
        <f>INDEX(CountryList[Country Name],MATCH(A167,CountryList[Country ISO3], 0), 1)</f>
        <v>Palau</v>
      </c>
      <c r="C167" t="str">
        <f>IF(INDEX(CountryList[Region],MATCH(A167,CountryList[Country ISO3], 0), 1)= 0,"",INDEX(CountryList[Region],MATCH(A167,CountryList[Country ISO3], 0), 1))</f>
        <v>East Asia &amp; Pacific</v>
      </c>
      <c r="D167" s="19">
        <f>VLOOKUP(A167,TradeVolume[],6,FALSE )</f>
        <v>15369.41</v>
      </c>
      <c r="E167" s="19">
        <f>VLOOKUP(A167,TradeVolume[],7,FALSE )</f>
        <v>104265.32</v>
      </c>
      <c r="F167" s="66">
        <f>100*D167/VLOOKUP("WLD", TradeVolume[], 6, FALSE)</f>
        <v>8.9247532407771171E-5</v>
      </c>
      <c r="G167" s="66">
        <f>100*E167/VLOOKUP("WLD", TradeVolume[],7, FALSE)</f>
        <v>5.4198122878775499E-4</v>
      </c>
      <c r="H167" s="65">
        <f t="shared" si="6"/>
        <v>849.51414990050853</v>
      </c>
      <c r="I167" s="65">
        <f t="shared" si="7"/>
        <v>5763.0621269069206</v>
      </c>
      <c r="J167" s="63">
        <f>VLOOKUP(A167,Population[],MATCH("2020",Population[#Headers],0),FALSE)</f>
        <v>18092</v>
      </c>
      <c r="K167" s="27">
        <f>INDEX(GDPCapita[2020],MATCH(A167,GDPCapita[Country Code],0))</f>
        <v>14243.864691576387</v>
      </c>
      <c r="L167" s="56">
        <f>VLOOKUP(A167,TradeVolume[],MATCH("Country Growth (%)", TradeVolume[#Headers],0),FALSE)</f>
        <v>0</v>
      </c>
      <c r="M167" s="58" t="e">
        <f>IF(INDEX(IHDI[IHDI],MATCH(A167,IHDI[ISO3],0))="..", NA(), INDEX(IHDI[IHDI],MATCH(A167,IHDI[ISO3],0)))</f>
        <v>#N/A</v>
      </c>
      <c r="N167" s="56" t="e">
        <f>IF(INDEX(IHDI[HDI-IHDI Loss],MATCH(A167,IHDI[ISO3],0))="..", NA(), INDEX(IHDI[HDI-IHDI Loss],MATCH(A167,IHDI[ISO3],0)))</f>
        <v>#N/A</v>
      </c>
      <c r="O167" s="56" t="e">
        <f>IF(INDEX(IHDI[Gini coefficient],MATCH(A167,IHDI[ISO3],0))="..",NA(),INDEX(IHDI[Gini coefficient],MATCH(A167,IHDI[ISO3],0)))</f>
        <v>#N/A</v>
      </c>
      <c r="P167" s="57">
        <f>VLOOKUP($A167,ArableLand[],MATCH("2020",ArableLand[#Headers],0),FALSE)</f>
        <v>0.65217391304347827</v>
      </c>
      <c r="Q167" s="67">
        <f t="shared" si="8"/>
        <v>-578.39507176918312</v>
      </c>
      <c r="R167" t="str">
        <f>IF(INDEX(CountryList[Currency Unit],MATCH(A167,CountryList[Country ISO3], 0), 1)= "Euro","Yes","No")</f>
        <v>No</v>
      </c>
      <c r="S167" t="str">
        <f>IF(INDEX(CountryList[Income Group],MATCH(A167,CountryList[Country ISO3], 0), 1)= 0,"",SUBSTITUTE(SUBSTITUTE(INDEX(CountryList[Income Group],MATCH(A167,CountryList[Country ISO3], 0), 1),": OECD",""),": nonOECD",""))</f>
        <v>Upper middle income</v>
      </c>
    </row>
    <row r="168" spans="1:19" x14ac:dyDescent="0.25">
      <c r="A168" s="16" t="s">
        <v>526</v>
      </c>
      <c r="B168" t="str">
        <f>INDEX(CountryList[Country Name],MATCH(A168,CountryList[Country ISO3], 0), 1)</f>
        <v>Papua New Guinea</v>
      </c>
      <c r="C168" t="str">
        <f>IF(INDEX(CountryList[Region],MATCH(A168,CountryList[Country ISO3], 0), 1)= 0,"",INDEX(CountryList[Region],MATCH(A168,CountryList[Country ISO3], 0), 1))</f>
        <v>East Asia &amp; Pacific</v>
      </c>
      <c r="D168" s="19">
        <f>VLOOKUP(A168,TradeVolume[],6,FALSE )</f>
        <v>10029766.07</v>
      </c>
      <c r="E168" s="19">
        <f>VLOOKUP(A168,TradeVolume[],7,FALSE )</f>
        <v>4163549.92</v>
      </c>
      <c r="F168" s="66">
        <f>100*D168/VLOOKUP("WLD", TradeVolume[], 6, FALSE)</f>
        <v>5.8241134329469292E-2</v>
      </c>
      <c r="G168" s="66">
        <f>100*E168/VLOOKUP("WLD", TradeVolume[],7, FALSE)</f>
        <v>2.1642535617411033E-2</v>
      </c>
      <c r="H168" s="65">
        <f t="shared" si="6"/>
        <v>1121.01663155817</v>
      </c>
      <c r="I168" s="65">
        <f t="shared" si="7"/>
        <v>465.35568966093427</v>
      </c>
      <c r="J168" s="63">
        <f>VLOOKUP(A168,Population[],MATCH("2020",Population[#Headers],0),FALSE)</f>
        <v>8947027</v>
      </c>
      <c r="K168" s="27">
        <f>INDEX(GDPCapita[2020],MATCH(A168,GDPCapita[Country Code],0))</f>
        <v>2757.01101864579</v>
      </c>
      <c r="L168" s="56">
        <f>VLOOKUP(A168,TradeVolume[],MATCH("Country Growth (%)", TradeVolume[#Headers],0),FALSE)</f>
        <v>0</v>
      </c>
      <c r="M168" s="58">
        <f>IF(INDEX(IHDI[IHDI],MATCH(A168,IHDI[ISO3],0))="..", NA(), INDEX(IHDI[IHDI],MATCH(A168,IHDI[ISO3],0)))</f>
        <v>0.39700000000000002</v>
      </c>
      <c r="N168" s="56">
        <f>IF(INDEX(IHDI[HDI-IHDI Loss],MATCH(A168,IHDI[ISO3],0))="..", NA(), INDEX(IHDI[HDI-IHDI Loss],MATCH(A168,IHDI[ISO3],0)))</f>
        <v>28.853046594982079</v>
      </c>
      <c r="O168" s="56">
        <f>IF(INDEX(IHDI[Gini coefficient],MATCH(A168,IHDI[ISO3],0))="..",NA(),INDEX(IHDI[Gini coefficient],MATCH(A168,IHDI[ISO3],0)))</f>
        <v>41.9</v>
      </c>
      <c r="P168" s="57">
        <f>VLOOKUP($A168,ArableLand[],MATCH("2020",ArableLand[#Headers],0),FALSE)</f>
        <v>0.66245638828777098</v>
      </c>
      <c r="Q168" s="67">
        <f t="shared" si="8"/>
        <v>58.488065514772281</v>
      </c>
      <c r="R168" t="str">
        <f>IF(INDEX(CountryList[Currency Unit],MATCH(A168,CountryList[Country ISO3], 0), 1)= "Euro","Yes","No")</f>
        <v>No</v>
      </c>
      <c r="S168" t="str">
        <f>IF(INDEX(CountryList[Income Group],MATCH(A168,CountryList[Country ISO3], 0), 1)= 0,"",SUBSTITUTE(SUBSTITUTE(INDEX(CountryList[Income Group],MATCH(A168,CountryList[Country ISO3], 0), 1),": OECD",""),": nonOECD",""))</f>
        <v>Lower middle income</v>
      </c>
    </row>
    <row r="169" spans="1:19" x14ac:dyDescent="0.25">
      <c r="A169" s="16" t="s">
        <v>410</v>
      </c>
      <c r="B169" t="str">
        <f>INDEX(CountryList[Country Name],MATCH(A169,CountryList[Country ISO3], 0), 1)</f>
        <v>Poland</v>
      </c>
      <c r="C169" t="str">
        <f>IF(INDEX(CountryList[Region],MATCH(A169,CountryList[Country ISO3], 0), 1)= 0,"",INDEX(CountryList[Region],MATCH(A169,CountryList[Country ISO3], 0), 1))</f>
        <v>Europe &amp; Central Asia</v>
      </c>
      <c r="D169" s="19">
        <f>VLOOKUP(A169,TradeVolume[],6,FALSE )</f>
        <v>241747955.72</v>
      </c>
      <c r="E169" s="19">
        <f>VLOOKUP(A169,TradeVolume[],7,FALSE )</f>
        <v>265450419.81999999</v>
      </c>
      <c r="F169" s="66">
        <f>100*D169/VLOOKUP("WLD", TradeVolume[], 6, FALSE)</f>
        <v>1.4037889881676089</v>
      </c>
      <c r="G169" s="66">
        <f>100*E169/VLOOKUP("WLD", TradeVolume[],7, FALSE)</f>
        <v>1.3798369843037841</v>
      </c>
      <c r="H169" s="65">
        <f t="shared" si="6"/>
        <v>6378.7305524911299</v>
      </c>
      <c r="I169" s="65">
        <f t="shared" si="7"/>
        <v>7004.1407301023482</v>
      </c>
      <c r="J169" s="63">
        <f>VLOOKUP(A169,Population[],MATCH("2020",Population[#Headers],0),FALSE)</f>
        <v>37899070</v>
      </c>
      <c r="K169" s="27">
        <f>INDEX(GDPCapita[2020],MATCH(A169,GDPCapita[Country Code],0))</f>
        <v>15742.453725636824</v>
      </c>
      <c r="L169" s="56">
        <f>VLOOKUP(A169,TradeVolume[],MATCH("Country Growth (%)", TradeVolume[#Headers],0),FALSE)</f>
        <v>1.61</v>
      </c>
      <c r="M169" s="58">
        <f>IF(INDEX(IHDI[IHDI],MATCH(A169,IHDI[ISO3],0))="..", NA(), INDEX(IHDI[IHDI],MATCH(A169,IHDI[ISO3],0)))</f>
        <v>0.81599999999999995</v>
      </c>
      <c r="N169" s="56">
        <f>IF(INDEX(IHDI[HDI-IHDI Loss],MATCH(A169,IHDI[ISO3],0))="..", NA(), INDEX(IHDI[HDI-IHDI Loss],MATCH(A169,IHDI[ISO3],0)))</f>
        <v>6.8493150684931559</v>
      </c>
      <c r="O169" s="56">
        <f>IF(INDEX(IHDI[Gini coefficient],MATCH(A169,IHDI[ISO3],0))="..",NA(),INDEX(IHDI[Gini coefficient],MATCH(A169,IHDI[ISO3],0)))</f>
        <v>30.2</v>
      </c>
      <c r="P169" s="57">
        <f>VLOOKUP($A169,ArableLand[],MATCH("2020",ArableLand[#Headers],0),FALSE)</f>
        <v>35.674386698461433</v>
      </c>
      <c r="Q169" s="67">
        <f t="shared" si="8"/>
        <v>-9.8046182146222183</v>
      </c>
      <c r="R169" t="str">
        <f>IF(INDEX(CountryList[Currency Unit],MATCH(A169,CountryList[Country ISO3], 0), 1)= "Euro","Yes","No")</f>
        <v>No</v>
      </c>
      <c r="S169" t="str">
        <f>IF(INDEX(CountryList[Income Group],MATCH(A169,CountryList[Country ISO3], 0), 1)= 0,"",SUBSTITUTE(SUBSTITUTE(INDEX(CountryList[Income Group],MATCH(A169,CountryList[Country ISO3], 0), 1),": OECD",""),": nonOECD",""))</f>
        <v>High income</v>
      </c>
    </row>
    <row r="170" spans="1:19" x14ac:dyDescent="0.25">
      <c r="A170" s="16" t="s">
        <v>359</v>
      </c>
      <c r="B170" t="str">
        <f>INDEX(CountryList[Country Name],MATCH(A170,CountryList[Country ISO3], 0), 1)</f>
        <v>Korea, Dem. Rep.</v>
      </c>
      <c r="C170" t="str">
        <f>IF(INDEX(CountryList[Region],MATCH(A170,CountryList[Country ISO3], 0), 1)= 0,"",INDEX(CountryList[Region],MATCH(A170,CountryList[Country ISO3], 0), 1))</f>
        <v>East Asia &amp; Pacific</v>
      </c>
      <c r="D170" s="19">
        <f>VLOOKUP(A170,TradeVolume[],6,FALSE )</f>
        <v>164650.73000000001</v>
      </c>
      <c r="E170" s="19">
        <f>VLOOKUP(A170,TradeVolume[],7,FALSE )</f>
        <v>561301.18999999994</v>
      </c>
      <c r="F170" s="66">
        <f>100*D170/VLOOKUP("WLD", TradeVolume[], 6, FALSE)</f>
        <v>9.5609859855636501E-4</v>
      </c>
      <c r="G170" s="66">
        <f>100*E170/VLOOKUP("WLD", TradeVolume[],7, FALSE)</f>
        <v>2.9176979332747369E-3</v>
      </c>
      <c r="H170" s="65">
        <f t="shared" si="6"/>
        <v>6.3870558053192124</v>
      </c>
      <c r="I170" s="65">
        <f t="shared" si="7"/>
        <v>21.773739017871847</v>
      </c>
      <c r="J170" s="63">
        <f>VLOOKUP(A170,Population[],MATCH("2020",Population[#Headers],0),FALSE)</f>
        <v>25778815</v>
      </c>
      <c r="K170" s="27">
        <f>INDEX(GDPCapita[2020],MATCH(A170,GDPCapita[Country Code],0))</f>
        <v>0</v>
      </c>
      <c r="L170" s="56">
        <f>VLOOKUP(A170,TradeVolume[],MATCH("Country Growth (%)", TradeVolume[#Headers],0),FALSE)</f>
        <v>0</v>
      </c>
      <c r="M170" s="58" t="e">
        <f>IF(INDEX(IHDI[IHDI],MATCH(A170,IHDI[ISO3],0))="..", NA(), INDEX(IHDI[IHDI],MATCH(A170,IHDI[ISO3],0)))</f>
        <v>#N/A</v>
      </c>
      <c r="N170" s="56" t="e">
        <f>IF(INDEX(IHDI[HDI-IHDI Loss],MATCH(A170,IHDI[ISO3],0))="..", NA(), INDEX(IHDI[HDI-IHDI Loss],MATCH(A170,IHDI[ISO3],0)))</f>
        <v>#N/A</v>
      </c>
      <c r="O170" s="56" t="e">
        <f>IF(INDEX(IHDI[Gini coefficient],MATCH(A170,IHDI[ISO3],0))="..",NA(),INDEX(IHDI[Gini coefficient],MATCH(A170,IHDI[ISO3],0)))</f>
        <v>#N/A</v>
      </c>
      <c r="P170" s="57">
        <f>VLOOKUP($A170,ArableLand[],MATCH("2020",ArableLand[#Headers],0),FALSE)</f>
        <v>18.935304376712896</v>
      </c>
      <c r="Q170" s="67">
        <f t="shared" si="8"/>
        <v>-240.90416119017505</v>
      </c>
      <c r="R170" t="str">
        <f>IF(INDEX(CountryList[Currency Unit],MATCH(A170,CountryList[Country ISO3], 0), 1)= "Euro","Yes","No")</f>
        <v>No</v>
      </c>
      <c r="S170" t="str">
        <f>IF(INDEX(CountryList[Income Group],MATCH(A170,CountryList[Country ISO3], 0), 1)= 0,"",SUBSTITUTE(SUBSTITUTE(INDEX(CountryList[Income Group],MATCH(A170,CountryList[Country ISO3], 0), 1),": OECD",""),": nonOECD",""))</f>
        <v>Low income</v>
      </c>
    </row>
    <row r="171" spans="1:19" x14ac:dyDescent="0.25">
      <c r="A171" s="16" t="s">
        <v>443</v>
      </c>
      <c r="B171" t="str">
        <f>INDEX(CountryList[Country Name],MATCH(A171,CountryList[Country ISO3], 0), 1)</f>
        <v>Portugal</v>
      </c>
      <c r="C171" t="str">
        <f>IF(INDEX(CountryList[Region],MATCH(A171,CountryList[Country ISO3], 0), 1)= 0,"",INDEX(CountryList[Region],MATCH(A171,CountryList[Country ISO3], 0), 1))</f>
        <v>Europe &amp; Central Asia</v>
      </c>
      <c r="D171" s="19">
        <f>VLOOKUP(A171,TradeVolume[],6,FALSE )</f>
        <v>59529428.380000003</v>
      </c>
      <c r="E171" s="19">
        <f>VLOOKUP(A171,TradeVolume[],7,FALSE )</f>
        <v>73418782.530000001</v>
      </c>
      <c r="F171" s="66">
        <f>100*D171/VLOOKUP("WLD", TradeVolume[], 6, FALSE)</f>
        <v>0.34567719831536425</v>
      </c>
      <c r="G171" s="66">
        <f>100*E171/VLOOKUP("WLD", TradeVolume[],7, FALSE)</f>
        <v>0.38163794032100373</v>
      </c>
      <c r="H171" s="65">
        <f t="shared" si="6"/>
        <v>5781.1945327030062</v>
      </c>
      <c r="I171" s="65">
        <f t="shared" si="7"/>
        <v>7130.0577833659854</v>
      </c>
      <c r="J171" s="63">
        <f>VLOOKUP(A171,Population[],MATCH("2020",Population[#Headers],0),FALSE)</f>
        <v>10297081</v>
      </c>
      <c r="K171" s="27">
        <f>INDEX(GDPCapita[2020],MATCH(A171,GDPCapita[Country Code],0))</f>
        <v>22194.566114934969</v>
      </c>
      <c r="L171" s="56">
        <f>VLOOKUP(A171,TradeVolume[],MATCH("Country Growth (%)", TradeVolume[#Headers],0),FALSE)</f>
        <v>-6.74</v>
      </c>
      <c r="M171" s="58">
        <f>IF(INDEX(IHDI[IHDI],MATCH(A171,IHDI[ISO3],0))="..", NA(), INDEX(IHDI[IHDI],MATCH(A171,IHDI[ISO3],0)))</f>
        <v>0.77300000000000002</v>
      </c>
      <c r="N171" s="56">
        <f>IF(INDEX(IHDI[HDI-IHDI Loss],MATCH(A171,IHDI[ISO3],0))="..", NA(), INDEX(IHDI[HDI-IHDI Loss],MATCH(A171,IHDI[ISO3],0)))</f>
        <v>10.739030023094687</v>
      </c>
      <c r="O171" s="56">
        <f>IF(INDEX(IHDI[Gini coefficient],MATCH(A171,IHDI[ISO3],0))="..",NA(),INDEX(IHDI[Gini coefficient],MATCH(A171,IHDI[ISO3],0)))</f>
        <v>32.799999999999997</v>
      </c>
      <c r="P171" s="57">
        <f>VLOOKUP($A171,ArableLand[],MATCH("2020",ArableLand[#Headers],0),FALSE)</f>
        <v>10.387294008226572</v>
      </c>
      <c r="Q171" s="67">
        <f t="shared" si="8"/>
        <v>-23.331912514494068</v>
      </c>
      <c r="R171" t="str">
        <f>IF(INDEX(CountryList[Currency Unit],MATCH(A171,CountryList[Country ISO3], 0), 1)= "Euro","Yes","No")</f>
        <v>Yes</v>
      </c>
      <c r="S171" t="str">
        <f>IF(INDEX(CountryList[Income Group],MATCH(A171,CountryList[Country ISO3], 0), 1)= 0,"",SUBSTITUTE(SUBSTITUTE(INDEX(CountryList[Income Group],MATCH(A171,CountryList[Country ISO3], 0), 1),": OECD",""),": nonOECD",""))</f>
        <v>High income</v>
      </c>
    </row>
    <row r="172" spans="1:19" x14ac:dyDescent="0.25">
      <c r="A172" s="16" t="s">
        <v>511</v>
      </c>
      <c r="B172" t="str">
        <f>INDEX(CountryList[Country Name],MATCH(A172,CountryList[Country ISO3], 0), 1)</f>
        <v>Paraguay</v>
      </c>
      <c r="C172" t="str">
        <f>IF(INDEX(CountryList[Region],MATCH(A172,CountryList[Country ISO3], 0), 1)= 0,"",INDEX(CountryList[Region],MATCH(A172,CountryList[Country ISO3], 0), 1))</f>
        <v>Latin America &amp; Caribbean</v>
      </c>
      <c r="D172" s="19">
        <f>VLOOKUP(A172,TradeVolume[],6,FALSE )</f>
        <v>8518452.0099999998</v>
      </c>
      <c r="E172" s="19">
        <f>VLOOKUP(A172,TradeVolume[],7,FALSE )</f>
        <v>8373700.5199999996</v>
      </c>
      <c r="F172" s="66">
        <f>100*D172/VLOOKUP("WLD", TradeVolume[], 6, FALSE)</f>
        <v>4.9465192341574496E-2</v>
      </c>
      <c r="G172" s="66">
        <f>100*E172/VLOOKUP("WLD", TradeVolume[],7, FALSE)</f>
        <v>4.3527306081545258E-2</v>
      </c>
      <c r="H172" s="65">
        <f t="shared" si="6"/>
        <v>1194.310014819426</v>
      </c>
      <c r="I172" s="65">
        <f t="shared" si="7"/>
        <v>1174.0154643583694</v>
      </c>
      <c r="J172" s="63">
        <f>VLOOKUP(A172,Population[],MATCH("2020",Population[#Headers],0),FALSE)</f>
        <v>7132530</v>
      </c>
      <c r="K172" s="27">
        <f>INDEX(GDPCapita[2020],MATCH(A172,GDPCapita[Country Code],0))</f>
        <v>4967.6872117152861</v>
      </c>
      <c r="L172" s="56">
        <f>VLOOKUP(A172,TradeVolume[],MATCH("Country Growth (%)", TradeVolume[#Headers],0),FALSE)</f>
        <v>-8.44</v>
      </c>
      <c r="M172" s="58">
        <f>IF(INDEX(IHDI[IHDI],MATCH(A172,IHDI[ISO3],0))="..", NA(), INDEX(IHDI[IHDI],MATCH(A172,IHDI[ISO3],0)))</f>
        <v>0.58199999999999996</v>
      </c>
      <c r="N172" s="56">
        <f>IF(INDEX(IHDI[HDI-IHDI Loss],MATCH(A172,IHDI[ISO3],0))="..", NA(), INDEX(IHDI[HDI-IHDI Loss],MATCH(A172,IHDI[ISO3],0)))</f>
        <v>18.828451882845187</v>
      </c>
      <c r="O172" s="56">
        <f>IF(INDEX(IHDI[Gini coefficient],MATCH(A172,IHDI[ISO3],0))="..",NA(),INDEX(IHDI[Gini coefficient],MATCH(A172,IHDI[ISO3],0)))</f>
        <v>43.5</v>
      </c>
      <c r="P172" s="57">
        <f>VLOOKUP($A172,ArableLand[],MATCH("2020",ArableLand[#Headers],0),FALSE)</f>
        <v>11.915429146740498</v>
      </c>
      <c r="Q172" s="67">
        <f t="shared" si="8"/>
        <v>1.6992698888257274</v>
      </c>
      <c r="R172" t="str">
        <f>IF(INDEX(CountryList[Currency Unit],MATCH(A172,CountryList[Country ISO3], 0), 1)= "Euro","Yes","No")</f>
        <v>No</v>
      </c>
      <c r="S172" t="str">
        <f>IF(INDEX(CountryList[Income Group],MATCH(A172,CountryList[Country ISO3], 0), 1)= 0,"",SUBSTITUTE(SUBSTITUTE(INDEX(CountryList[Income Group],MATCH(A172,CountryList[Country ISO3], 0), 1),": OECD",""),": nonOECD",""))</f>
        <v>Upper middle income</v>
      </c>
    </row>
    <row r="173" spans="1:19" x14ac:dyDescent="0.25">
      <c r="A173" s="16" t="s">
        <v>400</v>
      </c>
      <c r="B173" t="str">
        <f>INDEX(CountryList[Country Name],MATCH(A173,CountryList[Country ISO3], 0), 1)</f>
        <v>Occ.Pal.Terr</v>
      </c>
      <c r="C173" t="str">
        <f>IF(INDEX(CountryList[Region],MATCH(A173,CountryList[Country ISO3], 0), 1)= 0,"",INDEX(CountryList[Region],MATCH(A173,CountryList[Country ISO3], 0), 1))</f>
        <v/>
      </c>
      <c r="D173" s="19">
        <f>VLOOKUP(A173,TradeVolume[],6,FALSE )</f>
        <v>181419.73</v>
      </c>
      <c r="E173" s="19">
        <f>VLOOKUP(A173,TradeVolume[],7,FALSE )</f>
        <v>1231315.03</v>
      </c>
      <c r="F173" s="66">
        <f>100*D173/VLOOKUP("WLD", TradeVolume[], 6, FALSE)</f>
        <v>1.0534733104643637E-3</v>
      </c>
      <c r="G173" s="66">
        <f>100*E173/VLOOKUP("WLD", TradeVolume[],7, FALSE)</f>
        <v>6.4004947472873185E-3</v>
      </c>
      <c r="H173" s="65">
        <f t="shared" si="6"/>
        <v>37.770054102737113</v>
      </c>
      <c r="I173" s="65">
        <f t="shared" si="7"/>
        <v>256.34937997434662</v>
      </c>
      <c r="J173" s="63">
        <f>VLOOKUP(A173,Population[],MATCH("2020",Population[#Headers],0),FALSE)</f>
        <v>4803269</v>
      </c>
      <c r="K173" s="27">
        <f>INDEX(GDPCapita[2020],MATCH(A173,GDPCapita[Country Code],0))</f>
        <v>3233.5686383585844</v>
      </c>
      <c r="L173" s="56">
        <f>VLOOKUP(A173,TradeVolume[],MATCH("Country Growth (%)", TradeVolume[#Headers],0),FALSE)</f>
        <v>-4.25</v>
      </c>
      <c r="M173" s="58" t="e">
        <f>IF(INDEX(IHDI[IHDI],MATCH(A173,IHDI[ISO3],0))="..", NA(), INDEX(IHDI[IHDI],MATCH(A173,IHDI[ISO3],0)))</f>
        <v>#N/A</v>
      </c>
      <c r="N173" s="56" t="e">
        <f>IF(INDEX(IHDI[HDI-IHDI Loss],MATCH(A173,IHDI[ISO3],0))="..", NA(), INDEX(IHDI[HDI-IHDI Loss],MATCH(A173,IHDI[ISO3],0)))</f>
        <v>#N/A</v>
      </c>
      <c r="O173" s="56" t="e">
        <f>IF(INDEX(IHDI[Gini coefficient],MATCH(A173,IHDI[ISO3],0))="..",NA(),INDEX(IHDI[Gini coefficient],MATCH(A173,IHDI[ISO3],0)))</f>
        <v>#N/A</v>
      </c>
      <c r="P173" s="57">
        <f>VLOOKUP($A173,ArableLand[],MATCH("2020",ArableLand[#Headers],0),FALSE)</f>
        <v>11.59468438538206</v>
      </c>
      <c r="Q173" s="67">
        <f t="shared" si="8"/>
        <v>-578.71065071037197</v>
      </c>
      <c r="R173" t="str">
        <f>IF(INDEX(CountryList[Currency Unit],MATCH(A173,CountryList[Country ISO3], 0), 1)= "Euro","Yes","No")</f>
        <v>No</v>
      </c>
      <c r="S173" t="str">
        <f>IF(INDEX(CountryList[Income Group],MATCH(A173,CountryList[Country ISO3], 0), 1)= 0,"",SUBSTITUTE(SUBSTITUTE(INDEX(CountryList[Income Group],MATCH(A173,CountryList[Country ISO3], 0), 1),": OECD",""),": nonOECD",""))</f>
        <v>Others</v>
      </c>
    </row>
    <row r="174" spans="1:19" x14ac:dyDescent="0.25">
      <c r="A174" s="16" t="s">
        <v>538</v>
      </c>
      <c r="B174" t="str">
        <f>INDEX(CountryList[Country Name],MATCH(A174,CountryList[Country ISO3], 0), 1)</f>
        <v>French Polynesia</v>
      </c>
      <c r="C174" t="str">
        <f>IF(INDEX(CountryList[Region],MATCH(A174,CountryList[Country ISO3], 0), 1)= 0,"",INDEX(CountryList[Region],MATCH(A174,CountryList[Country ISO3], 0), 1))</f>
        <v>East Asia &amp; Pacific</v>
      </c>
      <c r="D174" s="19">
        <f>VLOOKUP(A174,TradeVolume[],6,FALSE )</f>
        <v>91153.34</v>
      </c>
      <c r="E174" s="19">
        <f>VLOOKUP(A174,TradeVolume[],7,FALSE )</f>
        <v>2158655.54</v>
      </c>
      <c r="F174" s="66">
        <f>100*D174/VLOOKUP("WLD", TradeVolume[], 6, FALSE)</f>
        <v>5.2931183862793584E-4</v>
      </c>
      <c r="G174" s="66">
        <f>100*E174/VLOOKUP("WLD", TradeVolume[],7, FALSE)</f>
        <v>1.1220900507462066E-2</v>
      </c>
      <c r="H174" s="65">
        <f t="shared" si="6"/>
        <v>324.49997152051947</v>
      </c>
      <c r="I174" s="65">
        <f t="shared" si="7"/>
        <v>7684.6735539543761</v>
      </c>
      <c r="J174" s="63">
        <f>VLOOKUP(A174,Population[],MATCH("2020",Population[#Headers],0),FALSE)</f>
        <v>280904</v>
      </c>
      <c r="K174" s="27">
        <f>INDEX(GDPCapita[2020],MATCH(A174,GDPCapita[Country Code],0))</f>
        <v>20182.584502916427</v>
      </c>
      <c r="L174" s="56">
        <f>VLOOKUP(A174,TradeVolume[],MATCH("Country Growth (%)", TradeVolume[#Headers],0),FALSE)</f>
        <v>-10.06</v>
      </c>
      <c r="M174" s="58" t="e">
        <f>IF(INDEX(IHDI[IHDI],MATCH(A174,IHDI[ISO3],0))="..", NA(), INDEX(IHDI[IHDI],MATCH(A174,IHDI[ISO3],0)))</f>
        <v>#N/A</v>
      </c>
      <c r="N174" s="56" t="e">
        <f>IF(INDEX(IHDI[HDI-IHDI Loss],MATCH(A174,IHDI[ISO3],0))="..", NA(), INDEX(IHDI[HDI-IHDI Loss],MATCH(A174,IHDI[ISO3],0)))</f>
        <v>#N/A</v>
      </c>
      <c r="O174" s="56" t="e">
        <f>IF(INDEX(IHDI[Gini coefficient],MATCH(A174,IHDI[ISO3],0))="..",NA(),INDEX(IHDI[Gini coefficient],MATCH(A174,IHDI[ISO3],0)))</f>
        <v>#N/A</v>
      </c>
      <c r="P174" s="57">
        <f>VLOOKUP($A174,ArableLand[],MATCH("2020",ArableLand[#Headers],0),FALSE)</f>
        <v>0.72025352924229324</v>
      </c>
      <c r="Q174" s="67">
        <f t="shared" si="8"/>
        <v>-2268.1584679179064</v>
      </c>
      <c r="R174" t="str">
        <f>IF(INDEX(CountryList[Currency Unit],MATCH(A174,CountryList[Country ISO3], 0), 1)= "Euro","Yes","No")</f>
        <v>No</v>
      </c>
      <c r="S174" t="str">
        <f>IF(INDEX(CountryList[Income Group],MATCH(A174,CountryList[Country ISO3], 0), 1)= 0,"",SUBSTITUTE(SUBSTITUTE(INDEX(CountryList[Income Group],MATCH(A174,CountryList[Country ISO3], 0), 1),": OECD",""),": nonOECD",""))</f>
        <v>High income</v>
      </c>
    </row>
    <row r="175" spans="1:19" x14ac:dyDescent="0.25">
      <c r="A175" s="16" t="s">
        <v>398</v>
      </c>
      <c r="B175" t="str">
        <f>INDEX(CountryList[Country Name],MATCH(A175,CountryList[Country ISO3], 0), 1)</f>
        <v>Qatar</v>
      </c>
      <c r="C175" t="str">
        <f>IF(INDEX(CountryList[Region],MATCH(A175,CountryList[Country ISO3], 0), 1)= 0,"",INDEX(CountryList[Region],MATCH(A175,CountryList[Country ISO3], 0), 1))</f>
        <v>Middle East &amp; North Africa</v>
      </c>
      <c r="D175" s="19">
        <f>VLOOKUP(A175,TradeVolume[],6,FALSE )</f>
        <v>55809338.200000003</v>
      </c>
      <c r="E175" s="19">
        <f>VLOOKUP(A175,TradeVolume[],7,FALSE )</f>
        <v>35928695.939999998</v>
      </c>
      <c r="F175" s="66">
        <f>100*D175/VLOOKUP("WLD", TradeVolume[], 6, FALSE)</f>
        <v>0.32407527157260829</v>
      </c>
      <c r="G175" s="66">
        <f>100*E175/VLOOKUP("WLD", TradeVolume[],7, FALSE)</f>
        <v>0.18676084027079015</v>
      </c>
      <c r="H175" s="65">
        <f t="shared" si="6"/>
        <v>19371.112784877787</v>
      </c>
      <c r="I175" s="65">
        <f t="shared" si="7"/>
        <v>12470.651753174179</v>
      </c>
      <c r="J175" s="63">
        <f>VLOOKUP(A175,Population[],MATCH("2020",Population[#Headers],0),FALSE)</f>
        <v>2881060</v>
      </c>
      <c r="K175" s="27">
        <f>INDEX(GDPCapita[2020],MATCH(A175,GDPCapita[Country Code],0))</f>
        <v>50124.385936172825</v>
      </c>
      <c r="L175" s="56">
        <f>VLOOKUP(A175,TradeVolume[],MATCH("Country Growth (%)", TradeVolume[#Headers],0),FALSE)</f>
        <v>-5.9</v>
      </c>
      <c r="M175" s="58" t="e">
        <f>IF(INDEX(IHDI[IHDI],MATCH(A175,IHDI[ISO3],0))="..", NA(), INDEX(IHDI[IHDI],MATCH(A175,IHDI[ISO3],0)))</f>
        <v>#N/A</v>
      </c>
      <c r="N175" s="56" t="e">
        <f>IF(INDEX(IHDI[HDI-IHDI Loss],MATCH(A175,IHDI[ISO3],0))="..", NA(), INDEX(IHDI[HDI-IHDI Loss],MATCH(A175,IHDI[ISO3],0)))</f>
        <v>#N/A</v>
      </c>
      <c r="O175" s="56" t="e">
        <f>IF(INDEX(IHDI[Gini coefficient],MATCH(A175,IHDI[ISO3],0))="..",NA(),INDEX(IHDI[Gini coefficient],MATCH(A175,IHDI[ISO3],0)))</f>
        <v>#N/A</v>
      </c>
      <c r="P175" s="57">
        <f>VLOOKUP($A175,ArableLand[],MATCH("2020",ArableLand[#Headers],0),FALSE)</f>
        <v>1.8276762402088773</v>
      </c>
      <c r="Q175" s="67">
        <f t="shared" si="8"/>
        <v>35.622429688657377</v>
      </c>
      <c r="R175" t="str">
        <f>IF(INDEX(CountryList[Currency Unit],MATCH(A175,CountryList[Country ISO3], 0), 1)= "Euro","Yes","No")</f>
        <v>No</v>
      </c>
      <c r="S175" t="str">
        <f>IF(INDEX(CountryList[Income Group],MATCH(A175,CountryList[Country ISO3], 0), 1)= 0,"",SUBSTITUTE(SUBSTITUTE(INDEX(CountryList[Income Group],MATCH(A175,CountryList[Country ISO3], 0), 1),": OECD",""),": nonOECD",""))</f>
        <v>High income</v>
      </c>
    </row>
    <row r="176" spans="1:19" x14ac:dyDescent="0.25">
      <c r="A176" s="16" t="s">
        <v>1020</v>
      </c>
      <c r="B176" t="str">
        <f>INDEX(CountryList[Country Name],MATCH(A176,CountryList[Country ISO3], 0), 1)</f>
        <v>Romania</v>
      </c>
      <c r="C176" t="str">
        <f>IF(INDEX(CountryList[Region],MATCH(A176,CountryList[Country ISO3], 0), 1)= 0,"",INDEX(CountryList[Region],MATCH(A176,CountryList[Country ISO3], 0), 1))</f>
        <v>Europe &amp; Central Asia</v>
      </c>
      <c r="D176" s="19">
        <f>VLOOKUP(A176,TradeVolume[],6,FALSE )</f>
        <v>70514856.519999996</v>
      </c>
      <c r="E176" s="19">
        <f>VLOOKUP(A176,TradeVolume[],7,FALSE )</f>
        <v>87617075.019999996</v>
      </c>
      <c r="F176" s="66">
        <f>100*D176/VLOOKUP("WLD", TradeVolume[], 6, FALSE)</f>
        <v>0.40946769866234517</v>
      </c>
      <c r="G176" s="66">
        <f>100*E176/VLOOKUP("WLD", TradeVolume[],7, FALSE)</f>
        <v>0.45544203942527112</v>
      </c>
      <c r="H176" s="65" t="e">
        <f t="shared" si="6"/>
        <v>#N/A</v>
      </c>
      <c r="I176" s="65" t="e">
        <f t="shared" si="7"/>
        <v>#N/A</v>
      </c>
      <c r="J176" s="63" t="e">
        <f>VLOOKUP(A176,Population[],MATCH("2020",Population[#Headers],0),FALSE)</f>
        <v>#N/A</v>
      </c>
      <c r="K176" s="27" t="e">
        <f>INDEX(GDPCapita[2020],MATCH(A176,GDPCapita[Country Code],0))</f>
        <v>#N/A</v>
      </c>
      <c r="L176" s="56">
        <f>VLOOKUP(A176,TradeVolume[],MATCH("Country Growth (%)", TradeVolume[#Headers],0),FALSE)</f>
        <v>-2.4</v>
      </c>
      <c r="M176" s="58">
        <f>IF(INDEX(IHDI[IHDI],MATCH(A176,IHDI[ISO3],0))="..", NA(), INDEX(IHDI[IHDI],MATCH(A176,IHDI[ISO3],0)))</f>
        <v>0.73299999999999998</v>
      </c>
      <c r="N176" s="56">
        <f>IF(INDEX(IHDI[HDI-IHDI Loss],MATCH(A176,IHDI[ISO3],0))="..", NA(), INDEX(IHDI[HDI-IHDI Loss],MATCH(A176,IHDI[ISO3],0)))</f>
        <v>10.71863580998782</v>
      </c>
      <c r="O176" s="56">
        <f>IF(INDEX(IHDI[Gini coefficient],MATCH(A176,IHDI[ISO3],0))="..",NA(),INDEX(IHDI[Gini coefficient],MATCH(A176,IHDI[ISO3],0)))</f>
        <v>34.799999999999997</v>
      </c>
      <c r="P176" s="57" t="e">
        <f>VLOOKUP($A176,ArableLand[],MATCH("2020",ArableLand[#Headers],0),FALSE)</f>
        <v>#N/A</v>
      </c>
      <c r="Q176" s="67">
        <f t="shared" si="8"/>
        <v>-24.253355029020483</v>
      </c>
      <c r="R176" t="str">
        <f>IF(INDEX(CountryList[Currency Unit],MATCH(A176,CountryList[Country ISO3], 0), 1)= "Euro","Yes","No")</f>
        <v>No</v>
      </c>
      <c r="S176" t="str">
        <f>IF(INDEX(CountryList[Income Group],MATCH(A176,CountryList[Country ISO3], 0), 1)= 0,"",SUBSTITUTE(SUBSTITUTE(INDEX(CountryList[Income Group],MATCH(A176,CountryList[Country ISO3], 0), 1),": OECD",""),": nonOECD",""))</f>
        <v>Upper middle income</v>
      </c>
    </row>
    <row r="177" spans="1:19" x14ac:dyDescent="0.25">
      <c r="A177" s="16" t="s">
        <v>414</v>
      </c>
      <c r="B177" t="str">
        <f>INDEX(CountryList[Country Name],MATCH(A177,CountryList[Country ISO3], 0), 1)</f>
        <v>Russian Federation</v>
      </c>
      <c r="C177" t="str">
        <f>IF(INDEX(CountryList[Region],MATCH(A177,CountryList[Country ISO3], 0), 1)= 0,"",INDEX(CountryList[Region],MATCH(A177,CountryList[Country ISO3], 0), 1))</f>
        <v>Europe &amp; Central Asia</v>
      </c>
      <c r="D177" s="19">
        <f>VLOOKUP(A177,TradeVolume[],6,FALSE )</f>
        <v>328387402.29000002</v>
      </c>
      <c r="E177" s="19">
        <f>VLOOKUP(A177,TradeVolume[],7,FALSE )</f>
        <v>304222541.10000002</v>
      </c>
      <c r="F177" s="66">
        <f>100*D177/VLOOKUP("WLD", TradeVolume[], 6, FALSE)</f>
        <v>1.9068894204904785</v>
      </c>
      <c r="G177" s="66">
        <f>100*E177/VLOOKUP("WLD", TradeVolume[],7, FALSE)</f>
        <v>1.5813782248048662</v>
      </c>
      <c r="H177" s="65">
        <f t="shared" si="6"/>
        <v>2279.3103875525335</v>
      </c>
      <c r="I177" s="65">
        <f t="shared" si="7"/>
        <v>2111.5840413527744</v>
      </c>
      <c r="J177" s="63">
        <f>VLOOKUP(A177,Population[],MATCH("2020",Population[#Headers],0),FALSE)</f>
        <v>144073139</v>
      </c>
      <c r="K177" s="27">
        <f>INDEX(GDPCapita[2020],MATCH(A177,GDPCapita[Country Code],0))</f>
        <v>10161.982421875</v>
      </c>
      <c r="L177" s="56">
        <f>VLOOKUP(A177,TradeVolume[],MATCH("Country Growth (%)", TradeVolume[#Headers],0),FALSE)</f>
        <v>-3.19</v>
      </c>
      <c r="M177" s="58">
        <f>IF(INDEX(IHDI[IHDI],MATCH(A177,IHDI[ISO3],0))="..", NA(), INDEX(IHDI[IHDI],MATCH(A177,IHDI[ISO3],0)))</f>
        <v>0.751</v>
      </c>
      <c r="N177" s="56">
        <f>IF(INDEX(IHDI[HDI-IHDI Loss],MATCH(A177,IHDI[ISO3],0))="..", NA(), INDEX(IHDI[HDI-IHDI Loss],MATCH(A177,IHDI[ISO3],0)))</f>
        <v>8.6374695863746904</v>
      </c>
      <c r="O177" s="56">
        <f>IF(INDEX(IHDI[Gini coefficient],MATCH(A177,IHDI[ISO3],0))="..",NA(),INDEX(IHDI[Gini coefficient],MATCH(A177,IHDI[ISO3],0)))</f>
        <v>36</v>
      </c>
      <c r="P177" s="57">
        <f>VLOOKUP($A177,ArableLand[],MATCH("2020",ArableLand[#Headers],0),FALSE)</f>
        <v>7.4280982874016823</v>
      </c>
      <c r="Q177" s="67">
        <f t="shared" si="8"/>
        <v>7.3586444003293172</v>
      </c>
      <c r="R177" t="str">
        <f>IF(INDEX(CountryList[Currency Unit],MATCH(A177,CountryList[Country ISO3], 0), 1)= "Euro","Yes","No")</f>
        <v>No</v>
      </c>
      <c r="S177" t="str">
        <f>IF(INDEX(CountryList[Income Group],MATCH(A177,CountryList[Country ISO3], 0), 1)= 0,"",SUBSTITUTE(SUBSTITUTE(INDEX(CountryList[Income Group],MATCH(A177,CountryList[Country ISO3], 0), 1),": OECD",""),": nonOECD",""))</f>
        <v>High income</v>
      </c>
    </row>
    <row r="178" spans="1:19" x14ac:dyDescent="0.25">
      <c r="A178" s="16" t="s">
        <v>302</v>
      </c>
      <c r="B178" t="str">
        <f>INDEX(CountryList[Country Name],MATCH(A178,CountryList[Country ISO3], 0), 1)</f>
        <v>Rwanda</v>
      </c>
      <c r="C178" t="str">
        <f>IF(INDEX(CountryList[Region],MATCH(A178,CountryList[Country ISO3], 0), 1)= 0,"",INDEX(CountryList[Region],MATCH(A178,CountryList[Country ISO3], 0), 1))</f>
        <v>Sub-Saharan Africa</v>
      </c>
      <c r="D178" s="19">
        <f>VLOOKUP(A178,TradeVolume[],6,FALSE )</f>
        <v>930180.12</v>
      </c>
      <c r="E178" s="19">
        <f>VLOOKUP(A178,TradeVolume[],7,FALSE )</f>
        <v>1844273.72</v>
      </c>
      <c r="F178" s="66">
        <f>100*D178/VLOOKUP("WLD", TradeVolume[], 6, FALSE)</f>
        <v>5.4013966967349086E-3</v>
      </c>
      <c r="G178" s="66">
        <f>100*E178/VLOOKUP("WLD", TradeVolume[],7, FALSE)</f>
        <v>9.5867133672688475E-3</v>
      </c>
      <c r="H178" s="65">
        <f t="shared" si="6"/>
        <v>71.81633032635591</v>
      </c>
      <c r="I178" s="65">
        <f t="shared" si="7"/>
        <v>142.39067019378703</v>
      </c>
      <c r="J178" s="63">
        <f>VLOOKUP(A178,Population[],MATCH("2020",Population[#Headers],0),FALSE)</f>
        <v>12952209</v>
      </c>
      <c r="K178" s="27">
        <f>INDEX(GDPCapita[2020],MATCH(A178,GDPCapita[Country Code],0))</f>
        <v>786.30181478470683</v>
      </c>
      <c r="L178" s="56">
        <f>VLOOKUP(A178,TradeVolume[],MATCH("Country Growth (%)", TradeVolume[#Headers],0),FALSE)</f>
        <v>0</v>
      </c>
      <c r="M178" s="58">
        <f>IF(INDEX(IHDI[IHDI],MATCH(A178,IHDI[ISO3],0))="..", NA(), INDEX(IHDI[IHDI],MATCH(A178,IHDI[ISO3],0)))</f>
        <v>0.40200000000000002</v>
      </c>
      <c r="N178" s="56">
        <f>IF(INDEX(IHDI[HDI-IHDI Loss],MATCH(A178,IHDI[ISO3],0))="..", NA(), INDEX(IHDI[HDI-IHDI Loss],MATCH(A178,IHDI[ISO3],0)))</f>
        <v>24.719101123595511</v>
      </c>
      <c r="O178" s="56">
        <f>IF(INDEX(IHDI[Gini coefficient],MATCH(A178,IHDI[ISO3],0))="..",NA(),INDEX(IHDI[Gini coefficient],MATCH(A178,IHDI[ISO3],0)))</f>
        <v>43.7</v>
      </c>
      <c r="P178" s="57">
        <f>VLOOKUP($A178,ArableLand[],MATCH("2020",ArableLand[#Headers],0),FALSE)</f>
        <v>46.684231860559386</v>
      </c>
      <c r="Q178" s="67">
        <f t="shared" si="8"/>
        <v>-98.270601612083482</v>
      </c>
      <c r="R178" t="str">
        <f>IF(INDEX(CountryList[Currency Unit],MATCH(A178,CountryList[Country ISO3], 0), 1)= "Euro","Yes","No")</f>
        <v>No</v>
      </c>
      <c r="S178" t="str">
        <f>IF(INDEX(CountryList[Income Group],MATCH(A178,CountryList[Country ISO3], 0), 1)= 0,"",SUBSTITUTE(SUBSTITUTE(INDEX(CountryList[Income Group],MATCH(A178,CountryList[Country ISO3], 0), 1),": OECD",""),": nonOECD",""))</f>
        <v>Low income</v>
      </c>
    </row>
    <row r="179" spans="1:19" x14ac:dyDescent="0.25">
      <c r="A179" s="16" t="s">
        <v>399</v>
      </c>
      <c r="B179" t="str">
        <f>INDEX(CountryList[Country Name],MATCH(A179,CountryList[Country ISO3], 0), 1)</f>
        <v>Saudi Arabia</v>
      </c>
      <c r="C179" t="str">
        <f>IF(INDEX(CountryList[Region],MATCH(A179,CountryList[Country ISO3], 0), 1)= 0,"",INDEX(CountryList[Region],MATCH(A179,CountryList[Country ISO3], 0), 1))</f>
        <v>Middle East &amp; North Africa</v>
      </c>
      <c r="D179" s="19">
        <f>VLOOKUP(A179,TradeVolume[],6,FALSE )</f>
        <v>169736656.75</v>
      </c>
      <c r="E179" s="19">
        <f>VLOOKUP(A179,TradeVolume[],7,FALSE )</f>
        <v>157014511.62</v>
      </c>
      <c r="F179" s="66">
        <f>100*D179/VLOOKUP("WLD", TradeVolume[], 6, FALSE)</f>
        <v>0.98563170441040715</v>
      </c>
      <c r="G179" s="66">
        <f>100*E179/VLOOKUP("WLD", TradeVolume[],7, FALSE)</f>
        <v>0.81617663423770082</v>
      </c>
      <c r="H179" s="65">
        <f t="shared" si="6"/>
        <v>4875.5473429596314</v>
      </c>
      <c r="I179" s="65">
        <f t="shared" si="7"/>
        <v>4510.1140766695062</v>
      </c>
      <c r="J179" s="63">
        <f>VLOOKUP(A179,Population[],MATCH("2020",Population[#Headers],0),FALSE)</f>
        <v>34813867</v>
      </c>
      <c r="K179" s="27">
        <f>INDEX(GDPCapita[2020],MATCH(A179,GDPCapita[Country Code],0))</f>
        <v>20203.668877765136</v>
      </c>
      <c r="L179" s="56">
        <f>VLOOKUP(A179,TradeVolume[],MATCH("Country Growth (%)", TradeVolume[#Headers],0),FALSE)</f>
        <v>-4.62</v>
      </c>
      <c r="M179" s="58" t="e">
        <f>IF(INDEX(IHDI[IHDI],MATCH(A179,IHDI[ISO3],0))="..", NA(), INDEX(IHDI[IHDI],MATCH(A179,IHDI[ISO3],0)))</f>
        <v>#N/A</v>
      </c>
      <c r="N179" s="56" t="e">
        <f>IF(INDEX(IHDI[HDI-IHDI Loss],MATCH(A179,IHDI[ISO3],0))="..", NA(), INDEX(IHDI[HDI-IHDI Loss],MATCH(A179,IHDI[ISO3],0)))</f>
        <v>#N/A</v>
      </c>
      <c r="O179" s="56" t="e">
        <f>IF(INDEX(IHDI[Gini coefficient],MATCH(A179,IHDI[ISO3],0))="..",NA(),INDEX(IHDI[Gini coefficient],MATCH(A179,IHDI[ISO3],0)))</f>
        <v>#N/A</v>
      </c>
      <c r="P179" s="57">
        <f>VLOOKUP($A179,ArableLand[],MATCH("2020",ArableLand[#Headers],0),FALSE)</f>
        <v>1.5957728323618754</v>
      </c>
      <c r="Q179" s="67">
        <f t="shared" si="8"/>
        <v>7.495225470793887</v>
      </c>
      <c r="R179" t="str">
        <f>IF(INDEX(CountryList[Currency Unit],MATCH(A179,CountryList[Country ISO3], 0), 1)= "Euro","Yes","No")</f>
        <v>No</v>
      </c>
      <c r="S179" t="str">
        <f>IF(INDEX(CountryList[Income Group],MATCH(A179,CountryList[Country ISO3], 0), 1)= 0,"",SUBSTITUTE(SUBSTITUTE(INDEX(CountryList[Income Group],MATCH(A179,CountryList[Country ISO3], 0), 1),": OECD",""),": nonOECD",""))</f>
        <v>High income</v>
      </c>
    </row>
    <row r="180" spans="1:19" x14ac:dyDescent="0.25">
      <c r="A180" s="16" t="s">
        <v>325</v>
      </c>
      <c r="B180" t="str">
        <f>INDEX(CountryList[Country Name],MATCH(A180,CountryList[Country ISO3], 0), 1)</f>
        <v>Fm Sudan</v>
      </c>
      <c r="C180" t="str">
        <f>IF(INDEX(CountryList[Region],MATCH(A180,CountryList[Country ISO3], 0), 1)= 0,"",INDEX(CountryList[Region],MATCH(A180,CountryList[Country ISO3], 0), 1))</f>
        <v>Sub-Saharan Africa</v>
      </c>
      <c r="D180" s="19">
        <f>VLOOKUP(A180,TradeVolume[],6,FALSE )</f>
        <v>4212.32</v>
      </c>
      <c r="E180" s="19">
        <f>VLOOKUP(A180,TradeVolume[],7,FALSE )</f>
        <v>77702.75</v>
      </c>
      <c r="F180" s="66">
        <f>100*D180/VLOOKUP("WLD", TradeVolume[], 6, FALSE)</f>
        <v>2.4460221030729394E-5</v>
      </c>
      <c r="G180" s="66">
        <f>100*E180/VLOOKUP("WLD", TradeVolume[],7, FALSE)</f>
        <v>4.0390641802267262E-4</v>
      </c>
      <c r="H180" s="65">
        <f t="shared" si="6"/>
        <v>9.6063631072162231E-2</v>
      </c>
      <c r="I180" s="65">
        <f t="shared" si="7"/>
        <v>1.7720420835293742</v>
      </c>
      <c r="J180" s="63">
        <f>VLOOKUP(A180,Population[],MATCH("2020",Population[#Headers],0),FALSE)</f>
        <v>43849269</v>
      </c>
      <c r="K180" s="27">
        <f>INDEX(GDPCapita[2020],MATCH(A180,GDPCapita[Country Code],0))</f>
        <v>615.46209716796898</v>
      </c>
      <c r="L180" s="56">
        <f>VLOOKUP(A180,TradeVolume[],MATCH("Country Growth (%)", TradeVolume[#Headers],0),FALSE)</f>
        <v>0</v>
      </c>
      <c r="M180" s="58" t="e">
        <f>IF(INDEX(IHDI[IHDI],MATCH(A180,IHDI[ISO3],0))="..", NA(), INDEX(IHDI[IHDI],MATCH(A180,IHDI[ISO3],0)))</f>
        <v>#N/A</v>
      </c>
      <c r="N180" s="56" t="e">
        <f>IF(INDEX(IHDI[HDI-IHDI Loss],MATCH(A180,IHDI[ISO3],0))="..", NA(), INDEX(IHDI[HDI-IHDI Loss],MATCH(A180,IHDI[ISO3],0)))</f>
        <v>#N/A</v>
      </c>
      <c r="O180" s="56" t="e">
        <f>IF(INDEX(IHDI[Gini coefficient],MATCH(A180,IHDI[ISO3],0))="..",NA(),INDEX(IHDI[Gini coefficient],MATCH(A180,IHDI[ISO3],0)))</f>
        <v>#N/A</v>
      </c>
      <c r="P180" s="57">
        <f>VLOOKUP($A180,ArableLand[],MATCH("2020",ArableLand[#Headers],0),FALSE)</f>
        <v>11.239207708779443</v>
      </c>
      <c r="Q180" s="67">
        <f t="shared" si="8"/>
        <v>-1744.6544896873934</v>
      </c>
      <c r="R180" t="str">
        <f>IF(INDEX(CountryList[Currency Unit],MATCH(A180,CountryList[Country ISO3], 0), 1)= "Euro","Yes","No")</f>
        <v>No</v>
      </c>
      <c r="S180" t="str">
        <f>IF(INDEX(CountryList[Income Group],MATCH(A180,CountryList[Country ISO3], 0), 1)= 0,"",SUBSTITUTE(SUBSTITUTE(INDEX(CountryList[Income Group],MATCH(A180,CountryList[Country ISO3], 0), 1),": OECD",""),": nonOECD",""))</f>
        <v>Lower middle income</v>
      </c>
    </row>
    <row r="181" spans="1:19" x14ac:dyDescent="0.25">
      <c r="A181" s="16" t="s">
        <v>348</v>
      </c>
      <c r="B181" t="str">
        <f>INDEX(CountryList[Country Name],MATCH(A181,CountryList[Country ISO3], 0), 1)</f>
        <v>Senegal</v>
      </c>
      <c r="C181" t="str">
        <f>IF(INDEX(CountryList[Region],MATCH(A181,CountryList[Country ISO3], 0), 1)= 0,"",INDEX(CountryList[Region],MATCH(A181,CountryList[Country ISO3], 0), 1))</f>
        <v>Sub-Saharan Africa</v>
      </c>
      <c r="D181" s="19">
        <f>VLOOKUP(A181,TradeVolume[],6,FALSE )</f>
        <v>2470410.66</v>
      </c>
      <c r="E181" s="19">
        <f>VLOOKUP(A181,TradeVolume[],7,FALSE )</f>
        <v>13428190.67</v>
      </c>
      <c r="F181" s="66">
        <f>100*D181/VLOOKUP("WLD", TradeVolume[], 6, FALSE)</f>
        <v>1.4345251733075853E-2</v>
      </c>
      <c r="G181" s="66">
        <f>100*E181/VLOOKUP("WLD", TradeVolume[],7, FALSE)</f>
        <v>6.9801035279255519E-2</v>
      </c>
      <c r="H181" s="65">
        <f t="shared" si="6"/>
        <v>147.54067055942065</v>
      </c>
      <c r="I181" s="65">
        <f t="shared" si="7"/>
        <v>801.97365074985385</v>
      </c>
      <c r="J181" s="63">
        <f>VLOOKUP(A181,Population[],MATCH("2020",Population[#Headers],0),FALSE)</f>
        <v>16743930</v>
      </c>
      <c r="K181" s="27">
        <f>INDEX(GDPCapita[2020],MATCH(A181,GDPCapita[Country Code],0))</f>
        <v>1462.808168884379</v>
      </c>
      <c r="L181" s="56">
        <f>VLOOKUP(A181,TradeVolume[],MATCH("Country Growth (%)", TradeVolume[#Headers],0),FALSE)</f>
        <v>-2.0499999999999998</v>
      </c>
      <c r="M181" s="58">
        <f>IF(INDEX(IHDI[IHDI],MATCH(A181,IHDI[ISO3],0))="..", NA(), INDEX(IHDI[IHDI],MATCH(A181,IHDI[ISO3],0)))</f>
        <v>0.35399999999999998</v>
      </c>
      <c r="N181" s="56">
        <f>IF(INDEX(IHDI[HDI-IHDI Loss],MATCH(A181,IHDI[ISO3],0))="..", NA(), INDEX(IHDI[HDI-IHDI Loss],MATCH(A181,IHDI[ISO3],0)))</f>
        <v>30.724070450097852</v>
      </c>
      <c r="O181" s="56">
        <f>IF(INDEX(IHDI[Gini coefficient],MATCH(A181,IHDI[ISO3],0))="..",NA(),INDEX(IHDI[Gini coefficient],MATCH(A181,IHDI[ISO3],0)))</f>
        <v>38.1</v>
      </c>
      <c r="P181" s="57">
        <f>VLOOKUP($A181,ArableLand[],MATCH("2020",ArableLand[#Headers],0),FALSE)</f>
        <v>16.620786370955177</v>
      </c>
      <c r="Q181" s="67">
        <f t="shared" si="8"/>
        <v>-443.5610721498424</v>
      </c>
      <c r="R181" t="str">
        <f>IF(INDEX(CountryList[Currency Unit],MATCH(A181,CountryList[Country ISO3], 0), 1)= "Euro","Yes","No")</f>
        <v>No</v>
      </c>
      <c r="S181" t="str">
        <f>IF(INDEX(CountryList[Income Group],MATCH(A181,CountryList[Country ISO3], 0), 1)= 0,"",SUBSTITUTE(SUBSTITUTE(INDEX(CountryList[Income Group],MATCH(A181,CountryList[Country ISO3], 0), 1),": OECD",""),": nonOECD",""))</f>
        <v>Lower middle income</v>
      </c>
    </row>
    <row r="182" spans="1:19" x14ac:dyDescent="0.25">
      <c r="A182" s="16" t="s">
        <v>1042</v>
      </c>
      <c r="B182" t="str">
        <f>INDEX(CountryList[Country Name],MATCH(A182,CountryList[Country ISO3], 0), 1)</f>
        <v>Serbia, FR(Serbia/Montenegro)</v>
      </c>
      <c r="C182" t="str">
        <f>IF(INDEX(CountryList[Region],MATCH(A182,CountryList[Country ISO3], 0), 1)= 0,"",INDEX(CountryList[Region],MATCH(A182,CountryList[Country ISO3], 0), 1))</f>
        <v/>
      </c>
      <c r="D182" s="19">
        <f>VLOOKUP(A182,TradeVolume[],6,FALSE )</f>
        <v>19893517.859999999</v>
      </c>
      <c r="E182" s="19">
        <f>VLOOKUP(A182,TradeVolume[],7,FALSE )</f>
        <v>42489652.270000003</v>
      </c>
      <c r="F182" s="66">
        <f>100*D182/VLOOKUP("WLD", TradeVolume[], 6, FALSE)</f>
        <v>0.11551825215899143</v>
      </c>
      <c r="G182" s="66">
        <f>100*E182/VLOOKUP("WLD", TradeVolume[],7, FALSE)</f>
        <v>0.22086532653483462</v>
      </c>
      <c r="H182" s="65" t="e">
        <f t="shared" si="6"/>
        <v>#N/A</v>
      </c>
      <c r="I182" s="65" t="e">
        <f t="shared" si="7"/>
        <v>#N/A</v>
      </c>
      <c r="J182" s="63" t="e">
        <f>VLOOKUP(A182,Population[],MATCH("2020",Population[#Headers],0),FALSE)</f>
        <v>#N/A</v>
      </c>
      <c r="K182" s="27" t="e">
        <f>INDEX(GDPCapita[2020],MATCH(A182,GDPCapita[Country Code],0))</f>
        <v>#N/A</v>
      </c>
      <c r="L182" s="56">
        <f>VLOOKUP(A182,TradeVolume[],MATCH("Country Growth (%)", TradeVolume[#Headers],0),FALSE)</f>
        <v>-0.94</v>
      </c>
      <c r="M182" s="58" t="e">
        <f>IF(INDEX(IHDI[IHDI],MATCH(A182,IHDI[ISO3],0))="..", NA(), INDEX(IHDI[IHDI],MATCH(A182,IHDI[ISO3],0)))</f>
        <v>#N/A</v>
      </c>
      <c r="N182" s="56" t="e">
        <f>IF(INDEX(IHDI[HDI-IHDI Loss],MATCH(A182,IHDI[ISO3],0))="..", NA(), INDEX(IHDI[HDI-IHDI Loss],MATCH(A182,IHDI[ISO3],0)))</f>
        <v>#N/A</v>
      </c>
      <c r="O182" s="56" t="e">
        <f>IF(INDEX(IHDI[Gini coefficient],MATCH(A182,IHDI[ISO3],0))="..",NA(),INDEX(IHDI[Gini coefficient],MATCH(A182,IHDI[ISO3],0)))</f>
        <v>#N/A</v>
      </c>
      <c r="P182" s="57" t="e">
        <f>VLOOKUP($A182,ArableLand[],MATCH("2020",ArableLand[#Headers],0),FALSE)</f>
        <v>#N/A</v>
      </c>
      <c r="Q182" s="67">
        <f t="shared" si="8"/>
        <v>-113.58541294214319</v>
      </c>
      <c r="R182" t="str">
        <f>IF(INDEX(CountryList[Currency Unit],MATCH(A182,CountryList[Country ISO3], 0), 1)= "Euro","Yes","No")</f>
        <v>No</v>
      </c>
      <c r="S182" t="str">
        <f>IF(INDEX(CountryList[Income Group],MATCH(A182,CountryList[Country ISO3], 0), 1)= 0,"",SUBSTITUTE(SUBSTITUTE(INDEX(CountryList[Income Group],MATCH(A182,CountryList[Country ISO3], 0), 1),": OECD",""),": nonOECD",""))</f>
        <v>Others</v>
      </c>
    </row>
    <row r="183" spans="1:19" x14ac:dyDescent="0.25">
      <c r="A183" s="16" t="s">
        <v>382</v>
      </c>
      <c r="B183" t="str">
        <f>INDEX(CountryList[Country Name],MATCH(A183,CountryList[Country ISO3], 0), 1)</f>
        <v>Singapore</v>
      </c>
      <c r="C183" t="str">
        <f>IF(INDEX(CountryList[Region],MATCH(A183,CountryList[Country ISO3], 0), 1)= 0,"",INDEX(CountryList[Region],MATCH(A183,CountryList[Country ISO3], 0), 1))</f>
        <v>East Asia &amp; Pacific</v>
      </c>
      <c r="D183" s="19">
        <f>VLOOKUP(A183,TradeVolume[],6,FALSE )</f>
        <v>242701257.84999999</v>
      </c>
      <c r="E183" s="19">
        <f>VLOOKUP(A183,TradeVolume[],7,FALSE )</f>
        <v>313564751.93000001</v>
      </c>
      <c r="F183" s="66">
        <f>100*D183/VLOOKUP("WLD", TradeVolume[], 6, FALSE)</f>
        <v>1.4093246504175958</v>
      </c>
      <c r="G183" s="66">
        <f>100*E183/VLOOKUP("WLD", TradeVolume[],7, FALSE)</f>
        <v>1.6299399412532274</v>
      </c>
      <c r="H183" s="65">
        <f t="shared" si="6"/>
        <v>42685.454826377332</v>
      </c>
      <c r="I183" s="65">
        <f t="shared" si="7"/>
        <v>55148.680201420837</v>
      </c>
      <c r="J183" s="63">
        <f>VLOOKUP(A183,Population[],MATCH("2020",Population[#Headers],0),FALSE)</f>
        <v>5685807</v>
      </c>
      <c r="K183" s="27">
        <f>INDEX(GDPCapita[2020],MATCH(A183,GDPCapita[Country Code],0))</f>
        <v>60729.450348679376</v>
      </c>
      <c r="L183" s="56">
        <f>VLOOKUP(A183,TradeVolume[],MATCH("Country Growth (%)", TradeVolume[#Headers],0),FALSE)</f>
        <v>-4.32</v>
      </c>
      <c r="M183" s="58">
        <f>IF(INDEX(IHDI[IHDI],MATCH(A183,IHDI[ISO3],0))="..", NA(), INDEX(IHDI[IHDI],MATCH(A183,IHDI[ISO3],0)))</f>
        <v>0.81699999999999995</v>
      </c>
      <c r="N183" s="56">
        <f>IF(INDEX(IHDI[HDI-IHDI Loss],MATCH(A183,IHDI[ISO3],0))="..", NA(), INDEX(IHDI[HDI-IHDI Loss],MATCH(A183,IHDI[ISO3],0)))</f>
        <v>12.992545260915866</v>
      </c>
      <c r="O183" s="56" t="e">
        <f>IF(INDEX(IHDI[Gini coefficient],MATCH(A183,IHDI[ISO3],0))="..",NA(),INDEX(IHDI[Gini coefficient],MATCH(A183,IHDI[ISO3],0)))</f>
        <v>#N/A</v>
      </c>
      <c r="P183" s="57">
        <f>VLOOKUP($A183,ArableLand[],MATCH("2020",ArableLand[#Headers],0),FALSE)</f>
        <v>0.77994428969359331</v>
      </c>
      <c r="Q183" s="67">
        <f t="shared" si="8"/>
        <v>-29.197827282706857</v>
      </c>
      <c r="R183" t="str">
        <f>IF(INDEX(CountryList[Currency Unit],MATCH(A183,CountryList[Country ISO3], 0), 1)= "Euro","Yes","No")</f>
        <v>No</v>
      </c>
      <c r="S183" t="str">
        <f>IF(INDEX(CountryList[Income Group],MATCH(A183,CountryList[Country ISO3], 0), 1)= 0,"",SUBSTITUTE(SUBSTITUTE(INDEX(CountryList[Income Group],MATCH(A183,CountryList[Country ISO3], 0), 1),": OECD",""),": nonOECD",""))</f>
        <v>High income</v>
      </c>
    </row>
    <row r="184" spans="1:19" x14ac:dyDescent="0.25">
      <c r="A184" s="16" t="s">
        <v>1067</v>
      </c>
      <c r="B184" t="str">
        <f>INDEX(CountryList[Country Name],MATCH(A184,CountryList[Country ISO3], 0), 1)</f>
        <v>South Georgia and the South Sa</v>
      </c>
      <c r="C184" t="str">
        <f>IF(INDEX(CountryList[Region],MATCH(A184,CountryList[Country ISO3], 0), 1)= 0,"",INDEX(CountryList[Region],MATCH(A184,CountryList[Country ISO3], 0), 1))</f>
        <v/>
      </c>
      <c r="D184" s="19">
        <f>VLOOKUP(A184,TradeVolume[],6,FALSE )</f>
        <v>390.18</v>
      </c>
      <c r="E184" s="19">
        <f>VLOOKUP(A184,TradeVolume[],7,FALSE )</f>
        <v>763.31</v>
      </c>
      <c r="F184" s="66">
        <f>100*D184/VLOOKUP("WLD", TradeVolume[], 6, FALSE)</f>
        <v>2.2657084556182803E-6</v>
      </c>
      <c r="G184" s="66">
        <f>100*E184/VLOOKUP("WLD", TradeVolume[],7, FALSE)</f>
        <v>3.9677592870379265E-6</v>
      </c>
      <c r="H184" s="65" t="e">
        <f t="shared" si="6"/>
        <v>#N/A</v>
      </c>
      <c r="I184" s="65" t="e">
        <f t="shared" si="7"/>
        <v>#N/A</v>
      </c>
      <c r="J184" s="63" t="e">
        <f>VLOOKUP(A184,Population[],MATCH("2020",Population[#Headers],0),FALSE)</f>
        <v>#N/A</v>
      </c>
      <c r="K184" s="27" t="e">
        <f>INDEX(GDPCapita[2020],MATCH(A184,GDPCapita[Country Code],0))</f>
        <v>#N/A</v>
      </c>
      <c r="L184" s="56">
        <f>VLOOKUP(A184,TradeVolume[],MATCH("Country Growth (%)", TradeVolume[#Headers],0),FALSE)</f>
        <v>0</v>
      </c>
      <c r="M184" s="58" t="e">
        <f>IF(INDEX(IHDI[IHDI],MATCH(A184,IHDI[ISO3],0))="..", NA(), INDEX(IHDI[IHDI],MATCH(A184,IHDI[ISO3],0)))</f>
        <v>#N/A</v>
      </c>
      <c r="N184" s="56" t="e">
        <f>IF(INDEX(IHDI[HDI-IHDI Loss],MATCH(A184,IHDI[ISO3],0))="..", NA(), INDEX(IHDI[HDI-IHDI Loss],MATCH(A184,IHDI[ISO3],0)))</f>
        <v>#N/A</v>
      </c>
      <c r="O184" s="56" t="e">
        <f>IF(INDEX(IHDI[Gini coefficient],MATCH(A184,IHDI[ISO3],0))="..",NA(),INDEX(IHDI[Gini coefficient],MATCH(A184,IHDI[ISO3],0)))</f>
        <v>#N/A</v>
      </c>
      <c r="P184" s="57" t="e">
        <f>VLOOKUP($A184,ArableLand[],MATCH("2020",ArableLand[#Headers],0),FALSE)</f>
        <v>#N/A</v>
      </c>
      <c r="Q184" s="67">
        <f t="shared" si="8"/>
        <v>-95.630221948844095</v>
      </c>
      <c r="R184" t="str">
        <f>IF(INDEX(CountryList[Currency Unit],MATCH(A184,CountryList[Country ISO3], 0), 1)= "Euro","Yes","No")</f>
        <v>No</v>
      </c>
      <c r="S184" t="str">
        <f>IF(INDEX(CountryList[Income Group],MATCH(A184,CountryList[Country ISO3], 0), 1)= 0,"",SUBSTITUTE(SUBSTITUTE(INDEX(CountryList[Income Group],MATCH(A184,CountryList[Country ISO3], 0), 1),": OECD",""),": nonOECD",""))</f>
        <v>Others</v>
      </c>
    </row>
    <row r="185" spans="1:19" x14ac:dyDescent="0.25">
      <c r="A185" s="16" t="s">
        <v>347</v>
      </c>
      <c r="B185" t="str">
        <f>INDEX(CountryList[Country Name],MATCH(A185,CountryList[Country ISO3], 0), 1)</f>
        <v>Saint Helena</v>
      </c>
      <c r="C185" t="str">
        <f>IF(INDEX(CountryList[Region],MATCH(A185,CountryList[Country ISO3], 0), 1)= 0,"",INDEX(CountryList[Region],MATCH(A185,CountryList[Country ISO3], 0), 1))</f>
        <v/>
      </c>
      <c r="D185" s="19">
        <f>VLOOKUP(A185,TradeVolume[],6,FALSE )</f>
        <v>11925.19</v>
      </c>
      <c r="E185" s="19">
        <f>VLOOKUP(A185,TradeVolume[],7,FALSE )</f>
        <v>62383.15</v>
      </c>
      <c r="F185" s="66">
        <f>100*D185/VLOOKUP("WLD", TradeVolume[], 6, FALSE)</f>
        <v>6.9247536567365215E-5</v>
      </c>
      <c r="G185" s="66">
        <f>100*E185/VLOOKUP("WLD", TradeVolume[],7, FALSE)</f>
        <v>3.2427365391149074E-4</v>
      </c>
      <c r="H185" s="65" t="e">
        <f t="shared" si="6"/>
        <v>#N/A</v>
      </c>
      <c r="I185" s="65" t="e">
        <f t="shared" si="7"/>
        <v>#N/A</v>
      </c>
      <c r="J185" s="63" t="e">
        <f>VLOOKUP(A185,Population[],MATCH("2020",Population[#Headers],0),FALSE)</f>
        <v>#N/A</v>
      </c>
      <c r="K185" s="27" t="e">
        <f>INDEX(GDPCapita[2020],MATCH(A185,GDPCapita[Country Code],0))</f>
        <v>#N/A</v>
      </c>
      <c r="L185" s="56">
        <f>VLOOKUP(A185,TradeVolume[],MATCH("Country Growth (%)", TradeVolume[#Headers],0),FALSE)</f>
        <v>0</v>
      </c>
      <c r="M185" s="58" t="e">
        <f>IF(INDEX(IHDI[IHDI],MATCH(A185,IHDI[ISO3],0))="..", NA(), INDEX(IHDI[IHDI],MATCH(A185,IHDI[ISO3],0)))</f>
        <v>#N/A</v>
      </c>
      <c r="N185" s="56" t="e">
        <f>IF(INDEX(IHDI[HDI-IHDI Loss],MATCH(A185,IHDI[ISO3],0))="..", NA(), INDEX(IHDI[HDI-IHDI Loss],MATCH(A185,IHDI[ISO3],0)))</f>
        <v>#N/A</v>
      </c>
      <c r="O185" s="56" t="e">
        <f>IF(INDEX(IHDI[Gini coefficient],MATCH(A185,IHDI[ISO3],0))="..",NA(),INDEX(IHDI[Gini coefficient],MATCH(A185,IHDI[ISO3],0)))</f>
        <v>#N/A</v>
      </c>
      <c r="P185" s="57" t="e">
        <f>VLOOKUP($A185,ArableLand[],MATCH("2020",ArableLand[#Headers],0),FALSE)</f>
        <v>#N/A</v>
      </c>
      <c r="Q185" s="67">
        <f t="shared" si="8"/>
        <v>-423.12080562238418</v>
      </c>
      <c r="R185" t="str">
        <f>IF(INDEX(CountryList[Currency Unit],MATCH(A185,CountryList[Country ISO3], 0), 1)= "Euro","Yes","No")</f>
        <v>No</v>
      </c>
      <c r="S185" t="str">
        <f>IF(INDEX(CountryList[Income Group],MATCH(A185,CountryList[Country ISO3], 0), 1)= 0,"",SUBSTITUTE(SUBSTITUTE(INDEX(CountryList[Income Group],MATCH(A185,CountryList[Country ISO3], 0), 1),": OECD",""),": nonOECD",""))</f>
        <v>Others</v>
      </c>
    </row>
    <row r="186" spans="1:19" x14ac:dyDescent="0.25">
      <c r="A186" s="16" t="s">
        <v>527</v>
      </c>
      <c r="B186" t="str">
        <f>INDEX(CountryList[Country Name],MATCH(A186,CountryList[Country ISO3], 0), 1)</f>
        <v>Solomon Islands</v>
      </c>
      <c r="C186" t="str">
        <f>IF(INDEX(CountryList[Region],MATCH(A186,CountryList[Country ISO3], 0), 1)= 0,"",INDEX(CountryList[Region],MATCH(A186,CountryList[Country ISO3], 0), 1))</f>
        <v>East Asia &amp; Pacific</v>
      </c>
      <c r="D186" s="19">
        <f>VLOOKUP(A186,TradeVolume[],6,FALSE )</f>
        <v>545879.06000000006</v>
      </c>
      <c r="E186" s="19">
        <f>VLOOKUP(A186,TradeVolume[],7,FALSE )</f>
        <v>370036.4</v>
      </c>
      <c r="F186" s="66">
        <f>100*D186/VLOOKUP("WLD", TradeVolume[], 6, FALSE)</f>
        <v>3.1698262391382406E-3</v>
      </c>
      <c r="G186" s="66">
        <f>100*E186/VLOOKUP("WLD", TradeVolume[],7, FALSE)</f>
        <v>1.9234850357549107E-3</v>
      </c>
      <c r="H186" s="65">
        <f t="shared" si="6"/>
        <v>794.72491475924403</v>
      </c>
      <c r="I186" s="65">
        <f t="shared" si="7"/>
        <v>538.7221602671799</v>
      </c>
      <c r="J186" s="63">
        <f>VLOOKUP(A186,Population[],MATCH("2020",Population[#Headers],0),FALSE)</f>
        <v>686878</v>
      </c>
      <c r="K186" s="27">
        <f>INDEX(GDPCapita[2020],MATCH(A186,GDPCapita[Country Code],0))</f>
        <v>2250.6011638606951</v>
      </c>
      <c r="L186" s="56">
        <f>VLOOKUP(A186,TradeVolume[],MATCH("Country Growth (%)", TradeVolume[#Headers],0),FALSE)</f>
        <v>0</v>
      </c>
      <c r="M186" s="58" t="e">
        <f>IF(INDEX(IHDI[IHDI],MATCH(A186,IHDI[ISO3],0))="..", NA(), INDEX(IHDI[IHDI],MATCH(A186,IHDI[ISO3],0)))</f>
        <v>#N/A</v>
      </c>
      <c r="N186" s="56" t="e">
        <f>IF(INDEX(IHDI[HDI-IHDI Loss],MATCH(A186,IHDI[ISO3],0))="..", NA(), INDEX(IHDI[HDI-IHDI Loss],MATCH(A186,IHDI[ISO3],0)))</f>
        <v>#N/A</v>
      </c>
      <c r="O186" s="56">
        <f>IF(INDEX(IHDI[Gini coefficient],MATCH(A186,IHDI[ISO3],0))="..",NA(),INDEX(IHDI[Gini coefficient],MATCH(A186,IHDI[ISO3],0)))</f>
        <v>37.1</v>
      </c>
      <c r="P186" s="57">
        <f>VLOOKUP($A186,ArableLand[],MATCH("2020",ArableLand[#Headers],0),FALSE)</f>
        <v>0.71454090746695254</v>
      </c>
      <c r="Q186" s="67">
        <f t="shared" si="8"/>
        <v>32.212750567863878</v>
      </c>
      <c r="R186" t="str">
        <f>IF(INDEX(CountryList[Currency Unit],MATCH(A186,CountryList[Country ISO3], 0), 1)= "Euro","Yes","No")</f>
        <v>No</v>
      </c>
      <c r="S186" t="str">
        <f>IF(INDEX(CountryList[Income Group],MATCH(A186,CountryList[Country ISO3], 0), 1)= 0,"",SUBSTITUTE(SUBSTITUTE(INDEX(CountryList[Income Group],MATCH(A186,CountryList[Country ISO3], 0), 1),": OECD",""),": nonOECD",""))</f>
        <v>Lower middle income</v>
      </c>
    </row>
    <row r="187" spans="1:19" x14ac:dyDescent="0.25">
      <c r="A187" s="16" t="s">
        <v>349</v>
      </c>
      <c r="B187" t="str">
        <f>INDEX(CountryList[Country Name],MATCH(A187,CountryList[Country ISO3], 0), 1)</f>
        <v>Sierra Leone</v>
      </c>
      <c r="C187" t="str">
        <f>IF(INDEX(CountryList[Region],MATCH(A187,CountryList[Country ISO3], 0), 1)= 0,"",INDEX(CountryList[Region],MATCH(A187,CountryList[Country ISO3], 0), 1))</f>
        <v>Sub-Saharan Africa</v>
      </c>
      <c r="D187" s="19">
        <f>VLOOKUP(A187,TradeVolume[],6,FALSE )</f>
        <v>573230</v>
      </c>
      <c r="E187" s="19">
        <f>VLOOKUP(A187,TradeVolume[],7,FALSE )</f>
        <v>1388196.12</v>
      </c>
      <c r="F187" s="66">
        <f>100*D187/VLOOKUP("WLD", TradeVolume[], 6, FALSE)</f>
        <v>3.3286484648471651E-3</v>
      </c>
      <c r="G187" s="66">
        <f>100*E187/VLOOKUP("WLD", TradeVolume[],7, FALSE)</f>
        <v>7.21597784302579E-3</v>
      </c>
      <c r="H187" s="65">
        <f t="shared" si="6"/>
        <v>71.860483628839717</v>
      </c>
      <c r="I187" s="65">
        <f t="shared" si="7"/>
        <v>174.02516364265446</v>
      </c>
      <c r="J187" s="63">
        <f>VLOOKUP(A187,Population[],MATCH("2020",Population[#Headers],0),FALSE)</f>
        <v>7976985</v>
      </c>
      <c r="K187" s="27">
        <f>INDEX(GDPCapita[2020],MATCH(A187,GDPCapita[Country Code],0))</f>
        <v>509.37659398732154</v>
      </c>
      <c r="L187" s="56">
        <f>VLOOKUP(A187,TradeVolume[],MATCH("Country Growth (%)", TradeVolume[#Headers],0),FALSE)</f>
        <v>0</v>
      </c>
      <c r="M187" s="58">
        <f>IF(INDEX(IHDI[IHDI],MATCH(A187,IHDI[ISO3],0))="..", NA(), INDEX(IHDI[IHDI],MATCH(A187,IHDI[ISO3],0)))</f>
        <v>0.309</v>
      </c>
      <c r="N187" s="56">
        <f>IF(INDEX(IHDI[HDI-IHDI Loss],MATCH(A187,IHDI[ISO3],0))="..", NA(), INDEX(IHDI[HDI-IHDI Loss],MATCH(A187,IHDI[ISO3],0)))</f>
        <v>35.220125786163528</v>
      </c>
      <c r="O187" s="56">
        <f>IF(INDEX(IHDI[Gini coefficient],MATCH(A187,IHDI[ISO3],0))="..",NA(),INDEX(IHDI[Gini coefficient],MATCH(A187,IHDI[ISO3],0)))</f>
        <v>35.700000000000003</v>
      </c>
      <c r="P187" s="57">
        <f>VLOOKUP($A187,ArableLand[],MATCH("2020",ArableLand[#Headers],0),FALSE)</f>
        <v>21.945137157107229</v>
      </c>
      <c r="Q187" s="67">
        <f t="shared" si="8"/>
        <v>-142.1708773092825</v>
      </c>
      <c r="R187" t="str">
        <f>IF(INDEX(CountryList[Currency Unit],MATCH(A187,CountryList[Country ISO3], 0), 1)= "Euro","Yes","No")</f>
        <v>No</v>
      </c>
      <c r="S187" t="str">
        <f>IF(INDEX(CountryList[Income Group],MATCH(A187,CountryList[Country ISO3], 0), 1)= 0,"",SUBSTITUTE(SUBSTITUTE(INDEX(CountryList[Income Group],MATCH(A187,CountryList[Country ISO3], 0), 1),": OECD",""),": nonOECD",""))</f>
        <v>Low income</v>
      </c>
    </row>
    <row r="188" spans="1:19" x14ac:dyDescent="0.25">
      <c r="A188" s="16" t="s">
        <v>495</v>
      </c>
      <c r="B188" t="str">
        <f>INDEX(CountryList[Country Name],MATCH(A188,CountryList[Country ISO3], 0), 1)</f>
        <v>El Salvador</v>
      </c>
      <c r="C188" t="str">
        <f>IF(INDEX(CountryList[Region],MATCH(A188,CountryList[Country ISO3], 0), 1)= 0,"",INDEX(CountryList[Region],MATCH(A188,CountryList[Country ISO3], 0), 1))</f>
        <v>Latin America &amp; Caribbean</v>
      </c>
      <c r="D188" s="19">
        <f>VLOOKUP(A188,TradeVolume[],6,FALSE )</f>
        <v>4662448.6100000003</v>
      </c>
      <c r="E188" s="19">
        <f>VLOOKUP(A188,TradeVolume[],7,FALSE )</f>
        <v>9150175.7899999991</v>
      </c>
      <c r="F188" s="66">
        <f>100*D188/VLOOKUP("WLD", TradeVolume[], 6, FALSE)</f>
        <v>2.7074040800560507E-2</v>
      </c>
      <c r="G188" s="66">
        <f>100*E188/VLOOKUP("WLD", TradeVolume[],7, FALSE)</f>
        <v>4.7563499716762637E-2</v>
      </c>
      <c r="H188" s="65">
        <f t="shared" si="6"/>
        <v>718.8257980287691</v>
      </c>
      <c r="I188" s="65">
        <f t="shared" si="7"/>
        <v>1410.7141900166214</v>
      </c>
      <c r="J188" s="63">
        <f>VLOOKUP(A188,Population[],MATCH("2020",Population[#Headers],0),FALSE)</f>
        <v>6486201</v>
      </c>
      <c r="K188" s="27">
        <f>INDEX(GDPCapita[2020],MATCH(A188,GDPCapita[Country Code],0))</f>
        <v>3798.636520823206</v>
      </c>
      <c r="L188" s="56">
        <f>VLOOKUP(A188,TradeVolume[],MATCH("Country Growth (%)", TradeVolume[#Headers],0),FALSE)</f>
        <v>-6.02</v>
      </c>
      <c r="M188" s="58">
        <f>IF(INDEX(IHDI[IHDI],MATCH(A188,IHDI[ISO3],0))="..", NA(), INDEX(IHDI[IHDI],MATCH(A188,IHDI[ISO3],0)))</f>
        <v>0.54800000000000004</v>
      </c>
      <c r="N188" s="56">
        <f>IF(INDEX(IHDI[HDI-IHDI Loss],MATCH(A188,IHDI[ISO3],0))="..", NA(), INDEX(IHDI[HDI-IHDI Loss],MATCH(A188,IHDI[ISO3],0)))</f>
        <v>18.814814814814817</v>
      </c>
      <c r="O188" s="56">
        <f>IF(INDEX(IHDI[Gini coefficient],MATCH(A188,IHDI[ISO3],0))="..",NA(),INDEX(IHDI[Gini coefficient],MATCH(A188,IHDI[ISO3],0)))</f>
        <v>38.799999999999997</v>
      </c>
      <c r="P188" s="57">
        <f>VLOOKUP($A188,ArableLand[],MATCH("2020",ArableLand[#Headers],0),FALSE)</f>
        <v>34.797297297297298</v>
      </c>
      <c r="Q188" s="67">
        <f t="shared" si="8"/>
        <v>-96.252582181275741</v>
      </c>
      <c r="R188" t="str">
        <f>IF(INDEX(CountryList[Currency Unit],MATCH(A188,CountryList[Country ISO3], 0), 1)= "Euro","Yes","No")</f>
        <v>No</v>
      </c>
      <c r="S188" t="str">
        <f>IF(INDEX(CountryList[Income Group],MATCH(A188,CountryList[Country ISO3], 0), 1)= 0,"",SUBSTITUTE(SUBSTITUTE(INDEX(CountryList[Income Group],MATCH(A188,CountryList[Country ISO3], 0), 1),": OECD",""),": nonOECD",""))</f>
        <v>Lower middle income</v>
      </c>
    </row>
    <row r="189" spans="1:19" x14ac:dyDescent="0.25">
      <c r="A189" s="16" t="s">
        <v>444</v>
      </c>
      <c r="B189" t="str">
        <f>INDEX(CountryList[Country Name],MATCH(A189,CountryList[Country ISO3], 0), 1)</f>
        <v>San Marino</v>
      </c>
      <c r="C189" t="str">
        <f>IF(INDEX(CountryList[Region],MATCH(A189,CountryList[Country ISO3], 0), 1)= 0,"",INDEX(CountryList[Region],MATCH(A189,CountryList[Country ISO3], 0), 1))</f>
        <v>Europe &amp; Central Asia</v>
      </c>
      <c r="D189" s="19">
        <f>VLOOKUP(A189,TradeVolume[],6,FALSE )</f>
        <v>160198.85999999999</v>
      </c>
      <c r="E189" s="19">
        <f>VLOOKUP(A189,TradeVolume[],7,FALSE )</f>
        <v>544789.27</v>
      </c>
      <c r="F189" s="66">
        <f>100*D189/VLOOKUP("WLD", TradeVolume[], 6, FALSE)</f>
        <v>9.3024735169001244E-4</v>
      </c>
      <c r="G189" s="66">
        <f>100*E189/VLOOKUP("WLD", TradeVolume[],7, FALSE)</f>
        <v>2.8318673743578785E-3</v>
      </c>
      <c r="H189" s="65">
        <f t="shared" si="6"/>
        <v>4720.3388532028994</v>
      </c>
      <c r="I189" s="65">
        <f t="shared" si="7"/>
        <v>16052.486003889446</v>
      </c>
      <c r="J189" s="63">
        <f>VLOOKUP(A189,Population[],MATCH("2020",Population[#Headers],0),FALSE)</f>
        <v>33938</v>
      </c>
      <c r="K189" s="27">
        <f>INDEX(GDPCapita[2020],MATCH(A189,GDPCapita[Country Code],0))</f>
        <v>45515.757695701264</v>
      </c>
      <c r="L189" s="56">
        <f>VLOOKUP(A189,TradeVolume[],MATCH("Country Growth (%)", TradeVolume[#Headers],0),FALSE)</f>
        <v>0</v>
      </c>
      <c r="M189" s="58" t="e">
        <f>IF(INDEX(IHDI[IHDI],MATCH(A189,IHDI[ISO3],0))="..", NA(), INDEX(IHDI[IHDI],MATCH(A189,IHDI[ISO3],0)))</f>
        <v>#N/A</v>
      </c>
      <c r="N189" s="56" t="e">
        <f>IF(INDEX(IHDI[HDI-IHDI Loss],MATCH(A189,IHDI[ISO3],0))="..", NA(), INDEX(IHDI[HDI-IHDI Loss],MATCH(A189,IHDI[ISO3],0)))</f>
        <v>#N/A</v>
      </c>
      <c r="O189" s="56" t="e">
        <f>IF(INDEX(IHDI[Gini coefficient],MATCH(A189,IHDI[ISO3],0))="..",NA(),INDEX(IHDI[Gini coefficient],MATCH(A189,IHDI[ISO3],0)))</f>
        <v>#N/A</v>
      </c>
      <c r="P189" s="57">
        <f>VLOOKUP($A189,ArableLand[],MATCH("2020",ArableLand[#Headers],0),FALSE)</f>
        <v>33.083333333333329</v>
      </c>
      <c r="Q189" s="67">
        <f t="shared" si="8"/>
        <v>-240.0706284676433</v>
      </c>
      <c r="R189" t="str">
        <f>IF(INDEX(CountryList[Currency Unit],MATCH(A189,CountryList[Country ISO3], 0), 1)= "Euro","Yes","No")</f>
        <v>Yes</v>
      </c>
      <c r="S189" t="str">
        <f>IF(INDEX(CountryList[Income Group],MATCH(A189,CountryList[Country ISO3], 0), 1)= 0,"",SUBSTITUTE(SUBSTITUTE(INDEX(CountryList[Income Group],MATCH(A189,CountryList[Country ISO3], 0), 1),": OECD",""),": nonOECD",""))</f>
        <v>High income</v>
      </c>
    </row>
    <row r="190" spans="1:19" x14ac:dyDescent="0.25">
      <c r="A190" s="16" t="s">
        <v>304</v>
      </c>
      <c r="B190" t="str">
        <f>INDEX(CountryList[Country Name],MATCH(A190,CountryList[Country ISO3], 0), 1)</f>
        <v>Somalia</v>
      </c>
      <c r="C190" t="str">
        <f>IF(INDEX(CountryList[Region],MATCH(A190,CountryList[Country ISO3], 0), 1)= 0,"",INDEX(CountryList[Region],MATCH(A190,CountryList[Country ISO3], 0), 1))</f>
        <v>Sub-Saharan Africa</v>
      </c>
      <c r="D190" s="19">
        <f>VLOOKUP(A190,TradeVolume[],6,FALSE )</f>
        <v>460944.19</v>
      </c>
      <c r="E190" s="19">
        <f>VLOOKUP(A190,TradeVolume[],7,FALSE )</f>
        <v>4621982.24</v>
      </c>
      <c r="F190" s="66">
        <f>100*D190/VLOOKUP("WLD", TradeVolume[], 6, FALSE)</f>
        <v>2.6766239911095373E-3</v>
      </c>
      <c r="G190" s="66">
        <f>100*E190/VLOOKUP("WLD", TradeVolume[],7, FALSE)</f>
        <v>2.4025511204208459E-2</v>
      </c>
      <c r="H190" s="65">
        <f t="shared" si="6"/>
        <v>29.002569586438092</v>
      </c>
      <c r="I190" s="65">
        <f t="shared" si="7"/>
        <v>290.81473300028142</v>
      </c>
      <c r="J190" s="63">
        <f>VLOOKUP(A190,Population[],MATCH("2020",Population[#Headers],0),FALSE)</f>
        <v>15893219</v>
      </c>
      <c r="K190" s="27">
        <f>INDEX(GDPCapita[2020],MATCH(A190,GDPCapita[Country Code],0))</f>
        <v>438.2551655848676</v>
      </c>
      <c r="L190" s="56">
        <f>VLOOKUP(A190,TradeVolume[],MATCH("Country Growth (%)", TradeVolume[#Headers],0),FALSE)</f>
        <v>0</v>
      </c>
      <c r="M190" s="58" t="e">
        <f>IF(INDEX(IHDI[IHDI],MATCH(A190,IHDI[ISO3],0))="..", NA(), INDEX(IHDI[IHDI],MATCH(A190,IHDI[ISO3],0)))</f>
        <v>#N/A</v>
      </c>
      <c r="N190" s="56" t="e">
        <f>IF(INDEX(IHDI[HDI-IHDI Loss],MATCH(A190,IHDI[ISO3],0))="..", NA(), INDEX(IHDI[HDI-IHDI Loss],MATCH(A190,IHDI[ISO3],0)))</f>
        <v>#N/A</v>
      </c>
      <c r="O190" s="56">
        <f>IF(INDEX(IHDI[Gini coefficient],MATCH(A190,IHDI[ISO3],0))="..",NA(),INDEX(IHDI[Gini coefficient],MATCH(A190,IHDI[ISO3],0)))</f>
        <v>36.799999999999997</v>
      </c>
      <c r="P190" s="57">
        <f>VLOOKUP($A190,ArableLand[],MATCH("2020",ArableLand[#Headers],0),FALSE)</f>
        <v>1.7534351388401825</v>
      </c>
      <c r="Q190" s="67">
        <f t="shared" si="8"/>
        <v>-902.72057664942031</v>
      </c>
      <c r="R190" t="str">
        <f>IF(INDEX(CountryList[Currency Unit],MATCH(A190,CountryList[Country ISO3], 0), 1)= "Euro","Yes","No")</f>
        <v>No</v>
      </c>
      <c r="S190" t="str">
        <f>IF(INDEX(CountryList[Income Group],MATCH(A190,CountryList[Country ISO3], 0), 1)= 0,"",SUBSTITUTE(SUBSTITUTE(INDEX(CountryList[Income Group],MATCH(A190,CountryList[Country ISO3], 0), 1),": OECD",""),": nonOECD",""))</f>
        <v>Low income</v>
      </c>
    </row>
    <row r="191" spans="1:19" x14ac:dyDescent="0.25">
      <c r="A191" s="16" t="s">
        <v>1077</v>
      </c>
      <c r="B191" t="str">
        <f>INDEX(CountryList[Country Name],MATCH(A191,CountryList[Country ISO3], 0), 1)</f>
        <v>Special Categories</v>
      </c>
      <c r="C191" t="str">
        <f>IF(INDEX(CountryList[Region],MATCH(A191,CountryList[Country ISO3], 0), 1)= 0,"",INDEX(CountryList[Region],MATCH(A191,CountryList[Country ISO3], 0), 1))</f>
        <v/>
      </c>
      <c r="D191" s="19">
        <f>VLOOKUP(A191,TradeVolume[],6,FALSE )</f>
        <v>46107530.840000004</v>
      </c>
      <c r="E191" s="19">
        <f>VLOOKUP(A191,TradeVolume[],7,FALSE )</f>
        <v>69336688.299999997</v>
      </c>
      <c r="F191" s="66">
        <f>100*D191/VLOOKUP("WLD", TradeVolume[], 6, FALSE)</f>
        <v>0.26773853732089969</v>
      </c>
      <c r="G191" s="66">
        <f>100*E191/VLOOKUP("WLD", TradeVolume[],7, FALSE)</f>
        <v>0.36041881926711156</v>
      </c>
      <c r="H191" s="65" t="e">
        <f t="shared" si="6"/>
        <v>#N/A</v>
      </c>
      <c r="I191" s="65" t="e">
        <f t="shared" si="7"/>
        <v>#N/A</v>
      </c>
      <c r="J191" s="63" t="e">
        <f>VLOOKUP(A191,Population[],MATCH("2020",Population[#Headers],0),FALSE)</f>
        <v>#N/A</v>
      </c>
      <c r="K191" s="27" t="e">
        <f>INDEX(GDPCapita[2020],MATCH(A191,GDPCapita[Country Code],0))</f>
        <v>#N/A</v>
      </c>
      <c r="L191" s="56">
        <f>VLOOKUP(A191,TradeVolume[],MATCH("Country Growth (%)", TradeVolume[#Headers],0),FALSE)</f>
        <v>0</v>
      </c>
      <c r="M191" s="58" t="e">
        <f>IF(INDEX(IHDI[IHDI],MATCH(A191,IHDI[ISO3],0))="..", NA(), INDEX(IHDI[IHDI],MATCH(A191,IHDI[ISO3],0)))</f>
        <v>#N/A</v>
      </c>
      <c r="N191" s="56" t="e">
        <f>IF(INDEX(IHDI[HDI-IHDI Loss],MATCH(A191,IHDI[ISO3],0))="..", NA(), INDEX(IHDI[HDI-IHDI Loss],MATCH(A191,IHDI[ISO3],0)))</f>
        <v>#N/A</v>
      </c>
      <c r="O191" s="56" t="e">
        <f>IF(INDEX(IHDI[Gini coefficient],MATCH(A191,IHDI[ISO3],0))="..",NA(),INDEX(IHDI[Gini coefficient],MATCH(A191,IHDI[ISO3],0)))</f>
        <v>#N/A</v>
      </c>
      <c r="P191" s="57" t="e">
        <f>VLOOKUP($A191,ArableLand[],MATCH("2020",ArableLand[#Headers],0),FALSE)</f>
        <v>#N/A</v>
      </c>
      <c r="Q191" s="67">
        <f t="shared" si="8"/>
        <v>-50.380397815291019</v>
      </c>
      <c r="R191" t="str">
        <f>IF(INDEX(CountryList[Currency Unit],MATCH(A191,CountryList[Country ISO3], 0), 1)= "Euro","Yes","No")</f>
        <v>No</v>
      </c>
      <c r="S191" t="str">
        <f>IF(INDEX(CountryList[Income Group],MATCH(A191,CountryList[Country ISO3], 0), 1)= 0,"",SUBSTITUTE(SUBSTITUTE(INDEX(CountryList[Income Group],MATCH(A191,CountryList[Country ISO3], 0), 1),": OECD",""),": nonOECD",""))</f>
        <v>Others</v>
      </c>
    </row>
    <row r="192" spans="1:19" x14ac:dyDescent="0.25">
      <c r="A192" s="16" t="s">
        <v>519</v>
      </c>
      <c r="B192" t="str">
        <f>INDEX(CountryList[Country Name],MATCH(A192,CountryList[Country ISO3], 0), 1)</f>
        <v>Saint Pierre and Miquelon</v>
      </c>
      <c r="C192" t="str">
        <f>IF(INDEX(CountryList[Region],MATCH(A192,CountryList[Country ISO3], 0), 1)= 0,"",INDEX(CountryList[Region],MATCH(A192,CountryList[Country ISO3], 0), 1))</f>
        <v/>
      </c>
      <c r="D192" s="19">
        <f>VLOOKUP(A192,TradeVolume[],6,FALSE )</f>
        <v>7464.82</v>
      </c>
      <c r="E192" s="19">
        <f>VLOOKUP(A192,TradeVolume[],7,FALSE )</f>
        <v>134511.23000000001</v>
      </c>
      <c r="F192" s="66">
        <f>100*D192/VLOOKUP("WLD", TradeVolume[], 6, FALSE)</f>
        <v>4.3346931656334133E-5</v>
      </c>
      <c r="G192" s="66">
        <f>100*E192/VLOOKUP("WLD", TradeVolume[],7, FALSE)</f>
        <v>6.9920239751004778E-4</v>
      </c>
      <c r="H192" s="65" t="e">
        <f t="shared" si="6"/>
        <v>#N/A</v>
      </c>
      <c r="I192" s="65" t="e">
        <f t="shared" si="7"/>
        <v>#N/A</v>
      </c>
      <c r="J192" s="63" t="e">
        <f>VLOOKUP(A192,Population[],MATCH("2020",Population[#Headers],0),FALSE)</f>
        <v>#N/A</v>
      </c>
      <c r="K192" s="27" t="e">
        <f>INDEX(GDPCapita[2020],MATCH(A192,GDPCapita[Country Code],0))</f>
        <v>#N/A</v>
      </c>
      <c r="L192" s="56">
        <f>VLOOKUP(A192,TradeVolume[],MATCH("Country Growth (%)", TradeVolume[#Headers],0),FALSE)</f>
        <v>0</v>
      </c>
      <c r="M192" s="58" t="e">
        <f>IF(INDEX(IHDI[IHDI],MATCH(A192,IHDI[ISO3],0))="..", NA(), INDEX(IHDI[IHDI],MATCH(A192,IHDI[ISO3],0)))</f>
        <v>#N/A</v>
      </c>
      <c r="N192" s="56" t="e">
        <f>IF(INDEX(IHDI[HDI-IHDI Loss],MATCH(A192,IHDI[ISO3],0))="..", NA(), INDEX(IHDI[HDI-IHDI Loss],MATCH(A192,IHDI[ISO3],0)))</f>
        <v>#N/A</v>
      </c>
      <c r="O192" s="56" t="e">
        <f>IF(INDEX(IHDI[Gini coefficient],MATCH(A192,IHDI[ISO3],0))="..",NA(),INDEX(IHDI[Gini coefficient],MATCH(A192,IHDI[ISO3],0)))</f>
        <v>#N/A</v>
      </c>
      <c r="P192" s="57" t="e">
        <f>VLOOKUP($A192,ArableLand[],MATCH("2020",ArableLand[#Headers],0),FALSE)</f>
        <v>#N/A</v>
      </c>
      <c r="Q192" s="67">
        <f t="shared" si="8"/>
        <v>-1701.9353447236504</v>
      </c>
      <c r="R192" t="str">
        <f>IF(INDEX(CountryList[Currency Unit],MATCH(A192,CountryList[Country ISO3], 0), 1)= "Euro","Yes","No")</f>
        <v>No</v>
      </c>
      <c r="S192" t="str">
        <f>IF(INDEX(CountryList[Income Group],MATCH(A192,CountryList[Country ISO3], 0), 1)= 0,"",SUBSTITUTE(SUBSTITUTE(INDEX(CountryList[Income Group],MATCH(A192,CountryList[Country ISO3], 0), 1),": OECD",""),": nonOECD",""))</f>
        <v>Others</v>
      </c>
    </row>
    <row r="193" spans="1:19" x14ac:dyDescent="0.25">
      <c r="A193" s="16" t="s">
        <v>305</v>
      </c>
      <c r="B193" t="str">
        <f>INDEX(CountryList[Country Name],MATCH(A193,CountryList[Country ISO3], 0), 1)</f>
        <v>South Sudan</v>
      </c>
      <c r="C193" t="str">
        <f>IF(INDEX(CountryList[Region],MATCH(A193,CountryList[Country ISO3], 0), 1)= 0,"",INDEX(CountryList[Region],MATCH(A193,CountryList[Country ISO3], 0), 1))</f>
        <v>Sub-Saharan Africa</v>
      </c>
      <c r="D193" s="19">
        <f>VLOOKUP(A193,TradeVolume[],6,FALSE )</f>
        <v>856898.53</v>
      </c>
      <c r="E193" s="19">
        <f>VLOOKUP(A193,TradeVolume[],7,FALSE )</f>
        <v>1161591.43</v>
      </c>
      <c r="F193" s="66">
        <f>100*D193/VLOOKUP("WLD", TradeVolume[], 6, FALSE)</f>
        <v>4.9758630504584418E-3</v>
      </c>
      <c r="G193" s="66">
        <f>100*E193/VLOOKUP("WLD", TradeVolume[],7, FALSE)</f>
        <v>6.0380647235411108E-3</v>
      </c>
      <c r="H193" s="65">
        <f t="shared" si="6"/>
        <v>76.551659415731791</v>
      </c>
      <c r="I193" s="65">
        <f t="shared" si="7"/>
        <v>103.77162337948329</v>
      </c>
      <c r="J193" s="63">
        <f>VLOOKUP(A193,Population[],MATCH("2020",Population[#Headers],0),FALSE)</f>
        <v>11193729</v>
      </c>
      <c r="K193" s="27">
        <f>INDEX(GDPCapita[2020],MATCH(A193,GDPCapita[Country Code],0))</f>
        <v>0</v>
      </c>
      <c r="L193" s="56">
        <f>VLOOKUP(A193,TradeVolume[],MATCH("Country Growth (%)", TradeVolume[#Headers],0),FALSE)</f>
        <v>0</v>
      </c>
      <c r="M193" s="58">
        <f>IF(INDEX(IHDI[IHDI],MATCH(A193,IHDI[ISO3],0))="..", NA(), INDEX(IHDI[IHDI],MATCH(A193,IHDI[ISO3],0)))</f>
        <v>0.245</v>
      </c>
      <c r="N193" s="56">
        <f>IF(INDEX(IHDI[HDI-IHDI Loss],MATCH(A193,IHDI[ISO3],0))="..", NA(), INDEX(IHDI[HDI-IHDI Loss],MATCH(A193,IHDI[ISO3],0)))</f>
        <v>36.363636363636367</v>
      </c>
      <c r="O193" s="56">
        <f>IF(INDEX(IHDI[Gini coefficient],MATCH(A193,IHDI[ISO3],0))="..",NA(),INDEX(IHDI[Gini coefficient],MATCH(A193,IHDI[ISO3],0)))</f>
        <v>44.1</v>
      </c>
      <c r="P193" s="57">
        <f>VLOOKUP($A193,ArableLand[],MATCH("2020",ArableLand[#Headers],0),FALSE)</f>
        <v>3.7895020018039975</v>
      </c>
      <c r="Q193" s="67">
        <f t="shared" si="8"/>
        <v>-35.55764064620346</v>
      </c>
      <c r="R193" t="str">
        <f>IF(INDEX(CountryList[Currency Unit],MATCH(A193,CountryList[Country ISO3], 0), 1)= "Euro","Yes","No")</f>
        <v>No</v>
      </c>
      <c r="S193" t="str">
        <f>IF(INDEX(CountryList[Income Group],MATCH(A193,CountryList[Country ISO3], 0), 1)= 0,"",SUBSTITUTE(SUBSTITUTE(INDEX(CountryList[Income Group],MATCH(A193,CountryList[Country ISO3], 0), 1),": OECD",""),": nonOECD",""))</f>
        <v>Low income</v>
      </c>
    </row>
    <row r="194" spans="1:19" x14ac:dyDescent="0.25">
      <c r="A194" s="16" t="s">
        <v>320</v>
      </c>
      <c r="B194" t="str">
        <f>INDEX(CountryList[Country Name],MATCH(A194,CountryList[Country ISO3], 0), 1)</f>
        <v>Sao Tome and Principe</v>
      </c>
      <c r="C194" t="str">
        <f>IF(INDEX(CountryList[Region],MATCH(A194,CountryList[Country ISO3], 0), 1)= 0,"",INDEX(CountryList[Region],MATCH(A194,CountryList[Country ISO3], 0), 1))</f>
        <v>Sub-Saharan Africa</v>
      </c>
      <c r="D194" s="19">
        <f>VLOOKUP(A194,TradeVolume[],6,FALSE )</f>
        <v>24814.71</v>
      </c>
      <c r="E194" s="19">
        <f>VLOOKUP(A194,TradeVolume[],7,FALSE )</f>
        <v>182746.83</v>
      </c>
      <c r="F194" s="66">
        <f>100*D194/VLOOKUP("WLD", TradeVolume[], 6, FALSE)</f>
        <v>1.4409477233767875E-4</v>
      </c>
      <c r="G194" s="66">
        <f>100*E194/VLOOKUP("WLD", TradeVolume[],7, FALSE)</f>
        <v>9.499357166934026E-4</v>
      </c>
      <c r="H194" s="65">
        <f t="shared" si="6"/>
        <v>113.2259389216147</v>
      </c>
      <c r="I194" s="65">
        <f t="shared" si="7"/>
        <v>833.84739985672638</v>
      </c>
      <c r="J194" s="63">
        <f>VLOOKUP(A194,Population[],MATCH("2020",Population[#Headers],0),FALSE)</f>
        <v>219161</v>
      </c>
      <c r="K194" s="27" t="e">
        <f>NA()</f>
        <v>#N/A</v>
      </c>
      <c r="L194" s="56">
        <f>VLOOKUP(A194,TradeVolume[],MATCH("Country Growth (%)", TradeVolume[#Headers],0),FALSE)</f>
        <v>-3.31</v>
      </c>
      <c r="M194" s="58">
        <f>IF(INDEX(IHDI[IHDI],MATCH(A194,IHDI[ISO3],0))="..", NA(), INDEX(IHDI[IHDI],MATCH(A194,IHDI[ISO3],0)))</f>
        <v>0.503</v>
      </c>
      <c r="N194" s="56">
        <f>IF(INDEX(IHDI[HDI-IHDI Loss],MATCH(A194,IHDI[ISO3],0))="..", NA(), INDEX(IHDI[HDI-IHDI Loss],MATCH(A194,IHDI[ISO3],0)))</f>
        <v>18.608414239482197</v>
      </c>
      <c r="O194" s="56">
        <f>IF(INDEX(IHDI[Gini coefficient],MATCH(A194,IHDI[ISO3],0))="..",NA(),INDEX(IHDI[Gini coefficient],MATCH(A194,IHDI[ISO3],0)))</f>
        <v>40.700000000000003</v>
      </c>
      <c r="P194" s="57">
        <f>VLOOKUP($A194,ArableLand[],MATCH("2020",ArableLand[#Headers],0),FALSE)</f>
        <v>4.1666666666666661</v>
      </c>
      <c r="Q194" s="67">
        <f t="shared" si="8"/>
        <v>-636.44555991184257</v>
      </c>
      <c r="R194" t="str">
        <f>IF(INDEX(CountryList[Currency Unit],MATCH(A194,CountryList[Country ISO3], 0), 1)= "Euro","Yes","No")</f>
        <v>No</v>
      </c>
      <c r="S194" t="str">
        <f>IF(INDEX(CountryList[Income Group],MATCH(A194,CountryList[Country ISO3], 0), 1)= 0,"",SUBSTITUTE(SUBSTITUTE(INDEX(CountryList[Income Group],MATCH(A194,CountryList[Country ISO3], 0), 1),": OECD",""),": nonOECD",""))</f>
        <v>Lower middle income</v>
      </c>
    </row>
    <row r="195" spans="1:19" x14ac:dyDescent="0.25">
      <c r="A195" s="16" t="s">
        <v>1087</v>
      </c>
      <c r="B195" t="str">
        <f>INDEX(CountryList[Country Name],MATCH(A195,CountryList[Country ISO3], 0), 1)</f>
        <v>Sudan</v>
      </c>
      <c r="C195" t="str">
        <f>IF(INDEX(CountryList[Region],MATCH(A195,CountryList[Country ISO3], 0), 1)= 0,"",INDEX(CountryList[Region],MATCH(A195,CountryList[Country ISO3], 0), 1))</f>
        <v>Sub-Saharan Africa</v>
      </c>
      <c r="D195" s="19">
        <f>VLOOKUP(A195,TradeVolume[],6,FALSE )</f>
        <v>4051594.87</v>
      </c>
      <c r="E195" s="19">
        <f>VLOOKUP(A195,TradeVolume[],7,FALSE )</f>
        <v>9598661.5700000003</v>
      </c>
      <c r="F195" s="66">
        <f>100*D195/VLOOKUP("WLD", TradeVolume[], 6, FALSE)</f>
        <v>2.3526917719254314E-2</v>
      </c>
      <c r="G195" s="66">
        <f>100*E195/VLOOKUP("WLD", TradeVolume[],7, FALSE)</f>
        <v>4.9894772225572231E-2</v>
      </c>
      <c r="H195" s="65" t="e">
        <f t="shared" ref="H195:H236" si="9">1000*D195/J195</f>
        <v>#N/A</v>
      </c>
      <c r="I195" s="65" t="e">
        <f t="shared" ref="I195:I236" si="10">1000*E195/J195</f>
        <v>#N/A</v>
      </c>
      <c r="J195" s="63" t="e">
        <f>VLOOKUP(A195,Population[],MATCH("2020",Population[#Headers],0),FALSE)</f>
        <v>#N/A</v>
      </c>
      <c r="K195" s="27" t="e">
        <f>INDEX(GDPCapita[2020],MATCH(A195,GDPCapita[Country Code],0))</f>
        <v>#N/A</v>
      </c>
      <c r="L195" s="56">
        <f>VLOOKUP(A195,TradeVolume[],MATCH("Country Growth (%)", TradeVolume[#Headers],0),FALSE)</f>
        <v>0</v>
      </c>
      <c r="M195" s="58">
        <f>IF(INDEX(IHDI[IHDI],MATCH(A195,IHDI[ISO3],0))="..", NA(), INDEX(IHDI[IHDI],MATCH(A195,IHDI[ISO3],0)))</f>
        <v>0.33600000000000002</v>
      </c>
      <c r="N195" s="56">
        <f>IF(INDEX(IHDI[HDI-IHDI Loss],MATCH(A195,IHDI[ISO3],0))="..", NA(), INDEX(IHDI[HDI-IHDI Loss],MATCH(A195,IHDI[ISO3],0)))</f>
        <v>33.85826771653543</v>
      </c>
      <c r="O195" s="56">
        <f>IF(INDEX(IHDI[Gini coefficient],MATCH(A195,IHDI[ISO3],0))="..",NA(),INDEX(IHDI[Gini coefficient],MATCH(A195,IHDI[ISO3],0)))</f>
        <v>34.200000000000003</v>
      </c>
      <c r="P195" s="57" t="e">
        <f>VLOOKUP($A195,ArableLand[],MATCH("2020",ArableLand[#Headers],0),FALSE)</f>
        <v>#N/A</v>
      </c>
      <c r="Q195" s="67">
        <f t="shared" ref="Q195:Q236" si="11">100*(1-E195/D195)</f>
        <v>-136.91069512090678</v>
      </c>
      <c r="R195" t="str">
        <f>IF(INDEX(CountryList[Currency Unit],MATCH(A195,CountryList[Country ISO3], 0), 1)= "Euro","Yes","No")</f>
        <v>No</v>
      </c>
      <c r="S195" t="str">
        <f>IF(INDEX(CountryList[Income Group],MATCH(A195,CountryList[Country ISO3], 0), 1)= 0,"",SUBSTITUTE(SUBSTITUTE(INDEX(CountryList[Income Group],MATCH(A195,CountryList[Country ISO3], 0), 1),": OECD",""),": nonOECD",""))</f>
        <v>Others</v>
      </c>
    </row>
    <row r="196" spans="1:19" x14ac:dyDescent="0.25">
      <c r="A196" s="16" t="s">
        <v>513</v>
      </c>
      <c r="B196" t="str">
        <f>INDEX(CountryList[Country Name],MATCH(A196,CountryList[Country ISO3], 0), 1)</f>
        <v>Suriname</v>
      </c>
      <c r="C196" t="str">
        <f>IF(INDEX(CountryList[Region],MATCH(A196,CountryList[Country ISO3], 0), 1)= 0,"",INDEX(CountryList[Region],MATCH(A196,CountryList[Country ISO3], 0), 1))</f>
        <v>Latin America &amp; Caribbean</v>
      </c>
      <c r="D196" s="19">
        <f>VLOOKUP(A196,TradeVolume[],6,FALSE )</f>
        <v>2376008.9500000002</v>
      </c>
      <c r="E196" s="19">
        <f>VLOOKUP(A196,TradeVolume[],7,FALSE )</f>
        <v>1570736.23</v>
      </c>
      <c r="F196" s="66">
        <f>100*D196/VLOOKUP("WLD", TradeVolume[], 6, FALSE)</f>
        <v>1.37970771660252E-2</v>
      </c>
      <c r="G196" s="66">
        <f>100*E196/VLOOKUP("WLD", TradeVolume[],7, FALSE)</f>
        <v>8.1648390091436512E-3</v>
      </c>
      <c r="H196" s="65">
        <f t="shared" si="9"/>
        <v>4050.2407804525478</v>
      </c>
      <c r="I196" s="65">
        <f t="shared" si="10"/>
        <v>2677.540391453615</v>
      </c>
      <c r="J196" s="63">
        <f>VLOOKUP(A196,Population[],MATCH("2020",Population[#Headers],0),FALSE)</f>
        <v>586634</v>
      </c>
      <c r="K196" s="27">
        <f>INDEX(GDPCapita[2020],MATCH(A196,GDPCapita[Country Code],0))</f>
        <v>4916.6056663791778</v>
      </c>
      <c r="L196" s="56">
        <f>VLOOKUP(A196,TradeVolume[],MATCH("Country Growth (%)", TradeVolume[#Headers],0),FALSE)</f>
        <v>-5.35</v>
      </c>
      <c r="M196" s="58">
        <f>IF(INDEX(IHDI[IHDI],MATCH(A196,IHDI[ISO3],0))="..", NA(), INDEX(IHDI[IHDI],MATCH(A196,IHDI[ISO3],0)))</f>
        <v>0.53200000000000003</v>
      </c>
      <c r="N196" s="56">
        <f>IF(INDEX(IHDI[HDI-IHDI Loss],MATCH(A196,IHDI[ISO3],0))="..", NA(), INDEX(IHDI[HDI-IHDI Loss],MATCH(A196,IHDI[ISO3],0)))</f>
        <v>27.123287671232877</v>
      </c>
      <c r="O196" s="56" t="e">
        <f>IF(INDEX(IHDI[Gini coefficient],MATCH(A196,IHDI[ISO3],0))="..",NA(),INDEX(IHDI[Gini coefficient],MATCH(A196,IHDI[ISO3],0)))</f>
        <v>#N/A</v>
      </c>
      <c r="P196" s="57">
        <f>VLOOKUP($A196,ArableLand[],MATCH("2020",ArableLand[#Headers],0),FALSE)</f>
        <v>0.39743589743589747</v>
      </c>
      <c r="Q196" s="67">
        <f t="shared" si="11"/>
        <v>33.891821830048251</v>
      </c>
      <c r="R196" t="str">
        <f>IF(INDEX(CountryList[Currency Unit],MATCH(A196,CountryList[Country ISO3], 0), 1)= "Euro","Yes","No")</f>
        <v>No</v>
      </c>
      <c r="S196" t="str">
        <f>IF(INDEX(CountryList[Income Group],MATCH(A196,CountryList[Country ISO3], 0), 1)= 0,"",SUBSTITUTE(SUBSTITUTE(INDEX(CountryList[Income Group],MATCH(A196,CountryList[Country ISO3], 0), 1),": OECD",""),": nonOECD",""))</f>
        <v>Upper middle income</v>
      </c>
    </row>
    <row r="197" spans="1:19" x14ac:dyDescent="0.25">
      <c r="A197" s="16" t="s">
        <v>415</v>
      </c>
      <c r="B197" t="str">
        <f>INDEX(CountryList[Country Name],MATCH(A197,CountryList[Country ISO3], 0), 1)</f>
        <v>Slovak Republic</v>
      </c>
      <c r="C197" t="str">
        <f>IF(INDEX(CountryList[Region],MATCH(A197,CountryList[Country ISO3], 0), 1)= 0,"",INDEX(CountryList[Region],MATCH(A197,CountryList[Country ISO3], 0), 1))</f>
        <v>Europe &amp; Central Asia</v>
      </c>
      <c r="D197" s="19">
        <f>VLOOKUP(A197,TradeVolume[],6,FALSE )</f>
        <v>82333753.870000005</v>
      </c>
      <c r="E197" s="19">
        <f>VLOOKUP(A197,TradeVolume[],7,FALSE )</f>
        <v>75185269.829999998</v>
      </c>
      <c r="F197" s="66">
        <f>100*D197/VLOOKUP("WLD", TradeVolume[], 6, FALSE)</f>
        <v>0.47809801200997826</v>
      </c>
      <c r="G197" s="66">
        <f>100*E197/VLOOKUP("WLD", TradeVolume[],7, FALSE)</f>
        <v>0.39082031234548859</v>
      </c>
      <c r="H197" s="65">
        <f t="shared" si="9"/>
        <v>15082.682391290289</v>
      </c>
      <c r="I197" s="65">
        <f t="shared" si="10"/>
        <v>13773.154897563158</v>
      </c>
      <c r="J197" s="63">
        <f>VLOOKUP(A197,Population[],MATCH("2020",Population[#Headers],0),FALSE)</f>
        <v>5458827</v>
      </c>
      <c r="K197" s="27">
        <f>INDEX(GDPCapita[2020],MATCH(A197,GDPCapita[Country Code],0))</f>
        <v>19266.513573624732</v>
      </c>
      <c r="L197" s="56">
        <f>VLOOKUP(A197,TradeVolume[],MATCH("Country Growth (%)", TradeVolume[#Headers],0),FALSE)</f>
        <v>-3.3</v>
      </c>
      <c r="M197" s="58">
        <f>IF(INDEX(IHDI[IHDI],MATCH(A197,IHDI[ISO3],0))="..", NA(), INDEX(IHDI[IHDI],MATCH(A197,IHDI[ISO3],0)))</f>
        <v>0.80300000000000005</v>
      </c>
      <c r="N197" s="56">
        <f>IF(INDEX(IHDI[HDI-IHDI Loss],MATCH(A197,IHDI[ISO3],0))="..", NA(), INDEX(IHDI[HDI-IHDI Loss],MATCH(A197,IHDI[ISO3],0)))</f>
        <v>5.3066037735848948</v>
      </c>
      <c r="O197" s="56">
        <f>IF(INDEX(IHDI[Gini coefficient],MATCH(A197,IHDI[ISO3],0))="..",NA(),INDEX(IHDI[Gini coefficient],MATCH(A197,IHDI[ISO3],0)))</f>
        <v>23.2</v>
      </c>
      <c r="P197" s="57">
        <f>VLOOKUP($A197,ArableLand[],MATCH("2020",ArableLand[#Headers],0),FALSE)</f>
        <v>27.995008319467551</v>
      </c>
      <c r="Q197" s="67">
        <f t="shared" si="11"/>
        <v>8.6823249323564546</v>
      </c>
      <c r="R197" t="str">
        <f>IF(INDEX(CountryList[Currency Unit],MATCH(A197,CountryList[Country ISO3], 0), 1)= "Euro","Yes","No")</f>
        <v>Yes</v>
      </c>
      <c r="S197" t="str">
        <f>IF(INDEX(CountryList[Income Group],MATCH(A197,CountryList[Country ISO3], 0), 1)= 0,"",SUBSTITUTE(SUBSTITUTE(INDEX(CountryList[Income Group],MATCH(A197,CountryList[Country ISO3], 0), 1),": OECD",""),": nonOECD",""))</f>
        <v>High income</v>
      </c>
    </row>
    <row r="198" spans="1:19" x14ac:dyDescent="0.25">
      <c r="A198" s="16" t="s">
        <v>447</v>
      </c>
      <c r="B198" t="str">
        <f>INDEX(CountryList[Country Name],MATCH(A198,CountryList[Country ISO3], 0), 1)</f>
        <v>Slovenia</v>
      </c>
      <c r="C198" t="str">
        <f>IF(INDEX(CountryList[Region],MATCH(A198,CountryList[Country ISO3], 0), 1)= 0,"",INDEX(CountryList[Region],MATCH(A198,CountryList[Country ISO3], 0), 1))</f>
        <v>Europe &amp; Central Asia</v>
      </c>
      <c r="D198" s="19">
        <f>VLOOKUP(A198,TradeVolume[],6,FALSE )</f>
        <v>33510659.300000001</v>
      </c>
      <c r="E198" s="19">
        <f>VLOOKUP(A198,TradeVolume[],7,FALSE )</f>
        <v>40346964.200000003</v>
      </c>
      <c r="F198" s="66">
        <f>100*D198/VLOOKUP("WLD", TradeVolume[], 6, FALSE)</f>
        <v>0.19459066105221529</v>
      </c>
      <c r="G198" s="66">
        <f>100*E198/VLOOKUP("WLD", TradeVolume[],7, FALSE)</f>
        <v>0.20972742648247339</v>
      </c>
      <c r="H198" s="65">
        <f t="shared" si="9"/>
        <v>15939.096488378387</v>
      </c>
      <c r="I198" s="65">
        <f t="shared" si="10"/>
        <v>19190.734197131969</v>
      </c>
      <c r="J198" s="63">
        <f>VLOOKUP(A198,Population[],MATCH("2020",Population[#Headers],0),FALSE)</f>
        <v>2102419</v>
      </c>
      <c r="K198" s="27">
        <f>INDEX(GDPCapita[2020],MATCH(A198,GDPCapita[Country Code],0))</f>
        <v>25489.500228408266</v>
      </c>
      <c r="L198" s="56">
        <f>VLOOKUP(A198,TradeVolume[],MATCH("Country Growth (%)", TradeVolume[#Headers],0),FALSE)</f>
        <v>-2.1800000000000002</v>
      </c>
      <c r="M198" s="58">
        <f>IF(INDEX(IHDI[IHDI],MATCH(A198,IHDI[ISO3],0))="..", NA(), INDEX(IHDI[IHDI],MATCH(A198,IHDI[ISO3],0)))</f>
        <v>0.878</v>
      </c>
      <c r="N198" s="56">
        <f>IF(INDEX(IHDI[HDI-IHDI Loss],MATCH(A198,IHDI[ISO3],0))="..", NA(), INDEX(IHDI[HDI-IHDI Loss],MATCH(A198,IHDI[ISO3],0)))</f>
        <v>4.3572984749455372</v>
      </c>
      <c r="O198" s="56">
        <f>IF(INDEX(IHDI[Gini coefficient],MATCH(A198,IHDI[ISO3],0))="..",NA(),INDEX(IHDI[Gini coefficient],MATCH(A198,IHDI[ISO3],0)))</f>
        <v>24.4</v>
      </c>
      <c r="P198" s="57">
        <f>VLOOKUP($A198,ArableLand[],MATCH("2020",ArableLand[#Headers],0),FALSE)</f>
        <v>8.9901869251703381</v>
      </c>
      <c r="Q198" s="67">
        <f t="shared" si="11"/>
        <v>-20.400389138270402</v>
      </c>
      <c r="R198" t="str">
        <f>IF(INDEX(CountryList[Currency Unit],MATCH(A198,CountryList[Country ISO3], 0), 1)= "Euro","Yes","No")</f>
        <v>Yes</v>
      </c>
      <c r="S198" t="str">
        <f>IF(INDEX(CountryList[Income Group],MATCH(A198,CountryList[Country ISO3], 0), 1)= 0,"",SUBSTITUTE(SUBSTITUTE(INDEX(CountryList[Income Group],MATCH(A198,CountryList[Country ISO3], 0), 1),": OECD",""),": nonOECD",""))</f>
        <v>High income</v>
      </c>
    </row>
    <row r="199" spans="1:19" x14ac:dyDescent="0.25">
      <c r="A199" s="16" t="s">
        <v>429</v>
      </c>
      <c r="B199" t="str">
        <f>INDEX(CountryList[Country Name],MATCH(A199,CountryList[Country ISO3], 0), 1)</f>
        <v>Sweden</v>
      </c>
      <c r="C199" t="str">
        <f>IF(INDEX(CountryList[Region],MATCH(A199,CountryList[Country ISO3], 0), 1)= 0,"",INDEX(CountryList[Region],MATCH(A199,CountryList[Country ISO3], 0), 1))</f>
        <v>Europe &amp; Central Asia</v>
      </c>
      <c r="D199" s="19">
        <f>VLOOKUP(A199,TradeVolume[],6,FALSE )</f>
        <v>144945197.33000001</v>
      </c>
      <c r="E199" s="19">
        <f>VLOOKUP(A199,TradeVolume[],7,FALSE )</f>
        <v>135800836.41999999</v>
      </c>
      <c r="F199" s="66">
        <f>100*D199/VLOOKUP("WLD", TradeVolume[], 6, FALSE)</f>
        <v>0.84167194420995761</v>
      </c>
      <c r="G199" s="66">
        <f>100*E199/VLOOKUP("WLD", TradeVolume[],7, FALSE)</f>
        <v>0.7059058965465842</v>
      </c>
      <c r="H199" s="65">
        <f t="shared" si="9"/>
        <v>13999.711142439393</v>
      </c>
      <c r="I199" s="65">
        <f t="shared" si="10"/>
        <v>13116.491734825962</v>
      </c>
      <c r="J199" s="63">
        <f>VLOOKUP(A199,Population[],MATCH("2020",Population[#Headers],0),FALSE)</f>
        <v>10353442</v>
      </c>
      <c r="K199" s="27">
        <f>INDEX(GDPCapita[2020],MATCH(A199,GDPCapita[Country Code],0))</f>
        <v>52300.206199499342</v>
      </c>
      <c r="L199" s="56">
        <f>VLOOKUP(A199,TradeVolume[],MATCH("Country Growth (%)", TradeVolume[#Headers],0),FALSE)</f>
        <v>-3.04</v>
      </c>
      <c r="M199" s="58">
        <f>IF(INDEX(IHDI[IHDI],MATCH(A199,IHDI[ISO3],0))="..", NA(), INDEX(IHDI[IHDI],MATCH(A199,IHDI[ISO3],0)))</f>
        <v>0.88500000000000001</v>
      </c>
      <c r="N199" s="56">
        <f>IF(INDEX(IHDI[HDI-IHDI Loss],MATCH(A199,IHDI[ISO3],0))="..", NA(), INDEX(IHDI[HDI-IHDI Loss],MATCH(A199,IHDI[ISO3],0)))</f>
        <v>6.546990496304117</v>
      </c>
      <c r="O199" s="56">
        <f>IF(INDEX(IHDI[Gini coefficient],MATCH(A199,IHDI[ISO3],0))="..",NA(),INDEX(IHDI[Gini coefficient],MATCH(A199,IHDI[ISO3],0)))</f>
        <v>29.3</v>
      </c>
      <c r="P199" s="57">
        <f>VLOOKUP($A199,ArableLand[],MATCH("2020",ArableLand[#Headers],0),FALSE)</f>
        <v>6.2328815199923175</v>
      </c>
      <c r="Q199" s="67">
        <f t="shared" si="11"/>
        <v>6.3088402226814448</v>
      </c>
      <c r="R199" t="str">
        <f>IF(INDEX(CountryList[Currency Unit],MATCH(A199,CountryList[Country ISO3], 0), 1)= "Euro","Yes","No")</f>
        <v>No</v>
      </c>
      <c r="S199" t="str">
        <f>IF(INDEX(CountryList[Income Group],MATCH(A199,CountryList[Country ISO3], 0), 1)= 0,"",SUBSTITUTE(SUBSTITUTE(INDEX(CountryList[Income Group],MATCH(A199,CountryList[Country ISO3], 0), 1),": OECD",""),": nonOECD",""))</f>
        <v>High income</v>
      </c>
    </row>
    <row r="200" spans="1:19" x14ac:dyDescent="0.25">
      <c r="A200" s="16" t="s">
        <v>329</v>
      </c>
      <c r="B200" t="str">
        <f>INDEX(CountryList[Country Name],MATCH(A200,CountryList[Country ISO3], 0), 1)</f>
        <v>Eswatini</v>
      </c>
      <c r="C200" t="str">
        <f>IF(INDEX(CountryList[Region],MATCH(A200,CountryList[Country ISO3], 0), 1)= 0,"",INDEX(CountryList[Region],MATCH(A200,CountryList[Country ISO3], 0), 1))</f>
        <v>Sub-Saharan Africa</v>
      </c>
      <c r="D200" s="19">
        <f>VLOOKUP(A200,TradeVolume[],6,FALSE )</f>
        <v>1880862.28</v>
      </c>
      <c r="E200" s="19">
        <f>VLOOKUP(A200,TradeVolume[],7,FALSE )</f>
        <v>1415121.95</v>
      </c>
      <c r="F200" s="66">
        <f>100*D200/VLOOKUP("WLD", TradeVolume[], 6, FALSE)</f>
        <v>1.0921845229508119E-2</v>
      </c>
      <c r="G200" s="66">
        <f>100*E200/VLOOKUP("WLD", TradeVolume[],7, FALSE)</f>
        <v>7.3559409144433058E-3</v>
      </c>
      <c r="H200" s="65">
        <f t="shared" si="9"/>
        <v>1621.2037953254885</v>
      </c>
      <c r="I200" s="65">
        <f t="shared" si="10"/>
        <v>1219.760266651956</v>
      </c>
      <c r="J200" s="63">
        <f>VLOOKUP(A200,Population[],MATCH("2020",Population[#Headers],0),FALSE)</f>
        <v>1160164</v>
      </c>
      <c r="K200" s="27">
        <f>INDEX(GDPCapita[2020],MATCH(A200,GDPCapita[Country Code],0))</f>
        <v>3434.7217983029495</v>
      </c>
      <c r="L200" s="56">
        <f>VLOOKUP(A200,TradeVolume[],MATCH("Country Growth (%)", TradeVolume[#Headers],0),FALSE)</f>
        <v>-6.4</v>
      </c>
      <c r="M200" s="58">
        <f>IF(INDEX(IHDI[IHDI],MATCH(A200,IHDI[ISO3],0))="..", NA(), INDEX(IHDI[IHDI],MATCH(A200,IHDI[ISO3],0)))</f>
        <v>0.42399999999999999</v>
      </c>
      <c r="N200" s="56">
        <f>IF(INDEX(IHDI[HDI-IHDI Loss],MATCH(A200,IHDI[ISO3],0))="..", NA(), INDEX(IHDI[HDI-IHDI Loss],MATCH(A200,IHDI[ISO3],0)))</f>
        <v>28.978224455611389</v>
      </c>
      <c r="O200" s="56">
        <f>IF(INDEX(IHDI[Gini coefficient],MATCH(A200,IHDI[ISO3],0))="..",NA(),INDEX(IHDI[Gini coefficient],MATCH(A200,IHDI[ISO3],0)))</f>
        <v>54.6</v>
      </c>
      <c r="P200" s="57">
        <f>VLOOKUP($A200,ArableLand[],MATCH("2020",ArableLand[#Headers],0),FALSE)</f>
        <v>10.174418604651162</v>
      </c>
      <c r="Q200" s="67">
        <f t="shared" si="11"/>
        <v>24.76206445056679</v>
      </c>
      <c r="R200" t="str">
        <f>IF(INDEX(CountryList[Currency Unit],MATCH(A200,CountryList[Country ISO3], 0), 1)= "Euro","Yes","No")</f>
        <v>No</v>
      </c>
      <c r="S200" t="str">
        <f>IF(INDEX(CountryList[Income Group],MATCH(A200,CountryList[Country ISO3], 0), 1)= 0,"",SUBSTITUTE(SUBSTITUTE(INDEX(CountryList[Income Group],MATCH(A200,CountryList[Country ISO3], 0), 1),": OECD",""),": nonOECD",""))</f>
        <v>Lower middle income</v>
      </c>
    </row>
    <row r="201" spans="1:19" x14ac:dyDescent="0.25">
      <c r="A201" s="16" t="s">
        <v>488</v>
      </c>
      <c r="B201" t="str">
        <f>INDEX(CountryList[Country Name],MATCH(A201,CountryList[Country ISO3], 0), 1)</f>
        <v>Sint Maarten</v>
      </c>
      <c r="C201" t="str">
        <f>IF(INDEX(CountryList[Region],MATCH(A201,CountryList[Country ISO3], 0), 1)= 0,"",INDEX(CountryList[Region],MATCH(A201,CountryList[Country ISO3], 0), 1))</f>
        <v>Latin America &amp; Caribbean</v>
      </c>
      <c r="D201" s="19">
        <f>VLOOKUP(A201,TradeVolume[],6,FALSE )</f>
        <v>54727.41</v>
      </c>
      <c r="E201" s="19">
        <f>VLOOKUP(A201,TradeVolume[],7,FALSE )</f>
        <v>593184.88</v>
      </c>
      <c r="F201" s="66">
        <f>100*D201/VLOOKUP("WLD", TradeVolume[], 6, FALSE)</f>
        <v>3.177926997567493E-4</v>
      </c>
      <c r="G201" s="66">
        <f>100*E201/VLOOKUP("WLD", TradeVolume[],7, FALSE)</f>
        <v>3.0834324410141068E-3</v>
      </c>
      <c r="H201" s="65">
        <f t="shared" si="9"/>
        <v>1293.4864098321909</v>
      </c>
      <c r="I201" s="65">
        <f t="shared" si="10"/>
        <v>14019.968801701725</v>
      </c>
      <c r="J201" s="63">
        <f>VLOOKUP(A201,Population[],MATCH("2020",Population[#Headers],0),FALSE)</f>
        <v>42310</v>
      </c>
      <c r="K201" s="27">
        <f>INDEX(GDPCapita[2020],MATCH(A201,GDPCapita[Country Code],0))</f>
        <v>0</v>
      </c>
      <c r="L201" s="56">
        <f>VLOOKUP(A201,TradeVolume[],MATCH("Country Growth (%)", TradeVolume[#Headers],0),FALSE)</f>
        <v>0</v>
      </c>
      <c r="M201" s="58" t="e">
        <f>IF(INDEX(IHDI[IHDI],MATCH(A201,IHDI[ISO3],0))="..", NA(), INDEX(IHDI[IHDI],MATCH(A201,IHDI[ISO3],0)))</f>
        <v>#N/A</v>
      </c>
      <c r="N201" s="56" t="e">
        <f>IF(INDEX(IHDI[HDI-IHDI Loss],MATCH(A201,IHDI[ISO3],0))="..", NA(), INDEX(IHDI[HDI-IHDI Loss],MATCH(A201,IHDI[ISO3],0)))</f>
        <v>#N/A</v>
      </c>
      <c r="O201" s="56" t="e">
        <f>IF(INDEX(IHDI[Gini coefficient],MATCH(A201,IHDI[ISO3],0))="..",NA(),INDEX(IHDI[Gini coefficient],MATCH(A201,IHDI[ISO3],0)))</f>
        <v>#N/A</v>
      </c>
      <c r="P201" s="57">
        <f>VLOOKUP($A201,ArableLand[],MATCH("2020",ArableLand[#Headers],0),FALSE)</f>
        <v>0</v>
      </c>
      <c r="Q201" s="67">
        <f t="shared" si="11"/>
        <v>-983.88991914654832</v>
      </c>
      <c r="R201" t="str">
        <f>IF(INDEX(CountryList[Currency Unit],MATCH(A201,CountryList[Country ISO3], 0), 1)= "Euro","Yes","No")</f>
        <v>No</v>
      </c>
      <c r="S201" t="str">
        <f>IF(INDEX(CountryList[Income Group],MATCH(A201,CountryList[Country ISO3], 0), 1)= 0,"",SUBSTITUTE(SUBSTITUTE(INDEX(CountryList[Income Group],MATCH(A201,CountryList[Country ISO3], 0), 1),": OECD",""),": nonOECD",""))</f>
        <v>High income</v>
      </c>
    </row>
    <row r="202" spans="1:19" x14ac:dyDescent="0.25">
      <c r="A202" s="16" t="s">
        <v>303</v>
      </c>
      <c r="B202" t="str">
        <f>INDEX(CountryList[Country Name],MATCH(A202,CountryList[Country ISO3], 0), 1)</f>
        <v>Seychelles</v>
      </c>
      <c r="C202" t="str">
        <f>IF(INDEX(CountryList[Region],MATCH(A202,CountryList[Country ISO3], 0), 1)= 0,"",INDEX(CountryList[Region],MATCH(A202,CountryList[Country ISO3], 0), 1))</f>
        <v>Sub-Saharan Africa</v>
      </c>
      <c r="D202" s="19">
        <f>VLOOKUP(A202,TradeVolume[],6,FALSE )</f>
        <v>654649.14</v>
      </c>
      <c r="E202" s="19">
        <f>VLOOKUP(A202,TradeVolume[],7,FALSE )</f>
        <v>1089767.98</v>
      </c>
      <c r="F202" s="66">
        <f>100*D202/VLOOKUP("WLD", TradeVolume[], 6, FALSE)</f>
        <v>3.8014354707089945E-3</v>
      </c>
      <c r="G202" s="66">
        <f>100*E202/VLOOKUP("WLD", TradeVolume[],7, FALSE)</f>
        <v>5.6647194761781728E-3</v>
      </c>
      <c r="H202" s="65">
        <f t="shared" si="9"/>
        <v>6648.7491621133022</v>
      </c>
      <c r="I202" s="65">
        <f t="shared" si="10"/>
        <v>11067.904166074222</v>
      </c>
      <c r="J202" s="63">
        <f>VLOOKUP(A202,Population[],MATCH("2020",Population[#Headers],0),FALSE)</f>
        <v>98462</v>
      </c>
      <c r="K202" s="27">
        <f>INDEX(GDPCapita[2018],MATCH(A202,GDPCapita[Country Code],0))</f>
        <v>16910.667921259803</v>
      </c>
      <c r="L202" s="56">
        <f>VLOOKUP(A202,TradeVolume[],MATCH("Country Growth (%)", TradeVolume[#Headers],0),FALSE)</f>
        <v>1.94</v>
      </c>
      <c r="M202" s="58">
        <f>IF(INDEX(IHDI[IHDI],MATCH(A202,IHDI[ISO3],0))="..", NA(), INDEX(IHDI[IHDI],MATCH(A202,IHDI[ISO3],0)))</f>
        <v>0.66100000000000003</v>
      </c>
      <c r="N202" s="56">
        <f>IF(INDEX(IHDI[HDI-IHDI Loss],MATCH(A202,IHDI[ISO3],0))="..", NA(), INDEX(IHDI[HDI-IHDI Loss],MATCH(A202,IHDI[ISO3],0)))</f>
        <v>15.796178343949041</v>
      </c>
      <c r="O202" s="56">
        <f>IF(INDEX(IHDI[Gini coefficient],MATCH(A202,IHDI[ISO3],0))="..",NA(),INDEX(IHDI[Gini coefficient],MATCH(A202,IHDI[ISO3],0)))</f>
        <v>32.1</v>
      </c>
      <c r="P202" s="57">
        <f>VLOOKUP($A202,ArableLand[],MATCH("2020",ArableLand[#Headers],0),FALSE)</f>
        <v>0.32608695652173914</v>
      </c>
      <c r="Q202" s="67">
        <f t="shared" si="11"/>
        <v>-66.465960682389351</v>
      </c>
      <c r="R202" t="str">
        <f>IF(INDEX(CountryList[Currency Unit],MATCH(A202,CountryList[Country ISO3], 0), 1)= "Euro","Yes","No")</f>
        <v>No</v>
      </c>
      <c r="S202" t="str">
        <f>IF(INDEX(CountryList[Income Group],MATCH(A202,CountryList[Country ISO3], 0), 1)= 0,"",SUBSTITUTE(SUBSTITUTE(INDEX(CountryList[Income Group],MATCH(A202,CountryList[Country ISO3], 0), 1),": OECD",""),": nonOECD",""))</f>
        <v>High income</v>
      </c>
    </row>
    <row r="203" spans="1:19" x14ac:dyDescent="0.25">
      <c r="A203" s="16" t="s">
        <v>401</v>
      </c>
      <c r="B203" t="str">
        <f>INDEX(CountryList[Country Name],MATCH(A203,CountryList[Country ISO3], 0), 1)</f>
        <v>Syrian Arab Republic</v>
      </c>
      <c r="C203" t="str">
        <f>IF(INDEX(CountryList[Region],MATCH(A203,CountryList[Country ISO3], 0), 1)= 0,"",INDEX(CountryList[Region],MATCH(A203,CountryList[Country ISO3], 0), 1))</f>
        <v>Middle East &amp; North Africa</v>
      </c>
      <c r="D203" s="19">
        <f>VLOOKUP(A203,TradeVolume[],6,FALSE )</f>
        <v>913159.84</v>
      </c>
      <c r="E203" s="19">
        <f>VLOOKUP(A203,TradeVolume[],7,FALSE )</f>
        <v>5203640.2</v>
      </c>
      <c r="F203" s="66">
        <f>100*D203/VLOOKUP("WLD", TradeVolume[], 6, FALSE)</f>
        <v>5.3025628448896307E-3</v>
      </c>
      <c r="G203" s="66">
        <f>100*E203/VLOOKUP("WLD", TradeVolume[],7, FALSE)</f>
        <v>2.7049025598975374E-2</v>
      </c>
      <c r="H203" s="65">
        <f t="shared" si="9"/>
        <v>52.178603351862733</v>
      </c>
      <c r="I203" s="65">
        <f t="shared" si="10"/>
        <v>297.33970558933873</v>
      </c>
      <c r="J203" s="63">
        <f>VLOOKUP(A203,Population[],MATCH("2020",Population[#Headers],0),FALSE)</f>
        <v>17500657</v>
      </c>
      <c r="K203" s="27">
        <f>INDEX(GDPCapita[2020],MATCH(A203,GDPCapita[Country Code],0))</f>
        <v>0</v>
      </c>
      <c r="L203" s="56">
        <f>VLOOKUP(A203,TradeVolume[],MATCH("Country Growth (%)", TradeVolume[#Headers],0),FALSE)</f>
        <v>0</v>
      </c>
      <c r="M203" s="58" t="e">
        <f>IF(INDEX(IHDI[IHDI],MATCH(A203,IHDI[ISO3],0))="..", NA(), INDEX(IHDI[IHDI],MATCH(A203,IHDI[ISO3],0)))</f>
        <v>#N/A</v>
      </c>
      <c r="N203" s="56" t="e">
        <f>IF(INDEX(IHDI[HDI-IHDI Loss],MATCH(A203,IHDI[ISO3],0))="..", NA(), INDEX(IHDI[HDI-IHDI Loss],MATCH(A203,IHDI[ISO3],0)))</f>
        <v>#N/A</v>
      </c>
      <c r="O203" s="56" t="e">
        <f>IF(INDEX(IHDI[Gini coefficient],MATCH(A203,IHDI[ISO3],0))="..",NA(),INDEX(IHDI[Gini coefficient],MATCH(A203,IHDI[ISO3],0)))</f>
        <v>#N/A</v>
      </c>
      <c r="P203" s="57">
        <f>VLOOKUP($A203,ArableLand[],MATCH("2020",ArableLand[#Headers],0),FALSE)</f>
        <v>25.3880084953439</v>
      </c>
      <c r="Q203" s="67">
        <f t="shared" si="11"/>
        <v>-469.84987425640622</v>
      </c>
      <c r="R203" t="str">
        <f>IF(INDEX(CountryList[Currency Unit],MATCH(A203,CountryList[Country ISO3], 0), 1)= "Euro","Yes","No")</f>
        <v>No</v>
      </c>
      <c r="S203" t="str">
        <f>IF(INDEX(CountryList[Income Group],MATCH(A203,CountryList[Country ISO3], 0), 1)= 0,"",SUBSTITUTE(SUBSTITUTE(INDEX(CountryList[Income Group],MATCH(A203,CountryList[Country ISO3], 0), 1),": OECD",""),": nonOECD",""))</f>
        <v>Lower middle income</v>
      </c>
    </row>
    <row r="204" spans="1:19" x14ac:dyDescent="0.25">
      <c r="A204" s="16" t="s">
        <v>491</v>
      </c>
      <c r="B204" t="str">
        <f>INDEX(CountryList[Country Name],MATCH(A204,CountryList[Country ISO3], 0), 1)</f>
        <v>Turks and Caicos Isl.</v>
      </c>
      <c r="C204" t="str">
        <f>IF(INDEX(CountryList[Region],MATCH(A204,CountryList[Country ISO3], 0), 1)= 0,"",INDEX(CountryList[Region],MATCH(A204,CountryList[Country ISO3], 0), 1))</f>
        <v>Latin America &amp; Caribbean</v>
      </c>
      <c r="D204" s="19">
        <f>VLOOKUP(A204,TradeVolume[],6,FALSE )</f>
        <v>9885.7999999999993</v>
      </c>
      <c r="E204" s="19">
        <f>VLOOKUP(A204,TradeVolume[],7,FALSE )</f>
        <v>314629.31</v>
      </c>
      <c r="F204" s="66">
        <f>100*D204/VLOOKUP("WLD", TradeVolume[], 6, FALSE)</f>
        <v>5.7405148010024074E-5</v>
      </c>
      <c r="G204" s="66">
        <f>100*E204/VLOOKUP("WLD", TradeVolume[],7, FALSE)</f>
        <v>1.6354736171762909E-3</v>
      </c>
      <c r="H204" s="65">
        <f t="shared" si="9"/>
        <v>255.32827108838268</v>
      </c>
      <c r="I204" s="65">
        <f t="shared" si="10"/>
        <v>8126.1767136732269</v>
      </c>
      <c r="J204" s="63">
        <f>VLOOKUP(A204,Population[],MATCH("2020",Population[#Headers],0),FALSE)</f>
        <v>38718</v>
      </c>
      <c r="K204" s="27">
        <f>INDEX(GDPCapita[2018],MATCH(A204,GDPCapita[Country Code],0))</f>
        <v>29553.136697905327</v>
      </c>
      <c r="L204" s="56">
        <f>VLOOKUP(A204,TradeVolume[],MATCH("Country Growth (%)", TradeVolume[#Headers],0),FALSE)</f>
        <v>0</v>
      </c>
      <c r="M204" s="58" t="e">
        <f>IF(INDEX(IHDI[IHDI],MATCH(A204,IHDI[ISO3],0))="..", NA(), INDEX(IHDI[IHDI],MATCH(A204,IHDI[ISO3],0)))</f>
        <v>#N/A</v>
      </c>
      <c r="N204" s="56" t="e">
        <f>IF(INDEX(IHDI[HDI-IHDI Loss],MATCH(A204,IHDI[ISO3],0))="..", NA(), INDEX(IHDI[HDI-IHDI Loss],MATCH(A204,IHDI[ISO3],0)))</f>
        <v>#N/A</v>
      </c>
      <c r="O204" s="56" t="e">
        <f>IF(INDEX(IHDI[Gini coefficient],MATCH(A204,IHDI[ISO3],0))="..",NA(),INDEX(IHDI[Gini coefficient],MATCH(A204,IHDI[ISO3],0)))</f>
        <v>#N/A</v>
      </c>
      <c r="P204" s="57">
        <f>VLOOKUP($A204,ArableLand[],MATCH("2020",ArableLand[#Headers],0),FALSE)</f>
        <v>1.0526315789473684</v>
      </c>
      <c r="Q204" s="67">
        <f t="shared" si="11"/>
        <v>-3082.6388355014265</v>
      </c>
      <c r="R204" t="str">
        <f>IF(INDEX(CountryList[Currency Unit],MATCH(A204,CountryList[Country ISO3], 0), 1)= "Euro","Yes","No")</f>
        <v>No</v>
      </c>
      <c r="S204" t="str">
        <f>IF(INDEX(CountryList[Income Group],MATCH(A204,CountryList[Country ISO3], 0), 1)= 0,"",SUBSTITUTE(SUBSTITUTE(INDEX(CountryList[Income Group],MATCH(A204,CountryList[Country ISO3], 0), 1),": OECD",""),": nonOECD",""))</f>
        <v>High income</v>
      </c>
    </row>
    <row r="205" spans="1:19" x14ac:dyDescent="0.25">
      <c r="A205" s="16" t="s">
        <v>314</v>
      </c>
      <c r="B205" t="str">
        <f>INDEX(CountryList[Country Name],MATCH(A205,CountryList[Country ISO3], 0), 1)</f>
        <v>Chad</v>
      </c>
      <c r="C205" t="str">
        <f>IF(INDEX(CountryList[Region],MATCH(A205,CountryList[Country ISO3], 0), 1)= 0,"",INDEX(CountryList[Region],MATCH(A205,CountryList[Country ISO3], 0), 1))</f>
        <v>Sub-Saharan Africa</v>
      </c>
      <c r="D205" s="19">
        <f>VLOOKUP(A205,TradeVolume[],6,FALSE )</f>
        <v>1674933.47</v>
      </c>
      <c r="E205" s="19">
        <f>VLOOKUP(A205,TradeVolume[],7,FALSE )</f>
        <v>1267536.8500000001</v>
      </c>
      <c r="F205" s="66">
        <f>100*D205/VLOOKUP("WLD", TradeVolume[], 6, FALSE)</f>
        <v>9.72605188778786E-3</v>
      </c>
      <c r="G205" s="66">
        <f>100*E205/VLOOKUP("WLD", TradeVolume[],7, FALSE)</f>
        <v>6.5887792748035518E-3</v>
      </c>
      <c r="H205" s="65">
        <f t="shared" si="9"/>
        <v>101.9693076629965</v>
      </c>
      <c r="I205" s="65">
        <f t="shared" si="10"/>
        <v>77.167157589749181</v>
      </c>
      <c r="J205" s="63">
        <f>VLOOKUP(A205,Population[],MATCH("2020",Population[#Headers],0),FALSE)</f>
        <v>16425859</v>
      </c>
      <c r="K205" s="27">
        <f>INDEX(GDPCapita[2020],MATCH(A205,GDPCapita[Country Code],0))</f>
        <v>652.34920958573764</v>
      </c>
      <c r="L205" s="56">
        <f>VLOOKUP(A205,TradeVolume[],MATCH("Country Growth (%)", TradeVolume[#Headers],0),FALSE)</f>
        <v>0</v>
      </c>
      <c r="M205" s="58">
        <f>IF(INDEX(IHDI[IHDI],MATCH(A205,IHDI[ISO3],0))="..", NA(), INDEX(IHDI[IHDI],MATCH(A205,IHDI[ISO3],0)))</f>
        <v>0.251</v>
      </c>
      <c r="N205" s="56">
        <f>IF(INDEX(IHDI[HDI-IHDI Loss],MATCH(A205,IHDI[ISO3],0))="..", NA(), INDEX(IHDI[HDI-IHDI Loss],MATCH(A205,IHDI[ISO3],0)))</f>
        <v>36.294416243654823</v>
      </c>
      <c r="O205" s="56">
        <f>IF(INDEX(IHDI[Gini coefficient],MATCH(A205,IHDI[ISO3],0))="..",NA(),INDEX(IHDI[Gini coefficient],MATCH(A205,IHDI[ISO3],0)))</f>
        <v>37.5</v>
      </c>
      <c r="P205" s="57">
        <f>VLOOKUP($A205,ArableLand[],MATCH("2020",ArableLand[#Headers],0),FALSE)</f>
        <v>4.1296060991105463</v>
      </c>
      <c r="Q205" s="67">
        <f t="shared" si="11"/>
        <v>24.323152369747547</v>
      </c>
      <c r="R205" t="str">
        <f>IF(INDEX(CountryList[Currency Unit],MATCH(A205,CountryList[Country ISO3], 0), 1)= "Euro","Yes","No")</f>
        <v>No</v>
      </c>
      <c r="S205" t="str">
        <f>IF(INDEX(CountryList[Income Group],MATCH(A205,CountryList[Country ISO3], 0), 1)= 0,"",SUBSTITUTE(SUBSTITUTE(INDEX(CountryList[Income Group],MATCH(A205,CountryList[Country ISO3], 0), 1),": OECD",""),": nonOECD",""))</f>
        <v>Low income</v>
      </c>
    </row>
    <row r="206" spans="1:19" x14ac:dyDescent="0.25">
      <c r="A206" s="16" t="s">
        <v>350</v>
      </c>
      <c r="B206" t="str">
        <f>INDEX(CountryList[Country Name],MATCH(A206,CountryList[Country ISO3], 0), 1)</f>
        <v>Togo</v>
      </c>
      <c r="C206" t="str">
        <f>IF(INDEX(CountryList[Region],MATCH(A206,CountryList[Country ISO3], 0), 1)= 0,"",INDEX(CountryList[Region],MATCH(A206,CountryList[Country ISO3], 0), 1))</f>
        <v>Sub-Saharan Africa</v>
      </c>
      <c r="D206" s="19">
        <f>VLOOKUP(A206,TradeVolume[],6,FALSE )</f>
        <v>1459615.91</v>
      </c>
      <c r="E206" s="19">
        <f>VLOOKUP(A206,TradeVolume[],7,FALSE )</f>
        <v>12436646.449999999</v>
      </c>
      <c r="F206" s="66">
        <f>100*D206/VLOOKUP("WLD", TradeVolume[], 6, FALSE)</f>
        <v>8.4757396823055275E-3</v>
      </c>
      <c r="G206" s="66">
        <f>100*E206/VLOOKUP("WLD", TradeVolume[],7, FALSE)</f>
        <v>6.4646892418014648E-2</v>
      </c>
      <c r="H206" s="65">
        <f t="shared" si="9"/>
        <v>176.30900824606459</v>
      </c>
      <c r="I206" s="65">
        <f t="shared" si="10"/>
        <v>1502.2395867872117</v>
      </c>
      <c r="J206" s="63">
        <f>VLOOKUP(A206,Population[],MATCH("2020",Population[#Headers],0),FALSE)</f>
        <v>8278737</v>
      </c>
      <c r="K206" s="27">
        <f>INDEX(GDPCapita[2020],MATCH(A206,GDPCapita[Country Code],0))</f>
        <v>914.95079245321426</v>
      </c>
      <c r="L206" s="56">
        <f>VLOOKUP(A206,TradeVolume[],MATCH("Country Growth (%)", TradeVolume[#Headers],0),FALSE)</f>
        <v>10.24</v>
      </c>
      <c r="M206" s="58">
        <f>IF(INDEX(IHDI[IHDI],MATCH(A206,IHDI[ISO3],0))="..", NA(), INDEX(IHDI[IHDI],MATCH(A206,IHDI[ISO3],0)))</f>
        <v>0.372</v>
      </c>
      <c r="N206" s="56">
        <f>IF(INDEX(IHDI[HDI-IHDI Loss],MATCH(A206,IHDI[ISO3],0))="..", NA(), INDEX(IHDI[HDI-IHDI Loss],MATCH(A206,IHDI[ISO3],0)))</f>
        <v>30.983302411873847</v>
      </c>
      <c r="O206" s="56">
        <f>IF(INDEX(IHDI[Gini coefficient],MATCH(A206,IHDI[ISO3],0))="..",NA(),INDEX(IHDI[Gini coefficient],MATCH(A206,IHDI[ISO3],0)))</f>
        <v>42.4</v>
      </c>
      <c r="P206" s="57">
        <f>VLOOKUP($A206,ArableLand[],MATCH("2020",ArableLand[#Headers],0),FALSE)</f>
        <v>48.722191579334435</v>
      </c>
      <c r="Q206" s="67">
        <f t="shared" si="11"/>
        <v>-752.04925246395806</v>
      </c>
      <c r="R206" t="str">
        <f>IF(INDEX(CountryList[Currency Unit],MATCH(A206,CountryList[Country ISO3], 0), 1)= "Euro","Yes","No")</f>
        <v>No</v>
      </c>
      <c r="S206" t="str">
        <f>IF(INDEX(CountryList[Income Group],MATCH(A206,CountryList[Country ISO3], 0), 1)= 0,"",SUBSTITUTE(SUBSTITUTE(INDEX(CountryList[Income Group],MATCH(A206,CountryList[Country ISO3], 0), 1),": OECD",""),": nonOECD",""))</f>
        <v>Low income</v>
      </c>
    </row>
    <row r="207" spans="1:19" x14ac:dyDescent="0.25">
      <c r="A207" s="16" t="s">
        <v>383</v>
      </c>
      <c r="B207" t="str">
        <f>INDEX(CountryList[Country Name],MATCH(A207,CountryList[Country ISO3], 0), 1)</f>
        <v>Thailand</v>
      </c>
      <c r="C207" t="str">
        <f>IF(INDEX(CountryList[Region],MATCH(A207,CountryList[Country ISO3], 0), 1)= 0,"",INDEX(CountryList[Region],MATCH(A207,CountryList[Country ISO3], 0), 1))</f>
        <v>East Asia &amp; Pacific</v>
      </c>
      <c r="D207" s="19">
        <f>VLOOKUP(A207,TradeVolume[],6,FALSE )</f>
        <v>260361722.49000001</v>
      </c>
      <c r="E207" s="19">
        <f>VLOOKUP(A207,TradeVolume[],7,FALSE )</f>
        <v>197172910.31</v>
      </c>
      <c r="F207" s="66">
        <f>100*D207/VLOOKUP("WLD", TradeVolume[], 6, FALSE)</f>
        <v>1.5118759448586119</v>
      </c>
      <c r="G207" s="66">
        <f>100*E207/VLOOKUP("WLD", TradeVolume[],7, FALSE)</f>
        <v>1.0249238789414505</v>
      </c>
      <c r="H207" s="65">
        <f t="shared" si="9"/>
        <v>3730.1118130724913</v>
      </c>
      <c r="I207" s="65">
        <f t="shared" si="10"/>
        <v>2824.8276856190414</v>
      </c>
      <c r="J207" s="63">
        <f>VLOOKUP(A207,Population[],MATCH("2020",Population[#Headers],0),FALSE)</f>
        <v>69799978</v>
      </c>
      <c r="K207" s="27">
        <f>INDEX(GDPCapita[2020],MATCH(A207,GDPCapita[Country Code],0))</f>
        <v>7158.7666837225634</v>
      </c>
      <c r="L207" s="56">
        <f>VLOOKUP(A207,TradeVolume[],MATCH("Country Growth (%)", TradeVolume[#Headers],0),FALSE)</f>
        <v>-2.12</v>
      </c>
      <c r="M207" s="58">
        <f>IF(INDEX(IHDI[IHDI],MATCH(A207,IHDI[ISO3],0))="..", NA(), INDEX(IHDI[IHDI],MATCH(A207,IHDI[ISO3],0)))</f>
        <v>0.68600000000000005</v>
      </c>
      <c r="N207" s="56">
        <f>IF(INDEX(IHDI[HDI-IHDI Loss],MATCH(A207,IHDI[ISO3],0))="..", NA(), INDEX(IHDI[HDI-IHDI Loss],MATCH(A207,IHDI[ISO3],0)))</f>
        <v>14.249999999999996</v>
      </c>
      <c r="O207" s="56">
        <f>IF(INDEX(IHDI[Gini coefficient],MATCH(A207,IHDI[ISO3],0))="..",NA(),INDEX(IHDI[Gini coefficient],MATCH(A207,IHDI[ISO3],0)))</f>
        <v>35</v>
      </c>
      <c r="P207" s="57">
        <f>VLOOKUP($A207,ArableLand[],MATCH("2020",ArableLand[#Headers],0),FALSE)</f>
        <v>32.903364716475167</v>
      </c>
      <c r="Q207" s="67">
        <f t="shared" si="11"/>
        <v>24.269624419321843</v>
      </c>
      <c r="R207" t="str">
        <f>IF(INDEX(CountryList[Currency Unit],MATCH(A207,CountryList[Country ISO3], 0), 1)= "Euro","Yes","No")</f>
        <v>No</v>
      </c>
      <c r="S207" t="str">
        <f>IF(INDEX(CountryList[Income Group],MATCH(A207,CountryList[Country ISO3], 0), 1)= 0,"",SUBSTITUTE(SUBSTITUTE(INDEX(CountryList[Income Group],MATCH(A207,CountryList[Country ISO3], 0), 1),": OECD",""),": nonOECD",""))</f>
        <v>Upper middle income</v>
      </c>
    </row>
    <row r="208" spans="1:19" x14ac:dyDescent="0.25">
      <c r="A208" s="16" t="s">
        <v>353</v>
      </c>
      <c r="B208" t="str">
        <f>INDEX(CountryList[Country Name],MATCH(A208,CountryList[Country ISO3], 0), 1)</f>
        <v>Tajikistan</v>
      </c>
      <c r="C208" t="str">
        <f>IF(INDEX(CountryList[Region],MATCH(A208,CountryList[Country ISO3], 0), 1)= 0,"",INDEX(CountryList[Region],MATCH(A208,CountryList[Country ISO3], 0), 1))</f>
        <v>Europe &amp; Central Asia</v>
      </c>
      <c r="D208" s="19">
        <f>VLOOKUP(A208,TradeVolume[],6,FALSE )</f>
        <v>1378625.96</v>
      </c>
      <c r="E208" s="19">
        <f>VLOOKUP(A208,TradeVolume[],7,FALSE )</f>
        <v>3731779.22</v>
      </c>
      <c r="F208" s="66">
        <f>100*D208/VLOOKUP("WLD", TradeVolume[], 6, FALSE)</f>
        <v>8.0054449092902494E-3</v>
      </c>
      <c r="G208" s="66">
        <f>100*E208/VLOOKUP("WLD", TradeVolume[],7, FALSE)</f>
        <v>1.9398149712869146E-2</v>
      </c>
      <c r="H208" s="65">
        <f t="shared" si="9"/>
        <v>144.54578605487603</v>
      </c>
      <c r="I208" s="65">
        <f t="shared" si="10"/>
        <v>391.26853576596812</v>
      </c>
      <c r="J208" s="63">
        <f>VLOOKUP(A208,Population[],MATCH("2020",Population[#Headers],0),FALSE)</f>
        <v>9537642</v>
      </c>
      <c r="K208" s="27">
        <f>INDEX(GDPCapita[2020],MATCH(A208,GDPCapita[Country Code],0))</f>
        <v>852.83098777496275</v>
      </c>
      <c r="L208" s="56">
        <f>VLOOKUP(A208,TradeVolume[],MATCH("Country Growth (%)", TradeVolume[#Headers],0),FALSE)</f>
        <v>-2.87</v>
      </c>
      <c r="M208" s="58">
        <f>IF(INDEX(IHDI[IHDI],MATCH(A208,IHDI[ISO3],0))="..", NA(), INDEX(IHDI[IHDI],MATCH(A208,IHDI[ISO3],0)))</f>
        <v>0.59899999999999998</v>
      </c>
      <c r="N208" s="56">
        <f>IF(INDEX(IHDI[HDI-IHDI Loss],MATCH(A208,IHDI[ISO3],0))="..", NA(), INDEX(IHDI[HDI-IHDI Loss],MATCH(A208,IHDI[ISO3],0)))</f>
        <v>12.554744525547456</v>
      </c>
      <c r="O208" s="56">
        <f>IF(INDEX(IHDI[Gini coefficient],MATCH(A208,IHDI[ISO3],0))="..",NA(),INDEX(IHDI[Gini coefficient],MATCH(A208,IHDI[ISO3],0)))</f>
        <v>34</v>
      </c>
      <c r="P208" s="57">
        <f>VLOOKUP($A208,ArableLand[],MATCH("2020",ArableLand[#Headers],0),FALSE)</f>
        <v>6.0479861661502987</v>
      </c>
      <c r="Q208" s="67">
        <f t="shared" si="11"/>
        <v>-170.68830330164394</v>
      </c>
      <c r="R208" t="str">
        <f>IF(INDEX(CountryList[Currency Unit],MATCH(A208,CountryList[Country ISO3], 0), 1)= "Euro","Yes","No")</f>
        <v>No</v>
      </c>
      <c r="S208" t="str">
        <f>IF(INDEX(CountryList[Income Group],MATCH(A208,CountryList[Country ISO3], 0), 1)= 0,"",SUBSTITUTE(SUBSTITUTE(INDEX(CountryList[Income Group],MATCH(A208,CountryList[Country ISO3], 0), 1),": OECD",""),": nonOECD",""))</f>
        <v>Lower middle income</v>
      </c>
    </row>
    <row r="209" spans="1:19" x14ac:dyDescent="0.25">
      <c r="A209" s="16" t="s">
        <v>541</v>
      </c>
      <c r="B209" t="str">
        <f>INDEX(CountryList[Country Name],MATCH(A209,CountryList[Country ISO3], 0), 1)</f>
        <v>Tokelau</v>
      </c>
      <c r="C209" t="str">
        <f>IF(INDEX(CountryList[Region],MATCH(A209,CountryList[Country ISO3], 0), 1)= 0,"",INDEX(CountryList[Region],MATCH(A209,CountryList[Country ISO3], 0), 1))</f>
        <v/>
      </c>
      <c r="D209" s="19">
        <f>VLOOKUP(A209,TradeVolume[],6,FALSE )</f>
        <v>42150.83</v>
      </c>
      <c r="E209" s="19">
        <f>VLOOKUP(A209,TradeVolume[],7,FALSE )</f>
        <v>13848.29</v>
      </c>
      <c r="F209" s="66">
        <f>100*D209/VLOOKUP("WLD", TradeVolume[], 6, FALSE)</f>
        <v>2.447626529866438E-4</v>
      </c>
      <c r="G209" s="66">
        <f>100*E209/VLOOKUP("WLD", TradeVolume[],7, FALSE)</f>
        <v>7.1984752272463934E-5</v>
      </c>
      <c r="H209" s="65" t="e">
        <f t="shared" si="9"/>
        <v>#N/A</v>
      </c>
      <c r="I209" s="65" t="e">
        <f t="shared" si="10"/>
        <v>#N/A</v>
      </c>
      <c r="J209" s="63" t="e">
        <f>VLOOKUP(A209,Population[],MATCH("2020",Population[#Headers],0),FALSE)</f>
        <v>#N/A</v>
      </c>
      <c r="K209" s="27" t="e">
        <f>INDEX(GDPCapita[2020],MATCH(A209,GDPCapita[Country Code],0))</f>
        <v>#N/A</v>
      </c>
      <c r="L209" s="56">
        <f>VLOOKUP(A209,TradeVolume[],MATCH("Country Growth (%)", TradeVolume[#Headers],0),FALSE)</f>
        <v>0</v>
      </c>
      <c r="M209" s="58" t="e">
        <f>IF(INDEX(IHDI[IHDI],MATCH(A209,IHDI[ISO3],0))="..", NA(), INDEX(IHDI[IHDI],MATCH(A209,IHDI[ISO3],0)))</f>
        <v>#N/A</v>
      </c>
      <c r="N209" s="56" t="e">
        <f>IF(INDEX(IHDI[HDI-IHDI Loss],MATCH(A209,IHDI[ISO3],0))="..", NA(), INDEX(IHDI[HDI-IHDI Loss],MATCH(A209,IHDI[ISO3],0)))</f>
        <v>#N/A</v>
      </c>
      <c r="O209" s="56" t="e">
        <f>IF(INDEX(IHDI[Gini coefficient],MATCH(A209,IHDI[ISO3],0))="..",NA(),INDEX(IHDI[Gini coefficient],MATCH(A209,IHDI[ISO3],0)))</f>
        <v>#N/A</v>
      </c>
      <c r="P209" s="57" t="e">
        <f>VLOOKUP($A209,ArableLand[],MATCH("2020",ArableLand[#Headers],0),FALSE)</f>
        <v>#N/A</v>
      </c>
      <c r="Q209" s="67">
        <f t="shared" si="11"/>
        <v>67.145866404054203</v>
      </c>
      <c r="R209" t="str">
        <f>IF(INDEX(CountryList[Currency Unit],MATCH(A209,CountryList[Country ISO3], 0), 1)= "Euro","Yes","No")</f>
        <v>No</v>
      </c>
      <c r="S209" t="str">
        <f>IF(INDEX(CountryList[Income Group],MATCH(A209,CountryList[Country ISO3], 0), 1)= 0,"",SUBSTITUTE(SUBSTITUTE(INDEX(CountryList[Income Group],MATCH(A209,CountryList[Country ISO3], 0), 1),": OECD",""),": nonOECD",""))</f>
        <v>Others</v>
      </c>
    </row>
    <row r="210" spans="1:19" x14ac:dyDescent="0.25">
      <c r="A210" s="16" t="s">
        <v>354</v>
      </c>
      <c r="B210" t="str">
        <f>INDEX(CountryList[Country Name],MATCH(A210,CountryList[Country ISO3], 0), 1)</f>
        <v>Turkmenistan</v>
      </c>
      <c r="C210" t="str">
        <f>IF(INDEX(CountryList[Region],MATCH(A210,CountryList[Country ISO3], 0), 1)= 0,"",INDEX(CountryList[Region],MATCH(A210,CountryList[Country ISO3], 0), 1))</f>
        <v>Europe &amp; Central Asia</v>
      </c>
      <c r="D210" s="19">
        <f>VLOOKUP(A210,TradeVolume[],6,FALSE )</f>
        <v>10239885.52</v>
      </c>
      <c r="E210" s="19">
        <f>VLOOKUP(A210,TradeVolume[],7,FALSE )</f>
        <v>3809491.37</v>
      </c>
      <c r="F210" s="66">
        <f>100*D210/VLOOKUP("WLD", TradeVolume[], 6, FALSE)</f>
        <v>5.946126200017221E-2</v>
      </c>
      <c r="G210" s="66">
        <f>100*E210/VLOOKUP("WLD", TradeVolume[],7, FALSE)</f>
        <v>1.980210499300197E-2</v>
      </c>
      <c r="H210" s="65">
        <f t="shared" si="9"/>
        <v>1697.8225878255805</v>
      </c>
      <c r="I210" s="65">
        <f t="shared" si="10"/>
        <v>631.63210989810136</v>
      </c>
      <c r="J210" s="63">
        <f>VLOOKUP(A210,Population[],MATCH("2020",Population[#Headers],0),FALSE)</f>
        <v>6031187</v>
      </c>
      <c r="K210" s="27">
        <f>INDEX(GDPCapita[2020],MATCH(A210,GDPCapita[Country Code],0))</f>
        <v>0</v>
      </c>
      <c r="L210" s="56">
        <f>VLOOKUP(A210,TradeVolume[],MATCH("Country Growth (%)", TradeVolume[#Headers],0),FALSE)</f>
        <v>0</v>
      </c>
      <c r="M210" s="58">
        <f>IF(INDEX(IHDI[IHDI],MATCH(A210,IHDI[ISO3],0))="..", NA(), INDEX(IHDI[IHDI],MATCH(A210,IHDI[ISO3],0)))</f>
        <v>0.61899999999999999</v>
      </c>
      <c r="N210" s="56">
        <f>IF(INDEX(IHDI[HDI-IHDI Loss],MATCH(A210,IHDI[ISO3],0))="..", NA(), INDEX(IHDI[HDI-IHDI Loss],MATCH(A210,IHDI[ISO3],0)))</f>
        <v>16.912751677852345</v>
      </c>
      <c r="O210" s="56" t="e">
        <f>IF(INDEX(IHDI[Gini coefficient],MATCH(A210,IHDI[ISO3],0))="..",NA(),INDEX(IHDI[Gini coefficient],MATCH(A210,IHDI[ISO3],0)))</f>
        <v>#N/A</v>
      </c>
      <c r="P210" s="57">
        <f>VLOOKUP($A210,ArableLand[],MATCH("2020",ArableLand[#Headers],0),FALSE)</f>
        <v>4.1282744238503613</v>
      </c>
      <c r="Q210" s="67">
        <f t="shared" si="11"/>
        <v>62.797519927742314</v>
      </c>
      <c r="R210" t="str">
        <f>IF(INDEX(CountryList[Currency Unit],MATCH(A210,CountryList[Country ISO3], 0), 1)= "Euro","Yes","No")</f>
        <v>No</v>
      </c>
      <c r="S210" t="str">
        <f>IF(INDEX(CountryList[Income Group],MATCH(A210,CountryList[Country ISO3], 0), 1)= 0,"",SUBSTITUTE(SUBSTITUTE(INDEX(CountryList[Income Group],MATCH(A210,CountryList[Country ISO3], 0), 1),": OECD",""),": nonOECD",""))</f>
        <v>Upper middle income</v>
      </c>
    </row>
    <row r="211" spans="1:19" x14ac:dyDescent="0.25">
      <c r="A211" s="16" t="s">
        <v>732</v>
      </c>
      <c r="B211" t="str">
        <f>INDEX(CountryList[Country Name],MATCH(A211,CountryList[Country ISO3], 0), 1)</f>
        <v>East Timor</v>
      </c>
      <c r="C211" t="str">
        <f>IF(INDEX(CountryList[Region],MATCH(A211,CountryList[Country ISO3], 0), 1)= 0,"",INDEX(CountryList[Region],MATCH(A211,CountryList[Country ISO3], 0), 1))</f>
        <v>East Asia &amp; Pacific</v>
      </c>
      <c r="D211" s="19">
        <f>VLOOKUP(A211,TradeVolume[],6,FALSE )</f>
        <v>108139.82</v>
      </c>
      <c r="E211" s="19">
        <f>VLOOKUP(A211,TradeVolume[],7,FALSE )</f>
        <v>628722.84</v>
      </c>
      <c r="F211" s="66">
        <f>100*D211/VLOOKUP("WLD", TradeVolume[], 6, FALSE)</f>
        <v>6.2794941966025635E-4</v>
      </c>
      <c r="G211" s="66">
        <f>100*E211/VLOOKUP("WLD", TradeVolume[],7, FALSE)</f>
        <v>3.2681621980360015E-3</v>
      </c>
      <c r="H211" s="65" t="e">
        <f t="shared" si="9"/>
        <v>#N/A</v>
      </c>
      <c r="I211" s="65" t="e">
        <f t="shared" si="10"/>
        <v>#N/A</v>
      </c>
      <c r="J211" s="63" t="e">
        <f>VLOOKUP(A211,Population[],MATCH("2020",Population[#Headers],0),FALSE)</f>
        <v>#N/A</v>
      </c>
      <c r="K211" s="27" t="e">
        <f>INDEX(GDPCapita[2019],MATCH(A211,GDPCapita[Country Code],0))</f>
        <v>#N/A</v>
      </c>
      <c r="L211" s="56">
        <f>VLOOKUP(A211,TradeVolume[],MATCH("Country Growth (%)", TradeVolume[#Headers],0),FALSE)</f>
        <v>0</v>
      </c>
      <c r="M211" s="58">
        <f>IF(INDEX(IHDI[IHDI],MATCH(A211,IHDI[ISO3],0))="..", NA(), INDEX(IHDI[IHDI],MATCH(A211,IHDI[ISO3],0)))</f>
        <v>0.44</v>
      </c>
      <c r="N211" s="56">
        <f>IF(INDEX(IHDI[HDI-IHDI Loss],MATCH(A211,IHDI[ISO3],0))="..", NA(), INDEX(IHDI[HDI-IHDI Loss],MATCH(A211,IHDI[ISO3],0)))</f>
        <v>27.512355848434922</v>
      </c>
      <c r="O211" s="56">
        <f>IF(INDEX(IHDI[Gini coefficient],MATCH(A211,IHDI[ISO3],0))="..",NA(),INDEX(IHDI[Gini coefficient],MATCH(A211,IHDI[ISO3],0)))</f>
        <v>28.7</v>
      </c>
      <c r="P211" s="57" t="e">
        <f>VLOOKUP($A211,ArableLand[],MATCH("2020",ArableLand[#Headers],0),FALSE)</f>
        <v>#N/A</v>
      </c>
      <c r="Q211" s="67">
        <f t="shared" si="11"/>
        <v>-481.39808259344238</v>
      </c>
      <c r="R211" t="str">
        <f>IF(INDEX(CountryList[Currency Unit],MATCH(A211,CountryList[Country ISO3], 0), 1)= "Euro","Yes","No")</f>
        <v>No</v>
      </c>
      <c r="S211" t="str">
        <f>IF(INDEX(CountryList[Income Group],MATCH(A211,CountryList[Country ISO3], 0), 1)= 0,"",SUBSTITUTE(SUBSTITUTE(INDEX(CountryList[Income Group],MATCH(A211,CountryList[Country ISO3], 0), 1),": OECD",""),": nonOECD",""))</f>
        <v>Lower middle income</v>
      </c>
    </row>
    <row r="212" spans="1:19" x14ac:dyDescent="0.25">
      <c r="A212" s="16" t="s">
        <v>542</v>
      </c>
      <c r="B212" t="str">
        <f>INDEX(CountryList[Country Name],MATCH(A212,CountryList[Country ISO3], 0), 1)</f>
        <v>Tonga</v>
      </c>
      <c r="C212" t="str">
        <f>IF(INDEX(CountryList[Region],MATCH(A212,CountryList[Country ISO3], 0), 1)= 0,"",INDEX(CountryList[Region],MATCH(A212,CountryList[Country ISO3], 0), 1))</f>
        <v>East Asia &amp; Pacific</v>
      </c>
      <c r="D212" s="19">
        <f>VLOOKUP(A212,TradeVolume[],6,FALSE )</f>
        <v>11422.43</v>
      </c>
      <c r="E212" s="19">
        <f>VLOOKUP(A212,TradeVolume[],7,FALSE )</f>
        <v>191765.1</v>
      </c>
      <c r="F212" s="66">
        <f>100*D212/VLOOKUP("WLD", TradeVolume[], 6, FALSE)</f>
        <v>6.6328095327048832E-5</v>
      </c>
      <c r="G212" s="66">
        <f>100*E212/VLOOKUP("WLD", TradeVolume[],7, FALSE)</f>
        <v>9.9681355734204538E-4</v>
      </c>
      <c r="H212" s="65">
        <f t="shared" si="9"/>
        <v>108.0676840402282</v>
      </c>
      <c r="I212" s="65">
        <f t="shared" si="10"/>
        <v>1814.2908502606508</v>
      </c>
      <c r="J212" s="63">
        <f>VLOOKUP(A212,Population[],MATCH("2020",Population[#Headers],0),FALSE)</f>
        <v>105697</v>
      </c>
      <c r="K212" s="27">
        <f>INDEX(GDPCapita[2020],MATCH(A212,GDPCapita[Country Code],0))</f>
        <v>4624.8234488284388</v>
      </c>
      <c r="L212" s="56">
        <f>VLOOKUP(A212,TradeVolume[],MATCH("Country Growth (%)", TradeVolume[#Headers],0),FALSE)</f>
        <v>0</v>
      </c>
      <c r="M212" s="58">
        <f>IF(INDEX(IHDI[IHDI],MATCH(A212,IHDI[ISO3],0))="..", NA(), INDEX(IHDI[IHDI],MATCH(A212,IHDI[ISO3],0)))</f>
        <v>0.66600000000000004</v>
      </c>
      <c r="N212" s="56">
        <f>IF(INDEX(IHDI[HDI-IHDI Loss],MATCH(A212,IHDI[ISO3],0))="..", NA(), INDEX(IHDI[HDI-IHDI Loss],MATCH(A212,IHDI[ISO3],0)))</f>
        <v>10.604026845637582</v>
      </c>
      <c r="O212" s="56">
        <f>IF(INDEX(IHDI[Gini coefficient],MATCH(A212,IHDI[ISO3],0))="..",NA(),INDEX(IHDI[Gini coefficient],MATCH(A212,IHDI[ISO3],0)))</f>
        <v>37.6</v>
      </c>
      <c r="P212" s="57">
        <f>VLOOKUP($A212,ArableLand[],MATCH("2020",ArableLand[#Headers],0),FALSE)</f>
        <v>27.777777777777779</v>
      </c>
      <c r="Q212" s="67">
        <f t="shared" si="11"/>
        <v>-1578.8467952966225</v>
      </c>
      <c r="R212" t="str">
        <f>IF(INDEX(CountryList[Currency Unit],MATCH(A212,CountryList[Country ISO3], 0), 1)= "Euro","Yes","No")</f>
        <v>No</v>
      </c>
      <c r="S212" t="str">
        <f>IF(INDEX(CountryList[Income Group],MATCH(A212,CountryList[Country ISO3], 0), 1)= 0,"",SUBSTITUTE(SUBSTITUTE(INDEX(CountryList[Income Group],MATCH(A212,CountryList[Country ISO3], 0), 1),": OECD",""),": nonOECD",""))</f>
        <v>Upper middle income</v>
      </c>
    </row>
    <row r="213" spans="1:19" x14ac:dyDescent="0.25">
      <c r="A213" s="16" t="s">
        <v>489</v>
      </c>
      <c r="B213" t="str">
        <f>INDEX(CountryList[Country Name],MATCH(A213,CountryList[Country ISO3], 0), 1)</f>
        <v>Trinidad and Tobago</v>
      </c>
      <c r="C213" t="str">
        <f>IF(INDEX(CountryList[Region],MATCH(A213,CountryList[Country ISO3], 0), 1)= 0,"",INDEX(CountryList[Region],MATCH(A213,CountryList[Country ISO3], 0), 1))</f>
        <v>Latin America &amp; Caribbean</v>
      </c>
      <c r="D213" s="19">
        <f>VLOOKUP(A213,TradeVolume[],6,FALSE )</f>
        <v>7476751.4100000001</v>
      </c>
      <c r="E213" s="19">
        <f>VLOOKUP(A213,TradeVolume[],7,FALSE )</f>
        <v>5868207.6100000003</v>
      </c>
      <c r="F213" s="66">
        <f>100*D213/VLOOKUP("WLD", TradeVolume[], 6, FALSE)</f>
        <v>4.3416215311376544E-2</v>
      </c>
      <c r="G213" s="66">
        <f>100*E213/VLOOKUP("WLD", TradeVolume[],7, FALSE)</f>
        <v>3.0503511342500601E-2</v>
      </c>
      <c r="H213" s="65">
        <f t="shared" si="9"/>
        <v>5342.4790941849569</v>
      </c>
      <c r="I213" s="65">
        <f t="shared" si="10"/>
        <v>4193.1013561359096</v>
      </c>
      <c r="J213" s="63">
        <f>VLOOKUP(A213,Population[],MATCH("2020",Population[#Headers],0),FALSE)</f>
        <v>1399491</v>
      </c>
      <c r="K213" s="27">
        <f>INDEX(GDPCapita[2020],MATCH(A213,GDPCapita[Country Code],0))</f>
        <v>15285.940486771526</v>
      </c>
      <c r="L213" s="56">
        <f>VLOOKUP(A213,TradeVolume[],MATCH("Country Growth (%)", TradeVolume[#Headers],0),FALSE)</f>
        <v>-12.29</v>
      </c>
      <c r="M213" s="58" t="e">
        <f>IF(INDEX(IHDI[IHDI],MATCH(A213,IHDI[ISO3],0))="..", NA(), INDEX(IHDI[IHDI],MATCH(A213,IHDI[ISO3],0)))</f>
        <v>#N/A</v>
      </c>
      <c r="N213" s="56" t="e">
        <f>IF(INDEX(IHDI[HDI-IHDI Loss],MATCH(A213,IHDI[ISO3],0))="..", NA(), INDEX(IHDI[HDI-IHDI Loss],MATCH(A213,IHDI[ISO3],0)))</f>
        <v>#N/A</v>
      </c>
      <c r="O213" s="56" t="e">
        <f>IF(INDEX(IHDI[Gini coefficient],MATCH(A213,IHDI[ISO3],0))="..",NA(),INDEX(IHDI[Gini coefficient],MATCH(A213,IHDI[ISO3],0)))</f>
        <v>#N/A</v>
      </c>
      <c r="P213" s="57">
        <f>VLOOKUP($A213,ArableLand[],MATCH("2020",ArableLand[#Headers],0),FALSE)</f>
        <v>4.8732943469785575</v>
      </c>
      <c r="Q213" s="67">
        <f t="shared" si="11"/>
        <v>21.513939835536135</v>
      </c>
      <c r="R213" t="str">
        <f>IF(INDEX(CountryList[Currency Unit],MATCH(A213,CountryList[Country ISO3], 0), 1)= "Euro","Yes","No")</f>
        <v>No</v>
      </c>
      <c r="S213" t="str">
        <f>IF(INDEX(CountryList[Income Group],MATCH(A213,CountryList[Country ISO3], 0), 1)= 0,"",SUBSTITUTE(SUBSTITUTE(INDEX(CountryList[Income Group],MATCH(A213,CountryList[Country ISO3], 0), 1),": OECD",""),": nonOECD",""))</f>
        <v>High income</v>
      </c>
    </row>
    <row r="214" spans="1:19" x14ac:dyDescent="0.25">
      <c r="A214" s="16" t="s">
        <v>326</v>
      </c>
      <c r="B214" t="str">
        <f>INDEX(CountryList[Country Name],MATCH(A214,CountryList[Country ISO3], 0), 1)</f>
        <v>Tunisia</v>
      </c>
      <c r="C214" t="str">
        <f>IF(INDEX(CountryList[Region],MATCH(A214,CountryList[Country ISO3], 0), 1)= 0,"",INDEX(CountryList[Region],MATCH(A214,CountryList[Country ISO3], 0), 1))</f>
        <v>Middle East &amp; North Africa</v>
      </c>
      <c r="D214" s="19">
        <f>VLOOKUP(A214,TradeVolume[],6,FALSE )</f>
        <v>13933336.560000001</v>
      </c>
      <c r="E214" s="19">
        <f>VLOOKUP(A214,TradeVolume[],7,FALSE )</f>
        <v>26653681.940000001</v>
      </c>
      <c r="F214" s="66">
        <f>100*D214/VLOOKUP("WLD", TradeVolume[], 6, FALSE)</f>
        <v>8.0908499817948953E-2</v>
      </c>
      <c r="G214" s="66">
        <f>100*E214/VLOOKUP("WLD", TradeVolume[],7, FALSE)</f>
        <v>0.13854841945106189</v>
      </c>
      <c r="H214" s="65">
        <f t="shared" si="9"/>
        <v>1178.9311203729574</v>
      </c>
      <c r="I214" s="65">
        <f t="shared" si="10"/>
        <v>2255.2283134965528</v>
      </c>
      <c r="J214" s="63">
        <f>VLOOKUP(A214,Population[],MATCH("2020",Population[#Headers],0),FALSE)</f>
        <v>11818618</v>
      </c>
      <c r="K214" s="27">
        <f>INDEX(GDPCapita[2020],MATCH(A214,GDPCapita[Country Code],0))</f>
        <v>3597.2185254045462</v>
      </c>
      <c r="L214" s="56">
        <f>VLOOKUP(A214,TradeVolume[],MATCH("Country Growth (%)", TradeVolume[#Headers],0),FALSE)</f>
        <v>0</v>
      </c>
      <c r="M214" s="58">
        <f>IF(INDEX(IHDI[IHDI],MATCH(A214,IHDI[ISO3],0))="..", NA(), INDEX(IHDI[IHDI],MATCH(A214,IHDI[ISO3],0)))</f>
        <v>0.58799999999999997</v>
      </c>
      <c r="N214" s="56">
        <f>IF(INDEX(IHDI[HDI-IHDI Loss],MATCH(A214,IHDI[ISO3],0))="..", NA(), INDEX(IHDI[HDI-IHDI Loss],MATCH(A214,IHDI[ISO3],0)))</f>
        <v>19.562243502051992</v>
      </c>
      <c r="O214" s="56">
        <f>IF(INDEX(IHDI[Gini coefficient],MATCH(A214,IHDI[ISO3],0))="..",NA(),INDEX(IHDI[Gini coefficient],MATCH(A214,IHDI[ISO3],0)))</f>
        <v>32.799999999999997</v>
      </c>
      <c r="P214" s="57">
        <f>VLOOKUP($A214,ArableLand[],MATCH("2020",ArableLand[#Headers],0),FALSE)</f>
        <v>16.703141091658086</v>
      </c>
      <c r="Q214" s="67">
        <f t="shared" si="11"/>
        <v>-91.294323690692508</v>
      </c>
      <c r="R214" t="str">
        <f>IF(INDEX(CountryList[Currency Unit],MATCH(A214,CountryList[Country ISO3], 0), 1)= "Euro","Yes","No")</f>
        <v>No</v>
      </c>
      <c r="S214" t="str">
        <f>IF(INDEX(CountryList[Income Group],MATCH(A214,CountryList[Country ISO3], 0), 1)= 0,"",SUBSTITUTE(SUBSTITUTE(INDEX(CountryList[Income Group],MATCH(A214,CountryList[Country ISO3], 0), 1),": OECD",""),": nonOECD",""))</f>
        <v>Upper middle income</v>
      </c>
    </row>
    <row r="215" spans="1:19" x14ac:dyDescent="0.25">
      <c r="A215" s="16" t="s">
        <v>402</v>
      </c>
      <c r="B215" t="str">
        <f>INDEX(CountryList[Country Name],MATCH(A215,CountryList[Country ISO3], 0), 1)</f>
        <v>Turkey</v>
      </c>
      <c r="C215" t="str">
        <f>IF(INDEX(CountryList[Region],MATCH(A215,CountryList[Country ISO3], 0), 1)= 0,"",INDEX(CountryList[Region],MATCH(A215,CountryList[Country ISO3], 0), 1))</f>
        <v>Europe &amp; Central Asia</v>
      </c>
      <c r="D215" s="19">
        <f>VLOOKUP(A215,TradeVolume[],6,FALSE )</f>
        <v>154686962.47999999</v>
      </c>
      <c r="E215" s="19">
        <f>VLOOKUP(A215,TradeVolume[],7,FALSE )</f>
        <v>268382007.75999999</v>
      </c>
      <c r="F215" s="66">
        <f>100*D215/VLOOKUP("WLD", TradeVolume[], 6, FALSE)</f>
        <v>0.89824070650685228</v>
      </c>
      <c r="G215" s="66">
        <f>100*E215/VLOOKUP("WLD", TradeVolume[],7, FALSE)</f>
        <v>1.3950756622651672</v>
      </c>
      <c r="H215" s="65">
        <f t="shared" si="9"/>
        <v>1834.1080590801414</v>
      </c>
      <c r="I215" s="65">
        <f t="shared" si="10"/>
        <v>3182.1789984942566</v>
      </c>
      <c r="J215" s="63">
        <f>VLOOKUP(A215,Population[],MATCH("2020",Population[#Headers],0),FALSE)</f>
        <v>84339067</v>
      </c>
      <c r="K215" s="27">
        <f>INDEX(GDPCapita[2020],MATCH(A215,GDPCapita[Country Code],0))</f>
        <v>8536.4333196063162</v>
      </c>
      <c r="L215" s="56">
        <f>VLOOKUP(A215,TradeVolume[],MATCH("Country Growth (%)", TradeVolume[#Headers],0),FALSE)</f>
        <v>2.16</v>
      </c>
      <c r="M215" s="58">
        <f>IF(INDEX(IHDI[IHDI],MATCH(A215,IHDI[ISO3],0))="..", NA(), INDEX(IHDI[IHDI],MATCH(A215,IHDI[ISO3],0)))</f>
        <v>0.71699999999999997</v>
      </c>
      <c r="N215" s="56">
        <f>IF(INDEX(IHDI[HDI-IHDI Loss],MATCH(A215,IHDI[ISO3],0))="..", NA(), INDEX(IHDI[HDI-IHDI Loss],MATCH(A215,IHDI[ISO3],0)))</f>
        <v>14.439140811455854</v>
      </c>
      <c r="O215" s="56">
        <f>IF(INDEX(IHDI[Gini coefficient],MATCH(A215,IHDI[ISO3],0))="..",NA(),INDEX(IHDI[Gini coefficient],MATCH(A215,IHDI[ISO3],0)))</f>
        <v>41.9</v>
      </c>
      <c r="P215" s="57">
        <f>VLOOKUP($A215,ArableLand[],MATCH("2020",ArableLand[#Headers],0),FALSE)</f>
        <v>25.448592180658235</v>
      </c>
      <c r="Q215" s="67">
        <f t="shared" si="11"/>
        <v>-73.500082655446832</v>
      </c>
      <c r="R215" t="str">
        <f>IF(INDEX(CountryList[Currency Unit],MATCH(A215,CountryList[Country ISO3], 0), 1)= "Euro","Yes","No")</f>
        <v>No</v>
      </c>
      <c r="S215" t="str">
        <f>IF(INDEX(CountryList[Income Group],MATCH(A215,CountryList[Country ISO3], 0), 1)= 0,"",SUBSTITUTE(SUBSTITUTE(INDEX(CountryList[Income Group],MATCH(A215,CountryList[Country ISO3], 0), 1),": OECD",""),": nonOECD",""))</f>
        <v>Upper middle income</v>
      </c>
    </row>
    <row r="216" spans="1:19" x14ac:dyDescent="0.25">
      <c r="A216" s="16" t="s">
        <v>543</v>
      </c>
      <c r="B216" t="str">
        <f>INDEX(CountryList[Country Name],MATCH(A216,CountryList[Country ISO3], 0), 1)</f>
        <v>Tuvalu</v>
      </c>
      <c r="C216" t="str">
        <f>IF(INDEX(CountryList[Region],MATCH(A216,CountryList[Country ISO3], 0), 1)= 0,"",INDEX(CountryList[Region],MATCH(A216,CountryList[Country ISO3], 0), 1))</f>
        <v>East Asia &amp; Pacific</v>
      </c>
      <c r="D216" s="19">
        <f>VLOOKUP(A216,TradeVolume[],6,FALSE )</f>
        <v>13488.8</v>
      </c>
      <c r="E216" s="19">
        <f>VLOOKUP(A216,TradeVolume[],7,FALSE )</f>
        <v>110214.55</v>
      </c>
      <c r="F216" s="66">
        <f>100*D216/VLOOKUP("WLD", TradeVolume[], 6, FALSE)</f>
        <v>7.832715212502911E-5</v>
      </c>
      <c r="G216" s="66">
        <f>100*E216/VLOOKUP("WLD", TradeVolume[],7, FALSE)</f>
        <v>5.7290590235842037E-4</v>
      </c>
      <c r="H216" s="65">
        <f t="shared" si="9"/>
        <v>1143.8941655359565</v>
      </c>
      <c r="I216" s="65">
        <f t="shared" si="10"/>
        <v>9346.5527476255083</v>
      </c>
      <c r="J216" s="63">
        <f>VLOOKUP(A216,Population[],MATCH("2020",Population[#Headers],0),FALSE)</f>
        <v>11792</v>
      </c>
      <c r="K216" s="27">
        <f>INDEX(GDPCapita[2020],MATCH(A216,GDPCapita[Country Code],0))</f>
        <v>4668.8187431035713</v>
      </c>
      <c r="L216" s="56">
        <f>VLOOKUP(A216,TradeVolume[],MATCH("Country Growth (%)", TradeVolume[#Headers],0),FALSE)</f>
        <v>0</v>
      </c>
      <c r="M216" s="58">
        <f>IF(INDEX(IHDI[IHDI],MATCH(A216,IHDI[ISO3],0))="..", NA(), INDEX(IHDI[IHDI],MATCH(A216,IHDI[ISO3],0)))</f>
        <v>0.54100000000000004</v>
      </c>
      <c r="N216" s="56">
        <f>IF(INDEX(IHDI[HDI-IHDI Loss],MATCH(A216,IHDI[ISO3],0))="..", NA(), INDEX(IHDI[HDI-IHDI Loss],MATCH(A216,IHDI[ISO3],0)))</f>
        <v>15.600624024960997</v>
      </c>
      <c r="O216" s="56">
        <f>IF(INDEX(IHDI[Gini coefficient],MATCH(A216,IHDI[ISO3],0))="..",NA(),INDEX(IHDI[Gini coefficient],MATCH(A216,IHDI[ISO3],0)))</f>
        <v>39.1</v>
      </c>
      <c r="P216" s="57">
        <f>VLOOKUP($A216,ArableLand[],MATCH("2020",ArableLand[#Headers],0),FALSE)</f>
        <v>0</v>
      </c>
      <c r="Q216" s="67">
        <f t="shared" si="11"/>
        <v>-717.08194946918923</v>
      </c>
      <c r="R216" t="str">
        <f>IF(INDEX(CountryList[Currency Unit],MATCH(A216,CountryList[Country ISO3], 0), 1)= "Euro","Yes","No")</f>
        <v>No</v>
      </c>
      <c r="S216" t="str">
        <f>IF(INDEX(CountryList[Income Group],MATCH(A216,CountryList[Country ISO3], 0), 1)= 0,"",SUBSTITUTE(SUBSTITUTE(INDEX(CountryList[Income Group],MATCH(A216,CountryList[Country ISO3], 0), 1),": OECD",""),": nonOECD",""))</f>
        <v>Upper middle income</v>
      </c>
    </row>
    <row r="217" spans="1:19" x14ac:dyDescent="0.25">
      <c r="A217" s="16" t="s">
        <v>308</v>
      </c>
      <c r="B217" t="str">
        <f>INDEX(CountryList[Country Name],MATCH(A217,CountryList[Country ISO3], 0), 1)</f>
        <v>Tanzania</v>
      </c>
      <c r="C217" t="str">
        <f>IF(INDEX(CountryList[Region],MATCH(A217,CountryList[Country ISO3], 0), 1)= 0,"",INDEX(CountryList[Region],MATCH(A217,CountryList[Country ISO3], 0), 1))</f>
        <v>Sub-Saharan Africa</v>
      </c>
      <c r="D217" s="19">
        <f>VLOOKUP(A217,TradeVolume[],6,FALSE )</f>
        <v>6082124.7999999998</v>
      </c>
      <c r="E217" s="19">
        <f>VLOOKUP(A217,TradeVolume[],7,FALSE )</f>
        <v>13271495.300000001</v>
      </c>
      <c r="F217" s="66">
        <f>100*D217/VLOOKUP("WLD", TradeVolume[], 6, FALSE)</f>
        <v>3.5317857367075815E-2</v>
      </c>
      <c r="G217" s="66">
        <f>100*E217/VLOOKUP("WLD", TradeVolume[],7, FALSE)</f>
        <v>6.8986517574059283E-2</v>
      </c>
      <c r="H217" s="65">
        <f t="shared" si="9"/>
        <v>101.81978625883964</v>
      </c>
      <c r="I217" s="65">
        <f t="shared" si="10"/>
        <v>222.17577889575611</v>
      </c>
      <c r="J217" s="63">
        <f>VLOOKUP(A217,Population[],MATCH("2020",Population[#Headers],0),FALSE)</f>
        <v>59734213</v>
      </c>
      <c r="K217" s="27">
        <f>INDEX(GDPCapita[2020],MATCH(A217,GDPCapita[Country Code],0))</f>
        <v>1076.4697265625</v>
      </c>
      <c r="L217" s="56">
        <f>VLOOKUP(A217,TradeVolume[],MATCH("Country Growth (%)", TradeVolume[#Headers],0),FALSE)</f>
        <v>-3.02</v>
      </c>
      <c r="M217" s="58">
        <f>IF(INDEX(IHDI[IHDI],MATCH(A217,IHDI[ISO3],0))="..", NA(), INDEX(IHDI[IHDI],MATCH(A217,IHDI[ISO3],0)))</f>
        <v>0.41799999999999998</v>
      </c>
      <c r="N217" s="56">
        <f>IF(INDEX(IHDI[HDI-IHDI Loss],MATCH(A217,IHDI[ISO3],0))="..", NA(), INDEX(IHDI[HDI-IHDI Loss],MATCH(A217,IHDI[ISO3],0)))</f>
        <v>23.861566484517315</v>
      </c>
      <c r="O217" s="56">
        <f>IF(INDEX(IHDI[Gini coefficient],MATCH(A217,IHDI[ISO3],0))="..",NA(),INDEX(IHDI[Gini coefficient],MATCH(A217,IHDI[ISO3],0)))</f>
        <v>40.5</v>
      </c>
      <c r="P217" s="57">
        <f>VLOOKUP($A217,ArableLand[],MATCH("2020",ArableLand[#Headers],0),FALSE)</f>
        <v>15.243282908105668</v>
      </c>
      <c r="Q217" s="67">
        <f t="shared" si="11"/>
        <v>-118.20491582152344</v>
      </c>
      <c r="R217" t="str">
        <f>IF(INDEX(CountryList[Currency Unit],MATCH(A217,CountryList[Country ISO3], 0), 1)= "Euro","Yes","No")</f>
        <v>No</v>
      </c>
      <c r="S217" t="str">
        <f>IF(INDEX(CountryList[Income Group],MATCH(A217,CountryList[Country ISO3], 0), 1)= 0,"",SUBSTITUTE(SUBSTITUTE(INDEX(CountryList[Income Group],MATCH(A217,CountryList[Country ISO3], 0), 1),": OECD",""),": nonOECD",""))</f>
        <v>Low income</v>
      </c>
    </row>
    <row r="218" spans="1:19" x14ac:dyDescent="0.25">
      <c r="A218" s="16" t="s">
        <v>306</v>
      </c>
      <c r="B218" t="str">
        <f>INDEX(CountryList[Country Name],MATCH(A218,CountryList[Country ISO3], 0), 1)</f>
        <v>Uganda</v>
      </c>
      <c r="C218" t="str">
        <f>IF(INDEX(CountryList[Region],MATCH(A218,CountryList[Country ISO3], 0), 1)= 0,"",INDEX(CountryList[Region],MATCH(A218,CountryList[Country ISO3], 0), 1))</f>
        <v>Sub-Saharan Africa</v>
      </c>
      <c r="D218" s="19">
        <f>VLOOKUP(A218,TradeVolume[],6,FALSE )</f>
        <v>3048345.15</v>
      </c>
      <c r="E218" s="19">
        <f>VLOOKUP(A218,TradeVolume[],7,FALSE )</f>
        <v>5259979.9800000004</v>
      </c>
      <c r="F218" s="66">
        <f>100*D218/VLOOKUP("WLD", TradeVolume[], 6, FALSE)</f>
        <v>1.7701218365877226E-2</v>
      </c>
      <c r="G218" s="66">
        <f>100*E218/VLOOKUP("WLD", TradeVolume[],7, FALSE)</f>
        <v>2.7341885230481151E-2</v>
      </c>
      <c r="H218" s="65">
        <f t="shared" si="9"/>
        <v>66.643605299403163</v>
      </c>
      <c r="I218" s="65">
        <f t="shared" si="10"/>
        <v>114.99486194005378</v>
      </c>
      <c r="J218" s="63">
        <f>VLOOKUP(A218,Population[],MATCH("2020",Population[#Headers],0),FALSE)</f>
        <v>45741000</v>
      </c>
      <c r="K218" s="27">
        <f>INDEX(GDPCapita[2020],MATCH(A218,GDPCapita[Country Code],0))</f>
        <v>822.0276815316663</v>
      </c>
      <c r="L218" s="56">
        <f>VLOOKUP(A218,TradeVolume[],MATCH("Country Growth (%)", TradeVolume[#Headers],0),FALSE)</f>
        <v>3.54</v>
      </c>
      <c r="M218" s="58">
        <f>IF(INDEX(IHDI[IHDI],MATCH(A218,IHDI[ISO3],0))="..", NA(), INDEX(IHDI[IHDI],MATCH(A218,IHDI[ISO3],0)))</f>
        <v>0.39600000000000002</v>
      </c>
      <c r="N218" s="56">
        <f>IF(INDEX(IHDI[HDI-IHDI Loss],MATCH(A218,IHDI[ISO3],0))="..", NA(), INDEX(IHDI[HDI-IHDI Loss],MATCH(A218,IHDI[ISO3],0)))</f>
        <v>24.571428571428566</v>
      </c>
      <c r="O218" s="56">
        <f>IF(INDEX(IHDI[Gini coefficient],MATCH(A218,IHDI[ISO3],0))="..",NA(),INDEX(IHDI[Gini coefficient],MATCH(A218,IHDI[ISO3],0)))</f>
        <v>42.7</v>
      </c>
      <c r="P218" s="57">
        <f>VLOOKUP($A218,ArableLand[],MATCH("2020",ArableLand[#Headers],0),FALSE)</f>
        <v>34.410532615200481</v>
      </c>
      <c r="Q218" s="67">
        <f t="shared" si="11"/>
        <v>-72.551982179577038</v>
      </c>
      <c r="R218" t="str">
        <f>IF(INDEX(CountryList[Currency Unit],MATCH(A218,CountryList[Country ISO3], 0), 1)= "Euro","Yes","No")</f>
        <v>No</v>
      </c>
      <c r="S218" t="str">
        <f>IF(INDEX(CountryList[Income Group],MATCH(A218,CountryList[Country ISO3], 0), 1)= 0,"",SUBSTITUTE(SUBSTITUTE(INDEX(CountryList[Income Group],MATCH(A218,CountryList[Country ISO3], 0), 1),": OECD",""),": nonOECD",""))</f>
        <v>Low income</v>
      </c>
    </row>
    <row r="219" spans="1:19" x14ac:dyDescent="0.25">
      <c r="A219" s="16" t="s">
        <v>416</v>
      </c>
      <c r="B219" t="str">
        <f>INDEX(CountryList[Country Name],MATCH(A219,CountryList[Country ISO3], 0), 1)</f>
        <v>Ukraine</v>
      </c>
      <c r="C219" t="str">
        <f>IF(INDEX(CountryList[Region],MATCH(A219,CountryList[Country ISO3], 0), 1)= 0,"",INDEX(CountryList[Region],MATCH(A219,CountryList[Country ISO3], 0), 1))</f>
        <v>Europe &amp; Central Asia</v>
      </c>
      <c r="D219" s="19">
        <f>VLOOKUP(A219,TradeVolume[],6,FALSE )</f>
        <v>51769051.789999999</v>
      </c>
      <c r="E219" s="19">
        <f>VLOOKUP(A219,TradeVolume[],7,FALSE )</f>
        <v>78370639.310000002</v>
      </c>
      <c r="F219" s="66">
        <f>100*D219/VLOOKUP("WLD", TradeVolume[], 6, FALSE)</f>
        <v>0.3006140201444043</v>
      </c>
      <c r="G219" s="66">
        <f>100*E219/VLOOKUP("WLD", TradeVolume[],7, FALSE)</f>
        <v>0.40737817132403881</v>
      </c>
      <c r="H219" s="65">
        <f t="shared" si="9"/>
        <v>1173.0489057963296</v>
      </c>
      <c r="I219" s="65">
        <f t="shared" si="10"/>
        <v>1775.8214514354408</v>
      </c>
      <c r="J219" s="63">
        <f>VLOOKUP(A219,Population[],MATCH("2020",Population[#Headers],0),FALSE)</f>
        <v>44132049</v>
      </c>
      <c r="K219" s="27">
        <f>INDEX(GDPCapita[2020],MATCH(A219,GDPCapita[Country Code],0))</f>
        <v>3751.74072265625</v>
      </c>
      <c r="L219" s="56">
        <f>VLOOKUP(A219,TradeVolume[],MATCH("Country Growth (%)", TradeVolume[#Headers],0),FALSE)</f>
        <v>-6.04</v>
      </c>
      <c r="M219" s="58">
        <f>IF(INDEX(IHDI[IHDI],MATCH(A219,IHDI[ISO3],0))="..", NA(), INDEX(IHDI[IHDI],MATCH(A219,IHDI[ISO3],0)))</f>
        <v>0.72599999999999998</v>
      </c>
      <c r="N219" s="56">
        <f>IF(INDEX(IHDI[HDI-IHDI Loss],MATCH(A219,IHDI[ISO3],0))="..", NA(), INDEX(IHDI[HDI-IHDI Loss],MATCH(A219,IHDI[ISO3],0)))</f>
        <v>6.0802069857697312</v>
      </c>
      <c r="O219" s="56">
        <f>IF(INDEX(IHDI[Gini coefficient],MATCH(A219,IHDI[ISO3],0))="..",NA(),INDEX(IHDI[Gini coefficient],MATCH(A219,IHDI[ISO3],0)))</f>
        <v>25.6</v>
      </c>
      <c r="P219" s="57">
        <f>VLOOKUP($A219,ArableLand[],MATCH("2020",ArableLand[#Headers],0),FALSE)</f>
        <v>56.82430100103555</v>
      </c>
      <c r="Q219" s="67">
        <f t="shared" si="11"/>
        <v>-51.385116397164765</v>
      </c>
      <c r="R219" t="str">
        <f>IF(INDEX(CountryList[Currency Unit],MATCH(A219,CountryList[Country ISO3], 0), 1)= "Euro","Yes","No")</f>
        <v>No</v>
      </c>
      <c r="S219" t="str">
        <f>IF(INDEX(CountryList[Income Group],MATCH(A219,CountryList[Country ISO3], 0), 1)= 0,"",SUBSTITUTE(SUBSTITUTE(INDEX(CountryList[Income Group],MATCH(A219,CountryList[Country ISO3], 0), 1),": OECD",""),": nonOECD",""))</f>
        <v>Lower middle income</v>
      </c>
    </row>
    <row r="220" spans="1:19" x14ac:dyDescent="0.25">
      <c r="A220" s="16" t="s">
        <v>1138</v>
      </c>
      <c r="B220" t="str">
        <f>INDEX(CountryList[Country Name],MATCH(A220,CountryList[Country ISO3], 0), 1)</f>
        <v>United States Minor Outlying I</v>
      </c>
      <c r="C220" t="str">
        <f>IF(INDEX(CountryList[Region],MATCH(A220,CountryList[Country ISO3], 0), 1)= 0,"",INDEX(CountryList[Region],MATCH(A220,CountryList[Country ISO3], 0), 1))</f>
        <v/>
      </c>
      <c r="D220" s="19">
        <f>VLOOKUP(A220,TradeVolume[],6,FALSE )</f>
        <v>14393.53</v>
      </c>
      <c r="E220" s="19">
        <f>VLOOKUP(A220,TradeVolume[],7,FALSE )</f>
        <v>1561314.53</v>
      </c>
      <c r="F220" s="66">
        <f>100*D220/VLOOKUP("WLD", TradeVolume[], 6, FALSE)</f>
        <v>8.35807643323476E-5</v>
      </c>
      <c r="G220" s="66">
        <f>100*E220/VLOOKUP("WLD", TradeVolume[],7, FALSE)</f>
        <v>8.1158641002931371E-3</v>
      </c>
      <c r="H220" s="65" t="e">
        <f t="shared" si="9"/>
        <v>#N/A</v>
      </c>
      <c r="I220" s="65" t="e">
        <f t="shared" si="10"/>
        <v>#N/A</v>
      </c>
      <c r="J220" s="63" t="e">
        <f>VLOOKUP(A220,Population[],MATCH("2020",Population[#Headers],0),FALSE)</f>
        <v>#N/A</v>
      </c>
      <c r="K220" s="27" t="e">
        <f>INDEX(GDPCapita[2020],MATCH(A220,GDPCapita[Country Code],0))</f>
        <v>#N/A</v>
      </c>
      <c r="L220" s="56">
        <f>VLOOKUP(A220,TradeVolume[],MATCH("Country Growth (%)", TradeVolume[#Headers],0),FALSE)</f>
        <v>0</v>
      </c>
      <c r="M220" s="58" t="e">
        <f>IF(INDEX(IHDI[IHDI],MATCH(A220,IHDI[ISO3],0))="..", NA(), INDEX(IHDI[IHDI],MATCH(A220,IHDI[ISO3],0)))</f>
        <v>#N/A</v>
      </c>
      <c r="N220" s="56" t="e">
        <f>IF(INDEX(IHDI[HDI-IHDI Loss],MATCH(A220,IHDI[ISO3],0))="..", NA(), INDEX(IHDI[HDI-IHDI Loss],MATCH(A220,IHDI[ISO3],0)))</f>
        <v>#N/A</v>
      </c>
      <c r="O220" s="56" t="e">
        <f>IF(INDEX(IHDI[Gini coefficient],MATCH(A220,IHDI[ISO3],0))="..",NA(),INDEX(IHDI[Gini coefficient],MATCH(A220,IHDI[ISO3],0)))</f>
        <v>#N/A</v>
      </c>
      <c r="P220" s="57" t="e">
        <f>VLOOKUP($A220,ArableLand[],MATCH("2020",ArableLand[#Headers],0),FALSE)</f>
        <v>#N/A</v>
      </c>
      <c r="Q220" s="67">
        <f t="shared" si="11"/>
        <v>-10747.335782118771</v>
      </c>
      <c r="R220" t="str">
        <f>IF(INDEX(CountryList[Currency Unit],MATCH(A220,CountryList[Country ISO3], 0), 1)= "Euro","Yes","No")</f>
        <v>No</v>
      </c>
      <c r="S220" t="str">
        <f>IF(INDEX(CountryList[Income Group],MATCH(A220,CountryList[Country ISO3], 0), 1)= 0,"",SUBSTITUTE(SUBSTITUTE(INDEX(CountryList[Income Group],MATCH(A220,CountryList[Country ISO3], 0), 1),": OECD",""),": nonOECD",""))</f>
        <v>Others</v>
      </c>
    </row>
    <row r="221" spans="1:19" x14ac:dyDescent="0.25">
      <c r="A221" s="16" t="s">
        <v>1140</v>
      </c>
      <c r="B221" t="str">
        <f>INDEX(CountryList[Country Name],MATCH(A221,CountryList[Country ISO3], 0), 1)</f>
        <v>Unspecified</v>
      </c>
      <c r="C221" t="str">
        <f>IF(INDEX(CountryList[Region],MATCH(A221,CountryList[Country ISO3], 0), 1)= 0,"",INDEX(CountryList[Region],MATCH(A221,CountryList[Country ISO3], 0), 1))</f>
        <v/>
      </c>
      <c r="D221" s="19">
        <f>VLOOKUP(A221,TradeVolume[],6,FALSE )</f>
        <v>132467099.86</v>
      </c>
      <c r="E221" s="19">
        <f>VLOOKUP(A221,TradeVolume[],7,FALSE )</f>
        <v>454971004.75</v>
      </c>
      <c r="F221" s="66">
        <f>100*D221/VLOOKUP("WLD", TradeVolume[], 6, FALSE)</f>
        <v>0.76921376862994806</v>
      </c>
      <c r="G221" s="66">
        <f>100*E221/VLOOKUP("WLD", TradeVolume[],7, FALSE)</f>
        <v>2.3649833349881293</v>
      </c>
      <c r="H221" s="65" t="e">
        <f t="shared" si="9"/>
        <v>#N/A</v>
      </c>
      <c r="I221" s="65" t="e">
        <f t="shared" si="10"/>
        <v>#N/A</v>
      </c>
      <c r="J221" s="63" t="e">
        <f>VLOOKUP(A221,Population[],MATCH("2020",Population[#Headers],0),FALSE)</f>
        <v>#N/A</v>
      </c>
      <c r="K221" s="27" t="e">
        <f>INDEX(GDPCapita[2020],MATCH(A221,GDPCapita[Country Code],0))</f>
        <v>#N/A</v>
      </c>
      <c r="L221" s="56">
        <f>VLOOKUP(A221,TradeVolume[],MATCH("Country Growth (%)", TradeVolume[#Headers],0),FALSE)</f>
        <v>0</v>
      </c>
      <c r="M221" s="58" t="e">
        <f>IF(INDEX(IHDI[IHDI],MATCH(A221,IHDI[ISO3],0))="..", NA(), INDEX(IHDI[IHDI],MATCH(A221,IHDI[ISO3],0)))</f>
        <v>#N/A</v>
      </c>
      <c r="N221" s="56" t="e">
        <f>IF(INDEX(IHDI[HDI-IHDI Loss],MATCH(A221,IHDI[ISO3],0))="..", NA(), INDEX(IHDI[HDI-IHDI Loss],MATCH(A221,IHDI[ISO3],0)))</f>
        <v>#N/A</v>
      </c>
      <c r="O221" s="56" t="e">
        <f>IF(INDEX(IHDI[Gini coefficient],MATCH(A221,IHDI[ISO3],0))="..",NA(),INDEX(IHDI[Gini coefficient],MATCH(A221,IHDI[ISO3],0)))</f>
        <v>#N/A</v>
      </c>
      <c r="P221" s="57" t="e">
        <f>VLOOKUP($A221,ArableLand[],MATCH("2020",ArableLand[#Headers],0),FALSE)</f>
        <v>#N/A</v>
      </c>
      <c r="Q221" s="67">
        <f t="shared" si="11"/>
        <v>-243.4596252434329</v>
      </c>
      <c r="R221" t="str">
        <f>IF(INDEX(CountryList[Currency Unit],MATCH(A221,CountryList[Country ISO3], 0), 1)= "Euro","Yes","No")</f>
        <v>No</v>
      </c>
      <c r="S221" t="str">
        <f>IF(INDEX(CountryList[Income Group],MATCH(A221,CountryList[Country ISO3], 0), 1)= 0,"",SUBSTITUTE(SUBSTITUTE(INDEX(CountryList[Income Group],MATCH(A221,CountryList[Country ISO3], 0), 1),": OECD",""),": nonOECD",""))</f>
        <v>Others</v>
      </c>
    </row>
    <row r="222" spans="1:19" x14ac:dyDescent="0.25">
      <c r="A222" s="16" t="s">
        <v>514</v>
      </c>
      <c r="B222" t="str">
        <f>INDEX(CountryList[Country Name],MATCH(A222,CountryList[Country ISO3], 0), 1)</f>
        <v>Uruguay</v>
      </c>
      <c r="C222" t="str">
        <f>IF(INDEX(CountryList[Region],MATCH(A222,CountryList[Country ISO3], 0), 1)= 0,"",INDEX(CountryList[Region],MATCH(A222,CountryList[Country ISO3], 0), 1))</f>
        <v>Latin America &amp; Caribbean</v>
      </c>
      <c r="D222" s="19">
        <f>VLOOKUP(A222,TradeVolume[],6,FALSE )</f>
        <v>8583029.1099999994</v>
      </c>
      <c r="E222" s="19">
        <f>VLOOKUP(A222,TradeVolume[],7,FALSE )</f>
        <v>10283303.220000001</v>
      </c>
      <c r="F222" s="66">
        <f>100*D222/VLOOKUP("WLD", TradeVolume[], 6, FALSE)</f>
        <v>4.9840180504753813E-2</v>
      </c>
      <c r="G222" s="66">
        <f>100*E222/VLOOKUP("WLD", TradeVolume[],7, FALSE)</f>
        <v>5.3453605812293845E-2</v>
      </c>
      <c r="H222" s="65">
        <f t="shared" si="9"/>
        <v>2470.841580239322</v>
      </c>
      <c r="I222" s="65">
        <f t="shared" si="10"/>
        <v>2960.3084007465181</v>
      </c>
      <c r="J222" s="63">
        <f>VLOOKUP(A222,Population[],MATCH("2020",Population[#Headers],0),FALSE)</f>
        <v>3473727</v>
      </c>
      <c r="K222" s="27">
        <f>INDEX(GDPCapita[2020],MATCH(A222,GDPCapita[Country Code],0))</f>
        <v>15418.815308909603</v>
      </c>
      <c r="L222" s="56">
        <f>VLOOKUP(A222,TradeVolume[],MATCH("Country Growth (%)", TradeVolume[#Headers],0),FALSE)</f>
        <v>-4.22</v>
      </c>
      <c r="M222" s="58">
        <f>IF(INDEX(IHDI[IHDI],MATCH(A222,IHDI[ISO3],0))="..", NA(), INDEX(IHDI[IHDI],MATCH(A222,IHDI[ISO3],0)))</f>
        <v>0.71</v>
      </c>
      <c r="N222" s="56">
        <f>IF(INDEX(IHDI[HDI-IHDI Loss],MATCH(A222,IHDI[ISO3],0))="..", NA(), INDEX(IHDI[HDI-IHDI Loss],MATCH(A222,IHDI[ISO3],0)))</f>
        <v>12.237330037082828</v>
      </c>
      <c r="O222" s="56">
        <f>IF(INDEX(IHDI[Gini coefficient],MATCH(A222,IHDI[ISO3],0))="..",NA(),INDEX(IHDI[Gini coefficient],MATCH(A222,IHDI[ISO3],0)))</f>
        <v>40.200000000000003</v>
      </c>
      <c r="P222" s="57">
        <f>VLOOKUP($A222,ArableLand[],MATCH("2020",ArableLand[#Headers],0),FALSE)</f>
        <v>11.566678093932122</v>
      </c>
      <c r="Q222" s="67">
        <f t="shared" si="11"/>
        <v>-19.809720883027527</v>
      </c>
      <c r="R222" t="str">
        <f>IF(INDEX(CountryList[Currency Unit],MATCH(A222,CountryList[Country ISO3], 0), 1)= "Euro","Yes","No")</f>
        <v>No</v>
      </c>
      <c r="S222" t="str">
        <f>IF(INDEX(CountryList[Income Group],MATCH(A222,CountryList[Country ISO3], 0), 1)= 0,"",SUBSTITUTE(SUBSTITUTE(INDEX(CountryList[Income Group],MATCH(A222,CountryList[Country ISO3], 0), 1),": OECD",""),": nonOECD",""))</f>
        <v>High income</v>
      </c>
    </row>
    <row r="223" spans="1:19" x14ac:dyDescent="0.25">
      <c r="A223" s="16" t="s">
        <v>521</v>
      </c>
      <c r="B223" t="str">
        <f>INDEX(CountryList[Country Name],MATCH(A223,CountryList[Country ISO3], 0), 1)</f>
        <v>United States</v>
      </c>
      <c r="C223" t="str">
        <f>IF(INDEX(CountryList[Region],MATCH(A223,CountryList[Country ISO3], 0), 1)= 0,"",INDEX(CountryList[Region],MATCH(A223,CountryList[Country ISO3], 0), 1))</f>
        <v>North America</v>
      </c>
      <c r="D223" s="19">
        <f>VLOOKUP(A223,TradeVolume[],6,FALSE )</f>
        <v>1381332897.5799999</v>
      </c>
      <c r="E223" s="19">
        <f>VLOOKUP(A223,TradeVolume[],7,FALSE )</f>
        <v>2697986774.9299998</v>
      </c>
      <c r="F223" s="66">
        <f>100*D223/VLOOKUP("WLD", TradeVolume[], 6, FALSE)</f>
        <v>8.0211636323509818</v>
      </c>
      <c r="G223" s="66">
        <f>100*E223/VLOOKUP("WLD", TradeVolume[],7, FALSE)</f>
        <v>14.024396487055075</v>
      </c>
      <c r="H223" s="65">
        <f t="shared" si="9"/>
        <v>4166.9031593501895</v>
      </c>
      <c r="I223" s="65">
        <f t="shared" si="10"/>
        <v>8138.6967877450052</v>
      </c>
      <c r="J223" s="63">
        <f>VLOOKUP(A223,Population[],MATCH("2020",Population[#Headers],0),FALSE)</f>
        <v>331501080</v>
      </c>
      <c r="K223" s="27">
        <f>INDEX(GDPCapita[2020],MATCH(A223,GDPCapita[Country Code],0))</f>
        <v>63027.67952671527</v>
      </c>
      <c r="L223" s="56">
        <f>VLOOKUP(A223,TradeVolume[],MATCH("Country Growth (%)", TradeVolume[#Headers],0),FALSE)</f>
        <v>-3.21</v>
      </c>
      <c r="M223" s="58">
        <f>IF(INDEX(IHDI[IHDI],MATCH(A223,IHDI[ISO3],0))="..", NA(), INDEX(IHDI[IHDI],MATCH(A223,IHDI[ISO3],0)))</f>
        <v>0.81899999999999995</v>
      </c>
      <c r="N223" s="56">
        <f>IF(INDEX(IHDI[HDI-IHDI Loss],MATCH(A223,IHDI[ISO3],0))="..", NA(), INDEX(IHDI[HDI-IHDI Loss],MATCH(A223,IHDI[ISO3],0)))</f>
        <v>11.074918566775249</v>
      </c>
      <c r="O223" s="56">
        <f>IF(INDEX(IHDI[Gini coefficient],MATCH(A223,IHDI[ISO3],0))="..",NA(),INDEX(IHDI[Gini coefficient],MATCH(A223,IHDI[ISO3],0)))</f>
        <v>41.5</v>
      </c>
      <c r="P223" s="57">
        <f>VLOOKUP($A223,ArableLand[],MATCH("2020",ArableLand[#Headers],0),FALSE)</f>
        <v>17.243856737746817</v>
      </c>
      <c r="Q223" s="67">
        <f t="shared" si="11"/>
        <v>-95.317637019771766</v>
      </c>
      <c r="R223" t="str">
        <f>IF(INDEX(CountryList[Currency Unit],MATCH(A223,CountryList[Country ISO3], 0), 1)= "Euro","Yes","No")</f>
        <v>No</v>
      </c>
      <c r="S223" t="str">
        <f>IF(INDEX(CountryList[Income Group],MATCH(A223,CountryList[Country ISO3], 0), 1)= 0,"",SUBSTITUTE(SUBSTITUTE(INDEX(CountryList[Income Group],MATCH(A223,CountryList[Country ISO3], 0), 1),": OECD",""),": nonOECD",""))</f>
        <v>High income</v>
      </c>
    </row>
    <row r="224" spans="1:19" x14ac:dyDescent="0.25">
      <c r="A224" s="16" t="s">
        <v>355</v>
      </c>
      <c r="B224" t="str">
        <f>INDEX(CountryList[Country Name],MATCH(A224,CountryList[Country ISO3], 0), 1)</f>
        <v>Uzbekistan</v>
      </c>
      <c r="C224" t="str">
        <f>IF(INDEX(CountryList[Region],MATCH(A224,CountryList[Country ISO3], 0), 1)= 0,"",INDEX(CountryList[Region],MATCH(A224,CountryList[Country ISO3], 0), 1))</f>
        <v>Europe &amp; Central Asia</v>
      </c>
      <c r="D224" s="19">
        <f>VLOOKUP(A224,TradeVolume[],6,FALSE )</f>
        <v>11997669.369999999</v>
      </c>
      <c r="E224" s="19">
        <f>VLOOKUP(A224,TradeVolume[],7,FALSE )</f>
        <v>22055177.940000001</v>
      </c>
      <c r="F224" s="66">
        <f>100*D224/VLOOKUP("WLD", TradeVolume[], 6, FALSE)</f>
        <v>6.9668411859453189E-2</v>
      </c>
      <c r="G224" s="66">
        <f>100*E224/VLOOKUP("WLD", TradeVolume[],7, FALSE)</f>
        <v>0.11464495041164009</v>
      </c>
      <c r="H224" s="65">
        <f t="shared" si="9"/>
        <v>350.4805984450245</v>
      </c>
      <c r="I224" s="65">
        <f t="shared" si="10"/>
        <v>644.28446265999264</v>
      </c>
      <c r="J224" s="63">
        <f>VLOOKUP(A224,Population[],MATCH("2020",Population[#Headers],0),FALSE)</f>
        <v>34232050</v>
      </c>
      <c r="K224" s="27">
        <f>INDEX(GDPCapita[2020],MATCH(A224,GDPCapita[Country Code],0))</f>
        <v>1749.655815322059</v>
      </c>
      <c r="L224" s="56">
        <f>VLOOKUP(A224,TradeVolume[],MATCH("Country Growth (%)", TradeVolume[#Headers],0),FALSE)</f>
        <v>-4.32</v>
      </c>
      <c r="M224" s="58" t="e">
        <f>IF(INDEX(IHDI[IHDI],MATCH(A224,IHDI[ISO3],0))="..", NA(), INDEX(IHDI[IHDI],MATCH(A224,IHDI[ISO3],0)))</f>
        <v>#N/A</v>
      </c>
      <c r="N224" s="56" t="e">
        <f>IF(INDEX(IHDI[HDI-IHDI Loss],MATCH(A224,IHDI[ISO3],0))="..", NA(), INDEX(IHDI[HDI-IHDI Loss],MATCH(A224,IHDI[ISO3],0)))</f>
        <v>#N/A</v>
      </c>
      <c r="O224" s="56" t="e">
        <f>IF(INDEX(IHDI[Gini coefficient],MATCH(A224,IHDI[ISO3],0))="..",NA(),INDEX(IHDI[Gini coefficient],MATCH(A224,IHDI[ISO3],0)))</f>
        <v>#N/A</v>
      </c>
      <c r="P224" s="57">
        <f>VLOOKUP($A224,ArableLand[],MATCH("2020",ArableLand[#Headers],0),FALSE)</f>
        <v>9.129694769091115</v>
      </c>
      <c r="Q224" s="67">
        <f t="shared" si="11"/>
        <v>-83.828852586558682</v>
      </c>
      <c r="R224" t="str">
        <f>IF(INDEX(CountryList[Currency Unit],MATCH(A224,CountryList[Country ISO3], 0), 1)= "Euro","Yes","No")</f>
        <v>No</v>
      </c>
      <c r="S224" t="str">
        <f>IF(INDEX(CountryList[Income Group],MATCH(A224,CountryList[Country ISO3], 0), 1)= 0,"",SUBSTITUTE(SUBSTITUTE(INDEX(CountryList[Income Group],MATCH(A224,CountryList[Country ISO3], 0), 1),": OECD",""),": nonOECD",""))</f>
        <v>Lower middle income</v>
      </c>
    </row>
    <row r="225" spans="1:19" x14ac:dyDescent="0.25">
      <c r="A225" s="16" t="s">
        <v>437</v>
      </c>
      <c r="B225" t="str">
        <f>INDEX(CountryList[Country Name],MATCH(A225,CountryList[Country ISO3], 0), 1)</f>
        <v>Holy See</v>
      </c>
      <c r="C225" t="str">
        <f>IF(INDEX(CountryList[Region],MATCH(A225,CountryList[Country ISO3], 0), 1)= 0,"",INDEX(CountryList[Region],MATCH(A225,CountryList[Country ISO3], 0), 1))</f>
        <v/>
      </c>
      <c r="D225" s="19">
        <f>VLOOKUP(A225,TradeVolume[],6,FALSE )</f>
        <v>13796.75</v>
      </c>
      <c r="E225" s="19">
        <f>VLOOKUP(A225,TradeVolume[],7,FALSE )</f>
        <v>85661.27</v>
      </c>
      <c r="F225" s="66">
        <f>100*D225/VLOOKUP("WLD", TradeVolume[], 6, FALSE)</f>
        <v>8.011536504959636E-5</v>
      </c>
      <c r="G225" s="66">
        <f>100*E225/VLOOKUP("WLD", TradeVolume[],7, FALSE)</f>
        <v>4.4527557556165034E-4</v>
      </c>
      <c r="H225" s="65" t="e">
        <f t="shared" si="9"/>
        <v>#N/A</v>
      </c>
      <c r="I225" s="65" t="e">
        <f t="shared" si="10"/>
        <v>#N/A</v>
      </c>
      <c r="J225" s="63" t="e">
        <f>VLOOKUP(A225,Population[],MATCH("2020",Population[#Headers],0),FALSE)</f>
        <v>#N/A</v>
      </c>
      <c r="K225" s="27" t="e">
        <f>INDEX(GDPCapita[2020],MATCH(A225,GDPCapita[Country Code],0))</f>
        <v>#N/A</v>
      </c>
      <c r="L225" s="56">
        <f>VLOOKUP(A225,TradeVolume[],MATCH("Country Growth (%)", TradeVolume[#Headers],0),FALSE)</f>
        <v>0</v>
      </c>
      <c r="M225" s="58" t="e">
        <f>IF(INDEX(IHDI[IHDI],MATCH(A225,IHDI[ISO3],0))="..", NA(), INDEX(IHDI[IHDI],MATCH(A225,IHDI[ISO3],0)))</f>
        <v>#N/A</v>
      </c>
      <c r="N225" s="56" t="e">
        <f>IF(INDEX(IHDI[HDI-IHDI Loss],MATCH(A225,IHDI[ISO3],0))="..", NA(), INDEX(IHDI[HDI-IHDI Loss],MATCH(A225,IHDI[ISO3],0)))</f>
        <v>#N/A</v>
      </c>
      <c r="O225" s="56" t="e">
        <f>IF(INDEX(IHDI[Gini coefficient],MATCH(A225,IHDI[ISO3],0))="..",NA(),INDEX(IHDI[Gini coefficient],MATCH(A225,IHDI[ISO3],0)))</f>
        <v>#N/A</v>
      </c>
      <c r="P225" s="57" t="e">
        <f>VLOOKUP($A225,ArableLand[],MATCH("2020",ArableLand[#Headers],0),FALSE)</f>
        <v>#N/A</v>
      </c>
      <c r="Q225" s="67">
        <f t="shared" si="11"/>
        <v>-520.88006233352053</v>
      </c>
      <c r="R225" t="str">
        <f>IF(INDEX(CountryList[Currency Unit],MATCH(A225,CountryList[Country ISO3], 0), 1)= "Euro","Yes","No")</f>
        <v>No</v>
      </c>
      <c r="S225" t="str">
        <f>IF(INDEX(CountryList[Income Group],MATCH(A225,CountryList[Country ISO3], 0), 1)= 0,"",SUBSTITUTE(SUBSTITUTE(INDEX(CountryList[Income Group],MATCH(A225,CountryList[Country ISO3], 0), 1),": OECD",""),": nonOECD",""))</f>
        <v>Others</v>
      </c>
    </row>
    <row r="226" spans="1:19" x14ac:dyDescent="0.25">
      <c r="A226" s="16" t="s">
        <v>486</v>
      </c>
      <c r="B226" t="str">
        <f>INDEX(CountryList[Country Name],MATCH(A226,CountryList[Country ISO3], 0), 1)</f>
        <v>St. Vincent and the Grenadines</v>
      </c>
      <c r="C226" t="str">
        <f>IF(INDEX(CountryList[Region],MATCH(A226,CountryList[Country ISO3], 0), 1)= 0,"",INDEX(CountryList[Region],MATCH(A226,CountryList[Country ISO3], 0), 1))</f>
        <v>Latin America &amp; Caribbean</v>
      </c>
      <c r="D226" s="19">
        <f>VLOOKUP(A226,TradeVolume[],6,FALSE )</f>
        <v>99491.520000000004</v>
      </c>
      <c r="E226" s="19">
        <f>VLOOKUP(A226,TradeVolume[],7,FALSE )</f>
        <v>290813.18</v>
      </c>
      <c r="F226" s="66">
        <f>100*D226/VLOOKUP("WLD", TradeVolume[], 6, FALSE)</f>
        <v>5.7773022227257994E-4</v>
      </c>
      <c r="G226" s="66">
        <f>100*E226/VLOOKUP("WLD", TradeVolume[],7, FALSE)</f>
        <v>1.5116750674536324E-3</v>
      </c>
      <c r="H226" s="65">
        <f t="shared" si="9"/>
        <v>896.748177057514</v>
      </c>
      <c r="I226" s="65">
        <f t="shared" si="10"/>
        <v>2621.1901178039966</v>
      </c>
      <c r="J226" s="63">
        <f>VLOOKUP(A226,Population[],MATCH("2020",Population[#Headers],0),FALSE)</f>
        <v>110947</v>
      </c>
      <c r="K226" s="27">
        <f>INDEX(GDPCapita[2020],MATCH(A226,GDPCapita[Country Code],0))</f>
        <v>7860.8213543710717</v>
      </c>
      <c r="L226" s="56">
        <f>VLOOKUP(A226,TradeVolume[],MATCH("Country Growth (%)", TradeVolume[#Headers],0),FALSE)</f>
        <v>0</v>
      </c>
      <c r="M226" s="58" t="e">
        <f>IF(INDEX(IHDI[IHDI],MATCH(A226,IHDI[ISO3],0))="..", NA(), INDEX(IHDI[IHDI],MATCH(A226,IHDI[ISO3],0)))</f>
        <v>#N/A</v>
      </c>
      <c r="N226" s="56" t="e">
        <f>IF(INDEX(IHDI[HDI-IHDI Loss],MATCH(A226,IHDI[ISO3],0))="..", NA(), INDEX(IHDI[HDI-IHDI Loss],MATCH(A226,IHDI[ISO3],0)))</f>
        <v>#N/A</v>
      </c>
      <c r="O226" s="56" t="e">
        <f>IF(INDEX(IHDI[Gini coefficient],MATCH(A226,IHDI[ISO3],0))="..",NA(),INDEX(IHDI[Gini coefficient],MATCH(A226,IHDI[ISO3],0)))</f>
        <v>#N/A</v>
      </c>
      <c r="P226" s="57">
        <f>VLOOKUP($A226,ArableLand[],MATCH("2020",ArableLand[#Headers],0),FALSE)</f>
        <v>5.1282051282051277</v>
      </c>
      <c r="Q226" s="67">
        <f t="shared" si="11"/>
        <v>-192.29946431615477</v>
      </c>
      <c r="R226" t="str">
        <f>IF(INDEX(CountryList[Currency Unit],MATCH(A226,CountryList[Country ISO3], 0), 1)= "Euro","Yes","No")</f>
        <v>No</v>
      </c>
      <c r="S226" t="str">
        <f>IF(INDEX(CountryList[Income Group],MATCH(A226,CountryList[Country ISO3], 0), 1)= 0,"",SUBSTITUTE(SUBSTITUTE(INDEX(CountryList[Income Group],MATCH(A226,CountryList[Country ISO3], 0), 1),": OECD",""),": nonOECD",""))</f>
        <v>Upper middle income</v>
      </c>
    </row>
    <row r="227" spans="1:19" x14ac:dyDescent="0.25">
      <c r="A227" s="16" t="s">
        <v>515</v>
      </c>
      <c r="B227" t="str">
        <f>INDEX(CountryList[Country Name],MATCH(A227,CountryList[Country ISO3], 0), 1)</f>
        <v>Venezuela</v>
      </c>
      <c r="C227" t="str">
        <f>IF(INDEX(CountryList[Region],MATCH(A227,CountryList[Country ISO3], 0), 1)= 0,"",INDEX(CountryList[Region],MATCH(A227,CountryList[Country ISO3], 0), 1))</f>
        <v>Latin America &amp; Caribbean</v>
      </c>
      <c r="D227" s="19">
        <f>VLOOKUP(A227,TradeVolume[],6,FALSE )</f>
        <v>4843415.04</v>
      </c>
      <c r="E227" s="19">
        <f>VLOOKUP(A227,TradeVolume[],7,FALSE )</f>
        <v>7341757.3600000003</v>
      </c>
      <c r="F227" s="66">
        <f>100*D227/VLOOKUP("WLD", TradeVolume[], 6, FALSE)</f>
        <v>2.8124881875536294E-2</v>
      </c>
      <c r="G227" s="66">
        <f>100*E227/VLOOKUP("WLD", TradeVolume[],7, FALSE)</f>
        <v>3.8163165618580977E-2</v>
      </c>
      <c r="H227" s="65">
        <f t="shared" si="9"/>
        <v>170.32721721238505</v>
      </c>
      <c r="I227" s="65">
        <f t="shared" si="10"/>
        <v>258.18582348403214</v>
      </c>
      <c r="J227" s="63">
        <f>VLOOKUP(A227,Population[],MATCH("2020",Population[#Headers],0),FALSE)</f>
        <v>28435943</v>
      </c>
      <c r="K227" s="27">
        <f>INDEX(GDPCapita[2020],MATCH(A227,GDPCapita[Country Code],0))</f>
        <v>0</v>
      </c>
      <c r="L227" s="56">
        <f>VLOOKUP(A227,TradeVolume[],MATCH("Country Growth (%)", TradeVolume[#Headers],0),FALSE)</f>
        <v>0</v>
      </c>
      <c r="M227" s="58">
        <f>IF(INDEX(IHDI[IHDI],MATCH(A227,IHDI[ISO3],0))="..", NA(), INDEX(IHDI[IHDI],MATCH(A227,IHDI[ISO3],0)))</f>
        <v>0.59199999999999997</v>
      </c>
      <c r="N227" s="56">
        <f>IF(INDEX(IHDI[HDI-IHDI Loss],MATCH(A227,IHDI[ISO3],0))="..", NA(), INDEX(IHDI[HDI-IHDI Loss],MATCH(A227,IHDI[ISO3],0)))</f>
        <v>14.327062228654119</v>
      </c>
      <c r="O227" s="56" t="e">
        <f>IF(INDEX(IHDI[Gini coefficient],MATCH(A227,IHDI[ISO3],0))="..",NA(),INDEX(IHDI[Gini coefficient],MATCH(A227,IHDI[ISO3],0)))</f>
        <v>#N/A</v>
      </c>
      <c r="P227" s="57">
        <f>VLOOKUP($A227,ArableLand[],MATCH("2020",ArableLand[#Headers],0),FALSE)</f>
        <v>2.9476787030213707</v>
      </c>
      <c r="Q227" s="67">
        <f t="shared" si="11"/>
        <v>-51.582247223644906</v>
      </c>
      <c r="R227" t="str">
        <f>IF(INDEX(CountryList[Currency Unit],MATCH(A227,CountryList[Country ISO3], 0), 1)= "Euro","Yes","No")</f>
        <v>No</v>
      </c>
      <c r="S227" t="str">
        <f>IF(INDEX(CountryList[Income Group],MATCH(A227,CountryList[Country ISO3], 0), 1)= 0,"",SUBSTITUTE(SUBSTITUTE(INDEX(CountryList[Income Group],MATCH(A227,CountryList[Country ISO3], 0), 1),": OECD",""),": nonOECD",""))</f>
        <v>High income</v>
      </c>
    </row>
    <row r="228" spans="1:19" x14ac:dyDescent="0.25">
      <c r="A228" s="16" t="s">
        <v>466</v>
      </c>
      <c r="B228" t="str">
        <f>INDEX(CountryList[Country Name],MATCH(A228,CountryList[Country ISO3], 0), 1)</f>
        <v>British Virgin Islands</v>
      </c>
      <c r="C228" t="str">
        <f>IF(INDEX(CountryList[Region],MATCH(A228,CountryList[Country ISO3], 0), 1)= 0,"",INDEX(CountryList[Region],MATCH(A228,CountryList[Country ISO3], 0), 1))</f>
        <v/>
      </c>
      <c r="D228" s="19">
        <f>VLOOKUP(A228,TradeVolume[],6,FALSE )</f>
        <v>746990.62</v>
      </c>
      <c r="E228" s="19">
        <f>VLOOKUP(A228,TradeVolume[],7,FALSE )</f>
        <v>1693655.08</v>
      </c>
      <c r="F228" s="66">
        <f>100*D228/VLOOKUP("WLD", TradeVolume[], 6, FALSE)</f>
        <v>4.3376466348904142E-3</v>
      </c>
      <c r="G228" s="66">
        <f>100*E228/VLOOKUP("WLD", TradeVolume[],7, FALSE)</f>
        <v>8.8037830929883817E-3</v>
      </c>
      <c r="H228" s="65">
        <f t="shared" si="9"/>
        <v>24704.521612593842</v>
      </c>
      <c r="I228" s="65">
        <f t="shared" si="10"/>
        <v>56012.66924628766</v>
      </c>
      <c r="J228" s="63">
        <f>VLOOKUP(A228,Population[],MATCH("2020",Population[#Headers],0),FALSE)</f>
        <v>30237</v>
      </c>
      <c r="K228" s="27">
        <f>INDEX(GDPCapita[2014],MATCH(A228,GDPCapita[Country Code],0))</f>
        <v>0</v>
      </c>
      <c r="L228" s="56">
        <f>VLOOKUP(A228,TradeVolume[],MATCH("Country Growth (%)", TradeVolume[#Headers],0),FALSE)</f>
        <v>0</v>
      </c>
      <c r="M228" s="58" t="e">
        <f>IF(INDEX(IHDI[IHDI],MATCH(A228,IHDI[ISO3],0))="..", NA(), INDEX(IHDI[IHDI],MATCH(A228,IHDI[ISO3],0)))</f>
        <v>#N/A</v>
      </c>
      <c r="N228" s="56" t="e">
        <f>IF(INDEX(IHDI[HDI-IHDI Loss],MATCH(A228,IHDI[ISO3],0))="..", NA(), INDEX(IHDI[HDI-IHDI Loss],MATCH(A228,IHDI[ISO3],0)))</f>
        <v>#N/A</v>
      </c>
      <c r="O228" s="56" t="e">
        <f>IF(INDEX(IHDI[Gini coefficient],MATCH(A228,IHDI[ISO3],0))="..",NA(),INDEX(IHDI[Gini coefficient],MATCH(A228,IHDI[ISO3],0)))</f>
        <v>#N/A</v>
      </c>
      <c r="P228" s="57">
        <f>VLOOKUP($A228,ArableLand[],MATCH("2020",ArableLand[#Headers],0),FALSE)</f>
        <v>6.666666666666667</v>
      </c>
      <c r="Q228" s="67">
        <f t="shared" si="11"/>
        <v>-126.73043471416014</v>
      </c>
      <c r="R228" t="str">
        <f>IF(INDEX(CountryList[Currency Unit],MATCH(A228,CountryList[Country ISO3], 0), 1)= "Euro","Yes","No")</f>
        <v>No</v>
      </c>
      <c r="S228" t="str">
        <f>IF(INDEX(CountryList[Income Group],MATCH(A228,CountryList[Country ISO3], 0), 1)= 0,"",SUBSTITUTE(SUBSTITUTE(INDEX(CountryList[Income Group],MATCH(A228,CountryList[Country ISO3], 0), 1),": OECD",""),": nonOECD",""))</f>
        <v>Others</v>
      </c>
    </row>
    <row r="229" spans="1:19" x14ac:dyDescent="0.25">
      <c r="A229" s="16" t="s">
        <v>386</v>
      </c>
      <c r="B229" t="str">
        <f>INDEX(CountryList[Country Name],MATCH(A229,CountryList[Country ISO3], 0), 1)</f>
        <v>Vietnam</v>
      </c>
      <c r="C229" t="str">
        <f>IF(INDEX(CountryList[Region],MATCH(A229,CountryList[Country ISO3], 0), 1)= 0,"",INDEX(CountryList[Region],MATCH(A229,CountryList[Country ISO3], 0), 1))</f>
        <v>East Asia &amp; Pacific</v>
      </c>
      <c r="D229" s="19">
        <f>VLOOKUP(A229,TradeVolume[],6,FALSE )</f>
        <v>350963342.13999999</v>
      </c>
      <c r="E229" s="19">
        <f>VLOOKUP(A229,TradeVolume[],7,FALSE )</f>
        <v>293047626.86000001</v>
      </c>
      <c r="F229" s="66">
        <f>100*D229/VLOOKUP("WLD", TradeVolume[], 6, FALSE)</f>
        <v>2.0379840378764915</v>
      </c>
      <c r="G229" s="66">
        <f>100*E229/VLOOKUP("WLD", TradeVolume[],7, FALSE)</f>
        <v>1.523289938580904</v>
      </c>
      <c r="H229" s="65">
        <f t="shared" si="9"/>
        <v>3605.5932942849599</v>
      </c>
      <c r="I229" s="65">
        <f t="shared" si="10"/>
        <v>3010.6009131034916</v>
      </c>
      <c r="J229" s="63">
        <f>VLOOKUP(A229,Population[],MATCH("2020",Population[#Headers],0),FALSE)</f>
        <v>97338583</v>
      </c>
      <c r="K229" s="27" t="e">
        <f>NA()</f>
        <v>#N/A</v>
      </c>
      <c r="L229" s="56">
        <f>VLOOKUP(A229,TradeVolume[],MATCH("Country Growth (%)", TradeVolume[#Headers],0),FALSE)</f>
        <v>1.54</v>
      </c>
      <c r="M229" s="58">
        <f>IF(INDEX(IHDI[IHDI],MATCH(A229,IHDI[ISO3],0))="..", NA(), INDEX(IHDI[IHDI],MATCH(A229,IHDI[ISO3],0)))</f>
        <v>0.60199999999999998</v>
      </c>
      <c r="N229" s="56">
        <f>IF(INDEX(IHDI[HDI-IHDI Loss],MATCH(A229,IHDI[ISO3],0))="..", NA(), INDEX(IHDI[HDI-IHDI Loss],MATCH(A229,IHDI[ISO3],0)))</f>
        <v>14.366998577524893</v>
      </c>
      <c r="O229" s="56">
        <f>IF(INDEX(IHDI[Gini coefficient],MATCH(A229,IHDI[ISO3],0))="..",NA(),INDEX(IHDI[Gini coefficient],MATCH(A229,IHDI[ISO3],0)))</f>
        <v>35.700000000000003</v>
      </c>
      <c r="P229" s="57">
        <f>VLOOKUP($A229,ArableLand[],MATCH("2020",ArableLand[#Headers],0),FALSE)</f>
        <v>21.654026908805506</v>
      </c>
      <c r="Q229" s="67">
        <f t="shared" si="11"/>
        <v>16.501927217486223</v>
      </c>
      <c r="R229" t="str">
        <f>IF(INDEX(CountryList[Currency Unit],MATCH(A229,CountryList[Country ISO3], 0), 1)= "Euro","Yes","No")</f>
        <v>No</v>
      </c>
      <c r="S229" t="str">
        <f>IF(INDEX(CountryList[Income Group],MATCH(A229,CountryList[Country ISO3], 0), 1)= 0,"",SUBSTITUTE(SUBSTITUTE(INDEX(CountryList[Income Group],MATCH(A229,CountryList[Country ISO3], 0), 1),": OECD",""),": nonOECD",""))</f>
        <v>Lower middle income</v>
      </c>
    </row>
    <row r="230" spans="1:19" x14ac:dyDescent="0.25">
      <c r="A230" s="16" t="s">
        <v>528</v>
      </c>
      <c r="B230" t="str">
        <f>INDEX(CountryList[Country Name],MATCH(A230,CountryList[Country ISO3], 0), 1)</f>
        <v>Vanuatu</v>
      </c>
      <c r="C230" t="str">
        <f>IF(INDEX(CountryList[Region],MATCH(A230,CountryList[Country ISO3], 0), 1)= 0,"",INDEX(CountryList[Region],MATCH(A230,CountryList[Country ISO3], 0), 1))</f>
        <v>East Asia &amp; Pacific</v>
      </c>
      <c r="D230" s="19">
        <f>VLOOKUP(A230,TradeVolume[],6,FALSE )</f>
        <v>210792.35</v>
      </c>
      <c r="E230" s="19">
        <f>VLOOKUP(A230,TradeVolume[],7,FALSE )</f>
        <v>268552.68</v>
      </c>
      <c r="F230" s="66">
        <f>100*D230/VLOOKUP("WLD", TradeVolume[], 6, FALSE)</f>
        <v>1.224035085792834E-3</v>
      </c>
      <c r="G230" s="66">
        <f>100*E230/VLOOKUP("WLD", TradeVolume[],7, FALSE)</f>
        <v>1.3959628330939256E-3</v>
      </c>
      <c r="H230" s="65">
        <f t="shared" si="9"/>
        <v>686.28471430896957</v>
      </c>
      <c r="I230" s="65">
        <f t="shared" si="10"/>
        <v>874.33722936675895</v>
      </c>
      <c r="J230" s="63">
        <f>VLOOKUP(A230,Population[],MATCH("2020",Population[#Headers],0),FALSE)</f>
        <v>307150</v>
      </c>
      <c r="K230" s="27">
        <f>INDEX(GDPCapita[2020],MATCH(A230,GDPCapita[Country Code],0))</f>
        <v>2919.8367999834759</v>
      </c>
      <c r="L230" s="56">
        <f>VLOOKUP(A230,TradeVolume[],MATCH("Country Growth (%)", TradeVolume[#Headers],0),FALSE)</f>
        <v>0</v>
      </c>
      <c r="M230" s="58" t="e">
        <f>IF(INDEX(IHDI[IHDI],MATCH(A230,IHDI[ISO3],0))="..", NA(), INDEX(IHDI[IHDI],MATCH(A230,IHDI[ISO3],0)))</f>
        <v>#N/A</v>
      </c>
      <c r="N230" s="56" t="e">
        <f>IF(INDEX(IHDI[HDI-IHDI Loss],MATCH(A230,IHDI[ISO3],0))="..", NA(), INDEX(IHDI[HDI-IHDI Loss],MATCH(A230,IHDI[ISO3],0)))</f>
        <v>#N/A</v>
      </c>
      <c r="O230" s="56">
        <f>IF(INDEX(IHDI[Gini coefficient],MATCH(A230,IHDI[ISO3],0))="..",NA(),INDEX(IHDI[Gini coefficient],MATCH(A230,IHDI[ISO3],0)))</f>
        <v>32.299999999999997</v>
      </c>
      <c r="P230" s="57">
        <f>VLOOKUP($A230,ArableLand[],MATCH("2020",ArableLand[#Headers],0),FALSE)</f>
        <v>1.6406890894175554</v>
      </c>
      <c r="Q230" s="67">
        <f t="shared" si="11"/>
        <v>-27.401530463510639</v>
      </c>
      <c r="R230" t="str">
        <f>IF(INDEX(CountryList[Currency Unit],MATCH(A230,CountryList[Country ISO3], 0), 1)= "Euro","Yes","No")</f>
        <v>No</v>
      </c>
      <c r="S230" t="str">
        <f>IF(INDEX(CountryList[Income Group],MATCH(A230,CountryList[Country ISO3], 0), 1)= 0,"",SUBSTITUTE(SUBSTITUTE(INDEX(CountryList[Income Group],MATCH(A230,CountryList[Country ISO3], 0), 1),": OECD",""),": nonOECD",""))</f>
        <v>Lower middle income</v>
      </c>
    </row>
    <row r="231" spans="1:19" x14ac:dyDescent="0.25">
      <c r="A231" s="16" t="s">
        <v>544</v>
      </c>
      <c r="B231" t="str">
        <f>INDEX(CountryList[Country Name],MATCH(A231,CountryList[Country ISO3], 0), 1)</f>
        <v>Wallis and Futura Isl.</v>
      </c>
      <c r="C231" t="str">
        <f>IF(INDEX(CountryList[Region],MATCH(A231,CountryList[Country ISO3], 0), 1)= 0,"",INDEX(CountryList[Region],MATCH(A231,CountryList[Country ISO3], 0), 1))</f>
        <v/>
      </c>
      <c r="D231" s="19">
        <f>VLOOKUP(A231,TradeVolume[],6,FALSE )</f>
        <v>1726.39</v>
      </c>
      <c r="E231" s="19">
        <f>VLOOKUP(A231,TradeVolume[],7,FALSE )</f>
        <v>59944.58</v>
      </c>
      <c r="F231" s="66">
        <f>100*D231/VLOOKUP("WLD", TradeVolume[], 6, FALSE)</f>
        <v>1.0024851147405924E-5</v>
      </c>
      <c r="G231" s="66">
        <f>100*E231/VLOOKUP("WLD", TradeVolume[],7, FALSE)</f>
        <v>3.1159773093839715E-4</v>
      </c>
      <c r="H231" s="65" t="e">
        <f t="shared" si="9"/>
        <v>#N/A</v>
      </c>
      <c r="I231" s="65" t="e">
        <f t="shared" si="10"/>
        <v>#N/A</v>
      </c>
      <c r="J231" s="63" t="e">
        <f>VLOOKUP(A231,Population[],MATCH("2020",Population[#Headers],0),FALSE)</f>
        <v>#N/A</v>
      </c>
      <c r="K231" s="27" t="e">
        <f>INDEX(GDPCapita[2020],MATCH(A231,GDPCapita[Country Code],0))</f>
        <v>#N/A</v>
      </c>
      <c r="L231" s="56">
        <f>VLOOKUP(A231,TradeVolume[],MATCH("Country Growth (%)", TradeVolume[#Headers],0),FALSE)</f>
        <v>0</v>
      </c>
      <c r="M231" s="58" t="e">
        <f>IF(INDEX(IHDI[IHDI],MATCH(A231,IHDI[ISO3],0))="..", NA(), INDEX(IHDI[IHDI],MATCH(A231,IHDI[ISO3],0)))</f>
        <v>#N/A</v>
      </c>
      <c r="N231" s="56" t="e">
        <f>IF(INDEX(IHDI[HDI-IHDI Loss],MATCH(A231,IHDI[ISO3],0))="..", NA(), INDEX(IHDI[HDI-IHDI Loss],MATCH(A231,IHDI[ISO3],0)))</f>
        <v>#N/A</v>
      </c>
      <c r="O231" s="56" t="e">
        <f>IF(INDEX(IHDI[Gini coefficient],MATCH(A231,IHDI[ISO3],0))="..",NA(),INDEX(IHDI[Gini coefficient],MATCH(A231,IHDI[ISO3],0)))</f>
        <v>#N/A</v>
      </c>
      <c r="P231" s="57" t="e">
        <f>VLOOKUP($A231,ArableLand[],MATCH("2020",ArableLand[#Headers],0),FALSE)</f>
        <v>#N/A</v>
      </c>
      <c r="Q231" s="67">
        <f t="shared" si="11"/>
        <v>-3372.2501868059935</v>
      </c>
      <c r="R231" t="str">
        <f>IF(INDEX(CountryList[Currency Unit],MATCH(A231,CountryList[Country ISO3], 0), 1)= "Euro","Yes","No")</f>
        <v>No</v>
      </c>
      <c r="S231" t="str">
        <f>IF(INDEX(CountryList[Income Group],MATCH(A231,CountryList[Country ISO3], 0), 1)= 0,"",SUBSTITUTE(SUBSTITUTE(INDEX(CountryList[Income Group],MATCH(A231,CountryList[Country ISO3], 0), 1),": OECD",""),": nonOECD",""))</f>
        <v>Others</v>
      </c>
    </row>
    <row r="232" spans="1:19" x14ac:dyDescent="0.25">
      <c r="A232" s="16" t="s">
        <v>540</v>
      </c>
      <c r="B232" t="str">
        <f>INDEX(CountryList[Country Name],MATCH(A232,CountryList[Country ISO3], 0), 1)</f>
        <v>Samoa</v>
      </c>
      <c r="C232" t="str">
        <f>IF(INDEX(CountryList[Region],MATCH(A232,CountryList[Country ISO3], 0), 1)= 0,"",INDEX(CountryList[Region],MATCH(A232,CountryList[Country ISO3], 0), 1))</f>
        <v>East Asia &amp; Pacific</v>
      </c>
      <c r="D232" s="19">
        <f>VLOOKUP(A232,TradeVolume[],6,FALSE )</f>
        <v>49388.01</v>
      </c>
      <c r="E232" s="19">
        <f>VLOOKUP(A232,TradeVolume[],7,FALSE )</f>
        <v>368334.93</v>
      </c>
      <c r="F232" s="66">
        <f>100*D232/VLOOKUP("WLD", TradeVolume[], 6, FALSE)</f>
        <v>2.8678771813819311E-4</v>
      </c>
      <c r="G232" s="66">
        <f>100*E232/VLOOKUP("WLD", TradeVolume[],7, FALSE)</f>
        <v>1.9146406299510874E-3</v>
      </c>
      <c r="H232" s="65">
        <f t="shared" si="9"/>
        <v>248.91895569779749</v>
      </c>
      <c r="I232" s="65">
        <f t="shared" si="10"/>
        <v>1856.4332946928077</v>
      </c>
      <c r="J232" s="63">
        <f>VLOOKUP(A232,Population[],MATCH("2020",Population[#Headers],0),FALSE)</f>
        <v>198410</v>
      </c>
      <c r="K232" s="27">
        <f>INDEX(GDPCapita[2020],MATCH(A232,GDPCapita[Country Code],0))</f>
        <v>4068.0788650526374</v>
      </c>
      <c r="L232" s="56">
        <f>VLOOKUP(A232,TradeVolume[],MATCH("Country Growth (%)", TradeVolume[#Headers],0),FALSE)</f>
        <v>0</v>
      </c>
      <c r="M232" s="58">
        <f>IF(INDEX(IHDI[IHDI],MATCH(A232,IHDI[ISO3],0))="..", NA(), INDEX(IHDI[IHDI],MATCH(A232,IHDI[ISO3],0)))</f>
        <v>0.61299999999999999</v>
      </c>
      <c r="N232" s="56">
        <f>IF(INDEX(IHDI[HDI-IHDI Loss],MATCH(A232,IHDI[ISO3],0))="..", NA(), INDEX(IHDI[HDI-IHDI Loss],MATCH(A232,IHDI[ISO3],0)))</f>
        <v>13.295615275813288</v>
      </c>
      <c r="O232" s="56">
        <f>IF(INDEX(IHDI[Gini coefficient],MATCH(A232,IHDI[ISO3],0))="..",NA(),INDEX(IHDI[Gini coefficient],MATCH(A232,IHDI[ISO3],0)))</f>
        <v>38.700000000000003</v>
      </c>
      <c r="P232" s="57">
        <f>VLOOKUP($A232,ArableLand[],MATCH("2020",ArableLand[#Headers],0),FALSE)</f>
        <v>4.0611510791366907</v>
      </c>
      <c r="Q232" s="67">
        <f t="shared" si="11"/>
        <v>-645.79828180969423</v>
      </c>
      <c r="R232" t="str">
        <f>IF(INDEX(CountryList[Currency Unit],MATCH(A232,CountryList[Country ISO3], 0), 1)= "Euro","Yes","No")</f>
        <v>No</v>
      </c>
      <c r="S232" t="str">
        <f>IF(INDEX(CountryList[Income Group],MATCH(A232,CountryList[Country ISO3], 0), 1)= 0,"",SUBSTITUTE(SUBSTITUTE(INDEX(CountryList[Income Group],MATCH(A232,CountryList[Country ISO3], 0), 1),": OECD",""),": nonOECD",""))</f>
        <v>Lower middle income</v>
      </c>
    </row>
    <row r="233" spans="1:19" x14ac:dyDescent="0.25">
      <c r="A233" s="16" t="s">
        <v>404</v>
      </c>
      <c r="B233" t="str">
        <f>INDEX(CountryList[Country Name],MATCH(A233,CountryList[Country ISO3], 0), 1)</f>
        <v>Yemen</v>
      </c>
      <c r="C233" t="str">
        <f>IF(INDEX(CountryList[Region],MATCH(A233,CountryList[Country ISO3], 0), 1)= 0,"",INDEX(CountryList[Region],MATCH(A233,CountryList[Country ISO3], 0), 1))</f>
        <v>Middle East &amp; North Africa</v>
      </c>
      <c r="D233" s="19">
        <f>VLOOKUP(A233,TradeVolume[],6,FALSE )</f>
        <v>1624164.15</v>
      </c>
      <c r="E233" s="19">
        <f>VLOOKUP(A233,TradeVolume[],7,FALSE )</f>
        <v>11833135.310000001</v>
      </c>
      <c r="F233" s="66">
        <f>100*D233/VLOOKUP("WLD", TradeVolume[], 6, FALSE)</f>
        <v>9.4312431389796426E-3</v>
      </c>
      <c r="G233" s="66">
        <f>100*E233/VLOOKUP("WLD", TradeVolume[],7, FALSE)</f>
        <v>6.1509783077686536E-2</v>
      </c>
      <c r="H233" s="65">
        <f t="shared" si="9"/>
        <v>54.45470034702646</v>
      </c>
      <c r="I233" s="65">
        <f t="shared" si="10"/>
        <v>396.73935511497899</v>
      </c>
      <c r="J233" s="63">
        <f>VLOOKUP(A233,Population[],MATCH("2020",Population[#Headers],0),FALSE)</f>
        <v>29825968</v>
      </c>
      <c r="K233" s="27">
        <f>INDEX(GDPCapita[2020],MATCH(A233,GDPCapita[Country Code],0))</f>
        <v>631.68149004412487</v>
      </c>
      <c r="L233" s="56">
        <f>VLOOKUP(A233,TradeVolume[],MATCH("Country Growth (%)", TradeVolume[#Headers],0),FALSE)</f>
        <v>0</v>
      </c>
      <c r="M233" s="58">
        <f>IF(INDEX(IHDI[IHDI],MATCH(A233,IHDI[ISO3],0))="..", NA(), INDEX(IHDI[IHDI],MATCH(A233,IHDI[ISO3],0)))</f>
        <v>0.307</v>
      </c>
      <c r="N233" s="56">
        <f>IF(INDEX(IHDI[HDI-IHDI Loss],MATCH(A233,IHDI[ISO3],0))="..", NA(), INDEX(IHDI[HDI-IHDI Loss],MATCH(A233,IHDI[ISO3],0)))</f>
        <v>32.527472527472533</v>
      </c>
      <c r="O233" s="56">
        <f>IF(INDEX(IHDI[Gini coefficient],MATCH(A233,IHDI[ISO3],0))="..",NA(),INDEX(IHDI[Gini coefficient],MATCH(A233,IHDI[ISO3],0)))</f>
        <v>36.700000000000003</v>
      </c>
      <c r="P233" s="57">
        <f>VLOOKUP($A233,ArableLand[],MATCH("2020",ArableLand[#Headers],0),FALSE)</f>
        <v>2.1933064378657878</v>
      </c>
      <c r="Q233" s="67">
        <f t="shared" si="11"/>
        <v>-628.56769495866547</v>
      </c>
      <c r="R233" t="str">
        <f>IF(INDEX(CountryList[Currency Unit],MATCH(A233,CountryList[Country ISO3], 0), 1)= "Euro","Yes","No")</f>
        <v>No</v>
      </c>
      <c r="S233" t="str">
        <f>IF(INDEX(CountryList[Income Group],MATCH(A233,CountryList[Country ISO3], 0), 1)= 0,"",SUBSTITUTE(SUBSTITUTE(INDEX(CountryList[Income Group],MATCH(A233,CountryList[Country ISO3], 0), 1),": OECD",""),": nonOECD",""))</f>
        <v>Lower middle income</v>
      </c>
    </row>
    <row r="234" spans="1:19" x14ac:dyDescent="0.25">
      <c r="A234" s="16" t="s">
        <v>332</v>
      </c>
      <c r="B234" t="str">
        <f>INDEX(CountryList[Country Name],MATCH(A234,CountryList[Country ISO3], 0), 1)</f>
        <v>South Africa</v>
      </c>
      <c r="C234" t="str">
        <f>IF(INDEX(CountryList[Region],MATCH(A234,CountryList[Country ISO3], 0), 1)= 0,"",INDEX(CountryList[Region],MATCH(A234,CountryList[Country ISO3], 0), 1))</f>
        <v>Sub-Saharan Africa</v>
      </c>
      <c r="D234" s="19">
        <f>VLOOKUP(A234,TradeVolume[],6,FALSE )</f>
        <v>111016207.93000001</v>
      </c>
      <c r="E234" s="19">
        <f>VLOOKUP(A234,TradeVolume[],7,FALSE )</f>
        <v>89361007.010000005</v>
      </c>
      <c r="F234" s="66">
        <f>100*D234/VLOOKUP("WLD", TradeVolume[], 6, FALSE)</f>
        <v>0.64465211189112259</v>
      </c>
      <c r="G234" s="66">
        <f>100*E234/VLOOKUP("WLD", TradeVolume[],7, FALSE)</f>
        <v>0.46450716676447146</v>
      </c>
      <c r="H234" s="65">
        <f t="shared" si="9"/>
        <v>1871.8371275777631</v>
      </c>
      <c r="I234" s="65">
        <f t="shared" si="10"/>
        <v>1506.7101804136964</v>
      </c>
      <c r="J234" s="63">
        <f>VLOOKUP(A234,Population[],MATCH("2020",Population[#Headers],0),FALSE)</f>
        <v>59308690</v>
      </c>
      <c r="K234" s="27">
        <f>INDEX(GDPCapita[2020],MATCH(A234,GDPCapita[Country Code],0))</f>
        <v>5655.8676539039616</v>
      </c>
      <c r="L234" s="56">
        <f>VLOOKUP(A234,TradeVolume[],MATCH("Country Growth (%)", TradeVolume[#Headers],0),FALSE)</f>
        <v>-11.51</v>
      </c>
      <c r="M234" s="58">
        <f>IF(INDEX(IHDI[IHDI],MATCH(A234,IHDI[ISO3],0))="..", NA(), INDEX(IHDI[IHDI],MATCH(A234,IHDI[ISO3],0)))</f>
        <v>0.47099999999999997</v>
      </c>
      <c r="N234" s="56">
        <f>IF(INDEX(IHDI[HDI-IHDI Loss],MATCH(A234,IHDI[ISO3],0))="..", NA(), INDEX(IHDI[HDI-IHDI Loss],MATCH(A234,IHDI[ISO3],0)))</f>
        <v>33.941093969144461</v>
      </c>
      <c r="O234" s="56">
        <f>IF(INDEX(IHDI[Gini coefficient],MATCH(A234,IHDI[ISO3],0))="..",NA(),INDEX(IHDI[Gini coefficient],MATCH(A234,IHDI[ISO3],0)))</f>
        <v>63</v>
      </c>
      <c r="P234" s="57">
        <f>VLOOKUP($A234,ArableLand[],MATCH("2020",ArableLand[#Headers],0),FALSE)</f>
        <v>9.8920937440750478</v>
      </c>
      <c r="Q234" s="67">
        <f t="shared" si="11"/>
        <v>19.506341752957766</v>
      </c>
      <c r="R234" t="str">
        <f>IF(INDEX(CountryList[Currency Unit],MATCH(A234,CountryList[Country ISO3], 0), 1)= "Euro","Yes","No")</f>
        <v>No</v>
      </c>
      <c r="S234" t="str">
        <f>IF(INDEX(CountryList[Income Group],MATCH(A234,CountryList[Country ISO3], 0), 1)= 0,"",SUBSTITUTE(SUBSTITUTE(INDEX(CountryList[Income Group],MATCH(A234,CountryList[Country ISO3], 0), 1),": OECD",""),": nonOECD",""))</f>
        <v>Upper middle income</v>
      </c>
    </row>
    <row r="235" spans="1:19" x14ac:dyDescent="0.25">
      <c r="A235" s="16" t="s">
        <v>309</v>
      </c>
      <c r="B235" t="str">
        <f>INDEX(CountryList[Country Name],MATCH(A235,CountryList[Country ISO3], 0), 1)</f>
        <v>Zambia</v>
      </c>
      <c r="C235" t="str">
        <f>IF(INDEX(CountryList[Region],MATCH(A235,CountryList[Country ISO3], 0), 1)= 0,"",INDEX(CountryList[Region],MATCH(A235,CountryList[Country ISO3], 0), 1))</f>
        <v>Sub-Saharan Africa</v>
      </c>
      <c r="D235" s="19">
        <f>VLOOKUP(A235,TradeVolume[],6,FALSE )</f>
        <v>7711495.9400000004</v>
      </c>
      <c r="E235" s="19">
        <f>VLOOKUP(A235,TradeVolume[],7,FALSE )</f>
        <v>5509733.3799999999</v>
      </c>
      <c r="F235" s="66">
        <f>100*D235/VLOOKUP("WLD", TradeVolume[], 6, FALSE)</f>
        <v>4.47793366054745E-2</v>
      </c>
      <c r="G235" s="66">
        <f>100*E235/VLOOKUP("WLD", TradeVolume[],7, FALSE)</f>
        <v>2.864012758590594E-2</v>
      </c>
      <c r="H235" s="65">
        <f t="shared" si="9"/>
        <v>419.46879877214678</v>
      </c>
      <c r="I235" s="65">
        <f t="shared" si="10"/>
        <v>299.70335982092212</v>
      </c>
      <c r="J235" s="63">
        <f>VLOOKUP(A235,Population[],MATCH("2020",Population[#Headers],0),FALSE)</f>
        <v>18383956</v>
      </c>
      <c r="K235" s="27">
        <f>INDEX(GDPCapita[2020],MATCH(A235,GDPCapita[Country Code],0))</f>
        <v>985.1324360388694</v>
      </c>
      <c r="L235" s="56">
        <f>VLOOKUP(A235,TradeVolume[],MATCH("Country Growth (%)", TradeVolume[#Headers],0),FALSE)</f>
        <v>-14.22</v>
      </c>
      <c r="M235" s="58">
        <f>IF(INDEX(IHDI[IHDI],MATCH(A235,IHDI[ISO3],0))="..", NA(), INDEX(IHDI[IHDI],MATCH(A235,IHDI[ISO3],0)))</f>
        <v>0.39</v>
      </c>
      <c r="N235" s="56">
        <f>IF(INDEX(IHDI[HDI-IHDI Loss],MATCH(A235,IHDI[ISO3],0))="..", NA(), INDEX(IHDI[HDI-IHDI Loss],MATCH(A235,IHDI[ISO3],0)))</f>
        <v>30.973451327433622</v>
      </c>
      <c r="O235" s="56">
        <f>IF(INDEX(IHDI[Gini coefficient],MATCH(A235,IHDI[ISO3],0))="..",NA(),INDEX(IHDI[Gini coefficient],MATCH(A235,IHDI[ISO3],0)))</f>
        <v>57.1</v>
      </c>
      <c r="P235" s="57">
        <f>VLOOKUP($A235,ArableLand[],MATCH("2020",ArableLand[#Headers],0),FALSE)</f>
        <v>5.111717940784783</v>
      </c>
      <c r="Q235" s="67">
        <f t="shared" si="11"/>
        <v>28.551691878346507</v>
      </c>
      <c r="R235" t="str">
        <f>IF(INDEX(CountryList[Currency Unit],MATCH(A235,CountryList[Country ISO3], 0), 1)= "Euro","Yes","No")</f>
        <v>No</v>
      </c>
      <c r="S235" t="str">
        <f>IF(INDEX(CountryList[Income Group],MATCH(A235,CountryList[Country ISO3], 0), 1)= 0,"",SUBSTITUTE(SUBSTITUTE(INDEX(CountryList[Income Group],MATCH(A235,CountryList[Country ISO3], 0), 1),": OECD",""),": nonOECD",""))</f>
        <v>Lower middle income</v>
      </c>
    </row>
    <row r="236" spans="1:19" x14ac:dyDescent="0.25">
      <c r="A236" s="16" t="s">
        <v>310</v>
      </c>
      <c r="B236" t="str">
        <f>INDEX(CountryList[Country Name],MATCH(A236,CountryList[Country ISO3], 0), 1)</f>
        <v>Zimbabwe</v>
      </c>
      <c r="C236" t="str">
        <f>IF(INDEX(CountryList[Region],MATCH(A236,CountryList[Country ISO3], 0), 1)= 0,"",INDEX(CountryList[Region],MATCH(A236,CountryList[Country ISO3], 0), 1))</f>
        <v>Sub-Saharan Africa</v>
      </c>
      <c r="D236" s="19">
        <f>VLOOKUP(A236,TradeVolume[],6,FALSE )</f>
        <v>3660038.76</v>
      </c>
      <c r="E236" s="19">
        <f>VLOOKUP(A236,TradeVolume[],7,FALSE )</f>
        <v>4087282.72</v>
      </c>
      <c r="F236" s="66">
        <f>100*D236/VLOOKUP("WLD", TradeVolume[], 6, FALSE)</f>
        <v>2.1253218428475693E-2</v>
      </c>
      <c r="G236" s="66">
        <f>100*E236/VLOOKUP("WLD", TradeVolume[],7, FALSE)</f>
        <v>2.1246091327284635E-2</v>
      </c>
      <c r="H236" s="65">
        <f t="shared" si="9"/>
        <v>246.25289217931299</v>
      </c>
      <c r="I236" s="65">
        <f t="shared" si="10"/>
        <v>274.99850601432678</v>
      </c>
      <c r="J236" s="63">
        <f>VLOOKUP(A236,Population[],MATCH("2020",Population[#Headers],0),FALSE)</f>
        <v>14862927</v>
      </c>
      <c r="K236" s="27">
        <f>INDEX(GDPCapita[2020],MATCH(A236,GDPCapita[Country Code],0))</f>
        <v>1214.5098202353445</v>
      </c>
      <c r="L236" s="56">
        <f>VLOOKUP(A236,TradeVolume[],MATCH("Country Growth (%)", TradeVolume[#Headers],0),FALSE)</f>
        <v>2.68</v>
      </c>
      <c r="M236" s="58">
        <f>IF(INDEX(IHDI[IHDI],MATCH(A236,IHDI[ISO3],0))="..", NA(), INDEX(IHDI[IHDI],MATCH(A236,IHDI[ISO3],0)))</f>
        <v>0.45800000000000002</v>
      </c>
      <c r="N236" s="56">
        <f>IF(INDEX(IHDI[HDI-IHDI Loss],MATCH(A236,IHDI[ISO3],0))="..", NA(), INDEX(IHDI[HDI-IHDI Loss],MATCH(A236,IHDI[ISO3],0)))</f>
        <v>22.765598650927476</v>
      </c>
      <c r="O236" s="56">
        <f>IF(INDEX(IHDI[Gini coefficient],MATCH(A236,IHDI[ISO3],0))="..",NA(),INDEX(IHDI[Gini coefficient],MATCH(A236,IHDI[ISO3],0)))</f>
        <v>50.3</v>
      </c>
      <c r="P236" s="57">
        <f>VLOOKUP($A236,ArableLand[],MATCH("2020",ArableLand[#Headers],0),FALSE)</f>
        <v>10.339925035543493</v>
      </c>
      <c r="Q236" s="67">
        <f t="shared" si="11"/>
        <v>-11.673208619244257</v>
      </c>
      <c r="R236" t="str">
        <f>IF(INDEX(CountryList[Currency Unit],MATCH(A236,CountryList[Country ISO3], 0), 1)= "Euro","Yes","No")</f>
        <v>No</v>
      </c>
      <c r="S236" t="str">
        <f>IF(INDEX(CountryList[Income Group],MATCH(A236,CountryList[Country ISO3], 0), 1)= 0,"",SUBSTITUTE(SUBSTITUTE(INDEX(CountryList[Income Group],MATCH(A236,CountryList[Country ISO3], 0), 1),": OECD",""),": nonOECD",""))</f>
        <v>Low income</v>
      </c>
    </row>
    <row r="249" spans="4:17" x14ac:dyDescent="0.25">
      <c r="D249" s="19"/>
      <c r="E249" s="19"/>
      <c r="F249" s="19"/>
      <c r="G249" s="19"/>
      <c r="H249" s="19"/>
      <c r="I249" s="19"/>
      <c r="J249" s="19"/>
      <c r="K249" s="27"/>
      <c r="L249" s="27"/>
      <c r="Q249" s="19"/>
    </row>
    <row r="250" spans="4:17" x14ac:dyDescent="0.25">
      <c r="D250" s="19"/>
      <c r="E250" s="19"/>
      <c r="F250" s="19"/>
      <c r="G250" s="19"/>
      <c r="H250" s="19"/>
      <c r="I250" s="19"/>
      <c r="J250" s="19"/>
      <c r="Q250" s="19"/>
    </row>
    <row r="251" spans="4:17" x14ac:dyDescent="0.25">
      <c r="D251" s="19"/>
      <c r="E251" s="19"/>
      <c r="F251" s="19"/>
      <c r="G251" s="19"/>
      <c r="H251" s="19"/>
      <c r="I251" s="19"/>
      <c r="J251" s="19"/>
      <c r="Q251" s="19"/>
    </row>
    <row r="252" spans="4:17" x14ac:dyDescent="0.25">
      <c r="D252" s="19"/>
      <c r="E252" s="19"/>
      <c r="F252" s="19"/>
      <c r="G252" s="19"/>
      <c r="H252" s="19"/>
      <c r="I252" s="19"/>
      <c r="J252" s="19"/>
      <c r="Q252" s="19"/>
    </row>
    <row r="253" spans="4:17" x14ac:dyDescent="0.25">
      <c r="D253" s="19"/>
      <c r="E253" s="19"/>
      <c r="F253" s="19"/>
      <c r="G253" s="19"/>
      <c r="H253" s="19"/>
      <c r="I253" s="19"/>
      <c r="J253" s="19"/>
      <c r="Q253" s="19"/>
    </row>
    <row r="254" spans="4:17" x14ac:dyDescent="0.25">
      <c r="D254" s="19"/>
      <c r="E254" s="19"/>
      <c r="F254" s="19"/>
      <c r="G254" s="19"/>
      <c r="H254" s="19"/>
      <c r="I254" s="19"/>
      <c r="J254" s="19"/>
      <c r="Q254" s="19"/>
    </row>
    <row r="255" spans="4:17" x14ac:dyDescent="0.25">
      <c r="D255" s="19"/>
      <c r="E255" s="19"/>
      <c r="F255" s="19"/>
      <c r="G255" s="19"/>
      <c r="H255" s="19"/>
      <c r="I255" s="19"/>
      <c r="J255" s="19"/>
      <c r="Q255" s="19"/>
    </row>
    <row r="256" spans="4:17" x14ac:dyDescent="0.25">
      <c r="D256" s="19"/>
      <c r="E256" s="19"/>
      <c r="F256" s="19"/>
      <c r="G256" s="19"/>
      <c r="H256" s="19"/>
      <c r="I256" s="19"/>
      <c r="J256" s="19"/>
      <c r="Q256" s="19"/>
    </row>
    <row r="257" spans="4:17" x14ac:dyDescent="0.25">
      <c r="D257" s="19"/>
      <c r="E257" s="19"/>
      <c r="F257" s="19"/>
      <c r="G257" s="19"/>
      <c r="H257" s="19"/>
      <c r="I257" s="19"/>
      <c r="J257" s="19"/>
      <c r="Q257" s="19"/>
    </row>
    <row r="258" spans="4:17" x14ac:dyDescent="0.25">
      <c r="D258" s="19"/>
      <c r="E258" s="19"/>
      <c r="F258" s="19"/>
      <c r="G258" s="19"/>
      <c r="H258" s="19"/>
      <c r="I258" s="19"/>
      <c r="J258" s="19"/>
      <c r="Q258" s="19"/>
    </row>
    <row r="259" spans="4:17" x14ac:dyDescent="0.25">
      <c r="D259" s="19"/>
      <c r="E259" s="19"/>
      <c r="F259" s="19"/>
      <c r="G259" s="19"/>
      <c r="H259" s="19"/>
      <c r="I259" s="19"/>
      <c r="J259" s="19"/>
      <c r="Q259" s="19"/>
    </row>
    <row r="260" spans="4:17" x14ac:dyDescent="0.25">
      <c r="D260" s="19"/>
      <c r="E260" s="19"/>
      <c r="F260" s="19"/>
      <c r="G260" s="19"/>
      <c r="H260" s="19"/>
      <c r="I260" s="19"/>
      <c r="J260" s="19"/>
      <c r="Q260" s="19"/>
    </row>
    <row r="261" spans="4:17" x14ac:dyDescent="0.25">
      <c r="D261" s="19"/>
      <c r="E261" s="19"/>
      <c r="F261" s="19"/>
      <c r="G261" s="19"/>
      <c r="H261" s="19"/>
      <c r="I261" s="19"/>
      <c r="J261" s="19"/>
      <c r="Q261" s="19"/>
    </row>
    <row r="262" spans="4:17" x14ac:dyDescent="0.25">
      <c r="D262" s="19"/>
      <c r="E262" s="19"/>
      <c r="F262" s="19"/>
      <c r="G262" s="19"/>
      <c r="H262" s="19"/>
      <c r="I262" s="19"/>
      <c r="J262" s="19"/>
      <c r="Q262" s="19"/>
    </row>
    <row r="263" spans="4:17" x14ac:dyDescent="0.25">
      <c r="D263" s="19"/>
      <c r="E263" s="19"/>
      <c r="F263" s="19"/>
      <c r="G263" s="19"/>
      <c r="H263" s="19"/>
      <c r="I263" s="19"/>
      <c r="J263" s="19"/>
      <c r="Q263" s="19"/>
    </row>
    <row r="264" spans="4:17" x14ac:dyDescent="0.25">
      <c r="D264" s="19"/>
      <c r="E264" s="19"/>
      <c r="F264" s="19"/>
      <c r="G264" s="19"/>
      <c r="H264" s="19"/>
      <c r="I264" s="19"/>
      <c r="J264" s="19"/>
      <c r="Q264" s="19"/>
    </row>
    <row r="265" spans="4:17" x14ac:dyDescent="0.25">
      <c r="D265" s="19"/>
      <c r="E265" s="19"/>
      <c r="F265" s="19"/>
      <c r="G265" s="19"/>
      <c r="H265" s="19"/>
      <c r="I265" s="19"/>
      <c r="J265" s="19"/>
      <c r="Q265" s="19"/>
    </row>
  </sheetData>
  <conditionalFormatting sqref="R249:S265 R2:S236">
    <cfRule type="cellIs" dxfId="110" priority="17" operator="equal">
      <formula>"No"</formula>
    </cfRule>
    <cfRule type="cellIs" dxfId="109" priority="18" operator="equal">
      <formula>"Yes"</formula>
    </cfRule>
  </conditionalFormatting>
  <conditionalFormatting sqref="M2:M236">
    <cfRule type="colorScale" priority="1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N2:N236">
    <cfRule type="colorScale" priority="15">
      <colorScale>
        <cfvo type="min"/>
        <cfvo type="max"/>
        <color rgb="FFFCFCFF"/>
        <color rgb="FFF8696B"/>
      </colorScale>
    </cfRule>
  </conditionalFormatting>
  <conditionalFormatting sqref="O2:O236">
    <cfRule type="colorScale" priority="12">
      <colorScale>
        <cfvo type="num" val="0"/>
        <cfvo type="num" val="50"/>
        <color rgb="FFFCFCFF"/>
        <color rgb="FFF8696B"/>
      </colorScale>
    </cfRule>
  </conditionalFormatting>
  <conditionalFormatting sqref="K2:L23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{FFF0D160-AC85-48C3-B5C3-2DF90D088776}</x14:id>
        </ext>
      </extLst>
    </cfRule>
  </conditionalFormatting>
  <conditionalFormatting sqref="E2:J236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{C01A3112-C097-45AC-A822-7744ED51081A}</x14:id>
        </ext>
      </extLst>
    </cfRule>
  </conditionalFormatting>
  <conditionalFormatting sqref="D2:D236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{EE77D735-45E5-4E2A-9C73-6DA2F398EAA0}</x14:id>
        </ext>
      </extLst>
    </cfRule>
  </conditionalFormatting>
  <conditionalFormatting sqref="P2:P23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{93FFBD9C-E81C-49CB-824F-366E38044162}</x14:id>
        </ext>
      </extLst>
    </cfRule>
  </conditionalFormatting>
  <conditionalFormatting sqref="Q2:Q236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{1B9575CD-2CB0-4E1E-8D73-5D6E5817BA95}</x14:id>
        </ext>
      </extLst>
    </cfRule>
  </conditionalFormatting>
  <conditionalFormatting sqref="Q2:Q23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{E74CC3F3-9068-49F6-97F9-F5A112B721CF}</x14:id>
        </ext>
      </extLst>
    </cfRule>
  </conditionalFormatting>
  <conditionalFormatting sqref="F2:F23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{BE61FA37-74FE-4C74-897F-7FCCC9175371}</x14:id>
        </ext>
      </extLst>
    </cfRule>
  </conditionalFormatting>
  <conditionalFormatting sqref="G2:G23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{615A1E9E-A292-49CE-B8CA-CB929EB34DF6}</x14:id>
        </ext>
      </extLst>
    </cfRule>
  </conditionalFormatting>
  <conditionalFormatting sqref="H2:H23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{6292F562-9048-4E57-8674-A5EB8218389E}</x14:id>
        </ext>
      </extLst>
    </cfRule>
  </conditionalFormatting>
  <conditionalFormatting sqref="I2:I23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{9D5F5063-3790-4527-ADB7-C243EC911B3A}</x14:id>
        </ext>
      </extLst>
    </cfRule>
  </conditionalFormatting>
  <conditionalFormatting sqref="J2:J23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{A8E391B5-7CF1-46CC-825C-82BAEF22FE57}</x14:id>
        </ext>
      </extLst>
    </cfRule>
  </conditionalFormatting>
  <pageMargins left="0.7" right="0.7" top="0.75" bottom="0.75" header="0.3" footer="0.3"/>
  <pageSetup orientation="portrait" horizontalDpi="1200" verticalDpi="1200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F0D160-AC85-48C3-B5C3-2DF90D0887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K2:L236</xm:sqref>
        </x14:conditionalFormatting>
        <x14:conditionalFormatting xmlns:xm="http://schemas.microsoft.com/office/excel/2006/main">
          <x14:cfRule type="dataBar" id="{C01A3112-C097-45AC-A822-7744ED51081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E2:J236</xm:sqref>
        </x14:conditionalFormatting>
        <x14:conditionalFormatting xmlns:xm="http://schemas.microsoft.com/office/excel/2006/main">
          <x14:cfRule type="dataBar" id="{EE77D735-45E5-4E2A-9C73-6DA2F398EA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D2:D236</xm:sqref>
        </x14:conditionalFormatting>
        <x14:conditionalFormatting xmlns:xm="http://schemas.microsoft.com/office/excel/2006/main">
          <x14:cfRule type="dataBar" id="{93FFBD9C-E81C-49CB-824F-366E380441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P2:P236</xm:sqref>
        </x14:conditionalFormatting>
        <x14:conditionalFormatting xmlns:xm="http://schemas.microsoft.com/office/excel/2006/main">
          <x14:cfRule type="dataBar" id="{1B9575CD-2CB0-4E1E-8D73-5D6E5817BA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Q2:Q236</xm:sqref>
        </x14:conditionalFormatting>
        <x14:conditionalFormatting xmlns:xm="http://schemas.microsoft.com/office/excel/2006/main">
          <x14:cfRule type="dataBar" id="{E74CC3F3-9068-49F6-97F9-F5A112B721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Q2:Q236</xm:sqref>
        </x14:conditionalFormatting>
        <x14:conditionalFormatting xmlns:xm="http://schemas.microsoft.com/office/excel/2006/main">
          <x14:cfRule type="dataBar" id="{BE61FA37-74FE-4C74-897F-7FCCC91753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F2:F236</xm:sqref>
        </x14:conditionalFormatting>
        <x14:conditionalFormatting xmlns:xm="http://schemas.microsoft.com/office/excel/2006/main">
          <x14:cfRule type="dataBar" id="{615A1E9E-A292-49CE-B8CA-CB929EB34DF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G2:G236</xm:sqref>
        </x14:conditionalFormatting>
        <x14:conditionalFormatting xmlns:xm="http://schemas.microsoft.com/office/excel/2006/main">
          <x14:cfRule type="dataBar" id="{6292F562-9048-4E57-8674-A5EB821838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H2:H236</xm:sqref>
        </x14:conditionalFormatting>
        <x14:conditionalFormatting xmlns:xm="http://schemas.microsoft.com/office/excel/2006/main">
          <x14:cfRule type="dataBar" id="{9D5F5063-3790-4527-ADB7-C243EC911B3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I2:I236</xm:sqref>
        </x14:conditionalFormatting>
        <x14:conditionalFormatting xmlns:xm="http://schemas.microsoft.com/office/excel/2006/main">
          <x14:cfRule type="dataBar" id="{A8E391B5-7CF1-46CC-825C-82BAEF22FE5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J2:J236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06058-5C87-4F91-B82D-252A525EE884}">
  <dimension ref="A1:O9"/>
  <sheetViews>
    <sheetView zoomScale="81" workbookViewId="0">
      <selection activeCell="E6" sqref="E6"/>
    </sheetView>
  </sheetViews>
  <sheetFormatPr defaultRowHeight="15" x14ac:dyDescent="0.25"/>
  <cols>
    <col min="2" max="2" width="24.7109375" bestFit="1" customWidth="1"/>
    <col min="3" max="3" width="11.28515625" customWidth="1"/>
    <col min="4" max="5" width="17.7109375" bestFit="1" customWidth="1"/>
    <col min="6" max="6" width="22.140625" customWidth="1"/>
    <col min="7" max="7" width="17" customWidth="1"/>
    <col min="8" max="8" width="16.85546875" customWidth="1"/>
    <col min="9" max="11" width="22.140625" customWidth="1"/>
    <col min="12" max="12" width="20" customWidth="1"/>
    <col min="14" max="14" width="16.42578125" customWidth="1"/>
  </cols>
  <sheetData>
    <row r="1" spans="1:15" x14ac:dyDescent="0.25">
      <c r="A1" s="17" t="s">
        <v>1441</v>
      </c>
      <c r="B1" s="15" t="s">
        <v>287</v>
      </c>
      <c r="C1" t="s">
        <v>1443</v>
      </c>
      <c r="D1" s="17" t="s">
        <v>1449</v>
      </c>
      <c r="E1" s="17" t="s">
        <v>1450</v>
      </c>
      <c r="F1" s="17" t="s">
        <v>1451</v>
      </c>
      <c r="G1" s="69" t="s">
        <v>1452</v>
      </c>
      <c r="H1" s="69" t="s">
        <v>1453</v>
      </c>
      <c r="I1" s="69" t="s">
        <v>1454</v>
      </c>
      <c r="J1" s="69" t="s">
        <v>1455</v>
      </c>
      <c r="K1" s="17" t="s">
        <v>283</v>
      </c>
      <c r="L1" s="17" t="s">
        <v>1346</v>
      </c>
      <c r="M1" s="17" t="s">
        <v>1426</v>
      </c>
      <c r="N1" s="17" t="s">
        <v>1442</v>
      </c>
      <c r="O1" s="17" t="s">
        <v>1440</v>
      </c>
    </row>
    <row r="2" spans="1:15" x14ac:dyDescent="0.25">
      <c r="A2" t="str">
        <f>VLOOKUP(B2,CountryList[],2,FALSE)</f>
        <v>EAS</v>
      </c>
      <c r="B2" s="16" t="s">
        <v>39</v>
      </c>
      <c r="C2" s="59">
        <v>36</v>
      </c>
      <c r="D2" s="60">
        <f>VLOOKUP(A2,TradeVolume[],6)</f>
        <v>5921006321.6899996</v>
      </c>
      <c r="E2" s="60">
        <f>VLOOKUP(A2,TradeVolume[],7)</f>
        <v>5269648594.46</v>
      </c>
      <c r="F2" s="62">
        <f>1-E2/D2</f>
        <v>0.1100079432180181</v>
      </c>
      <c r="G2" s="71">
        <f>100*D2/VLOOKUP("WLD", TradeVolume[], 6, FALSE)</f>
        <v>34.382269949311407</v>
      </c>
      <c r="H2" s="71">
        <f>100*E2/VLOOKUP("WLD", TradeVolume[], 7, FALSE)</f>
        <v>27.392143624602088</v>
      </c>
      <c r="I2" s="71">
        <f>1000*D2/$K2</f>
        <v>2507.2885826014322</v>
      </c>
      <c r="J2" s="71">
        <f>1000*E2/$K2</f>
        <v>2231.4669225754287</v>
      </c>
      <c r="K2" s="63">
        <f>VLOOKUP(A2,Population[],MATCH("2020",Population[#Headers],0),FALSE)</f>
        <v>2361517682</v>
      </c>
      <c r="M2" s="58">
        <f>VLOOKUP($B2,RegionalIHDI[],3)</f>
        <v>0.63</v>
      </c>
      <c r="N2" s="56">
        <f>VLOOKUP($B2,RegionalIHDI[],4)</f>
        <v>15.887850467289722</v>
      </c>
      <c r="O2" s="56" t="str">
        <f>VLOOKUP($B2,RegionalIHDI[],16)</f>
        <v>—</v>
      </c>
    </row>
    <row r="3" spans="1:15" x14ac:dyDescent="0.25">
      <c r="A3" t="str">
        <f>VLOOKUP(B3,CountryList[],2,FALSE)</f>
        <v>ECS</v>
      </c>
      <c r="B3" s="16" t="s">
        <v>38</v>
      </c>
      <c r="C3" s="59">
        <v>51</v>
      </c>
      <c r="D3" s="60">
        <f>VLOOKUP(A3,TradeVolume[],6)</f>
        <v>6403842178.1300001</v>
      </c>
      <c r="E3" s="60">
        <f>VLOOKUP(A3,TradeVolume[],7)</f>
        <v>7161590676.3400002</v>
      </c>
      <c r="F3" s="62">
        <f t="shared" ref="F3:F8" si="0">1-E3/D3</f>
        <v>-0.11832716627493034</v>
      </c>
      <c r="G3" s="71">
        <f>100*D3/VLOOKUP("WLD", TradeVolume[], 6, FALSE)</f>
        <v>37.18601509927246</v>
      </c>
      <c r="H3" s="71">
        <f>100*E3/VLOOKUP("WLD", TradeVolume[], 7, FALSE)</f>
        <v>37.226641752384033</v>
      </c>
      <c r="I3" s="71">
        <f t="shared" ref="I3:I8" si="1">1000*D3/$K3</f>
        <v>6938.2540048201208</v>
      </c>
      <c r="J3" s="71">
        <f t="shared" ref="J3:J8" si="2">1000*E3/$K3</f>
        <v>7759.2379401061717</v>
      </c>
      <c r="K3" s="63">
        <f>VLOOKUP(A3,Population[],MATCH("2020",Population[#Headers],0),FALSE)</f>
        <v>922976036</v>
      </c>
      <c r="M3" s="58">
        <f>VLOOKUP($B3,RegionalIHDI[],3)</f>
        <v>0.71399999999999997</v>
      </c>
      <c r="N3" s="56">
        <f>VLOOKUP($B3,RegionalIHDI[],4)</f>
        <v>10.301507537688448</v>
      </c>
      <c r="O3" s="56" t="str">
        <f>VLOOKUP($B3,RegionalIHDI[],16)</f>
        <v>—</v>
      </c>
    </row>
    <row r="4" spans="1:15" x14ac:dyDescent="0.25">
      <c r="A4" t="str">
        <f>VLOOKUP(B4,CountryList[],2,FALSE)</f>
        <v>LCN</v>
      </c>
      <c r="B4" s="16" t="s">
        <v>44</v>
      </c>
      <c r="C4" s="59">
        <v>38</v>
      </c>
      <c r="D4" s="60">
        <f>VLOOKUP(A4,TradeVolume[],6)</f>
        <v>1029387361.75</v>
      </c>
      <c r="E4" s="60">
        <f>VLOOKUP(A4,TradeVolume[],7)</f>
        <v>974111067.25999999</v>
      </c>
      <c r="F4" s="62">
        <f t="shared" si="0"/>
        <v>5.3698244746300472E-2</v>
      </c>
      <c r="G4" s="71">
        <f>100*D4/VLOOKUP("WLD", TradeVolume[], 6, FALSE)</f>
        <v>5.9774761638822307</v>
      </c>
      <c r="H4" s="71">
        <f>100*E4/VLOOKUP("WLD", TradeVolume[], 7, FALSE)</f>
        <v>5.0635236453436887</v>
      </c>
      <c r="I4" s="71">
        <f t="shared" si="1"/>
        <v>1577.9309918342371</v>
      </c>
      <c r="J4" s="71">
        <f t="shared" si="2"/>
        <v>1493.1988672419498</v>
      </c>
      <c r="K4" s="63">
        <f>VLOOKUP(A4,Population[],MATCH("2020",Population[#Headers],0),FALSE)</f>
        <v>652365260</v>
      </c>
      <c r="M4" s="58">
        <f>VLOOKUP($B4,RegionalIHDI[],3)</f>
        <v>0.60099999999999998</v>
      </c>
      <c r="N4" s="56">
        <f>VLOOKUP($B4,RegionalIHDI[],4)</f>
        <v>20.291777188328918</v>
      </c>
      <c r="O4" s="56" t="str">
        <f>VLOOKUP($B4,RegionalIHDI[],16)</f>
        <v>—</v>
      </c>
    </row>
    <row r="5" spans="1:15" x14ac:dyDescent="0.25">
      <c r="A5" t="str">
        <f>VLOOKUP(B5,CountryList[],2,FALSE)</f>
        <v>MEA</v>
      </c>
      <c r="B5" s="16" t="s">
        <v>45</v>
      </c>
      <c r="C5" s="59">
        <v>20</v>
      </c>
      <c r="D5" s="60">
        <f>VLOOKUP(A5,TradeVolume[],6)</f>
        <v>732299568.25999999</v>
      </c>
      <c r="E5" s="60">
        <f>VLOOKUP(A5,TradeVolume[],7)</f>
        <v>968780461.40999997</v>
      </c>
      <c r="F5" s="62">
        <f t="shared" si="0"/>
        <v>-0.32292917188507531</v>
      </c>
      <c r="G5" s="71">
        <f>100*D5/VLOOKUP("WLD", TradeVolume[], 6, FALSE)</f>
        <v>4.2523382127538527</v>
      </c>
      <c r="H5" s="71">
        <f>100*E5/VLOOKUP("WLD", TradeVolume[], 7, FALSE)</f>
        <v>5.0358146400026396</v>
      </c>
      <c r="I5" s="71">
        <f t="shared" si="1"/>
        <v>1576.3891854687013</v>
      </c>
      <c r="J5" s="71">
        <f t="shared" si="2"/>
        <v>2085.4512397006974</v>
      </c>
      <c r="K5" s="63">
        <f>VLOOKUP(A5,Population[],MATCH("2020",Population[#Headers],0),FALSE)</f>
        <v>464542370</v>
      </c>
      <c r="M5" s="58">
        <f>VLOOKUP($B5,RegionalIHDI[],3)</f>
        <v>0.60099999999999998</v>
      </c>
      <c r="N5" s="56">
        <f>VLOOKUP($B5,RegionalIHDI[],4)</f>
        <v>20.291777188328918</v>
      </c>
      <c r="O5" s="56" t="str">
        <f>VLOOKUP($B5,RegionalIHDI[],16)</f>
        <v>—</v>
      </c>
    </row>
    <row r="6" spans="1:15" x14ac:dyDescent="0.25">
      <c r="A6" t="str">
        <f>VLOOKUP(B6,CountryList[],2,FALSE)</f>
        <v>NAC</v>
      </c>
      <c r="B6" s="16" t="s">
        <v>40</v>
      </c>
      <c r="C6" s="59">
        <v>3</v>
      </c>
      <c r="D6" s="60">
        <f>VLOOKUP(A6,TradeVolume[],6)</f>
        <v>1777089786.26</v>
      </c>
      <c r="E6" s="60">
        <f>VLOOKUP(A6,TradeVolume[],7)</f>
        <v>3143796408.6999998</v>
      </c>
      <c r="F6" s="62">
        <f t="shared" si="0"/>
        <v>-0.76907010158238664</v>
      </c>
      <c r="G6" s="71">
        <f>100*D6/VLOOKUP("WLD", TradeVolume[], 6, FALSE)</f>
        <v>10.319256125691128</v>
      </c>
      <c r="H6" s="71">
        <f>100*E6/VLOOKUP("WLD", TradeVolume[], 7, FALSE)</f>
        <v>16.341758128644855</v>
      </c>
      <c r="I6" s="71">
        <f t="shared" si="1"/>
        <v>4808.1150405669823</v>
      </c>
      <c r="J6" s="71">
        <f t="shared" si="2"/>
        <v>8505.8925632356331</v>
      </c>
      <c r="K6" s="63">
        <f>VLOOKUP(A6,Population[],MATCH("2020",Population[#Headers],0),FALSE)</f>
        <v>369602177</v>
      </c>
      <c r="M6" s="58">
        <f>VLOOKUP($B6,RegionalIHDI[],3)</f>
        <v>0.60099999999999998</v>
      </c>
      <c r="N6" s="56">
        <f>VLOOKUP($B6,RegionalIHDI[],4)</f>
        <v>20.291777188328918</v>
      </c>
      <c r="O6" s="56" t="str">
        <f>VLOOKUP($B6,RegionalIHDI[],16)</f>
        <v>—</v>
      </c>
    </row>
    <row r="7" spans="1:15" x14ac:dyDescent="0.25">
      <c r="A7" t="str">
        <f>VLOOKUP(B7,CountryList[],2,FALSE)</f>
        <v>SAS</v>
      </c>
      <c r="B7" s="16" t="s">
        <v>52</v>
      </c>
      <c r="C7" s="59">
        <v>8</v>
      </c>
      <c r="D7" s="60">
        <f>VLOOKUP(A7,TradeVolume[],6)</f>
        <v>333420896.38999999</v>
      </c>
      <c r="E7" s="60">
        <f>VLOOKUP(A7,TradeVolume[],7)</f>
        <v>463231861.31999999</v>
      </c>
      <c r="F7" s="62">
        <f t="shared" si="0"/>
        <v>-0.38933062185209022</v>
      </c>
      <c r="G7" s="71">
        <f>100*D7/VLOOKUP("WLD", TradeVolume[], 6, FALSE)</f>
        <v>1.9361180589231881</v>
      </c>
      <c r="H7" s="71">
        <f>100*E7/VLOOKUP("WLD", TradeVolume[], 7, FALSE)</f>
        <v>2.4079240672915261</v>
      </c>
      <c r="I7" s="71">
        <f t="shared" si="1"/>
        <v>179.55951116283993</v>
      </c>
      <c r="J7" s="71">
        <f t="shared" si="2"/>
        <v>249.46752730332568</v>
      </c>
      <c r="K7" s="63">
        <f>VLOOKUP(A7,Population[],MATCH("2020",Population[#Headers],0),FALSE)</f>
        <v>1856882402</v>
      </c>
      <c r="M7" s="58">
        <f>VLOOKUP($B7,RegionalIHDI[],3)</f>
        <v>0.47599999999999998</v>
      </c>
      <c r="N7" s="56">
        <f>VLOOKUP($B7,RegionalIHDI[],4)</f>
        <v>24.683544303797479</v>
      </c>
      <c r="O7" s="56" t="str">
        <f>VLOOKUP($B7,RegionalIHDI[],16)</f>
        <v>—</v>
      </c>
    </row>
    <row r="8" spans="1:15" x14ac:dyDescent="0.25">
      <c r="A8" t="str">
        <f>VLOOKUP(B8,CountryList[],2,FALSE)</f>
        <v>SSF</v>
      </c>
      <c r="B8" s="16" t="s">
        <v>58</v>
      </c>
      <c r="C8" s="59">
        <v>48</v>
      </c>
      <c r="D8" s="60">
        <f>VLOOKUP(A8,TradeVolume[],6)</f>
        <v>317897835.38999999</v>
      </c>
      <c r="E8" s="60">
        <f>VLOOKUP(A8,TradeVolume[],7)</f>
        <v>381794220.93000001</v>
      </c>
      <c r="F8" s="62">
        <f t="shared" si="0"/>
        <v>-0.20099660465322566</v>
      </c>
      <c r="G8" s="71">
        <f>100*D8/VLOOKUP("WLD", TradeVolume[], 6, FALSE)</f>
        <v>1.8459783014656601</v>
      </c>
      <c r="H8" s="71">
        <f>100*E8/VLOOKUP("WLD", TradeVolume[], 7, FALSE)</f>
        <v>1.984603327393087</v>
      </c>
      <c r="I8" s="71">
        <f t="shared" si="1"/>
        <v>279.82812185704239</v>
      </c>
      <c r="J8" s="71">
        <f t="shared" si="2"/>
        <v>336.07262423679691</v>
      </c>
      <c r="K8" s="63">
        <f>VLOOKUP(A8,Population[],MATCH("2020",Population[#Headers],0),FALSE)</f>
        <v>1136046775</v>
      </c>
      <c r="M8" s="58">
        <f>VLOOKUP($B8,RegionalIHDI[],3)</f>
        <v>0.38300000000000001</v>
      </c>
      <c r="N8" s="56">
        <f>VLOOKUP($B8,RegionalIHDI[],4)</f>
        <v>29.981718464351015</v>
      </c>
      <c r="O8" s="56" t="str">
        <f>VLOOKUP($B8,RegionalIHDI[],16)</f>
        <v>—</v>
      </c>
    </row>
    <row r="9" spans="1:15" x14ac:dyDescent="0.25">
      <c r="B9" s="16"/>
      <c r="D9" s="60"/>
    </row>
  </sheetData>
  <conditionalFormatting sqref="E2:K8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{59EAED46-1F44-4BEC-80A0-2E7F6FA752FC}</x14:id>
        </ext>
      </extLst>
    </cfRule>
  </conditionalFormatting>
  <conditionalFormatting sqref="D2:D8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{214135D1-CE99-4FCD-98C2-096A87A3A246}</x14:id>
        </ext>
      </extLst>
    </cfRule>
  </conditionalFormatting>
  <conditionalFormatting sqref="F2:K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{22058059-7EEC-4B11-B9CF-31E0190CEC5F}</x14:id>
        </ext>
      </extLst>
    </cfRule>
  </conditionalFormatting>
  <conditionalFormatting sqref="G2:G8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{84AB0CE3-A91F-4357-8A6D-87B95755704B}</x14:id>
        </ext>
      </extLst>
    </cfRule>
  </conditionalFormatting>
  <conditionalFormatting sqref="H2:H8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{0DC34489-48E3-4513-BD1D-C78912702D30}</x14:id>
        </ext>
      </extLst>
    </cfRule>
  </conditionalFormatting>
  <conditionalFormatting sqref="I2:I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{1B8B6AE0-5B7D-41A8-BBB0-0028BF04FB43}</x14:id>
        </ext>
      </extLst>
    </cfRule>
  </conditionalFormatting>
  <conditionalFormatting sqref="J2:J8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{1C698F84-C83E-4981-89BC-EDE8BA04C154}</x14:id>
        </ext>
      </extLst>
    </cfRule>
  </conditionalFormatting>
  <conditionalFormatting sqref="F2:F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{093E0DD1-9895-469D-B8E0-3521C2D4F381}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EAED46-1F44-4BEC-80A0-2E7F6FA752F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E2:K8</xm:sqref>
        </x14:conditionalFormatting>
        <x14:conditionalFormatting xmlns:xm="http://schemas.microsoft.com/office/excel/2006/main">
          <x14:cfRule type="dataBar" id="{214135D1-CE99-4FCD-98C2-096A87A3A2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D2:D8</xm:sqref>
        </x14:conditionalFormatting>
        <x14:conditionalFormatting xmlns:xm="http://schemas.microsoft.com/office/excel/2006/main">
          <x14:cfRule type="dataBar" id="{22058059-7EEC-4B11-B9CF-31E0190CEC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F2:K8</xm:sqref>
        </x14:conditionalFormatting>
        <x14:conditionalFormatting xmlns:xm="http://schemas.microsoft.com/office/excel/2006/main">
          <x14:cfRule type="dataBar" id="{84AB0CE3-A91F-4357-8A6D-87B95755704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G2:G8</xm:sqref>
        </x14:conditionalFormatting>
        <x14:conditionalFormatting xmlns:xm="http://schemas.microsoft.com/office/excel/2006/main">
          <x14:cfRule type="dataBar" id="{0DC34489-48E3-4513-BD1D-C78912702D3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H2:H8</xm:sqref>
        </x14:conditionalFormatting>
        <x14:conditionalFormatting xmlns:xm="http://schemas.microsoft.com/office/excel/2006/main">
          <x14:cfRule type="dataBar" id="{1B8B6AE0-5B7D-41A8-BBB0-0028BF04FB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I2:I8</xm:sqref>
        </x14:conditionalFormatting>
        <x14:conditionalFormatting xmlns:xm="http://schemas.microsoft.com/office/excel/2006/main">
          <x14:cfRule type="dataBar" id="{1C698F84-C83E-4981-89BC-EDE8BA04C15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J2:J8</xm:sqref>
        </x14:conditionalFormatting>
        <x14:conditionalFormatting xmlns:xm="http://schemas.microsoft.com/office/excel/2006/main">
          <x14:cfRule type="dataBar" id="{093E0DD1-9895-469D-B8E0-3521C2D4F3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L249"/>
  <sheetViews>
    <sheetView topLeftCell="A223" workbookViewId="0">
      <selection activeCell="G243" sqref="G243"/>
    </sheetView>
  </sheetViews>
  <sheetFormatPr defaultRowHeight="15" x14ac:dyDescent="0.25"/>
  <cols>
    <col min="1" max="2" width="16.7109375" style="8" customWidth="1"/>
    <col min="3" max="3" width="26.42578125" style="8" bestFit="1" customWidth="1"/>
    <col min="4" max="4" width="7.140625" style="9" customWidth="1"/>
    <col min="5" max="5" width="12.85546875" style="8" customWidth="1"/>
    <col min="6" max="6" width="23.140625" style="9" customWidth="1"/>
    <col min="7" max="7" width="16" style="8" customWidth="1"/>
    <col min="9" max="9" width="23.42578125" style="10" customWidth="1"/>
    <col min="10" max="10" width="25" style="11" customWidth="1"/>
    <col min="11" max="11" width="25.28515625" style="9" customWidth="1"/>
    <col min="12" max="12" width="32.42578125" style="11" customWidth="1"/>
    <col min="13" max="13" width="19.28515625" style="12" customWidth="1"/>
    <col min="14" max="14" width="20.7109375" style="12" customWidth="1"/>
    <col min="15" max="15" width="24.42578125" style="10" customWidth="1"/>
    <col min="16" max="16" width="27.140625" style="10" customWidth="1"/>
    <col min="17" max="17" width="21.7109375" style="9" customWidth="1"/>
    <col min="18" max="18" width="33.7109375" style="9" customWidth="1"/>
    <col min="19" max="19" width="34.7109375" style="9" customWidth="1"/>
    <col min="20" max="20" width="33" style="9" customWidth="1"/>
    <col min="21" max="21" width="29.7109375" style="9" customWidth="1"/>
    <col min="22" max="22" width="18.42578125" style="9" customWidth="1"/>
    <col min="23" max="23" width="18.140625" style="9" customWidth="1"/>
    <col min="24" max="24" width="39.7109375" style="9" customWidth="1"/>
    <col min="25" max="25" width="36.28515625" style="10" customWidth="1"/>
    <col min="26" max="26" width="37.28515625" style="10" customWidth="1"/>
    <col min="27" max="27" width="25.140625" style="10" customWidth="1"/>
    <col min="28" max="28" width="27.85546875" style="10" customWidth="1"/>
    <col min="29" max="29" width="22.42578125" style="9" customWidth="1"/>
    <col min="30" max="30" width="34.42578125" style="10" customWidth="1"/>
    <col min="31" max="31" width="35.42578125" style="10" customWidth="1"/>
    <col min="32" max="32" width="33.7109375" style="9" customWidth="1"/>
    <col min="33" max="33" width="30.42578125" style="9" customWidth="1"/>
    <col min="34" max="34" width="19.140625" style="10" customWidth="1"/>
    <col min="35" max="35" width="18.85546875" style="9" customWidth="1"/>
    <col min="36" max="36" width="40.42578125" style="10" customWidth="1"/>
    <col min="37" max="37" width="37" style="10" customWidth="1"/>
    <col min="38" max="38" width="38" style="9" customWidth="1"/>
  </cols>
  <sheetData>
    <row r="1" spans="1:38" s="1" customFormat="1" ht="31.5" customHeight="1" x14ac:dyDescent="0.25">
      <c r="A1" s="2" t="s">
        <v>1184</v>
      </c>
      <c r="B1" s="2" t="s">
        <v>0</v>
      </c>
      <c r="C1" s="3" t="s">
        <v>1</v>
      </c>
      <c r="D1" s="2" t="s">
        <v>2</v>
      </c>
      <c r="E1" s="2" t="s">
        <v>3</v>
      </c>
      <c r="F1" s="4" t="s">
        <v>4</v>
      </c>
      <c r="G1" s="3" t="s">
        <v>5</v>
      </c>
      <c r="H1" s="3" t="s">
        <v>7</v>
      </c>
      <c r="I1" s="3" t="s">
        <v>6</v>
      </c>
      <c r="J1" s="3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3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4" t="s">
        <v>30</v>
      </c>
      <c r="AG1" s="3" t="s">
        <v>31</v>
      </c>
      <c r="AH1" s="4" t="s">
        <v>32</v>
      </c>
      <c r="AI1" s="4" t="s">
        <v>33</v>
      </c>
      <c r="AJ1" s="3" t="s">
        <v>34</v>
      </c>
    </row>
    <row r="2" spans="1:38" ht="18.75" customHeight="1" x14ac:dyDescent="0.25">
      <c r="A2" s="8" t="str">
        <f>VLOOKUP(TradeVolume[[#This Row],[Partner Name]],CountryList[],2,FALSE)</f>
        <v>ABW</v>
      </c>
      <c r="B2" s="5" t="s">
        <v>231</v>
      </c>
      <c r="C2" s="6">
        <v>2020</v>
      </c>
      <c r="D2" s="5" t="s">
        <v>36</v>
      </c>
      <c r="E2" s="5" t="s">
        <v>37</v>
      </c>
      <c r="F2" s="7">
        <v>147325.74</v>
      </c>
      <c r="G2" s="7">
        <v>946901.06</v>
      </c>
      <c r="H2" s="6">
        <v>100</v>
      </c>
      <c r="I2" s="6">
        <v>100</v>
      </c>
      <c r="J2" s="6">
        <v>1</v>
      </c>
      <c r="K2" s="7">
        <v>-15.44</v>
      </c>
      <c r="L2" s="7">
        <v>-15.44</v>
      </c>
      <c r="M2" s="7">
        <v>5.5</v>
      </c>
      <c r="N2" s="7">
        <v>3.31</v>
      </c>
      <c r="O2" s="6">
        <v>4775</v>
      </c>
      <c r="P2" s="7">
        <v>21.76</v>
      </c>
      <c r="Q2" s="7">
        <v>77.17</v>
      </c>
      <c r="R2" s="7">
        <v>0.1</v>
      </c>
      <c r="S2" s="7">
        <v>0.96</v>
      </c>
      <c r="T2" s="7">
        <v>320.62</v>
      </c>
      <c r="U2" s="6">
        <v>0</v>
      </c>
      <c r="V2" s="7">
        <v>28.56</v>
      </c>
      <c r="W2" s="7">
        <v>99777.86</v>
      </c>
      <c r="X2" s="7">
        <v>10239.34</v>
      </c>
      <c r="Y2" s="7">
        <v>9.2200000000000006</v>
      </c>
      <c r="Z2" s="7">
        <v>4.0599999999999996</v>
      </c>
      <c r="AA2" s="6">
        <v>243026</v>
      </c>
      <c r="AB2" s="7">
        <v>70.64</v>
      </c>
      <c r="AC2" s="7">
        <v>24.63</v>
      </c>
      <c r="AD2" s="7">
        <v>124.17</v>
      </c>
      <c r="AE2" s="7">
        <v>116.48</v>
      </c>
      <c r="AF2" s="7">
        <v>2739.7</v>
      </c>
      <c r="AG2" s="6">
        <v>0</v>
      </c>
      <c r="AH2" s="7">
        <v>89504.71</v>
      </c>
      <c r="AI2" s="7">
        <v>110017.2</v>
      </c>
      <c r="AJ2" s="6">
        <v>0</v>
      </c>
      <c r="AK2"/>
      <c r="AL2"/>
    </row>
    <row r="3" spans="1:38" ht="18.75" customHeight="1" x14ac:dyDescent="0.25">
      <c r="A3" s="8" t="str">
        <f>VLOOKUP(TradeVolume[[#This Row],[Partner Name]],CountryList[],2,FALSE)</f>
        <v>AFG</v>
      </c>
      <c r="B3" s="5" t="s">
        <v>166</v>
      </c>
      <c r="C3" s="6">
        <v>2020</v>
      </c>
      <c r="D3" s="5" t="s">
        <v>36</v>
      </c>
      <c r="E3" s="5" t="s">
        <v>37</v>
      </c>
      <c r="F3" s="7">
        <v>1815345.02</v>
      </c>
      <c r="G3" s="7">
        <v>7321627.0599999996</v>
      </c>
      <c r="H3" s="6">
        <v>100</v>
      </c>
      <c r="I3" s="6">
        <v>100</v>
      </c>
      <c r="K3" s="12"/>
      <c r="L3" s="12"/>
      <c r="M3" s="7">
        <v>4.76</v>
      </c>
      <c r="N3" s="7">
        <v>1.91</v>
      </c>
      <c r="O3" s="6">
        <v>17515</v>
      </c>
      <c r="P3" s="7">
        <v>39.75</v>
      </c>
      <c r="Q3" s="7">
        <v>59.32</v>
      </c>
      <c r="R3" s="7">
        <v>0.28999999999999998</v>
      </c>
      <c r="S3" s="7">
        <v>0.63</v>
      </c>
      <c r="T3" s="7">
        <v>754.3</v>
      </c>
      <c r="U3" s="6">
        <v>0</v>
      </c>
      <c r="V3" s="7">
        <v>132087.18</v>
      </c>
      <c r="W3" s="7">
        <v>1166988.77</v>
      </c>
      <c r="X3" s="7">
        <v>1099161.55</v>
      </c>
      <c r="Y3" s="7">
        <v>9.77</v>
      </c>
      <c r="Z3" s="7">
        <v>8.48</v>
      </c>
      <c r="AA3" s="6">
        <v>557486</v>
      </c>
      <c r="AB3" s="7">
        <v>70.38</v>
      </c>
      <c r="AC3" s="7">
        <v>22.09</v>
      </c>
      <c r="AD3" s="7">
        <v>160.76</v>
      </c>
      <c r="AE3" s="7">
        <v>79.040000000000006</v>
      </c>
      <c r="AF3" s="6">
        <v>3000</v>
      </c>
      <c r="AG3" s="6">
        <v>0</v>
      </c>
      <c r="AH3" s="7">
        <v>1413341.34</v>
      </c>
      <c r="AI3" s="7">
        <v>2266150.3199999998</v>
      </c>
      <c r="AJ3" s="6">
        <v>0</v>
      </c>
      <c r="AK3"/>
      <c r="AL3"/>
    </row>
    <row r="4" spans="1:38" ht="18.75" customHeight="1" x14ac:dyDescent="0.25">
      <c r="A4" s="8" t="str">
        <f>VLOOKUP(TradeVolume[[#This Row],[Partner Name]],CountryList[],2,FALSE)</f>
        <v>AGO</v>
      </c>
      <c r="B4" s="5" t="s">
        <v>154</v>
      </c>
      <c r="C4" s="6">
        <v>2020</v>
      </c>
      <c r="D4" s="5" t="s">
        <v>36</v>
      </c>
      <c r="E4" s="5" t="s">
        <v>37</v>
      </c>
      <c r="F4" s="7">
        <v>23975221.739999998</v>
      </c>
      <c r="G4" s="7">
        <v>9686700.7300000004</v>
      </c>
      <c r="H4" s="6">
        <v>100</v>
      </c>
      <c r="I4" s="6">
        <v>100</v>
      </c>
      <c r="K4" s="12"/>
      <c r="L4" s="12"/>
      <c r="M4" s="7">
        <v>6.17</v>
      </c>
      <c r="N4" s="7">
        <v>0.99</v>
      </c>
      <c r="O4" s="6">
        <v>14077</v>
      </c>
      <c r="P4" s="7">
        <v>54.05</v>
      </c>
      <c r="Q4" s="7">
        <v>42.52</v>
      </c>
      <c r="R4" s="7">
        <v>3.01</v>
      </c>
      <c r="S4" s="7">
        <v>0.42</v>
      </c>
      <c r="T4" s="7">
        <v>274.5</v>
      </c>
      <c r="U4" s="6">
        <v>0</v>
      </c>
      <c r="V4" s="7">
        <v>1035.44</v>
      </c>
      <c r="W4" s="7">
        <v>24874842.260000002</v>
      </c>
      <c r="X4" s="7">
        <v>81268.11</v>
      </c>
      <c r="Y4" s="7">
        <v>9.01</v>
      </c>
      <c r="Z4" s="7">
        <v>3.19</v>
      </c>
      <c r="AA4" s="6">
        <v>518296</v>
      </c>
      <c r="AB4" s="7">
        <v>67.77</v>
      </c>
      <c r="AC4" s="7">
        <v>24.73</v>
      </c>
      <c r="AD4" s="7">
        <v>184.59</v>
      </c>
      <c r="AE4" s="7">
        <v>91.5</v>
      </c>
      <c r="AF4" s="6">
        <v>3000</v>
      </c>
      <c r="AG4" s="6">
        <v>0</v>
      </c>
      <c r="AH4" s="7">
        <v>20879124.530000001</v>
      </c>
      <c r="AI4" s="7">
        <v>24956110.370000001</v>
      </c>
      <c r="AJ4" s="6">
        <v>0</v>
      </c>
      <c r="AK4"/>
      <c r="AL4"/>
    </row>
    <row r="5" spans="1:38" ht="18.75" customHeight="1" x14ac:dyDescent="0.25">
      <c r="A5" s="8" t="str">
        <f>VLOOKUP(TradeVolume[[#This Row],[Partner Name]],CountryList[],2,FALSE)</f>
        <v>AIA</v>
      </c>
      <c r="B5" s="5" t="s">
        <v>254</v>
      </c>
      <c r="C5" s="6">
        <v>2020</v>
      </c>
      <c r="D5" s="5" t="s">
        <v>36</v>
      </c>
      <c r="E5" s="5" t="s">
        <v>37</v>
      </c>
      <c r="F5" s="7">
        <v>33580.129999999997</v>
      </c>
      <c r="G5" s="7">
        <v>154941.49</v>
      </c>
      <c r="H5" s="6">
        <v>100</v>
      </c>
      <c r="I5" s="6">
        <v>100</v>
      </c>
      <c r="K5" s="12"/>
      <c r="L5" s="12"/>
      <c r="M5" s="7">
        <v>5.19</v>
      </c>
      <c r="N5" s="7">
        <v>4.22</v>
      </c>
      <c r="O5" s="6">
        <v>2494</v>
      </c>
      <c r="P5" s="7">
        <v>36.61</v>
      </c>
      <c r="Q5" s="7">
        <v>62.47</v>
      </c>
      <c r="R5" s="7">
        <v>0.04</v>
      </c>
      <c r="S5" s="7">
        <v>0.88</v>
      </c>
      <c r="T5" s="7">
        <v>232.3</v>
      </c>
      <c r="U5" s="6">
        <v>0</v>
      </c>
      <c r="V5" s="7">
        <v>0.96</v>
      </c>
      <c r="W5" s="7">
        <v>26516.13</v>
      </c>
      <c r="X5" s="7">
        <v>8003.3</v>
      </c>
      <c r="Y5" s="7">
        <v>8.57</v>
      </c>
      <c r="Z5" s="7">
        <v>6.57</v>
      </c>
      <c r="AA5" s="6">
        <v>173487</v>
      </c>
      <c r="AB5" s="7">
        <v>72.33</v>
      </c>
      <c r="AC5" s="7">
        <v>24.46</v>
      </c>
      <c r="AD5" s="7">
        <v>97.75</v>
      </c>
      <c r="AE5" s="7">
        <v>125.74</v>
      </c>
      <c r="AF5" s="7">
        <v>1167.01</v>
      </c>
      <c r="AG5" s="6">
        <v>0</v>
      </c>
      <c r="AH5" s="7">
        <v>3393.89</v>
      </c>
      <c r="AI5" s="7">
        <v>34519.43</v>
      </c>
      <c r="AJ5" s="6">
        <v>0</v>
      </c>
      <c r="AK5"/>
      <c r="AL5"/>
    </row>
    <row r="6" spans="1:38" ht="18.75" customHeight="1" x14ac:dyDescent="0.25">
      <c r="A6" s="8" t="str">
        <f>VLOOKUP(TradeVolume[[#This Row],[Partner Name]],CountryList[],2,FALSE)</f>
        <v>ALB</v>
      </c>
      <c r="B6" s="5" t="s">
        <v>157</v>
      </c>
      <c r="C6" s="6">
        <v>2020</v>
      </c>
      <c r="D6" s="5" t="s">
        <v>36</v>
      </c>
      <c r="E6" s="5" t="s">
        <v>37</v>
      </c>
      <c r="F6" s="7">
        <v>2467354.62</v>
      </c>
      <c r="G6" s="7">
        <v>8569698.8699999992</v>
      </c>
      <c r="H6" s="6">
        <v>100</v>
      </c>
      <c r="I6" s="6">
        <v>100</v>
      </c>
      <c r="J6" s="6">
        <v>1</v>
      </c>
      <c r="K6" s="7">
        <v>-4.3</v>
      </c>
      <c r="L6" s="7">
        <v>-4.3</v>
      </c>
      <c r="M6" s="7">
        <v>1.85</v>
      </c>
      <c r="N6" s="7">
        <v>2.79</v>
      </c>
      <c r="O6" s="6">
        <v>46983</v>
      </c>
      <c r="P6" s="7">
        <v>15.54</v>
      </c>
      <c r="Q6" s="7">
        <v>79.53</v>
      </c>
      <c r="R6" s="7">
        <v>2.2400000000000002</v>
      </c>
      <c r="S6" s="7">
        <v>2.69</v>
      </c>
      <c r="T6" s="7">
        <v>1331.46</v>
      </c>
      <c r="U6" s="6">
        <v>0</v>
      </c>
      <c r="V6" s="7">
        <v>161390.85999999999</v>
      </c>
      <c r="W6" s="6">
        <v>2820624</v>
      </c>
      <c r="X6" s="7">
        <v>1327717.92</v>
      </c>
      <c r="Y6" s="7">
        <v>9.1300000000000008</v>
      </c>
      <c r="Z6" s="7">
        <v>10.029999999999999</v>
      </c>
      <c r="AA6" s="6">
        <v>748877</v>
      </c>
      <c r="AB6" s="7">
        <v>71.05</v>
      </c>
      <c r="AC6" s="7">
        <v>23.27</v>
      </c>
      <c r="AD6" s="7">
        <v>56.09</v>
      </c>
      <c r="AE6" s="7">
        <v>34.39</v>
      </c>
      <c r="AF6" s="6">
        <v>3000</v>
      </c>
      <c r="AG6" s="6">
        <v>0</v>
      </c>
      <c r="AH6" s="7">
        <v>1989415.95</v>
      </c>
      <c r="AI6" s="7">
        <v>4148341.92</v>
      </c>
      <c r="AJ6" s="6">
        <v>0</v>
      </c>
      <c r="AK6"/>
      <c r="AL6"/>
    </row>
    <row r="7" spans="1:38" ht="18.75" customHeight="1" x14ac:dyDescent="0.25">
      <c r="A7" s="8" t="str">
        <f>VLOOKUP(TradeVolume[[#This Row],[Partner Name]],CountryList[],2,FALSE)</f>
        <v>AND</v>
      </c>
      <c r="B7" s="5" t="s">
        <v>202</v>
      </c>
      <c r="C7" s="6">
        <v>2020</v>
      </c>
      <c r="D7" s="5" t="s">
        <v>36</v>
      </c>
      <c r="E7" s="5" t="s">
        <v>37</v>
      </c>
      <c r="F7" s="7">
        <v>99169.62</v>
      </c>
      <c r="G7" s="7">
        <v>3039084.07</v>
      </c>
      <c r="H7" s="6">
        <v>100</v>
      </c>
      <c r="I7" s="6">
        <v>100</v>
      </c>
      <c r="J7" s="21"/>
      <c r="K7" s="23"/>
      <c r="L7" s="23"/>
      <c r="M7" s="7">
        <v>3.99</v>
      </c>
      <c r="N7" s="7">
        <v>1.0900000000000001</v>
      </c>
      <c r="O7" s="6">
        <v>13568</v>
      </c>
      <c r="P7" s="7">
        <v>17.8</v>
      </c>
      <c r="Q7" s="7">
        <v>75.22</v>
      </c>
      <c r="R7" s="7">
        <v>4.28</v>
      </c>
      <c r="S7" s="7">
        <v>2.7</v>
      </c>
      <c r="T7" s="7">
        <v>820.34</v>
      </c>
      <c r="U7" s="6">
        <v>0</v>
      </c>
      <c r="V7" s="7">
        <v>385.99</v>
      </c>
      <c r="W7" s="7">
        <v>105337.4</v>
      </c>
      <c r="X7" s="7">
        <v>52454.66</v>
      </c>
      <c r="Y7" s="7">
        <v>9.5500000000000007</v>
      </c>
      <c r="Z7" s="7">
        <v>7.32</v>
      </c>
      <c r="AA7" s="6">
        <v>446107</v>
      </c>
      <c r="AB7" s="7">
        <v>70.34</v>
      </c>
      <c r="AC7" s="7">
        <v>22.26</v>
      </c>
      <c r="AD7" s="7">
        <v>163.78</v>
      </c>
      <c r="AE7" s="7">
        <v>79.64</v>
      </c>
      <c r="AF7" s="6">
        <v>3000</v>
      </c>
      <c r="AG7" s="6">
        <v>0</v>
      </c>
      <c r="AH7" s="7">
        <v>46956.53</v>
      </c>
      <c r="AI7" s="7">
        <v>157792.06</v>
      </c>
      <c r="AJ7" s="6">
        <v>0</v>
      </c>
      <c r="AK7"/>
      <c r="AL7"/>
    </row>
    <row r="8" spans="1:38" ht="18.75" customHeight="1" x14ac:dyDescent="0.25">
      <c r="A8" s="8" t="str">
        <f>VLOOKUP(TradeVolume[[#This Row],[Partner Name]],CountryList[],2,FALSE)</f>
        <v>ARE</v>
      </c>
      <c r="B8" s="5" t="s">
        <v>70</v>
      </c>
      <c r="C8" s="6">
        <v>2020</v>
      </c>
      <c r="D8" s="5" t="s">
        <v>36</v>
      </c>
      <c r="E8" s="5" t="s">
        <v>37</v>
      </c>
      <c r="F8" s="7">
        <v>165907679.00999999</v>
      </c>
      <c r="G8" s="7">
        <v>205912004.34999999</v>
      </c>
      <c r="H8" s="6">
        <v>100</v>
      </c>
      <c r="I8" s="6">
        <v>100</v>
      </c>
      <c r="J8" s="6">
        <v>1</v>
      </c>
      <c r="K8" s="7">
        <v>-7.47</v>
      </c>
      <c r="L8" s="7">
        <v>-7.47</v>
      </c>
      <c r="M8" s="7">
        <v>6.3</v>
      </c>
      <c r="N8" s="7">
        <v>3.45</v>
      </c>
      <c r="O8" s="6">
        <v>248035</v>
      </c>
      <c r="P8" s="7">
        <v>59.3</v>
      </c>
      <c r="Q8" s="7">
        <v>36.950000000000003</v>
      </c>
      <c r="R8" s="7">
        <v>2.78</v>
      </c>
      <c r="S8" s="7">
        <v>0.97</v>
      </c>
      <c r="T8" s="7">
        <v>1545.16</v>
      </c>
      <c r="U8" s="6">
        <v>0</v>
      </c>
      <c r="V8" s="7">
        <v>39191842.600000001</v>
      </c>
      <c r="W8" s="7">
        <v>185965985.08000001</v>
      </c>
      <c r="X8" s="7">
        <v>420392.63</v>
      </c>
      <c r="Y8" s="7">
        <v>8.4</v>
      </c>
      <c r="Z8" s="7">
        <v>5.82</v>
      </c>
      <c r="AA8" s="6">
        <v>1468620</v>
      </c>
      <c r="AB8" s="7">
        <v>69.37</v>
      </c>
      <c r="AC8" s="7">
        <v>24.69</v>
      </c>
      <c r="AD8" s="7">
        <v>23.36</v>
      </c>
      <c r="AE8" s="7">
        <v>11.83</v>
      </c>
      <c r="AF8" s="6">
        <v>3000</v>
      </c>
      <c r="AG8" s="6">
        <v>0</v>
      </c>
      <c r="AH8" s="7">
        <v>92224417.909999996</v>
      </c>
      <c r="AI8" s="7">
        <v>186386377.71000001</v>
      </c>
      <c r="AJ8" s="6">
        <v>0</v>
      </c>
      <c r="AK8"/>
      <c r="AL8"/>
    </row>
    <row r="9" spans="1:38" ht="18.75" customHeight="1" x14ac:dyDescent="0.25">
      <c r="A9" s="8" t="str">
        <f>VLOOKUP(TradeVolume[[#This Row],[Partner Name]],CountryList[],2,FALSE)</f>
        <v>ARG</v>
      </c>
      <c r="B9" s="5" t="s">
        <v>102</v>
      </c>
      <c r="C9" s="6">
        <v>2020</v>
      </c>
      <c r="D9" s="5" t="s">
        <v>36</v>
      </c>
      <c r="E9" s="5" t="s">
        <v>37</v>
      </c>
      <c r="F9" s="7">
        <v>58926151.640000001</v>
      </c>
      <c r="G9" s="7">
        <v>46663174.060000002</v>
      </c>
      <c r="H9" s="6">
        <v>100</v>
      </c>
      <c r="I9" s="6">
        <v>100</v>
      </c>
      <c r="J9" s="22">
        <v>1</v>
      </c>
      <c r="K9" s="24">
        <v>-7.15</v>
      </c>
      <c r="L9" s="24">
        <v>-7.15</v>
      </c>
      <c r="M9" s="7">
        <v>3.35</v>
      </c>
      <c r="N9" s="7">
        <v>9.69</v>
      </c>
      <c r="O9" s="6">
        <v>120048</v>
      </c>
      <c r="P9" s="7">
        <v>46.03</v>
      </c>
      <c r="Q9" s="7">
        <v>40.64</v>
      </c>
      <c r="R9" s="7">
        <v>11.7</v>
      </c>
      <c r="S9" s="7">
        <v>1.63</v>
      </c>
      <c r="T9" s="6">
        <v>3000</v>
      </c>
      <c r="U9" s="6">
        <v>0</v>
      </c>
      <c r="V9" s="7">
        <v>13677150.869999999</v>
      </c>
      <c r="W9" s="7">
        <v>65707777.780000001</v>
      </c>
      <c r="X9" s="7">
        <v>2734474.36</v>
      </c>
      <c r="Y9" s="7">
        <v>8.6</v>
      </c>
      <c r="Z9" s="7">
        <v>10.91</v>
      </c>
      <c r="AA9" s="6">
        <v>1228159</v>
      </c>
      <c r="AB9" s="7">
        <v>69.42</v>
      </c>
      <c r="AC9" s="7">
        <v>24.09</v>
      </c>
      <c r="AD9" s="7">
        <v>44.92</v>
      </c>
      <c r="AE9" s="7">
        <v>21.51</v>
      </c>
      <c r="AF9" s="6">
        <v>3000</v>
      </c>
      <c r="AG9" s="6">
        <v>0</v>
      </c>
      <c r="AH9" s="7">
        <v>23938596.09</v>
      </c>
      <c r="AI9" s="7">
        <v>68442252.140000001</v>
      </c>
      <c r="AJ9" s="6">
        <v>0</v>
      </c>
      <c r="AK9"/>
      <c r="AL9"/>
    </row>
    <row r="10" spans="1:38" ht="18.75" customHeight="1" x14ac:dyDescent="0.25">
      <c r="A10" s="8" t="str">
        <f>VLOOKUP(TradeVolume[[#This Row],[Partner Name]],CountryList[],2,FALSE)</f>
        <v>ARM</v>
      </c>
      <c r="B10" s="5" t="s">
        <v>188</v>
      </c>
      <c r="C10" s="6">
        <v>2020</v>
      </c>
      <c r="D10" s="5" t="s">
        <v>36</v>
      </c>
      <c r="E10" s="5" t="s">
        <v>37</v>
      </c>
      <c r="F10" s="7">
        <v>2755083.51</v>
      </c>
      <c r="G10" s="7">
        <v>4223093.1900000004</v>
      </c>
      <c r="H10" s="6">
        <v>100</v>
      </c>
      <c r="I10" s="6">
        <v>100</v>
      </c>
      <c r="J10" s="22">
        <v>1</v>
      </c>
      <c r="K10" s="24">
        <v>-5.12</v>
      </c>
      <c r="L10" s="24">
        <v>-5.12</v>
      </c>
      <c r="M10" s="7">
        <v>1.34</v>
      </c>
      <c r="N10" s="7">
        <v>1.28</v>
      </c>
      <c r="O10" s="6">
        <v>32209</v>
      </c>
      <c r="P10" s="7">
        <v>10.54</v>
      </c>
      <c r="Q10" s="7">
        <v>72.48</v>
      </c>
      <c r="R10" s="7">
        <v>15.97</v>
      </c>
      <c r="S10" s="6">
        <v>1</v>
      </c>
      <c r="T10" s="6">
        <v>630</v>
      </c>
      <c r="U10" s="6">
        <v>0</v>
      </c>
      <c r="V10" s="7">
        <v>390080.1</v>
      </c>
      <c r="W10" s="7">
        <v>1280959.26</v>
      </c>
      <c r="X10" s="7">
        <v>1944382.33</v>
      </c>
      <c r="Y10" s="7">
        <v>9.85</v>
      </c>
      <c r="Z10" s="7">
        <v>8.08</v>
      </c>
      <c r="AA10" s="6">
        <v>700179</v>
      </c>
      <c r="AB10" s="7">
        <v>70.61</v>
      </c>
      <c r="AC10" s="7">
        <v>21.27</v>
      </c>
      <c r="AD10" s="7">
        <v>120.94</v>
      </c>
      <c r="AE10" s="7">
        <v>55.48</v>
      </c>
      <c r="AF10" s="6">
        <v>3000</v>
      </c>
      <c r="AG10" s="6">
        <v>0</v>
      </c>
      <c r="AH10" s="7">
        <v>2440917.2999999998</v>
      </c>
      <c r="AI10" s="7">
        <v>3225341.59</v>
      </c>
      <c r="AJ10" s="6">
        <v>0</v>
      </c>
      <c r="AK10"/>
      <c r="AL10"/>
    </row>
    <row r="11" spans="1:38" ht="18.75" customHeight="1" x14ac:dyDescent="0.25">
      <c r="A11" s="8" t="str">
        <f>VLOOKUP(TradeVolume[[#This Row],[Partner Name]],CountryList[],2,FALSE)</f>
        <v>ASM</v>
      </c>
      <c r="B11" s="5" t="s">
        <v>257</v>
      </c>
      <c r="C11" s="6">
        <v>2020</v>
      </c>
      <c r="D11" s="5" t="s">
        <v>36</v>
      </c>
      <c r="E11" s="5" t="s">
        <v>37</v>
      </c>
      <c r="F11" s="7">
        <v>20131.43</v>
      </c>
      <c r="G11" s="7">
        <v>135517.35999999999</v>
      </c>
      <c r="H11" s="6">
        <v>100</v>
      </c>
      <c r="I11" s="6">
        <v>100</v>
      </c>
      <c r="J11" s="21"/>
      <c r="K11" s="23"/>
      <c r="L11" s="23"/>
      <c r="M11" s="7">
        <v>6.19</v>
      </c>
      <c r="N11" s="7">
        <v>3.75</v>
      </c>
      <c r="O11" s="6">
        <v>4915</v>
      </c>
      <c r="P11" s="7">
        <v>62.08</v>
      </c>
      <c r="Q11" s="7">
        <v>21.57</v>
      </c>
      <c r="R11" s="7">
        <v>14.53</v>
      </c>
      <c r="S11" s="7">
        <v>1.83</v>
      </c>
      <c r="T11" s="7">
        <v>125.57</v>
      </c>
      <c r="U11" s="6">
        <v>0</v>
      </c>
      <c r="V11" s="7">
        <v>57.14</v>
      </c>
      <c r="W11" s="7">
        <v>15751.11</v>
      </c>
      <c r="X11" s="7">
        <v>1869.64</v>
      </c>
      <c r="Y11" s="7">
        <v>9.11</v>
      </c>
      <c r="Z11" s="7">
        <v>5.43</v>
      </c>
      <c r="AA11" s="6">
        <v>215246</v>
      </c>
      <c r="AB11" s="7">
        <v>70.3</v>
      </c>
      <c r="AC11" s="7">
        <v>22.21</v>
      </c>
      <c r="AD11" s="7">
        <v>228.55</v>
      </c>
      <c r="AE11" s="7">
        <v>99.17</v>
      </c>
      <c r="AF11" s="7">
        <v>1331.46</v>
      </c>
      <c r="AG11" s="6">
        <v>0</v>
      </c>
      <c r="AH11" s="7">
        <v>1164.1400000000001</v>
      </c>
      <c r="AI11" s="7">
        <v>17620.75</v>
      </c>
      <c r="AJ11" s="6">
        <v>0</v>
      </c>
      <c r="AK11"/>
      <c r="AL11"/>
    </row>
    <row r="12" spans="1:38" ht="18.75" customHeight="1" x14ac:dyDescent="0.25">
      <c r="A12" s="8" t="str">
        <f>VLOOKUP(TradeVolume[[#This Row],[Partner Name]],CountryList[],2,FALSE)</f>
        <v>ATA</v>
      </c>
      <c r="B12" s="5" t="s">
        <v>270</v>
      </c>
      <c r="C12" s="6">
        <v>2020</v>
      </c>
      <c r="D12" s="5" t="s">
        <v>36</v>
      </c>
      <c r="E12" s="5" t="s">
        <v>37</v>
      </c>
      <c r="F12" s="7">
        <v>10109.879999999999</v>
      </c>
      <c r="G12" s="7">
        <v>48280.58</v>
      </c>
      <c r="H12" s="6">
        <v>100</v>
      </c>
      <c r="I12" s="6">
        <v>100</v>
      </c>
      <c r="J12" s="21"/>
      <c r="K12" s="23"/>
      <c r="L12" s="23"/>
      <c r="M12" s="7">
        <v>5.87</v>
      </c>
      <c r="N12" s="7">
        <v>4.1900000000000004</v>
      </c>
      <c r="O12" s="6">
        <v>981</v>
      </c>
      <c r="P12" s="7">
        <v>69.42</v>
      </c>
      <c r="Q12" s="7">
        <v>28.75</v>
      </c>
      <c r="R12" s="7">
        <v>0.82</v>
      </c>
      <c r="S12" s="7">
        <v>1.02</v>
      </c>
      <c r="T12" s="6">
        <v>50</v>
      </c>
      <c r="U12" s="6">
        <v>0</v>
      </c>
      <c r="V12" s="7">
        <v>2.12</v>
      </c>
      <c r="W12" s="7">
        <v>5697.35</v>
      </c>
      <c r="X12" s="7">
        <v>4722.82</v>
      </c>
      <c r="Y12" s="7">
        <v>8.0500000000000007</v>
      </c>
      <c r="Z12" s="7">
        <v>4.21</v>
      </c>
      <c r="AA12" s="6">
        <v>54483</v>
      </c>
      <c r="AB12" s="7">
        <v>69.27</v>
      </c>
      <c r="AC12" s="7">
        <v>28.98</v>
      </c>
      <c r="AD12" s="7">
        <v>20.9</v>
      </c>
      <c r="AE12" s="7">
        <v>76.349999999999994</v>
      </c>
      <c r="AF12" s="7">
        <v>804.03</v>
      </c>
      <c r="AG12" s="6">
        <v>0</v>
      </c>
      <c r="AH12" s="7">
        <v>2056.71</v>
      </c>
      <c r="AI12" s="7">
        <v>10420.17</v>
      </c>
      <c r="AJ12" s="6">
        <v>0</v>
      </c>
      <c r="AK12"/>
      <c r="AL12"/>
    </row>
    <row r="13" spans="1:38" ht="18.75" customHeight="1" x14ac:dyDescent="0.25">
      <c r="A13" s="8" t="str">
        <f>VLOOKUP(TradeVolume[[#This Row],[Partner Name]],CountryList[],2,FALSE)</f>
        <v>ATF</v>
      </c>
      <c r="B13" s="5" t="s">
        <v>272</v>
      </c>
      <c r="C13" s="6">
        <v>2020</v>
      </c>
      <c r="D13" s="5" t="s">
        <v>36</v>
      </c>
      <c r="E13" s="5" t="s">
        <v>37</v>
      </c>
      <c r="F13" s="7">
        <v>24276.28</v>
      </c>
      <c r="G13" s="7">
        <v>44179.95</v>
      </c>
      <c r="H13" s="6">
        <v>100</v>
      </c>
      <c r="I13" s="6">
        <v>100</v>
      </c>
      <c r="J13" s="21"/>
      <c r="K13" s="23"/>
      <c r="L13" s="23"/>
      <c r="M13" s="7">
        <v>2.67</v>
      </c>
      <c r="N13" s="7">
        <v>0.08</v>
      </c>
      <c r="O13" s="6">
        <v>1048</v>
      </c>
      <c r="P13" s="7">
        <v>8.3000000000000007</v>
      </c>
      <c r="Q13" s="7">
        <v>91.41</v>
      </c>
      <c r="R13" s="6">
        <v>0</v>
      </c>
      <c r="S13" s="7">
        <v>0.28999999999999998</v>
      </c>
      <c r="T13" s="6">
        <v>30</v>
      </c>
      <c r="U13" s="6">
        <v>0</v>
      </c>
      <c r="V13" s="6">
        <v>0</v>
      </c>
      <c r="W13" s="7">
        <v>527.17999999999995</v>
      </c>
      <c r="X13" s="7">
        <v>41787.71</v>
      </c>
      <c r="Y13" s="7">
        <v>9.0299999999999994</v>
      </c>
      <c r="Z13" s="6">
        <v>11</v>
      </c>
      <c r="AA13" s="6">
        <v>62087</v>
      </c>
      <c r="AB13" s="7">
        <v>72.8</v>
      </c>
      <c r="AC13" s="7">
        <v>24.87</v>
      </c>
      <c r="AD13" s="7">
        <v>42.75</v>
      </c>
      <c r="AE13" s="7">
        <v>94.94</v>
      </c>
      <c r="AF13" s="7">
        <v>949.02</v>
      </c>
      <c r="AG13" s="6">
        <v>0</v>
      </c>
      <c r="AH13" s="7">
        <v>1595.49</v>
      </c>
      <c r="AI13" s="7">
        <v>42314.879999999997</v>
      </c>
      <c r="AJ13" s="6">
        <v>0</v>
      </c>
      <c r="AK13"/>
      <c r="AL13"/>
    </row>
    <row r="14" spans="1:38" ht="18.75" customHeight="1" x14ac:dyDescent="0.25">
      <c r="A14" s="8" t="str">
        <f>VLOOKUP(TradeVolume[[#This Row],[Partner Name]],CountryList[],2,FALSE)</f>
        <v>ATG</v>
      </c>
      <c r="B14" s="5" t="s">
        <v>230</v>
      </c>
      <c r="C14" s="6">
        <v>2020</v>
      </c>
      <c r="D14" s="5" t="s">
        <v>36</v>
      </c>
      <c r="E14" s="5" t="s">
        <v>37</v>
      </c>
      <c r="F14" s="7">
        <v>207804.97</v>
      </c>
      <c r="G14" s="7">
        <v>1003500.34</v>
      </c>
      <c r="H14" s="6">
        <v>100</v>
      </c>
      <c r="I14" s="6">
        <v>100</v>
      </c>
      <c r="J14" s="21"/>
      <c r="K14" s="23"/>
      <c r="L14" s="23"/>
      <c r="M14" s="7">
        <v>2.5099999999999998</v>
      </c>
      <c r="N14" s="7">
        <v>0.2</v>
      </c>
      <c r="O14" s="6">
        <v>6975</v>
      </c>
      <c r="P14" s="7">
        <v>12.72</v>
      </c>
      <c r="Q14" s="7">
        <v>80.59</v>
      </c>
      <c r="R14" s="7">
        <v>5.95</v>
      </c>
      <c r="S14" s="7">
        <v>0.75</v>
      </c>
      <c r="T14" s="7">
        <v>281.16000000000003</v>
      </c>
      <c r="U14" s="6">
        <v>0</v>
      </c>
      <c r="V14" s="7">
        <v>45.42</v>
      </c>
      <c r="W14" s="7">
        <v>32809.07</v>
      </c>
      <c r="X14" s="7">
        <v>319947.53999999998</v>
      </c>
      <c r="Y14" s="7">
        <v>9.6300000000000008</v>
      </c>
      <c r="Z14" s="7">
        <v>4.66</v>
      </c>
      <c r="AA14" s="6">
        <v>394401</v>
      </c>
      <c r="AB14" s="7">
        <v>68.59</v>
      </c>
      <c r="AC14" s="7">
        <v>23.35</v>
      </c>
      <c r="AD14" s="7">
        <v>317.2</v>
      </c>
      <c r="AE14" s="7">
        <v>138.55000000000001</v>
      </c>
      <c r="AF14" s="6">
        <v>3000</v>
      </c>
      <c r="AG14" s="6">
        <v>0</v>
      </c>
      <c r="AH14" s="7">
        <v>106196.96</v>
      </c>
      <c r="AI14" s="7">
        <v>352756.6</v>
      </c>
      <c r="AJ14" s="6">
        <v>0</v>
      </c>
      <c r="AK14"/>
      <c r="AL14"/>
    </row>
    <row r="15" spans="1:38" ht="18.75" customHeight="1" x14ac:dyDescent="0.25">
      <c r="A15" s="8" t="str">
        <f>VLOOKUP(TradeVolume[[#This Row],[Partner Name]],CountryList[],2,FALSE)</f>
        <v>AUS</v>
      </c>
      <c r="B15" s="5" t="s">
        <v>68</v>
      </c>
      <c r="C15" s="6">
        <v>2020</v>
      </c>
      <c r="D15" s="5" t="s">
        <v>36</v>
      </c>
      <c r="E15" s="5" t="s">
        <v>37</v>
      </c>
      <c r="F15" s="7">
        <v>263620063.13</v>
      </c>
      <c r="G15" s="6">
        <v>224836246</v>
      </c>
      <c r="H15" s="6">
        <v>100</v>
      </c>
      <c r="I15" s="6">
        <v>100</v>
      </c>
      <c r="J15" s="6">
        <v>1</v>
      </c>
      <c r="K15" s="7">
        <v>-2.17</v>
      </c>
      <c r="L15" s="7">
        <v>-2.17</v>
      </c>
      <c r="M15" s="7">
        <v>5.04</v>
      </c>
      <c r="N15" s="7">
        <v>3.39</v>
      </c>
      <c r="O15" s="6">
        <v>270893</v>
      </c>
      <c r="P15" s="7">
        <v>54.05</v>
      </c>
      <c r="Q15" s="7">
        <v>38.880000000000003</v>
      </c>
      <c r="R15" s="7">
        <v>5.5</v>
      </c>
      <c r="S15" s="7">
        <v>1.57</v>
      </c>
      <c r="T15" s="6">
        <v>3000</v>
      </c>
      <c r="U15" s="6">
        <v>0</v>
      </c>
      <c r="V15" s="7">
        <v>25686098.68</v>
      </c>
      <c r="W15" s="7">
        <v>266635739.00999999</v>
      </c>
      <c r="X15" s="7">
        <v>3822672.91</v>
      </c>
      <c r="Y15" s="7">
        <v>8.4499999999999993</v>
      </c>
      <c r="Z15" s="7">
        <v>5.5</v>
      </c>
      <c r="AA15" s="6">
        <v>1449159</v>
      </c>
      <c r="AB15" s="7">
        <v>69.31</v>
      </c>
      <c r="AC15" s="7">
        <v>24.68</v>
      </c>
      <c r="AD15" s="7">
        <v>21.43</v>
      </c>
      <c r="AE15" s="7">
        <v>10.7</v>
      </c>
      <c r="AF15" s="6">
        <v>3000</v>
      </c>
      <c r="AG15" s="6">
        <v>0</v>
      </c>
      <c r="AH15" s="6">
        <v>105891685</v>
      </c>
      <c r="AI15" s="7">
        <v>270458411.92000002</v>
      </c>
      <c r="AJ15" s="6">
        <v>0</v>
      </c>
      <c r="AK15"/>
      <c r="AL15"/>
    </row>
    <row r="16" spans="1:38" ht="18.75" customHeight="1" x14ac:dyDescent="0.25">
      <c r="A16" s="8" t="str">
        <f>VLOOKUP(TradeVolume[[#This Row],[Partner Name]],CountryList[],2,FALSE)</f>
        <v>AUT</v>
      </c>
      <c r="B16" s="5" t="s">
        <v>73</v>
      </c>
      <c r="C16" s="6">
        <v>2020</v>
      </c>
      <c r="D16" s="5" t="s">
        <v>36</v>
      </c>
      <c r="E16" s="5" t="s">
        <v>37</v>
      </c>
      <c r="F16" s="7">
        <v>157833549.55000001</v>
      </c>
      <c r="G16" s="7">
        <v>157927963.03</v>
      </c>
      <c r="H16" s="6">
        <v>100</v>
      </c>
      <c r="I16" s="6">
        <v>100</v>
      </c>
      <c r="J16" s="6">
        <v>1</v>
      </c>
      <c r="K16" s="7">
        <v>-3.45</v>
      </c>
      <c r="L16" s="7">
        <v>-3.45</v>
      </c>
      <c r="M16" s="7">
        <v>5.4</v>
      </c>
      <c r="N16" s="7">
        <v>5.07</v>
      </c>
      <c r="O16" s="6">
        <v>171246</v>
      </c>
      <c r="P16" s="7">
        <v>45.1</v>
      </c>
      <c r="Q16" s="7">
        <v>51.99</v>
      </c>
      <c r="R16" s="7">
        <v>0.51</v>
      </c>
      <c r="S16" s="7">
        <v>2.41</v>
      </c>
      <c r="T16" s="7">
        <v>1402.03</v>
      </c>
      <c r="U16" s="6">
        <v>0</v>
      </c>
      <c r="V16" s="7">
        <v>7434591.0700000003</v>
      </c>
      <c r="W16" s="7">
        <v>45440220.479999997</v>
      </c>
      <c r="X16" s="7">
        <v>583523.6</v>
      </c>
      <c r="Y16" s="7">
        <v>8.24</v>
      </c>
      <c r="Z16" s="7">
        <v>7.79</v>
      </c>
      <c r="AA16" s="6">
        <v>1356164</v>
      </c>
      <c r="AB16" s="7">
        <v>69.42</v>
      </c>
      <c r="AC16" s="7">
        <v>24.68</v>
      </c>
      <c r="AD16" s="7">
        <v>31.2</v>
      </c>
      <c r="AE16" s="7">
        <v>15.5</v>
      </c>
      <c r="AF16" s="6">
        <v>3000</v>
      </c>
      <c r="AG16" s="6">
        <v>0</v>
      </c>
      <c r="AH16" s="7">
        <v>12798500.720000001</v>
      </c>
      <c r="AI16" s="7">
        <v>46023744.079999998</v>
      </c>
      <c r="AJ16" s="6">
        <v>0</v>
      </c>
      <c r="AK16"/>
      <c r="AL16"/>
    </row>
    <row r="17" spans="1:38" ht="18.75" customHeight="1" x14ac:dyDescent="0.25">
      <c r="A17" s="8" t="str">
        <f>VLOOKUP(TradeVolume[[#This Row],[Partner Name]],CountryList[],2,FALSE)</f>
        <v>AZE</v>
      </c>
      <c r="B17" s="5" t="s">
        <v>147</v>
      </c>
      <c r="C17" s="6">
        <v>2020</v>
      </c>
      <c r="D17" s="5" t="s">
        <v>36</v>
      </c>
      <c r="E17" s="5" t="s">
        <v>37</v>
      </c>
      <c r="F17" s="7">
        <v>11654354.619999999</v>
      </c>
      <c r="G17" s="7">
        <v>11246825.689999999</v>
      </c>
      <c r="H17" s="6">
        <v>100</v>
      </c>
      <c r="I17" s="6">
        <v>100</v>
      </c>
      <c r="J17" s="22">
        <v>1</v>
      </c>
      <c r="K17" s="24">
        <v>-11.33</v>
      </c>
      <c r="L17" s="24">
        <v>-11.33</v>
      </c>
      <c r="M17" s="7">
        <v>2.89</v>
      </c>
      <c r="N17" s="7">
        <v>0.44</v>
      </c>
      <c r="O17" s="6">
        <v>22645</v>
      </c>
      <c r="P17" s="6">
        <v>42</v>
      </c>
      <c r="Q17" s="7">
        <v>45.26</v>
      </c>
      <c r="R17" s="7">
        <v>12.13</v>
      </c>
      <c r="S17" s="7">
        <v>0.61</v>
      </c>
      <c r="T17" s="6">
        <v>350</v>
      </c>
      <c r="U17" s="6">
        <v>0</v>
      </c>
      <c r="V17" s="7">
        <v>254487.6</v>
      </c>
      <c r="W17" s="7">
        <v>17253605.469999999</v>
      </c>
      <c r="X17" s="7">
        <v>1274942.74</v>
      </c>
      <c r="Y17" s="7">
        <v>9.44</v>
      </c>
      <c r="Z17" s="7">
        <v>3.53</v>
      </c>
      <c r="AA17" s="6">
        <v>617808</v>
      </c>
      <c r="AB17" s="7">
        <v>69.28</v>
      </c>
      <c r="AC17" s="7">
        <v>22.91</v>
      </c>
      <c r="AD17" s="7">
        <v>145.26</v>
      </c>
      <c r="AE17" s="7">
        <v>67.7</v>
      </c>
      <c r="AF17" s="6">
        <v>3000</v>
      </c>
      <c r="AG17" s="6">
        <v>0</v>
      </c>
      <c r="AH17" s="7">
        <v>16917731.100000001</v>
      </c>
      <c r="AI17" s="7">
        <v>18528548.210000001</v>
      </c>
      <c r="AJ17" s="6">
        <v>0</v>
      </c>
      <c r="AK17"/>
      <c r="AL17"/>
    </row>
    <row r="18" spans="1:38" ht="18.75" customHeight="1" x14ac:dyDescent="0.25">
      <c r="A18" s="8" t="str">
        <f>VLOOKUP(TradeVolume[[#This Row],[Partner Name]],CountryList[],2,FALSE)</f>
        <v>BAT</v>
      </c>
      <c r="B18" s="5" t="s">
        <v>282</v>
      </c>
      <c r="C18" s="6">
        <v>2020</v>
      </c>
      <c r="D18" s="5" t="s">
        <v>36</v>
      </c>
      <c r="E18" s="5" t="s">
        <v>37</v>
      </c>
      <c r="F18" s="7">
        <v>3.67</v>
      </c>
      <c r="G18" s="6">
        <v>0</v>
      </c>
      <c r="H18" s="21"/>
      <c r="I18" s="6">
        <v>100</v>
      </c>
      <c r="K18" s="12"/>
      <c r="L18" s="12"/>
      <c r="M18" s="7">
        <v>3.33</v>
      </c>
      <c r="N18" s="7">
        <v>2.06</v>
      </c>
      <c r="O18" s="6">
        <v>5</v>
      </c>
      <c r="P18" s="6">
        <v>40</v>
      </c>
      <c r="Q18" s="6">
        <v>60</v>
      </c>
      <c r="R18" s="6">
        <v>0</v>
      </c>
      <c r="S18" s="6">
        <v>0</v>
      </c>
      <c r="T18" s="6">
        <v>15</v>
      </c>
      <c r="U18" s="6">
        <v>0</v>
      </c>
      <c r="V18" s="6">
        <v>0</v>
      </c>
      <c r="W18" s="7">
        <v>0.95</v>
      </c>
      <c r="X18" s="7">
        <v>3.68</v>
      </c>
      <c r="Y18" s="7">
        <v>8.08</v>
      </c>
      <c r="Z18" s="7">
        <v>5.13</v>
      </c>
      <c r="AA18" s="6">
        <v>1272</v>
      </c>
      <c r="AB18" s="7">
        <v>41.82</v>
      </c>
      <c r="AC18" s="7">
        <v>41.9</v>
      </c>
      <c r="AD18" s="6">
        <v>460</v>
      </c>
      <c r="AE18" s="6">
        <v>3680</v>
      </c>
      <c r="AF18" s="7">
        <v>595.17999999999995</v>
      </c>
      <c r="AG18" s="6">
        <v>0</v>
      </c>
      <c r="AH18" s="7">
        <v>0.95</v>
      </c>
      <c r="AI18" s="7">
        <v>4.6399999999999997</v>
      </c>
      <c r="AJ18" s="6">
        <v>0</v>
      </c>
      <c r="AK18"/>
      <c r="AL18"/>
    </row>
    <row r="19" spans="1:38" ht="18.75" customHeight="1" x14ac:dyDescent="0.25">
      <c r="A19" s="8" t="str">
        <f>VLOOKUP(TradeVolume[[#This Row],[Partner Name]],CountryList[],2,FALSE)</f>
        <v>BDI</v>
      </c>
      <c r="B19" s="5" t="s">
        <v>233</v>
      </c>
      <c r="C19" s="6">
        <v>2020</v>
      </c>
      <c r="D19" s="5" t="s">
        <v>36</v>
      </c>
      <c r="E19" s="5" t="s">
        <v>37</v>
      </c>
      <c r="F19" s="7">
        <v>164419.07</v>
      </c>
      <c r="G19" s="7">
        <v>699885.17</v>
      </c>
      <c r="H19" s="6">
        <v>100</v>
      </c>
      <c r="I19" s="6">
        <v>100</v>
      </c>
      <c r="J19" s="6">
        <v>1</v>
      </c>
      <c r="K19" s="7">
        <v>1.23</v>
      </c>
      <c r="L19" s="7">
        <v>1.23</v>
      </c>
      <c r="M19" s="7">
        <v>3.16</v>
      </c>
      <c r="N19" s="7">
        <v>7.83</v>
      </c>
      <c r="O19" s="6">
        <v>2514</v>
      </c>
      <c r="P19" s="7">
        <v>30.59</v>
      </c>
      <c r="Q19" s="7">
        <v>60.82</v>
      </c>
      <c r="R19" s="7">
        <v>8.35</v>
      </c>
      <c r="S19" s="7">
        <v>0.24</v>
      </c>
      <c r="T19" s="6">
        <v>100</v>
      </c>
      <c r="U19" s="6">
        <v>0</v>
      </c>
      <c r="V19" s="7">
        <v>0.62</v>
      </c>
      <c r="W19" s="7">
        <v>78830.100000000006</v>
      </c>
      <c r="X19" s="7">
        <v>174295.35</v>
      </c>
      <c r="Y19" s="7">
        <v>10.23</v>
      </c>
      <c r="Z19" s="7">
        <v>7.17</v>
      </c>
      <c r="AA19" s="6">
        <v>205514</v>
      </c>
      <c r="AB19" s="7">
        <v>67.78</v>
      </c>
      <c r="AC19" s="7">
        <v>21.83</v>
      </c>
      <c r="AD19" s="7">
        <v>618.80999999999995</v>
      </c>
      <c r="AE19" s="7">
        <v>230.75</v>
      </c>
      <c r="AF19" s="6">
        <v>3000</v>
      </c>
      <c r="AG19" s="6">
        <v>0</v>
      </c>
      <c r="AH19" s="7">
        <v>167023.98000000001</v>
      </c>
      <c r="AI19" s="7">
        <v>253125.46</v>
      </c>
      <c r="AJ19" s="6">
        <v>0</v>
      </c>
      <c r="AK19"/>
      <c r="AL19"/>
    </row>
    <row r="20" spans="1:38" ht="18.75" customHeight="1" x14ac:dyDescent="0.25">
      <c r="A20" s="8" t="str">
        <f>VLOOKUP(TradeVolume[[#This Row],[Partner Name]],CountryList[],2,FALSE)</f>
        <v>BEL</v>
      </c>
      <c r="B20" s="5" t="s">
        <v>59</v>
      </c>
      <c r="C20" s="6">
        <v>2020</v>
      </c>
      <c r="D20" s="5" t="s">
        <v>36</v>
      </c>
      <c r="E20" s="5" t="s">
        <v>37</v>
      </c>
      <c r="F20" s="7">
        <v>328104307.39999998</v>
      </c>
      <c r="G20" s="7">
        <v>352896547.97000003</v>
      </c>
      <c r="H20" s="6">
        <v>100</v>
      </c>
      <c r="I20" s="6">
        <v>100</v>
      </c>
      <c r="J20" s="6">
        <v>1</v>
      </c>
      <c r="K20" s="7">
        <v>-3.94</v>
      </c>
      <c r="L20" s="7">
        <v>-3.94</v>
      </c>
      <c r="M20" s="7">
        <v>6.35</v>
      </c>
      <c r="N20" s="7">
        <v>4.76</v>
      </c>
      <c r="O20" s="6">
        <v>240575</v>
      </c>
      <c r="P20" s="7">
        <v>51.84</v>
      </c>
      <c r="Q20" s="7">
        <v>45.79</v>
      </c>
      <c r="R20" s="7">
        <v>0.36</v>
      </c>
      <c r="S20" s="6">
        <v>2</v>
      </c>
      <c r="T20" s="7">
        <v>1545.16</v>
      </c>
      <c r="U20" s="6">
        <v>0</v>
      </c>
      <c r="V20" s="7">
        <v>7320658.7000000002</v>
      </c>
      <c r="W20" s="7">
        <v>76154197.769999996</v>
      </c>
      <c r="X20" s="7">
        <v>488923.52</v>
      </c>
      <c r="Y20" s="7">
        <v>8.36</v>
      </c>
      <c r="Z20" s="7">
        <v>7.18</v>
      </c>
      <c r="AA20" s="6">
        <v>1454575</v>
      </c>
      <c r="AB20" s="7">
        <v>69.38</v>
      </c>
      <c r="AC20" s="7">
        <v>24.72</v>
      </c>
      <c r="AD20" s="7">
        <v>23.73</v>
      </c>
      <c r="AE20" s="7">
        <v>11.97</v>
      </c>
      <c r="AF20" s="6">
        <v>3000</v>
      </c>
      <c r="AG20" s="6">
        <v>0</v>
      </c>
      <c r="AH20" s="7">
        <v>17428479.579999998</v>
      </c>
      <c r="AI20" s="7">
        <v>76643121.290000007</v>
      </c>
      <c r="AJ20" s="6">
        <v>0</v>
      </c>
      <c r="AK20"/>
      <c r="AL20"/>
    </row>
    <row r="21" spans="1:38" ht="18.75" customHeight="1" x14ac:dyDescent="0.25">
      <c r="A21" s="8" t="str">
        <f>VLOOKUP(TradeVolume[[#This Row],[Partner Name]],CountryList[],2,FALSE)</f>
        <v>BEN</v>
      </c>
      <c r="B21" s="5" t="s">
        <v>187</v>
      </c>
      <c r="C21" s="6">
        <v>2020</v>
      </c>
      <c r="D21" s="5" t="s">
        <v>36</v>
      </c>
      <c r="E21" s="5" t="s">
        <v>37</v>
      </c>
      <c r="F21" s="7">
        <v>1102004.81</v>
      </c>
      <c r="G21" s="7">
        <v>4241474.6399999997</v>
      </c>
      <c r="H21" s="6">
        <v>100</v>
      </c>
      <c r="I21" s="6">
        <v>100</v>
      </c>
      <c r="J21" s="6">
        <v>1</v>
      </c>
      <c r="K21" s="7">
        <v>-4.7699999999999996</v>
      </c>
      <c r="L21" s="7">
        <v>-4.7699999999999996</v>
      </c>
      <c r="M21" s="7">
        <v>1.6</v>
      </c>
      <c r="N21" s="7">
        <v>0.21</v>
      </c>
      <c r="O21" s="6">
        <v>6722</v>
      </c>
      <c r="P21" s="7">
        <v>22.24</v>
      </c>
      <c r="Q21" s="7">
        <v>77.430000000000007</v>
      </c>
      <c r="R21" s="7">
        <v>0.16</v>
      </c>
      <c r="S21" s="7">
        <v>0.16</v>
      </c>
      <c r="T21" s="7">
        <v>274.5</v>
      </c>
      <c r="U21" s="6">
        <v>0</v>
      </c>
      <c r="V21" s="7">
        <v>20.54</v>
      </c>
      <c r="W21" s="7">
        <v>491987.03</v>
      </c>
      <c r="X21" s="7">
        <v>842234.28</v>
      </c>
      <c r="Y21" s="7">
        <v>9.4499999999999993</v>
      </c>
      <c r="Z21" s="7">
        <v>7.02</v>
      </c>
      <c r="AA21" s="6">
        <v>418908</v>
      </c>
      <c r="AB21" s="7">
        <v>69.56</v>
      </c>
      <c r="AC21" s="7">
        <v>23.26</v>
      </c>
      <c r="AD21" s="7">
        <v>304.11</v>
      </c>
      <c r="AE21" s="7">
        <v>143.38</v>
      </c>
      <c r="AF21" s="6">
        <v>3000</v>
      </c>
      <c r="AG21" s="6">
        <v>0</v>
      </c>
      <c r="AH21" s="7">
        <v>493872.04</v>
      </c>
      <c r="AI21" s="7">
        <v>1334221.31</v>
      </c>
      <c r="AJ21" s="6">
        <v>0</v>
      </c>
      <c r="AK21"/>
      <c r="AL21"/>
    </row>
    <row r="22" spans="1:38" ht="18.75" customHeight="1" x14ac:dyDescent="0.25">
      <c r="A22" s="8" t="str">
        <f>VLOOKUP(TradeVolume[[#This Row],[Partner Name]],CountryList[],2,FALSE)</f>
        <v>BES</v>
      </c>
      <c r="B22" s="5" t="s">
        <v>241</v>
      </c>
      <c r="C22" s="6">
        <v>2020</v>
      </c>
      <c r="D22" s="5" t="s">
        <v>36</v>
      </c>
      <c r="E22" s="5" t="s">
        <v>37</v>
      </c>
      <c r="F22" s="7">
        <v>7734.67</v>
      </c>
      <c r="G22" s="7">
        <v>388675.08</v>
      </c>
      <c r="H22" s="6">
        <v>100</v>
      </c>
      <c r="I22" s="6">
        <v>100</v>
      </c>
      <c r="J22" s="21"/>
      <c r="K22" s="23"/>
      <c r="L22" s="23"/>
      <c r="M22" s="7">
        <v>3.88</v>
      </c>
      <c r="N22" s="7">
        <v>2.89</v>
      </c>
      <c r="O22" s="6">
        <v>1070</v>
      </c>
      <c r="P22" s="7">
        <v>65.42</v>
      </c>
      <c r="Q22" s="7">
        <v>28.69</v>
      </c>
      <c r="R22" s="7">
        <v>5.23</v>
      </c>
      <c r="S22" s="7">
        <v>0.65</v>
      </c>
      <c r="T22" s="6">
        <v>30</v>
      </c>
      <c r="U22" s="6">
        <v>0</v>
      </c>
      <c r="V22" s="7">
        <v>9900.2800000000007</v>
      </c>
      <c r="W22" s="7">
        <v>11148.56</v>
      </c>
      <c r="X22" s="7">
        <v>3495.49</v>
      </c>
      <c r="Y22" s="7">
        <v>9.2100000000000009</v>
      </c>
      <c r="Z22" s="7">
        <v>11.17</v>
      </c>
      <c r="AA22" s="6">
        <v>56463</v>
      </c>
      <c r="AB22" s="7">
        <v>68.34</v>
      </c>
      <c r="AC22" s="7">
        <v>27.11</v>
      </c>
      <c r="AD22" s="7">
        <v>93.93</v>
      </c>
      <c r="AE22" s="7">
        <v>146.16999999999999</v>
      </c>
      <c r="AF22" s="7">
        <v>1496.51</v>
      </c>
      <c r="AG22" s="6">
        <v>0</v>
      </c>
      <c r="AH22" s="7">
        <v>10516.27</v>
      </c>
      <c r="AI22" s="7">
        <v>14644.05</v>
      </c>
      <c r="AJ22" s="6">
        <v>0</v>
      </c>
      <c r="AK22"/>
      <c r="AL22"/>
    </row>
    <row r="23" spans="1:38" ht="18.75" customHeight="1" x14ac:dyDescent="0.25">
      <c r="A23" s="8" t="str">
        <f>VLOOKUP(TradeVolume[[#This Row],[Partner Name]],CountryList[],2,FALSE)</f>
        <v>BFA</v>
      </c>
      <c r="B23" s="5" t="s">
        <v>199</v>
      </c>
      <c r="C23" s="6">
        <v>2020</v>
      </c>
      <c r="D23" s="5" t="s">
        <v>36</v>
      </c>
      <c r="E23" s="5" t="s">
        <v>37</v>
      </c>
      <c r="F23" s="7">
        <v>4072448.21</v>
      </c>
      <c r="G23" s="7">
        <v>3162814.71</v>
      </c>
      <c r="H23" s="6">
        <v>100</v>
      </c>
      <c r="I23" s="6">
        <v>100</v>
      </c>
      <c r="J23" s="22">
        <v>1</v>
      </c>
      <c r="K23" s="24">
        <v>-0.95</v>
      </c>
      <c r="L23" s="24">
        <v>-0.95</v>
      </c>
      <c r="M23" s="7">
        <v>1.84</v>
      </c>
      <c r="N23" s="7">
        <v>2.92</v>
      </c>
      <c r="O23" s="6">
        <v>8799</v>
      </c>
      <c r="P23" s="7">
        <v>32.81</v>
      </c>
      <c r="Q23" s="7">
        <v>65.83</v>
      </c>
      <c r="R23" s="7">
        <v>1.1100000000000001</v>
      </c>
      <c r="S23" s="7">
        <v>0.25</v>
      </c>
      <c r="T23" s="7">
        <v>754.3</v>
      </c>
      <c r="U23" s="6">
        <v>0</v>
      </c>
      <c r="V23" s="7">
        <v>1838.7</v>
      </c>
      <c r="W23" s="7">
        <v>4086740.31</v>
      </c>
      <c r="X23" s="7">
        <v>224420.58</v>
      </c>
      <c r="Y23" s="7">
        <v>9.42</v>
      </c>
      <c r="Z23" s="7">
        <v>5.63</v>
      </c>
      <c r="AA23" s="6">
        <v>442178</v>
      </c>
      <c r="AB23" s="7">
        <v>69.02</v>
      </c>
      <c r="AC23" s="7">
        <v>22.66</v>
      </c>
      <c r="AD23" s="7">
        <v>300.3</v>
      </c>
      <c r="AE23" s="7">
        <v>117.6</v>
      </c>
      <c r="AF23" s="6">
        <v>3000</v>
      </c>
      <c r="AG23" s="6">
        <v>0</v>
      </c>
      <c r="AH23" s="7">
        <v>3930419.43</v>
      </c>
      <c r="AI23" s="7">
        <v>4311160.8899999997</v>
      </c>
      <c r="AJ23" s="6">
        <v>0</v>
      </c>
      <c r="AK23"/>
      <c r="AL23"/>
    </row>
    <row r="24" spans="1:38" ht="18.75" customHeight="1" x14ac:dyDescent="0.25">
      <c r="A24" s="8" t="str">
        <f>VLOOKUP(TradeVolume[[#This Row],[Partner Name]],CountryList[],2,FALSE)</f>
        <v>BGD</v>
      </c>
      <c r="B24" s="5" t="s">
        <v>96</v>
      </c>
      <c r="C24" s="6">
        <v>2020</v>
      </c>
      <c r="D24" s="5" t="s">
        <v>36</v>
      </c>
      <c r="E24" s="5" t="s">
        <v>37</v>
      </c>
      <c r="F24" s="7">
        <v>41399768.060000002</v>
      </c>
      <c r="G24" s="7">
        <v>52441372.240000002</v>
      </c>
      <c r="H24" s="6">
        <v>100</v>
      </c>
      <c r="I24" s="6">
        <v>100</v>
      </c>
      <c r="J24" s="21"/>
      <c r="K24" s="23"/>
      <c r="L24" s="23"/>
      <c r="M24" s="7">
        <v>3.11</v>
      </c>
      <c r="N24" s="7">
        <v>7.78</v>
      </c>
      <c r="O24" s="6">
        <v>81749</v>
      </c>
      <c r="P24" s="7">
        <v>36.4</v>
      </c>
      <c r="Q24" s="7">
        <v>60.7</v>
      </c>
      <c r="R24" s="7">
        <v>0.14000000000000001</v>
      </c>
      <c r="S24" s="7">
        <v>2.76</v>
      </c>
      <c r="T24" s="6">
        <v>3000</v>
      </c>
      <c r="U24" s="6">
        <v>0</v>
      </c>
      <c r="V24" s="7">
        <v>554650.17000000004</v>
      </c>
      <c r="W24" s="7">
        <v>63898016.700000003</v>
      </c>
      <c r="X24" s="7">
        <v>284852.2</v>
      </c>
      <c r="Y24" s="7">
        <v>9.51</v>
      </c>
      <c r="Z24" s="7">
        <v>14.36</v>
      </c>
      <c r="AA24" s="6">
        <v>844311</v>
      </c>
      <c r="AB24" s="7">
        <v>71.89</v>
      </c>
      <c r="AC24" s="7">
        <v>21.75</v>
      </c>
      <c r="AD24" s="7">
        <v>44.35</v>
      </c>
      <c r="AE24" s="7">
        <v>21.39</v>
      </c>
      <c r="AF24" s="6">
        <v>3000</v>
      </c>
      <c r="AG24" s="6">
        <v>0</v>
      </c>
      <c r="AH24" s="7">
        <v>51822959.890000001</v>
      </c>
      <c r="AI24" s="7">
        <v>64182868.899999999</v>
      </c>
      <c r="AJ24" s="6">
        <v>0</v>
      </c>
      <c r="AK24"/>
      <c r="AL24"/>
    </row>
    <row r="25" spans="1:38" ht="18.75" customHeight="1" x14ac:dyDescent="0.25">
      <c r="A25" s="8" t="str">
        <f>VLOOKUP(TradeVolume[[#This Row],[Partner Name]],CountryList[],2,FALSE)</f>
        <v>BGR</v>
      </c>
      <c r="B25" s="5" t="s">
        <v>111</v>
      </c>
      <c r="C25" s="6">
        <v>2020</v>
      </c>
      <c r="D25" s="5" t="s">
        <v>36</v>
      </c>
      <c r="E25" s="5" t="s">
        <v>37</v>
      </c>
      <c r="F25" s="7">
        <v>30963963.280000001</v>
      </c>
      <c r="G25" s="7">
        <v>33170460.199999999</v>
      </c>
      <c r="H25" s="6">
        <v>100</v>
      </c>
      <c r="I25" s="6">
        <v>100</v>
      </c>
      <c r="J25" s="6">
        <v>1</v>
      </c>
      <c r="K25" s="7">
        <v>-3.69</v>
      </c>
      <c r="L25" s="7">
        <v>-3.69</v>
      </c>
      <c r="M25" s="7">
        <v>3.95</v>
      </c>
      <c r="N25" s="7">
        <v>4.5999999999999996</v>
      </c>
      <c r="O25" s="6">
        <v>87894</v>
      </c>
      <c r="P25" s="7">
        <v>37.94</v>
      </c>
      <c r="Q25" s="7">
        <v>58.05</v>
      </c>
      <c r="R25" s="7">
        <v>0.5</v>
      </c>
      <c r="S25" s="7">
        <v>3.51</v>
      </c>
      <c r="T25" s="7">
        <v>1494.23</v>
      </c>
      <c r="U25" s="6">
        <v>0</v>
      </c>
      <c r="V25" s="7">
        <v>661318.5</v>
      </c>
      <c r="W25" s="7">
        <v>8210275.8600000003</v>
      </c>
      <c r="X25" s="7">
        <v>909031.7</v>
      </c>
      <c r="Y25" s="7">
        <v>8.7200000000000006</v>
      </c>
      <c r="Z25" s="7">
        <v>7.48</v>
      </c>
      <c r="AA25" s="6">
        <v>1129899</v>
      </c>
      <c r="AB25" s="7">
        <v>69.94</v>
      </c>
      <c r="AC25" s="7">
        <v>23.84</v>
      </c>
      <c r="AD25" s="7">
        <v>52.75</v>
      </c>
      <c r="AE25" s="7">
        <v>27.11</v>
      </c>
      <c r="AF25" s="6">
        <v>3000</v>
      </c>
      <c r="AG25" s="6">
        <v>0</v>
      </c>
      <c r="AH25" s="7">
        <v>2400182.7200000002</v>
      </c>
      <c r="AI25" s="7">
        <v>9119307.5600000005</v>
      </c>
      <c r="AJ25" s="6">
        <v>0</v>
      </c>
      <c r="AK25"/>
      <c r="AL25"/>
    </row>
    <row r="26" spans="1:38" ht="18.75" customHeight="1" x14ac:dyDescent="0.25">
      <c r="A26" s="8" t="str">
        <f>VLOOKUP(TradeVolume[[#This Row],[Partner Name]],CountryList[],2,FALSE)</f>
        <v>BHR</v>
      </c>
      <c r="B26" s="5" t="s">
        <v>134</v>
      </c>
      <c r="C26" s="6">
        <v>2020</v>
      </c>
      <c r="D26" s="5" t="s">
        <v>36</v>
      </c>
      <c r="E26" s="5" t="s">
        <v>37</v>
      </c>
      <c r="F26" s="7">
        <v>11304417.6</v>
      </c>
      <c r="G26" s="7">
        <v>15070234.16</v>
      </c>
      <c r="H26" s="6">
        <v>100</v>
      </c>
      <c r="I26" s="6">
        <v>100</v>
      </c>
      <c r="J26" s="21"/>
      <c r="K26" s="23"/>
      <c r="L26" s="23"/>
      <c r="M26" s="7">
        <v>5.0199999999999996</v>
      </c>
      <c r="N26" s="7">
        <v>2.99</v>
      </c>
      <c r="O26" s="6">
        <v>32441</v>
      </c>
      <c r="P26" s="7">
        <v>56.07</v>
      </c>
      <c r="Q26" s="7">
        <v>40.35</v>
      </c>
      <c r="R26" s="7">
        <v>3.22</v>
      </c>
      <c r="S26" s="7">
        <v>0.35</v>
      </c>
      <c r="T26" s="7">
        <v>754.3</v>
      </c>
      <c r="U26" s="6">
        <v>0</v>
      </c>
      <c r="V26" s="7">
        <v>133072.74</v>
      </c>
      <c r="W26" s="7">
        <v>10019744.939999999</v>
      </c>
      <c r="X26" s="7">
        <v>789282.69</v>
      </c>
      <c r="Y26" s="7">
        <v>8.73</v>
      </c>
      <c r="Z26" s="7">
        <v>5.73</v>
      </c>
      <c r="AA26" s="6">
        <v>800384</v>
      </c>
      <c r="AB26" s="7">
        <v>70.349999999999994</v>
      </c>
      <c r="AC26" s="7">
        <v>23.69</v>
      </c>
      <c r="AD26" s="7">
        <v>94.84</v>
      </c>
      <c r="AE26" s="7">
        <v>52.22</v>
      </c>
      <c r="AF26" s="6">
        <v>3000</v>
      </c>
      <c r="AG26" s="6">
        <v>0</v>
      </c>
      <c r="AH26" s="7">
        <v>977530.61</v>
      </c>
      <c r="AI26" s="7">
        <v>10809027.630000001</v>
      </c>
      <c r="AJ26" s="6">
        <v>0</v>
      </c>
      <c r="AK26"/>
      <c r="AL26"/>
    </row>
    <row r="27" spans="1:38" ht="18.75" customHeight="1" x14ac:dyDescent="0.25">
      <c r="A27" s="8" t="str">
        <f>VLOOKUP(TradeVolume[[#This Row],[Partner Name]],CountryList[],2,FALSE)</f>
        <v>BHS</v>
      </c>
      <c r="B27" s="5" t="s">
        <v>167</v>
      </c>
      <c r="C27" s="6">
        <v>2020</v>
      </c>
      <c r="D27" s="5" t="s">
        <v>36</v>
      </c>
      <c r="E27" s="5" t="s">
        <v>37</v>
      </c>
      <c r="F27" s="7">
        <v>1293271.1299999999</v>
      </c>
      <c r="G27" s="7">
        <v>7164008.4400000004</v>
      </c>
      <c r="H27" s="6">
        <v>100</v>
      </c>
      <c r="I27" s="6">
        <v>100</v>
      </c>
      <c r="J27" s="21"/>
      <c r="K27" s="23"/>
      <c r="L27" s="23"/>
      <c r="M27" s="7">
        <v>4.0999999999999996</v>
      </c>
      <c r="N27" s="7">
        <v>1.1000000000000001</v>
      </c>
      <c r="O27" s="6">
        <v>8564</v>
      </c>
      <c r="P27" s="7">
        <v>15.75</v>
      </c>
      <c r="Q27" s="7">
        <v>82.41</v>
      </c>
      <c r="R27" s="7">
        <v>0.32</v>
      </c>
      <c r="S27" s="7">
        <v>1.52</v>
      </c>
      <c r="T27" s="7">
        <v>123.62</v>
      </c>
      <c r="U27" s="6">
        <v>0</v>
      </c>
      <c r="V27" s="7">
        <v>11460.72</v>
      </c>
      <c r="W27" s="7">
        <v>1144473.53</v>
      </c>
      <c r="X27" s="7">
        <v>443784.45</v>
      </c>
      <c r="Y27" s="7">
        <v>8.81</v>
      </c>
      <c r="Z27" s="7">
        <v>5.07</v>
      </c>
      <c r="AA27" s="6">
        <v>346259</v>
      </c>
      <c r="AB27" s="7">
        <v>69.37</v>
      </c>
      <c r="AC27" s="7">
        <v>24.73</v>
      </c>
      <c r="AD27" s="7">
        <v>145.12</v>
      </c>
      <c r="AE27" s="7">
        <v>93.24</v>
      </c>
      <c r="AF27" s="7">
        <v>1545.16</v>
      </c>
      <c r="AG27" s="6">
        <v>0</v>
      </c>
      <c r="AH27" s="7">
        <v>197027.84</v>
      </c>
      <c r="AI27" s="7">
        <v>1588257.98</v>
      </c>
      <c r="AJ27" s="6">
        <v>0</v>
      </c>
      <c r="AK27"/>
      <c r="AL27"/>
    </row>
    <row r="28" spans="1:38" ht="18.75" customHeight="1" x14ac:dyDescent="0.25">
      <c r="A28" s="8" t="str">
        <f>VLOOKUP(TradeVolume[[#This Row],[Partner Name]],CountryList[],2,FALSE)</f>
        <v>BIH</v>
      </c>
      <c r="B28" s="5" t="s">
        <v>135</v>
      </c>
      <c r="C28" s="6">
        <v>2020</v>
      </c>
      <c r="D28" s="5" t="s">
        <v>36</v>
      </c>
      <c r="E28" s="5" t="s">
        <v>37</v>
      </c>
      <c r="F28" s="7">
        <v>6239074.6799999997</v>
      </c>
      <c r="G28" s="7">
        <v>14674914.48</v>
      </c>
      <c r="H28" s="6">
        <v>100</v>
      </c>
      <c r="I28" s="6">
        <v>100</v>
      </c>
      <c r="J28" s="6">
        <v>1</v>
      </c>
      <c r="K28" s="7">
        <v>-5.96</v>
      </c>
      <c r="L28" s="7">
        <v>-5.96</v>
      </c>
      <c r="M28" s="7">
        <v>1.27</v>
      </c>
      <c r="N28" s="7">
        <v>2.2999999999999998</v>
      </c>
      <c r="O28" s="6">
        <v>77147</v>
      </c>
      <c r="P28" s="7">
        <v>13.13</v>
      </c>
      <c r="Q28" s="7">
        <v>82.74</v>
      </c>
      <c r="R28" s="7">
        <v>2.63</v>
      </c>
      <c r="S28" s="7">
        <v>1.5</v>
      </c>
      <c r="T28" s="7">
        <v>754.3</v>
      </c>
      <c r="U28" s="6">
        <v>0</v>
      </c>
      <c r="V28" s="7">
        <v>350193.82</v>
      </c>
      <c r="W28" s="7">
        <v>7921448.6799999997</v>
      </c>
      <c r="X28" s="7">
        <v>1740524.46</v>
      </c>
      <c r="Y28" s="7">
        <v>8.91</v>
      </c>
      <c r="Z28" s="7">
        <v>8.48</v>
      </c>
      <c r="AA28" s="6">
        <v>952561</v>
      </c>
      <c r="AB28" s="7">
        <v>69.72</v>
      </c>
      <c r="AC28" s="7">
        <v>23.59</v>
      </c>
      <c r="AD28" s="7">
        <v>54.98</v>
      </c>
      <c r="AE28" s="7">
        <v>27.64</v>
      </c>
      <c r="AF28" s="6">
        <v>3000</v>
      </c>
      <c r="AG28" s="6">
        <v>0</v>
      </c>
      <c r="AH28" s="7">
        <v>2631045.5299999998</v>
      </c>
      <c r="AI28" s="7">
        <v>9661973.1400000006</v>
      </c>
      <c r="AJ28" s="6">
        <v>0</v>
      </c>
      <c r="AK28"/>
      <c r="AL28"/>
    </row>
    <row r="29" spans="1:38" ht="18.75" customHeight="1" x14ac:dyDescent="0.25">
      <c r="A29" s="8" t="str">
        <f>VLOOKUP(TradeVolume[[#This Row],[Partner Name]],CountryList[],2,FALSE)</f>
        <v>BLM</v>
      </c>
      <c r="B29" s="5" t="s">
        <v>268</v>
      </c>
      <c r="C29" s="6">
        <v>2020</v>
      </c>
      <c r="D29" s="5" t="s">
        <v>36</v>
      </c>
      <c r="E29" s="5" t="s">
        <v>37</v>
      </c>
      <c r="F29" s="7">
        <v>3292.62</v>
      </c>
      <c r="G29" s="7">
        <v>51379.48</v>
      </c>
      <c r="H29" s="6">
        <v>100</v>
      </c>
      <c r="I29" s="6">
        <v>100</v>
      </c>
      <c r="J29" s="21"/>
      <c r="K29" s="23"/>
      <c r="L29" s="23"/>
      <c r="M29" s="7">
        <v>6.51</v>
      </c>
      <c r="N29" s="7">
        <v>4.51</v>
      </c>
      <c r="O29" s="6">
        <v>2292</v>
      </c>
      <c r="P29" s="7">
        <v>66.84</v>
      </c>
      <c r="Q29" s="7">
        <v>14.01</v>
      </c>
      <c r="R29" s="7">
        <v>17.89</v>
      </c>
      <c r="S29" s="7">
        <v>1.27</v>
      </c>
      <c r="T29" s="7">
        <v>47.37</v>
      </c>
      <c r="U29" s="6">
        <v>0</v>
      </c>
      <c r="V29" s="7">
        <v>569.83000000000004</v>
      </c>
      <c r="W29" s="7">
        <v>5015.29</v>
      </c>
      <c r="X29" s="7">
        <v>448.97</v>
      </c>
      <c r="Y29" s="7">
        <v>9.76</v>
      </c>
      <c r="Z29" s="7">
        <v>10.88</v>
      </c>
      <c r="AA29" s="6">
        <v>106123</v>
      </c>
      <c r="AB29" s="7">
        <v>71.430000000000007</v>
      </c>
      <c r="AC29" s="7">
        <v>19.600000000000001</v>
      </c>
      <c r="AD29" s="7">
        <v>313.18</v>
      </c>
      <c r="AE29" s="7">
        <v>102.09</v>
      </c>
      <c r="AF29" s="7">
        <v>1331.46</v>
      </c>
      <c r="AG29" s="6">
        <v>0</v>
      </c>
      <c r="AH29" s="7">
        <v>1405.46</v>
      </c>
      <c r="AI29" s="7">
        <v>5464.25</v>
      </c>
      <c r="AJ29" s="6">
        <v>0</v>
      </c>
      <c r="AK29"/>
      <c r="AL29"/>
    </row>
    <row r="30" spans="1:38" ht="18.75" customHeight="1" x14ac:dyDescent="0.25">
      <c r="A30" s="8" t="str">
        <f>VLOOKUP(TradeVolume[[#This Row],[Partner Name]],CountryList[],2,FALSE)</f>
        <v>BLR</v>
      </c>
      <c r="B30" s="5" t="s">
        <v>107</v>
      </c>
      <c r="C30" s="6">
        <v>2020</v>
      </c>
      <c r="D30" s="5" t="s">
        <v>36</v>
      </c>
      <c r="E30" s="5" t="s">
        <v>37</v>
      </c>
      <c r="F30" s="7">
        <v>25108807.210000001</v>
      </c>
      <c r="G30" s="7">
        <v>36742092.159999996</v>
      </c>
      <c r="H30" s="6">
        <v>100</v>
      </c>
      <c r="I30" s="6">
        <v>100</v>
      </c>
      <c r="J30" s="22">
        <v>1</v>
      </c>
      <c r="K30" s="24">
        <v>-8.89</v>
      </c>
      <c r="L30" s="24">
        <v>-8.89</v>
      </c>
      <c r="M30" s="7">
        <v>1.9</v>
      </c>
      <c r="N30" s="7">
        <v>2.72</v>
      </c>
      <c r="O30" s="6">
        <v>97997</v>
      </c>
      <c r="P30" s="7">
        <v>45.59</v>
      </c>
      <c r="Q30" s="7">
        <v>49.84</v>
      </c>
      <c r="R30" s="7">
        <v>4.0199999999999996</v>
      </c>
      <c r="S30" s="7">
        <v>0.55000000000000004</v>
      </c>
      <c r="T30" s="7">
        <v>800.3</v>
      </c>
      <c r="U30" s="6">
        <v>0</v>
      </c>
      <c r="V30" s="7">
        <v>3350169.82</v>
      </c>
      <c r="W30" s="7">
        <v>22807953.940000001</v>
      </c>
      <c r="X30" s="7">
        <v>4470777.51</v>
      </c>
      <c r="Y30" s="7">
        <v>8.43</v>
      </c>
      <c r="Z30" s="7">
        <v>9.6999999999999993</v>
      </c>
      <c r="AA30" s="6">
        <v>1306582</v>
      </c>
      <c r="AB30" s="7">
        <v>69.94</v>
      </c>
      <c r="AC30" s="7">
        <v>24.03</v>
      </c>
      <c r="AD30" s="7">
        <v>53.41</v>
      </c>
      <c r="AE30" s="7">
        <v>26.93</v>
      </c>
      <c r="AF30" s="6">
        <v>3000</v>
      </c>
      <c r="AG30" s="6">
        <v>0</v>
      </c>
      <c r="AH30" s="7">
        <v>9966341.5199999996</v>
      </c>
      <c r="AI30" s="7">
        <v>27278731.449999999</v>
      </c>
      <c r="AJ30" s="6">
        <v>0</v>
      </c>
      <c r="AK30"/>
      <c r="AL30"/>
    </row>
    <row r="31" spans="1:38" ht="18.75" customHeight="1" x14ac:dyDescent="0.25">
      <c r="A31" s="8" t="str">
        <f>VLOOKUP(TradeVolume[[#This Row],[Partner Name]],CountryList[],2,FALSE)</f>
        <v>BLZ</v>
      </c>
      <c r="B31" s="5" t="s">
        <v>229</v>
      </c>
      <c r="C31" s="6">
        <v>2020</v>
      </c>
      <c r="D31" s="5" t="s">
        <v>36</v>
      </c>
      <c r="E31" s="5" t="s">
        <v>37</v>
      </c>
      <c r="F31" s="7">
        <v>365838.11</v>
      </c>
      <c r="G31" s="7">
        <v>1079431.69</v>
      </c>
      <c r="H31" s="6">
        <v>100</v>
      </c>
      <c r="I31" s="6">
        <v>100</v>
      </c>
      <c r="J31" s="6">
        <v>1</v>
      </c>
      <c r="K31" s="7">
        <v>-10.65</v>
      </c>
      <c r="L31" s="7">
        <v>-10.65</v>
      </c>
      <c r="M31" s="7">
        <v>4.45</v>
      </c>
      <c r="N31" s="7">
        <v>1.71</v>
      </c>
      <c r="O31" s="6">
        <v>6765</v>
      </c>
      <c r="P31" s="7">
        <v>23.83</v>
      </c>
      <c r="Q31" s="7">
        <v>73.44</v>
      </c>
      <c r="R31" s="7">
        <v>1.63</v>
      </c>
      <c r="S31" s="7">
        <v>1.1100000000000001</v>
      </c>
      <c r="T31" s="7">
        <v>115.11</v>
      </c>
      <c r="U31" s="6">
        <v>0</v>
      </c>
      <c r="V31" s="7">
        <v>101277.64</v>
      </c>
      <c r="W31" s="7">
        <v>216767.71</v>
      </c>
      <c r="X31" s="7">
        <v>170262.11</v>
      </c>
      <c r="Y31" s="7">
        <v>9.44</v>
      </c>
      <c r="Z31" s="7">
        <v>14.81</v>
      </c>
      <c r="AA31" s="6">
        <v>370428</v>
      </c>
      <c r="AB31" s="7">
        <v>68.260000000000005</v>
      </c>
      <c r="AC31" s="7">
        <v>23.48</v>
      </c>
      <c r="AD31" s="7">
        <v>315.67</v>
      </c>
      <c r="AE31" s="7">
        <v>136.38999999999999</v>
      </c>
      <c r="AF31" s="6">
        <v>3000</v>
      </c>
      <c r="AG31" s="6">
        <v>0</v>
      </c>
      <c r="AH31" s="7">
        <v>288053.17</v>
      </c>
      <c r="AI31" s="7">
        <v>387029.81</v>
      </c>
      <c r="AJ31" s="6">
        <v>0</v>
      </c>
      <c r="AK31"/>
      <c r="AL31"/>
    </row>
    <row r="32" spans="1:38" ht="18.75" customHeight="1" x14ac:dyDescent="0.25">
      <c r="A32" s="8" t="str">
        <f>VLOOKUP(TradeVolume[[#This Row],[Partner Name]],CountryList[],2,FALSE)</f>
        <v>BMU</v>
      </c>
      <c r="B32" s="5" t="s">
        <v>204</v>
      </c>
      <c r="C32" s="6">
        <v>2020</v>
      </c>
      <c r="D32" s="5" t="s">
        <v>36</v>
      </c>
      <c r="E32" s="5" t="s">
        <v>37</v>
      </c>
      <c r="F32" s="7">
        <v>249112.87</v>
      </c>
      <c r="G32" s="7">
        <v>2818751.38</v>
      </c>
      <c r="H32" s="6">
        <v>100</v>
      </c>
      <c r="I32" s="6">
        <v>100</v>
      </c>
      <c r="J32" s="6">
        <v>1</v>
      </c>
      <c r="K32" s="7">
        <v>-10.07</v>
      </c>
      <c r="L32" s="7">
        <v>-10.07</v>
      </c>
      <c r="M32" s="7">
        <v>7.74</v>
      </c>
      <c r="N32" s="7">
        <v>0.3</v>
      </c>
      <c r="O32" s="6">
        <v>4720</v>
      </c>
      <c r="P32" s="7">
        <v>25.11</v>
      </c>
      <c r="Q32" s="7">
        <v>73.05</v>
      </c>
      <c r="R32" s="7">
        <v>0.13</v>
      </c>
      <c r="S32" s="7">
        <v>1.72</v>
      </c>
      <c r="T32" s="7">
        <v>274.5</v>
      </c>
      <c r="U32" s="6">
        <v>0</v>
      </c>
      <c r="V32" s="6">
        <v>2089</v>
      </c>
      <c r="W32" s="7">
        <v>15913.65</v>
      </c>
      <c r="X32" s="7">
        <v>405791.25</v>
      </c>
      <c r="Y32" s="7">
        <v>8.85</v>
      </c>
      <c r="Z32" s="7">
        <v>8.69</v>
      </c>
      <c r="AA32" s="6">
        <v>258513</v>
      </c>
      <c r="AB32" s="7">
        <v>71.08</v>
      </c>
      <c r="AC32" s="7">
        <v>23.49</v>
      </c>
      <c r="AD32" s="7">
        <v>171.67</v>
      </c>
      <c r="AE32" s="6">
        <v>126</v>
      </c>
      <c r="AF32" s="6">
        <v>3000</v>
      </c>
      <c r="AG32" s="6">
        <v>0</v>
      </c>
      <c r="AH32" s="7">
        <v>410527.97</v>
      </c>
      <c r="AI32" s="7">
        <v>421704.89</v>
      </c>
      <c r="AJ32" s="6">
        <v>0</v>
      </c>
      <c r="AK32"/>
      <c r="AL32"/>
    </row>
    <row r="33" spans="1:38" ht="18.75" customHeight="1" x14ac:dyDescent="0.25">
      <c r="A33" s="8" t="str">
        <f>VLOOKUP(TradeVolume[[#This Row],[Partner Name]],CountryList[],2,FALSE)</f>
        <v>BOL</v>
      </c>
      <c r="B33" s="5" t="s">
        <v>174</v>
      </c>
      <c r="C33" s="6">
        <v>2020</v>
      </c>
      <c r="D33" s="5" t="s">
        <v>36</v>
      </c>
      <c r="E33" s="5" t="s">
        <v>37</v>
      </c>
      <c r="F33" s="6">
        <v>7299125</v>
      </c>
      <c r="G33" s="7">
        <v>5632790.8499999996</v>
      </c>
      <c r="H33" s="6">
        <v>100</v>
      </c>
      <c r="I33" s="6">
        <v>100</v>
      </c>
      <c r="J33" s="6">
        <v>1</v>
      </c>
      <c r="K33" s="7">
        <v>-14.9</v>
      </c>
      <c r="L33" s="7">
        <v>-14.9</v>
      </c>
      <c r="M33" s="7">
        <v>2.81</v>
      </c>
      <c r="N33" s="7">
        <v>1.18</v>
      </c>
      <c r="O33" s="6">
        <v>17445</v>
      </c>
      <c r="P33" s="7">
        <v>18.760000000000002</v>
      </c>
      <c r="Q33" s="7">
        <v>66.459999999999994</v>
      </c>
      <c r="R33" s="7">
        <v>12.4</v>
      </c>
      <c r="S33" s="7">
        <v>2.37</v>
      </c>
      <c r="T33" s="7">
        <v>800.3</v>
      </c>
      <c r="U33" s="6">
        <v>0</v>
      </c>
      <c r="V33" s="7">
        <v>75525.649999999994</v>
      </c>
      <c r="W33" s="7">
        <v>4483471.88</v>
      </c>
      <c r="X33" s="7">
        <v>3586500.9</v>
      </c>
      <c r="Y33" s="7">
        <v>9.49</v>
      </c>
      <c r="Z33" s="7">
        <v>6.3</v>
      </c>
      <c r="AA33" s="6">
        <v>504434</v>
      </c>
      <c r="AB33" s="7">
        <v>68.84</v>
      </c>
      <c r="AC33" s="7">
        <v>22.98</v>
      </c>
      <c r="AD33" s="7">
        <v>161.05000000000001</v>
      </c>
      <c r="AE33" s="7">
        <v>75.489999999999995</v>
      </c>
      <c r="AF33" s="6">
        <v>3000</v>
      </c>
      <c r="AG33" s="6">
        <v>0</v>
      </c>
      <c r="AH33" s="7">
        <v>3904338.79</v>
      </c>
      <c r="AI33" s="7">
        <v>8069972.7800000003</v>
      </c>
      <c r="AJ33" s="6">
        <v>0</v>
      </c>
      <c r="AK33"/>
      <c r="AL33"/>
    </row>
    <row r="34" spans="1:38" ht="18.75" customHeight="1" x14ac:dyDescent="0.25">
      <c r="A34" s="8" t="str">
        <f>VLOOKUP(TradeVolume[[#This Row],[Partner Name]],CountryList[],2,FALSE)</f>
        <v>BRA</v>
      </c>
      <c r="B34" s="5" t="s">
        <v>72</v>
      </c>
      <c r="C34" s="6">
        <v>2020</v>
      </c>
      <c r="D34" s="5" t="s">
        <v>36</v>
      </c>
      <c r="E34" s="5" t="s">
        <v>37</v>
      </c>
      <c r="F34" s="7">
        <v>233962484.94</v>
      </c>
      <c r="G34" s="7">
        <v>186837277.80000001</v>
      </c>
      <c r="H34" s="6">
        <v>100</v>
      </c>
      <c r="I34" s="6">
        <v>100</v>
      </c>
      <c r="J34" s="6">
        <v>1</v>
      </c>
      <c r="K34" s="7">
        <v>-7.2</v>
      </c>
      <c r="L34" s="7">
        <v>-7.2</v>
      </c>
      <c r="M34" s="7">
        <v>5.01</v>
      </c>
      <c r="N34" s="7">
        <v>9.84</v>
      </c>
      <c r="O34" s="6">
        <v>270988</v>
      </c>
      <c r="P34" s="7">
        <v>55.58</v>
      </c>
      <c r="Q34" s="7">
        <v>37.26</v>
      </c>
      <c r="R34" s="7">
        <v>5.93</v>
      </c>
      <c r="S34" s="7">
        <v>1.23</v>
      </c>
      <c r="T34" s="7">
        <v>1392.36</v>
      </c>
      <c r="U34" s="6">
        <v>0</v>
      </c>
      <c r="V34" s="7">
        <v>40048385.460000001</v>
      </c>
      <c r="W34" s="7">
        <v>251573348.11000001</v>
      </c>
      <c r="X34" s="7">
        <v>5047636.47</v>
      </c>
      <c r="Y34" s="7">
        <v>8.5</v>
      </c>
      <c r="Z34" s="7">
        <v>10.130000000000001</v>
      </c>
      <c r="AA34" s="6">
        <v>1427814</v>
      </c>
      <c r="AB34" s="7">
        <v>69.3</v>
      </c>
      <c r="AC34" s="7">
        <v>24.58</v>
      </c>
      <c r="AD34" s="7">
        <v>21.61</v>
      </c>
      <c r="AE34" s="7">
        <v>10.63</v>
      </c>
      <c r="AF34" s="6">
        <v>3000</v>
      </c>
      <c r="AG34" s="6">
        <v>0</v>
      </c>
      <c r="AH34" s="7">
        <v>90807889.099999994</v>
      </c>
      <c r="AI34" s="7">
        <v>256620984.58000001</v>
      </c>
      <c r="AJ34" s="6">
        <v>0</v>
      </c>
      <c r="AK34"/>
      <c r="AL34"/>
    </row>
    <row r="35" spans="1:38" ht="18.75" customHeight="1" x14ac:dyDescent="0.25">
      <c r="A35" s="8" t="str">
        <f>VLOOKUP(TradeVolume[[#This Row],[Partner Name]],CountryList[],2,FALSE)</f>
        <v>BRB</v>
      </c>
      <c r="B35" s="5" t="s">
        <v>217</v>
      </c>
      <c r="C35" s="6">
        <v>2020</v>
      </c>
      <c r="D35" s="5" t="s">
        <v>36</v>
      </c>
      <c r="E35" s="5" t="s">
        <v>37</v>
      </c>
      <c r="F35" s="7">
        <v>244699.7</v>
      </c>
      <c r="G35" s="7">
        <v>1545397.81</v>
      </c>
      <c r="H35" s="6">
        <v>100</v>
      </c>
      <c r="I35" s="6">
        <v>100</v>
      </c>
      <c r="J35" s="6">
        <v>1</v>
      </c>
      <c r="K35" s="7">
        <v>-2.56</v>
      </c>
      <c r="L35" s="7">
        <v>-2.56</v>
      </c>
      <c r="M35" s="7">
        <v>2.23</v>
      </c>
      <c r="N35" s="7">
        <v>6.22</v>
      </c>
      <c r="O35" s="6">
        <v>10381</v>
      </c>
      <c r="P35" s="7">
        <v>13.45</v>
      </c>
      <c r="Q35" s="7">
        <v>83.48</v>
      </c>
      <c r="R35" s="7">
        <v>0.36</v>
      </c>
      <c r="S35" s="7">
        <v>2.72</v>
      </c>
      <c r="T35" s="7">
        <v>949.02</v>
      </c>
      <c r="U35" s="6">
        <v>0</v>
      </c>
      <c r="V35" s="7">
        <v>75938.22</v>
      </c>
      <c r="W35" s="7">
        <v>198548.98</v>
      </c>
      <c r="X35" s="7">
        <v>84756.58</v>
      </c>
      <c r="Y35" s="7">
        <v>9.6300000000000008</v>
      </c>
      <c r="Z35" s="7">
        <v>19.52</v>
      </c>
      <c r="AA35" s="6">
        <v>509835</v>
      </c>
      <c r="AB35" s="7">
        <v>68.989999999999995</v>
      </c>
      <c r="AC35" s="7">
        <v>22.75</v>
      </c>
      <c r="AD35" s="7">
        <v>281.74</v>
      </c>
      <c r="AE35" s="7">
        <v>124.03</v>
      </c>
      <c r="AF35" s="6">
        <v>3000</v>
      </c>
      <c r="AG35" s="6">
        <v>0</v>
      </c>
      <c r="AH35" s="7">
        <v>149265.82999999999</v>
      </c>
      <c r="AI35" s="7">
        <v>283305.56</v>
      </c>
      <c r="AJ35" s="6">
        <v>0</v>
      </c>
      <c r="AK35"/>
      <c r="AL35"/>
    </row>
    <row r="36" spans="1:38" ht="18.75" customHeight="1" x14ac:dyDescent="0.25">
      <c r="A36" s="8" t="str">
        <f>VLOOKUP(TradeVolume[[#This Row],[Partner Name]],CountryList[],2,FALSE)</f>
        <v>BRN</v>
      </c>
      <c r="B36" s="5" t="s">
        <v>191</v>
      </c>
      <c r="C36" s="6">
        <v>2020</v>
      </c>
      <c r="D36" s="5" t="s">
        <v>36</v>
      </c>
      <c r="E36" s="5" t="s">
        <v>37</v>
      </c>
      <c r="F36" s="7">
        <v>7345521.1299999999</v>
      </c>
      <c r="G36" s="7">
        <v>4033187.01</v>
      </c>
      <c r="H36" s="6">
        <v>100</v>
      </c>
      <c r="I36" s="6">
        <v>100</v>
      </c>
      <c r="J36" s="6">
        <v>1</v>
      </c>
      <c r="K36" s="7">
        <v>2.3199999999999998</v>
      </c>
      <c r="L36" s="7">
        <v>2.3199999999999998</v>
      </c>
      <c r="M36" s="7">
        <v>3.6</v>
      </c>
      <c r="N36" s="7">
        <v>0.19</v>
      </c>
      <c r="O36" s="6">
        <v>10268</v>
      </c>
      <c r="P36" s="7">
        <v>43.99</v>
      </c>
      <c r="Q36" s="7">
        <v>53.56</v>
      </c>
      <c r="R36" s="7">
        <v>1.51</v>
      </c>
      <c r="S36" s="7">
        <v>0.93</v>
      </c>
      <c r="T36" s="7">
        <v>603.4</v>
      </c>
      <c r="U36" s="6">
        <v>0</v>
      </c>
      <c r="V36" s="7">
        <v>2342.08</v>
      </c>
      <c r="W36" s="7">
        <v>3180619.02</v>
      </c>
      <c r="X36" s="7">
        <v>3615980.22</v>
      </c>
      <c r="Y36" s="7">
        <v>8.27</v>
      </c>
      <c r="Z36" s="7">
        <v>3.13</v>
      </c>
      <c r="AA36" s="6">
        <v>410029</v>
      </c>
      <c r="AB36" s="7">
        <v>69.819999999999993</v>
      </c>
      <c r="AC36" s="7">
        <v>25.41</v>
      </c>
      <c r="AD36" s="7">
        <v>114.99</v>
      </c>
      <c r="AE36" s="7">
        <v>75.47</v>
      </c>
      <c r="AF36" s="7">
        <v>1167.01</v>
      </c>
      <c r="AG36" s="6">
        <v>0</v>
      </c>
      <c r="AH36" s="7">
        <v>1583769.05</v>
      </c>
      <c r="AI36" s="7">
        <v>6796599.2400000002</v>
      </c>
      <c r="AJ36" s="6">
        <v>0</v>
      </c>
      <c r="AK36"/>
      <c r="AL36"/>
    </row>
    <row r="37" spans="1:38" ht="18.75" customHeight="1" x14ac:dyDescent="0.25">
      <c r="A37" s="8" t="str">
        <f>VLOOKUP(TradeVolume[[#This Row],[Partner Name]],CountryList[],2,FALSE)</f>
        <v>BTN</v>
      </c>
      <c r="B37" s="5" t="s">
        <v>232</v>
      </c>
      <c r="C37" s="6">
        <v>2020</v>
      </c>
      <c r="D37" s="5" t="s">
        <v>36</v>
      </c>
      <c r="E37" s="5" t="s">
        <v>37</v>
      </c>
      <c r="F37" s="7">
        <v>195143.29</v>
      </c>
      <c r="G37" s="7">
        <v>924513.29</v>
      </c>
      <c r="H37" s="6">
        <v>100</v>
      </c>
      <c r="I37" s="6">
        <v>100</v>
      </c>
      <c r="J37" s="21"/>
      <c r="K37" s="23"/>
      <c r="L37" s="23"/>
      <c r="M37" s="7">
        <v>3.24</v>
      </c>
      <c r="N37" s="7">
        <v>0.65</v>
      </c>
      <c r="O37" s="6">
        <v>2112</v>
      </c>
      <c r="P37" s="7">
        <v>24.48</v>
      </c>
      <c r="Q37" s="7">
        <v>74.760000000000005</v>
      </c>
      <c r="R37" s="7">
        <v>0.14000000000000001</v>
      </c>
      <c r="S37" s="7">
        <v>0.62</v>
      </c>
      <c r="T37" s="7">
        <v>754.3</v>
      </c>
      <c r="U37" s="6">
        <v>0</v>
      </c>
      <c r="V37" s="7">
        <v>75.72</v>
      </c>
      <c r="W37" s="7">
        <v>10841.47</v>
      </c>
      <c r="X37" s="7">
        <v>186632.1</v>
      </c>
      <c r="Y37" s="7">
        <v>9.26</v>
      </c>
      <c r="Z37" s="7">
        <v>5.05</v>
      </c>
      <c r="AA37" s="6">
        <v>147376</v>
      </c>
      <c r="AB37" s="7">
        <v>66.27</v>
      </c>
      <c r="AC37" s="7">
        <v>22.75</v>
      </c>
      <c r="AD37" s="7">
        <v>599.76</v>
      </c>
      <c r="AE37" s="7">
        <v>166.57</v>
      </c>
      <c r="AF37" s="6">
        <v>3000</v>
      </c>
      <c r="AG37" s="6">
        <v>0</v>
      </c>
      <c r="AH37" s="7">
        <v>8981.25</v>
      </c>
      <c r="AI37" s="7">
        <v>197473.57</v>
      </c>
      <c r="AJ37" s="6">
        <v>0</v>
      </c>
      <c r="AK37"/>
      <c r="AL37"/>
    </row>
    <row r="38" spans="1:38" ht="18.75" customHeight="1" x14ac:dyDescent="0.25">
      <c r="A38" s="8" t="str">
        <f>VLOOKUP(TradeVolume[[#This Row],[Partner Name]],CountryList[],2,FALSE)</f>
        <v>BUN</v>
      </c>
      <c r="B38" s="5" t="s">
        <v>114</v>
      </c>
      <c r="C38" s="6">
        <v>2020</v>
      </c>
      <c r="D38" s="5" t="s">
        <v>36</v>
      </c>
      <c r="E38" s="5" t="s">
        <v>37</v>
      </c>
      <c r="F38" s="7">
        <v>82344.58</v>
      </c>
      <c r="G38" s="7">
        <v>30903841.350000001</v>
      </c>
      <c r="H38" s="6">
        <v>100</v>
      </c>
      <c r="I38" s="6">
        <v>100</v>
      </c>
      <c r="J38" s="21"/>
      <c r="K38" s="23"/>
      <c r="L38" s="23"/>
      <c r="M38" s="7">
        <v>3.91</v>
      </c>
      <c r="N38" s="7">
        <v>1.47</v>
      </c>
      <c r="O38" s="6">
        <v>1337</v>
      </c>
      <c r="P38" s="7">
        <v>51.68</v>
      </c>
      <c r="Q38" s="7">
        <v>11.59</v>
      </c>
      <c r="R38" s="7">
        <v>36.65</v>
      </c>
      <c r="S38" s="7">
        <v>7.0000000000000007E-2</v>
      </c>
      <c r="T38" s="6">
        <v>97</v>
      </c>
      <c r="U38" s="6">
        <v>0</v>
      </c>
      <c r="V38" s="7">
        <v>63.5</v>
      </c>
      <c r="W38" s="7">
        <v>137846.51999999999</v>
      </c>
      <c r="X38" s="7">
        <v>1420.11</v>
      </c>
      <c r="Y38" s="7">
        <v>8.58</v>
      </c>
      <c r="Z38" s="7">
        <v>4.12</v>
      </c>
      <c r="AA38" s="6">
        <v>54631</v>
      </c>
      <c r="AB38" s="7">
        <v>61.53</v>
      </c>
      <c r="AC38" s="7">
        <v>21.97</v>
      </c>
      <c r="AD38" s="7">
        <v>548.62</v>
      </c>
      <c r="AE38" s="7">
        <v>125.73</v>
      </c>
      <c r="AF38" s="7">
        <v>1545.16</v>
      </c>
      <c r="AG38" s="6">
        <v>0</v>
      </c>
      <c r="AH38" s="7">
        <v>112084.25</v>
      </c>
      <c r="AI38" s="7">
        <v>139266.64000000001</v>
      </c>
      <c r="AJ38" s="6">
        <v>0</v>
      </c>
      <c r="AK38"/>
      <c r="AL38"/>
    </row>
    <row r="39" spans="1:38" ht="18.75" customHeight="1" x14ac:dyDescent="0.25">
      <c r="A39" s="8" t="str">
        <f>VLOOKUP(TradeVolume[[#This Row],[Partner Name]],CountryList[],2,FALSE)</f>
        <v>BVT</v>
      </c>
      <c r="B39" s="5" t="s">
        <v>280</v>
      </c>
      <c r="C39" s="6">
        <v>2020</v>
      </c>
      <c r="D39" s="5" t="s">
        <v>36</v>
      </c>
      <c r="E39" s="5" t="s">
        <v>37</v>
      </c>
      <c r="F39" s="7">
        <v>300.02999999999997</v>
      </c>
      <c r="G39" s="7">
        <v>1012.29</v>
      </c>
      <c r="H39" s="6">
        <v>100</v>
      </c>
      <c r="I39" s="6">
        <v>100</v>
      </c>
      <c r="J39" s="21"/>
      <c r="K39" s="23"/>
      <c r="L39" s="23"/>
      <c r="M39" s="7">
        <v>5.99</v>
      </c>
      <c r="N39" s="7">
        <v>6.52</v>
      </c>
      <c r="O39" s="6">
        <v>355</v>
      </c>
      <c r="P39" s="7">
        <v>51.83</v>
      </c>
      <c r="Q39" s="7">
        <v>23.38</v>
      </c>
      <c r="R39" s="7">
        <v>24.79</v>
      </c>
      <c r="S39" s="6">
        <v>0</v>
      </c>
      <c r="T39" s="6">
        <v>20</v>
      </c>
      <c r="U39" s="6">
        <v>0</v>
      </c>
      <c r="V39" s="7">
        <v>257.26</v>
      </c>
      <c r="W39" s="7">
        <v>397.77</v>
      </c>
      <c r="X39" s="7">
        <v>89.44</v>
      </c>
      <c r="Y39" s="7">
        <v>10.210000000000001</v>
      </c>
      <c r="Z39" s="7">
        <v>15.64</v>
      </c>
      <c r="AA39" s="6">
        <v>24361</v>
      </c>
      <c r="AB39" s="7">
        <v>65.14</v>
      </c>
      <c r="AC39" s="7">
        <v>21.49</v>
      </c>
      <c r="AD39" s="7">
        <v>604.51</v>
      </c>
      <c r="AE39" s="7">
        <v>312.95999999999998</v>
      </c>
      <c r="AF39" s="7">
        <v>1167.01</v>
      </c>
      <c r="AG39" s="6">
        <v>0</v>
      </c>
      <c r="AH39" s="7">
        <v>420.2</v>
      </c>
      <c r="AI39" s="7">
        <v>487.21</v>
      </c>
      <c r="AJ39" s="6">
        <v>0</v>
      </c>
      <c r="AK39"/>
      <c r="AL39"/>
    </row>
    <row r="40" spans="1:38" ht="18.75" customHeight="1" x14ac:dyDescent="0.25">
      <c r="A40" s="8" t="str">
        <f>VLOOKUP(TradeVolume[[#This Row],[Partner Name]],CountryList[],2,FALSE)</f>
        <v>BWA</v>
      </c>
      <c r="B40" s="5" t="s">
        <v>169</v>
      </c>
      <c r="C40" s="6">
        <v>2020</v>
      </c>
      <c r="D40" s="5" t="s">
        <v>36</v>
      </c>
      <c r="E40" s="5" t="s">
        <v>37</v>
      </c>
      <c r="F40" s="7">
        <v>4070916.3</v>
      </c>
      <c r="G40" s="7">
        <v>6136289.0499999998</v>
      </c>
      <c r="H40" s="6">
        <v>100</v>
      </c>
      <c r="I40" s="6">
        <v>100</v>
      </c>
      <c r="J40" s="6">
        <v>1</v>
      </c>
      <c r="K40" s="7">
        <v>-0.42</v>
      </c>
      <c r="L40" s="7">
        <v>-0.42</v>
      </c>
      <c r="M40" s="7">
        <v>0.88</v>
      </c>
      <c r="N40" s="7">
        <v>0.94</v>
      </c>
      <c r="O40" s="6">
        <v>9186</v>
      </c>
      <c r="P40" s="7">
        <v>6.78</v>
      </c>
      <c r="Q40" s="7">
        <v>92.88</v>
      </c>
      <c r="R40" s="7">
        <v>0.01</v>
      </c>
      <c r="S40" s="7">
        <v>0.33</v>
      </c>
      <c r="T40" s="6">
        <v>292</v>
      </c>
      <c r="U40" s="6">
        <v>0</v>
      </c>
      <c r="V40" s="7">
        <v>1.71</v>
      </c>
      <c r="W40" s="7">
        <v>5198031.4400000004</v>
      </c>
      <c r="X40" s="7">
        <v>226647.61</v>
      </c>
      <c r="Y40" s="7">
        <v>9.2899999999999991</v>
      </c>
      <c r="Z40" s="7">
        <v>7.76</v>
      </c>
      <c r="AA40" s="6">
        <v>690434</v>
      </c>
      <c r="AB40" s="7">
        <v>69.02</v>
      </c>
      <c r="AC40" s="7">
        <v>23.11</v>
      </c>
      <c r="AD40" s="7">
        <v>412.53</v>
      </c>
      <c r="AE40" s="7">
        <v>178.59</v>
      </c>
      <c r="AF40" s="6">
        <v>3000</v>
      </c>
      <c r="AG40" s="6">
        <v>0</v>
      </c>
      <c r="AH40" s="7">
        <v>187409.43</v>
      </c>
      <c r="AI40" s="7">
        <v>5424679.0499999998</v>
      </c>
      <c r="AJ40" s="6">
        <v>0</v>
      </c>
      <c r="AK40"/>
      <c r="AL40"/>
    </row>
    <row r="41" spans="1:38" ht="18.75" customHeight="1" x14ac:dyDescent="0.25">
      <c r="A41" s="8" t="str">
        <f>VLOOKUP(TradeVolume[[#This Row],[Partner Name]],CountryList[],2,FALSE)</f>
        <v>CAF</v>
      </c>
      <c r="B41" s="5" t="s">
        <v>239</v>
      </c>
      <c r="C41" s="6">
        <v>2020</v>
      </c>
      <c r="D41" s="5" t="s">
        <v>36</v>
      </c>
      <c r="E41" s="5" t="s">
        <v>37</v>
      </c>
      <c r="F41" s="7">
        <v>135307.99</v>
      </c>
      <c r="G41" s="7">
        <v>434220.85</v>
      </c>
      <c r="H41" s="6">
        <v>100</v>
      </c>
      <c r="I41" s="6">
        <v>100</v>
      </c>
      <c r="J41" s="21"/>
      <c r="K41" s="23"/>
      <c r="L41" s="23"/>
      <c r="M41" s="7">
        <v>5.52</v>
      </c>
      <c r="N41" s="7">
        <v>0.64</v>
      </c>
      <c r="O41" s="6">
        <v>2921</v>
      </c>
      <c r="P41" s="7">
        <v>39.159999999999997</v>
      </c>
      <c r="Q41" s="7">
        <v>53.54</v>
      </c>
      <c r="R41" s="7">
        <v>7.05</v>
      </c>
      <c r="S41" s="7">
        <v>0.24</v>
      </c>
      <c r="T41" s="6">
        <v>70</v>
      </c>
      <c r="U41" s="6">
        <v>0</v>
      </c>
      <c r="V41" s="7">
        <v>3.81</v>
      </c>
      <c r="W41" s="7">
        <v>82435.06</v>
      </c>
      <c r="X41" s="7">
        <v>54468.56</v>
      </c>
      <c r="Y41" s="7">
        <v>8.51</v>
      </c>
      <c r="Z41" s="7">
        <v>4.3600000000000003</v>
      </c>
      <c r="AA41" s="6">
        <v>170270</v>
      </c>
      <c r="AB41" s="7">
        <v>68.239999999999995</v>
      </c>
      <c r="AC41" s="7">
        <v>23.6</v>
      </c>
      <c r="AD41" s="7">
        <v>352.89</v>
      </c>
      <c r="AE41" s="7">
        <v>122.9</v>
      </c>
      <c r="AF41" s="7">
        <v>1545.16</v>
      </c>
      <c r="AG41" s="6">
        <v>0</v>
      </c>
      <c r="AH41" s="7">
        <v>22115.18</v>
      </c>
      <c r="AI41" s="7">
        <v>136903.62</v>
      </c>
      <c r="AJ41" s="6">
        <v>0</v>
      </c>
      <c r="AK41"/>
      <c r="AL41"/>
    </row>
    <row r="42" spans="1:38" ht="18.75" customHeight="1" x14ac:dyDescent="0.25">
      <c r="A42" s="8" t="str">
        <f>VLOOKUP(TradeVolume[[#This Row],[Partner Name]],CountryList[],2,FALSE)</f>
        <v>CAN</v>
      </c>
      <c r="B42" s="5" t="s">
        <v>55</v>
      </c>
      <c r="C42" s="6">
        <v>2020</v>
      </c>
      <c r="D42" s="5" t="s">
        <v>36</v>
      </c>
      <c r="E42" s="5" t="s">
        <v>37</v>
      </c>
      <c r="F42" s="7">
        <v>395507775.81999999</v>
      </c>
      <c r="G42" s="7">
        <v>442990882.38999999</v>
      </c>
      <c r="H42" s="6">
        <v>100</v>
      </c>
      <c r="I42" s="6">
        <v>100</v>
      </c>
      <c r="J42" s="6">
        <v>1</v>
      </c>
      <c r="K42" s="7">
        <v>-5.53</v>
      </c>
      <c r="L42" s="7">
        <v>-5.53</v>
      </c>
      <c r="M42" s="7">
        <v>4.1500000000000004</v>
      </c>
      <c r="N42" s="7">
        <v>4.28</v>
      </c>
      <c r="O42" s="6">
        <v>339179</v>
      </c>
      <c r="P42" s="7">
        <v>31.65</v>
      </c>
      <c r="Q42" s="7">
        <v>66.39</v>
      </c>
      <c r="R42" s="7">
        <v>1.25</v>
      </c>
      <c r="S42" s="7">
        <v>0.71</v>
      </c>
      <c r="T42" s="6">
        <v>3000</v>
      </c>
      <c r="U42" s="6">
        <v>0</v>
      </c>
      <c r="V42" s="7">
        <v>60498728.469999999</v>
      </c>
      <c r="W42" s="7">
        <v>348781767.94999999</v>
      </c>
      <c r="X42" s="7">
        <v>35288036.079999998</v>
      </c>
      <c r="Y42" s="7">
        <v>8.3699999999999992</v>
      </c>
      <c r="Z42" s="7">
        <v>7.11</v>
      </c>
      <c r="AA42" s="6">
        <v>1466060</v>
      </c>
      <c r="AB42" s="7">
        <v>69.23</v>
      </c>
      <c r="AC42" s="7">
        <v>24.87</v>
      </c>
      <c r="AD42" s="7">
        <v>16.91</v>
      </c>
      <c r="AE42" s="7">
        <v>8.57</v>
      </c>
      <c r="AF42" s="6">
        <v>3000</v>
      </c>
      <c r="AG42" s="6">
        <v>0</v>
      </c>
      <c r="AH42" s="7">
        <v>181798790.44</v>
      </c>
      <c r="AI42" s="7">
        <v>384069804.02999997</v>
      </c>
      <c r="AJ42" s="6">
        <v>0</v>
      </c>
      <c r="AK42"/>
      <c r="AL42"/>
    </row>
    <row r="43" spans="1:38" ht="18.75" customHeight="1" x14ac:dyDescent="0.25">
      <c r="A43" s="8" t="str">
        <f>VLOOKUP(TradeVolume[[#This Row],[Partner Name]],CountryList[],2,FALSE)</f>
        <v>CCK</v>
      </c>
      <c r="B43" s="5" t="s">
        <v>278</v>
      </c>
      <c r="C43" s="6">
        <v>2020</v>
      </c>
      <c r="D43" s="5" t="s">
        <v>36</v>
      </c>
      <c r="E43" s="5" t="s">
        <v>37</v>
      </c>
      <c r="F43" s="7">
        <v>5067.07</v>
      </c>
      <c r="G43" s="7">
        <v>7022.73</v>
      </c>
      <c r="H43" s="6">
        <v>100</v>
      </c>
      <c r="I43" s="6">
        <v>100</v>
      </c>
      <c r="J43" s="21"/>
      <c r="K43" s="23"/>
      <c r="L43" s="23"/>
      <c r="M43" s="7">
        <v>5.08</v>
      </c>
      <c r="N43" s="7">
        <v>3.19</v>
      </c>
      <c r="O43" s="6">
        <v>2792</v>
      </c>
      <c r="P43" s="7">
        <v>62.5</v>
      </c>
      <c r="Q43" s="7">
        <v>32.659999999999997</v>
      </c>
      <c r="R43" s="7">
        <v>4.7300000000000004</v>
      </c>
      <c r="S43" s="7">
        <v>0.11</v>
      </c>
      <c r="T43" s="6">
        <v>35</v>
      </c>
      <c r="U43" s="6">
        <v>0</v>
      </c>
      <c r="V43" s="7">
        <v>119.45</v>
      </c>
      <c r="W43" s="7">
        <v>3349.75</v>
      </c>
      <c r="X43" s="7">
        <v>2314.2399999999998</v>
      </c>
      <c r="Y43" s="7">
        <v>8.26</v>
      </c>
      <c r="Z43" s="7">
        <v>8.11</v>
      </c>
      <c r="AA43" s="6">
        <v>150088</v>
      </c>
      <c r="AB43" s="7">
        <v>72.55</v>
      </c>
      <c r="AC43" s="7">
        <v>24.15</v>
      </c>
      <c r="AD43" s="7">
        <v>97.17</v>
      </c>
      <c r="AE43" s="7">
        <v>80.05</v>
      </c>
      <c r="AF43" s="7">
        <v>1545.16</v>
      </c>
      <c r="AG43" s="6">
        <v>0</v>
      </c>
      <c r="AH43" s="7">
        <v>1658.94</v>
      </c>
      <c r="AI43" s="7">
        <v>5663.99</v>
      </c>
      <c r="AJ43" s="6">
        <v>0</v>
      </c>
      <c r="AK43"/>
      <c r="AL43"/>
    </row>
    <row r="44" spans="1:38" ht="18.75" customHeight="1" x14ac:dyDescent="0.25">
      <c r="A44" s="8" t="str">
        <f>VLOOKUP(TradeVolume[[#This Row],[Partner Name]],CountryList[],2,FALSE)</f>
        <v>CHE</v>
      </c>
      <c r="B44" s="5" t="s">
        <v>54</v>
      </c>
      <c r="C44" s="6">
        <v>2020</v>
      </c>
      <c r="D44" s="5" t="s">
        <v>36</v>
      </c>
      <c r="E44" s="5" t="s">
        <v>37</v>
      </c>
      <c r="F44" s="7">
        <v>316094959.33999997</v>
      </c>
      <c r="G44" s="7">
        <v>444909317.27999997</v>
      </c>
      <c r="H44" s="6">
        <v>100</v>
      </c>
      <c r="I44" s="6">
        <v>100</v>
      </c>
      <c r="J44" s="6">
        <v>1</v>
      </c>
      <c r="K44" s="7">
        <v>2.5</v>
      </c>
      <c r="L44" s="7">
        <v>2.5</v>
      </c>
      <c r="M44" s="7">
        <v>2.89</v>
      </c>
      <c r="N44" s="7">
        <v>2.9</v>
      </c>
      <c r="O44" s="6">
        <v>402612</v>
      </c>
      <c r="P44" s="7">
        <v>23.06</v>
      </c>
      <c r="Q44" s="7">
        <v>72.89</v>
      </c>
      <c r="R44" s="7">
        <v>3.39</v>
      </c>
      <c r="S44" s="7">
        <v>0.66</v>
      </c>
      <c r="T44" s="7">
        <v>754.3</v>
      </c>
      <c r="U44" s="6">
        <v>0</v>
      </c>
      <c r="V44" s="7">
        <v>47128485.420000002</v>
      </c>
      <c r="W44" s="7">
        <v>385261256.80000001</v>
      </c>
      <c r="X44" s="7">
        <v>8318906.5899999999</v>
      </c>
      <c r="Y44" s="7">
        <v>8.24</v>
      </c>
      <c r="Z44" s="7">
        <v>6.79</v>
      </c>
      <c r="AA44" s="6">
        <v>1438880</v>
      </c>
      <c r="AB44" s="7">
        <v>69.209999999999994</v>
      </c>
      <c r="AC44" s="7">
        <v>24.97</v>
      </c>
      <c r="AD44" s="7">
        <v>13.79</v>
      </c>
      <c r="AE44" s="6">
        <v>7</v>
      </c>
      <c r="AF44" s="6">
        <v>3000</v>
      </c>
      <c r="AG44" s="6">
        <v>0</v>
      </c>
      <c r="AH44" s="7">
        <v>146506526.41</v>
      </c>
      <c r="AI44" s="7">
        <v>393580163.38999999</v>
      </c>
      <c r="AJ44" s="6">
        <v>0</v>
      </c>
      <c r="AK44"/>
      <c r="AL44"/>
    </row>
    <row r="45" spans="1:38" ht="18.75" customHeight="1" x14ac:dyDescent="0.25">
      <c r="A45" s="8" t="str">
        <f>VLOOKUP(TradeVolume[[#This Row],[Partner Name]],CountryList[],2,FALSE)</f>
        <v>CHL</v>
      </c>
      <c r="B45" s="5" t="s">
        <v>92</v>
      </c>
      <c r="C45" s="6">
        <v>2020</v>
      </c>
      <c r="D45" s="5" t="s">
        <v>36</v>
      </c>
      <c r="E45" s="5" t="s">
        <v>37</v>
      </c>
      <c r="F45" s="7">
        <v>76365693.450000003</v>
      </c>
      <c r="G45" s="7">
        <v>65230115.409999996</v>
      </c>
      <c r="H45" s="6">
        <v>100</v>
      </c>
      <c r="I45" s="6">
        <v>100</v>
      </c>
      <c r="J45" s="6">
        <v>1</v>
      </c>
      <c r="K45" s="7">
        <v>-7.76</v>
      </c>
      <c r="L45" s="7">
        <v>-7.76</v>
      </c>
      <c r="M45" s="7">
        <v>2.11</v>
      </c>
      <c r="N45" s="7">
        <v>2.17</v>
      </c>
      <c r="O45" s="6">
        <v>102117</v>
      </c>
      <c r="P45" s="7">
        <v>13.74</v>
      </c>
      <c r="Q45" s="7">
        <v>75.95</v>
      </c>
      <c r="R45" s="7">
        <v>9.1199999999999992</v>
      </c>
      <c r="S45" s="7">
        <v>1.2</v>
      </c>
      <c r="T45" s="6">
        <v>3000</v>
      </c>
      <c r="U45" s="6">
        <v>0</v>
      </c>
      <c r="V45" s="7">
        <v>9768389.2699999996</v>
      </c>
      <c r="W45" s="7">
        <v>75330117.010000005</v>
      </c>
      <c r="X45" s="7">
        <v>3933352.17</v>
      </c>
      <c r="Y45" s="7">
        <v>8.7899999999999991</v>
      </c>
      <c r="Z45" s="7">
        <v>7.28</v>
      </c>
      <c r="AA45" s="6">
        <v>1178579</v>
      </c>
      <c r="AB45" s="7">
        <v>69.930000000000007</v>
      </c>
      <c r="AC45" s="7">
        <v>23.64</v>
      </c>
      <c r="AD45" s="7">
        <v>50.53</v>
      </c>
      <c r="AE45" s="7">
        <v>23.71</v>
      </c>
      <c r="AF45" s="6">
        <v>3000</v>
      </c>
      <c r="AG45" s="6">
        <v>0</v>
      </c>
      <c r="AH45" s="7">
        <v>35748339.079999998</v>
      </c>
      <c r="AI45" s="7">
        <v>79263469.170000002</v>
      </c>
      <c r="AJ45" s="6">
        <v>0</v>
      </c>
      <c r="AK45"/>
      <c r="AL45"/>
    </row>
    <row r="46" spans="1:38" ht="18.75" customHeight="1" x14ac:dyDescent="0.25">
      <c r="A46" s="8" t="str">
        <f>VLOOKUP(TradeVolume[[#This Row],[Partner Name]],CountryList[],2,FALSE)</f>
        <v>CHN</v>
      </c>
      <c r="B46" s="5" t="s">
        <v>42</v>
      </c>
      <c r="C46" s="6">
        <v>2020</v>
      </c>
      <c r="D46" s="5" t="s">
        <v>36</v>
      </c>
      <c r="E46" s="5" t="s">
        <v>37</v>
      </c>
      <c r="F46" s="7">
        <v>2681372823.7199998</v>
      </c>
      <c r="G46" s="7">
        <v>1936139595.8199999</v>
      </c>
      <c r="H46" s="6">
        <v>100</v>
      </c>
      <c r="I46" s="6">
        <v>100</v>
      </c>
      <c r="J46" s="6">
        <v>1</v>
      </c>
      <c r="K46" s="7">
        <v>-0.23</v>
      </c>
      <c r="L46" s="7">
        <v>-0.23</v>
      </c>
      <c r="M46" s="7">
        <v>6.8</v>
      </c>
      <c r="N46" s="7">
        <v>5.98</v>
      </c>
      <c r="O46" s="6">
        <v>865922</v>
      </c>
      <c r="P46" s="7">
        <v>65.599999999999994</v>
      </c>
      <c r="Q46" s="7">
        <v>30.88</v>
      </c>
      <c r="R46" s="7">
        <v>2.56</v>
      </c>
      <c r="S46" s="7">
        <v>0.95</v>
      </c>
      <c r="T46" s="7">
        <v>2498.4299999999998</v>
      </c>
      <c r="U46" s="6">
        <v>0</v>
      </c>
      <c r="V46" s="7">
        <v>326540960.88999999</v>
      </c>
      <c r="W46" s="7">
        <v>3016693491.1999998</v>
      </c>
      <c r="X46" s="7">
        <v>501207.44</v>
      </c>
      <c r="Y46" s="7">
        <v>8.39</v>
      </c>
      <c r="Z46" s="7">
        <v>6.74</v>
      </c>
      <c r="AA46" s="6">
        <v>1525029</v>
      </c>
      <c r="AB46" s="7">
        <v>69.3</v>
      </c>
      <c r="AC46" s="7">
        <v>24.88</v>
      </c>
      <c r="AD46" s="7">
        <v>6.81</v>
      </c>
      <c r="AE46" s="7">
        <v>3.45</v>
      </c>
      <c r="AF46" s="6">
        <v>3000</v>
      </c>
      <c r="AG46" s="6">
        <v>0</v>
      </c>
      <c r="AH46" s="7">
        <v>673762864.75</v>
      </c>
      <c r="AI46" s="7">
        <v>3017194698.6300001</v>
      </c>
      <c r="AJ46" s="6">
        <v>0</v>
      </c>
      <c r="AK46"/>
      <c r="AL46"/>
    </row>
    <row r="47" spans="1:38" ht="18.75" customHeight="1" x14ac:dyDescent="0.25">
      <c r="A47" s="8" t="str">
        <f>VLOOKUP(TradeVolume[[#This Row],[Partner Name]],CountryList[],2,FALSE)</f>
        <v>CIV</v>
      </c>
      <c r="B47" s="5" t="s">
        <v>140</v>
      </c>
      <c r="C47" s="6">
        <v>2020</v>
      </c>
      <c r="D47" s="5" t="s">
        <v>36</v>
      </c>
      <c r="E47" s="5" t="s">
        <v>37</v>
      </c>
      <c r="F47" s="7">
        <v>11109326.33</v>
      </c>
      <c r="G47" s="7">
        <v>13326792.789999999</v>
      </c>
      <c r="H47" s="6">
        <v>100</v>
      </c>
      <c r="I47" s="6">
        <v>100</v>
      </c>
      <c r="J47" s="21"/>
      <c r="K47" s="23"/>
      <c r="L47" s="23"/>
      <c r="M47" s="7">
        <v>2.19</v>
      </c>
      <c r="N47" s="7">
        <v>2.52</v>
      </c>
      <c r="O47" s="6">
        <v>24570</v>
      </c>
      <c r="P47" s="7">
        <v>12.82</v>
      </c>
      <c r="Q47" s="7">
        <v>83.89</v>
      </c>
      <c r="R47" s="7">
        <v>1.7</v>
      </c>
      <c r="S47" s="7">
        <v>1.59</v>
      </c>
      <c r="T47" s="7">
        <v>1331.46</v>
      </c>
      <c r="U47" s="6">
        <v>0</v>
      </c>
      <c r="V47" s="7">
        <v>44171.65</v>
      </c>
      <c r="W47" s="7">
        <v>15535307.41</v>
      </c>
      <c r="X47" s="7">
        <v>506729.55</v>
      </c>
      <c r="Y47" s="7">
        <v>9.2100000000000009</v>
      </c>
      <c r="Z47" s="7">
        <v>7.45</v>
      </c>
      <c r="AA47" s="6">
        <v>754130</v>
      </c>
      <c r="AB47" s="7">
        <v>69.89</v>
      </c>
      <c r="AC47" s="7">
        <v>23.19</v>
      </c>
      <c r="AD47" s="7">
        <v>141.44999999999999</v>
      </c>
      <c r="AE47" s="7">
        <v>70.95</v>
      </c>
      <c r="AF47" s="6">
        <v>3000</v>
      </c>
      <c r="AG47" s="6">
        <v>0</v>
      </c>
      <c r="AH47" s="7">
        <v>3091389.99</v>
      </c>
      <c r="AI47" s="7">
        <v>16042036.960000001</v>
      </c>
      <c r="AJ47" s="6">
        <v>0</v>
      </c>
      <c r="AK47"/>
      <c r="AL47"/>
    </row>
    <row r="48" spans="1:38" ht="18.75" customHeight="1" x14ac:dyDescent="0.25">
      <c r="A48" s="8" t="str">
        <f>VLOOKUP(TradeVolume[[#This Row],[Partner Name]],CountryList[],2,FALSE)</f>
        <v>CMR</v>
      </c>
      <c r="B48" s="5" t="s">
        <v>159</v>
      </c>
      <c r="C48" s="6">
        <v>2020</v>
      </c>
      <c r="D48" s="5" t="s">
        <v>36</v>
      </c>
      <c r="E48" s="5" t="s">
        <v>37</v>
      </c>
      <c r="F48" s="7">
        <v>4057949.05</v>
      </c>
      <c r="G48" s="7">
        <v>8459975.3200000003</v>
      </c>
      <c r="H48" s="6">
        <v>100</v>
      </c>
      <c r="I48" s="6">
        <v>100</v>
      </c>
      <c r="J48" s="21"/>
      <c r="K48" s="23"/>
      <c r="L48" s="23"/>
      <c r="M48" s="7">
        <v>4.8099999999999996</v>
      </c>
      <c r="N48" s="7">
        <v>2.11</v>
      </c>
      <c r="O48" s="6">
        <v>23453</v>
      </c>
      <c r="P48" s="7">
        <v>20.87</v>
      </c>
      <c r="Q48" s="7">
        <v>75.430000000000007</v>
      </c>
      <c r="R48" s="7">
        <v>2.0099999999999998</v>
      </c>
      <c r="S48" s="7">
        <v>1.69</v>
      </c>
      <c r="T48" s="7">
        <v>1331.46</v>
      </c>
      <c r="U48" s="6">
        <v>0</v>
      </c>
      <c r="V48" s="7">
        <v>8611.94</v>
      </c>
      <c r="W48" s="7">
        <v>5722520.71</v>
      </c>
      <c r="X48" s="7">
        <v>526887.31000000006</v>
      </c>
      <c r="Y48" s="7">
        <v>9.57</v>
      </c>
      <c r="Z48" s="7">
        <v>4.7699999999999996</v>
      </c>
      <c r="AA48" s="6">
        <v>607416</v>
      </c>
      <c r="AB48" s="7">
        <v>70.77</v>
      </c>
      <c r="AC48" s="7">
        <v>22.26</v>
      </c>
      <c r="AD48" s="7">
        <v>121.09</v>
      </c>
      <c r="AE48" s="7">
        <v>59.48</v>
      </c>
      <c r="AF48" s="6">
        <v>3000</v>
      </c>
      <c r="AG48" s="6">
        <v>0</v>
      </c>
      <c r="AH48" s="7">
        <v>3010057.98</v>
      </c>
      <c r="AI48" s="7">
        <v>6249408.0199999996</v>
      </c>
      <c r="AJ48" s="6">
        <v>0</v>
      </c>
      <c r="AK48"/>
      <c r="AL48"/>
    </row>
    <row r="49" spans="1:38" ht="18.75" customHeight="1" x14ac:dyDescent="0.25">
      <c r="A49" s="8" t="str">
        <f>VLOOKUP(TradeVolume[[#This Row],[Partner Name]],CountryList[],2,FALSE)</f>
        <v>COD</v>
      </c>
      <c r="B49" s="5" t="s">
        <v>163</v>
      </c>
      <c r="C49" s="6">
        <v>2020</v>
      </c>
      <c r="D49" s="5" t="s">
        <v>36</v>
      </c>
      <c r="E49" s="5" t="s">
        <v>37</v>
      </c>
      <c r="F49" s="7">
        <v>10929315.23</v>
      </c>
      <c r="G49" s="7">
        <v>7923560.9699999997</v>
      </c>
      <c r="H49" s="6">
        <v>100</v>
      </c>
      <c r="I49" s="6">
        <v>100</v>
      </c>
      <c r="J49" s="6">
        <v>1</v>
      </c>
      <c r="K49" s="7">
        <v>-13.11</v>
      </c>
      <c r="L49" s="7">
        <v>-13.11</v>
      </c>
      <c r="M49" s="7">
        <v>3.64</v>
      </c>
      <c r="N49" s="7">
        <v>1.37</v>
      </c>
      <c r="O49" s="6">
        <v>10695</v>
      </c>
      <c r="P49" s="7">
        <v>37.630000000000003</v>
      </c>
      <c r="Q49" s="7">
        <v>62.06</v>
      </c>
      <c r="R49" s="7">
        <v>0.05</v>
      </c>
      <c r="S49" s="7">
        <v>0.26</v>
      </c>
      <c r="T49" s="7">
        <v>315.67</v>
      </c>
      <c r="U49" s="6">
        <v>0</v>
      </c>
      <c r="V49" s="7">
        <v>30.15</v>
      </c>
      <c r="W49" s="7">
        <v>9994735.5800000001</v>
      </c>
      <c r="X49" s="7">
        <v>1057516.06</v>
      </c>
      <c r="Y49" s="7">
        <v>9.16</v>
      </c>
      <c r="Z49" s="7">
        <v>3.55</v>
      </c>
      <c r="AA49" s="6">
        <v>523878</v>
      </c>
      <c r="AB49" s="7">
        <v>69.36</v>
      </c>
      <c r="AC49" s="7">
        <v>23.37</v>
      </c>
      <c r="AD49" s="7">
        <v>244.24</v>
      </c>
      <c r="AE49" s="7">
        <v>112.11</v>
      </c>
      <c r="AF49" s="6">
        <v>3000</v>
      </c>
      <c r="AG49" s="6">
        <v>0</v>
      </c>
      <c r="AH49" s="7">
        <v>1408864.38</v>
      </c>
      <c r="AI49" s="7">
        <v>11052251.630000001</v>
      </c>
      <c r="AJ49" s="6">
        <v>0</v>
      </c>
      <c r="AK49"/>
      <c r="AL49"/>
    </row>
    <row r="50" spans="1:38" ht="18.75" customHeight="1" x14ac:dyDescent="0.25">
      <c r="A50" s="8" t="str">
        <f>VLOOKUP(TradeVolume[[#This Row],[Partner Name]],CountryList[],2,FALSE)</f>
        <v>COG</v>
      </c>
      <c r="B50" s="5" t="s">
        <v>201</v>
      </c>
      <c r="C50" s="6">
        <v>2020</v>
      </c>
      <c r="D50" s="5" t="s">
        <v>36</v>
      </c>
      <c r="E50" s="5" t="s">
        <v>37</v>
      </c>
      <c r="F50" s="7">
        <v>7254870.0599999996</v>
      </c>
      <c r="G50" s="7">
        <v>3043339.23</v>
      </c>
      <c r="H50" s="6">
        <v>100</v>
      </c>
      <c r="I50" s="6">
        <v>100</v>
      </c>
      <c r="J50" s="6">
        <v>1</v>
      </c>
      <c r="K50" s="7">
        <v>-7.75</v>
      </c>
      <c r="L50" s="7">
        <v>-7.75</v>
      </c>
      <c r="M50" s="7">
        <v>7.23</v>
      </c>
      <c r="N50" s="7">
        <v>0.71</v>
      </c>
      <c r="O50" s="6">
        <v>8769</v>
      </c>
      <c r="P50" s="7">
        <v>37.130000000000003</v>
      </c>
      <c r="Q50" s="7">
        <v>56.62</v>
      </c>
      <c r="R50" s="7">
        <v>5.96</v>
      </c>
      <c r="S50" s="7">
        <v>0.28999999999999998</v>
      </c>
      <c r="T50" s="6">
        <v>100</v>
      </c>
      <c r="U50" s="6">
        <v>0</v>
      </c>
      <c r="V50" s="7">
        <v>565.80999999999995</v>
      </c>
      <c r="W50" s="7">
        <v>7592364.9699999997</v>
      </c>
      <c r="X50" s="7">
        <v>140548.57</v>
      </c>
      <c r="Y50" s="7">
        <v>8.25</v>
      </c>
      <c r="Z50" s="7">
        <v>3.12</v>
      </c>
      <c r="AA50" s="6">
        <v>389071</v>
      </c>
      <c r="AB50" s="7">
        <v>69.08</v>
      </c>
      <c r="AC50" s="7">
        <v>24.97</v>
      </c>
      <c r="AD50" s="7">
        <v>183.5</v>
      </c>
      <c r="AE50" s="7">
        <v>80.39</v>
      </c>
      <c r="AF50" s="7">
        <v>1598.29</v>
      </c>
      <c r="AG50" s="6">
        <v>0</v>
      </c>
      <c r="AH50" s="7">
        <v>4157536.71</v>
      </c>
      <c r="AI50" s="7">
        <v>7732913.54</v>
      </c>
      <c r="AJ50" s="6">
        <v>0</v>
      </c>
      <c r="AK50"/>
      <c r="AL50"/>
    </row>
    <row r="51" spans="1:38" ht="18.75" customHeight="1" x14ac:dyDescent="0.25">
      <c r="A51" s="8" t="str">
        <f>VLOOKUP(TradeVolume[[#This Row],[Partner Name]],CountryList[],2,FALSE)</f>
        <v>COK</v>
      </c>
      <c r="B51" s="5" t="s">
        <v>263</v>
      </c>
      <c r="C51" s="6">
        <v>2020</v>
      </c>
      <c r="D51" s="5" t="s">
        <v>36</v>
      </c>
      <c r="E51" s="5" t="s">
        <v>37</v>
      </c>
      <c r="F51" s="7">
        <v>28582.57</v>
      </c>
      <c r="G51" s="7">
        <v>104001.88</v>
      </c>
      <c r="H51" s="6">
        <v>100</v>
      </c>
      <c r="I51" s="6">
        <v>100</v>
      </c>
      <c r="J51" s="21"/>
      <c r="K51" s="23"/>
      <c r="L51" s="23"/>
      <c r="M51" s="7">
        <v>3.21</v>
      </c>
      <c r="N51" s="7">
        <v>3.63</v>
      </c>
      <c r="O51" s="6">
        <v>1644</v>
      </c>
      <c r="P51" s="7">
        <v>30.05</v>
      </c>
      <c r="Q51" s="7">
        <v>68.67</v>
      </c>
      <c r="R51" s="6">
        <v>0</v>
      </c>
      <c r="S51" s="7">
        <v>1.28</v>
      </c>
      <c r="T51" s="7">
        <v>101.49</v>
      </c>
      <c r="U51" s="6">
        <v>0</v>
      </c>
      <c r="V51" s="6">
        <v>0</v>
      </c>
      <c r="W51" s="7">
        <v>18436.66</v>
      </c>
      <c r="X51" s="7">
        <v>7802.33</v>
      </c>
      <c r="Y51" s="7">
        <v>8.9</v>
      </c>
      <c r="Z51" s="7">
        <v>9.94</v>
      </c>
      <c r="AA51" s="6">
        <v>117760</v>
      </c>
      <c r="AB51" s="7">
        <v>72.290000000000006</v>
      </c>
      <c r="AC51" s="7">
        <v>23.8</v>
      </c>
      <c r="AD51" s="7">
        <v>156.33000000000001</v>
      </c>
      <c r="AE51" s="7">
        <v>123.18</v>
      </c>
      <c r="AF51" s="7">
        <v>1167.01</v>
      </c>
      <c r="AG51" s="6">
        <v>0</v>
      </c>
      <c r="AH51" s="7">
        <v>19681.27</v>
      </c>
      <c r="AI51" s="7">
        <v>26238.98</v>
      </c>
      <c r="AJ51" s="6">
        <v>0</v>
      </c>
      <c r="AK51"/>
      <c r="AL51"/>
    </row>
    <row r="52" spans="1:38" ht="18.75" customHeight="1" x14ac:dyDescent="0.25">
      <c r="A52" s="8" t="str">
        <f>VLOOKUP(TradeVolume[[#This Row],[Partner Name]],CountryList[],2,FALSE)</f>
        <v>COL</v>
      </c>
      <c r="B52" s="5" t="s">
        <v>101</v>
      </c>
      <c r="C52" s="6">
        <v>2020</v>
      </c>
      <c r="D52" s="5" t="s">
        <v>36</v>
      </c>
      <c r="E52" s="5" t="s">
        <v>37</v>
      </c>
      <c r="F52" s="7">
        <v>34513560.840000004</v>
      </c>
      <c r="G52" s="7">
        <v>46773149.579999998</v>
      </c>
      <c r="H52" s="6">
        <v>100</v>
      </c>
      <c r="I52" s="6">
        <v>100</v>
      </c>
      <c r="J52" s="6">
        <v>1</v>
      </c>
      <c r="K52" s="7">
        <v>-9.16</v>
      </c>
      <c r="L52" s="7">
        <v>-9.16</v>
      </c>
      <c r="M52" s="7">
        <v>2.3199999999999998</v>
      </c>
      <c r="N52" s="7">
        <v>4.18</v>
      </c>
      <c r="O52" s="6">
        <v>101972</v>
      </c>
      <c r="P52" s="7">
        <v>19.87</v>
      </c>
      <c r="Q52" s="7">
        <v>76.25</v>
      </c>
      <c r="R52" s="7">
        <v>2.7</v>
      </c>
      <c r="S52" s="7">
        <v>1.17</v>
      </c>
      <c r="T52" s="7">
        <v>1331.46</v>
      </c>
      <c r="U52" s="6">
        <v>0</v>
      </c>
      <c r="V52" s="7">
        <v>3594319.35</v>
      </c>
      <c r="W52" s="7">
        <v>37588085.57</v>
      </c>
      <c r="X52" s="7">
        <v>1112297.8899999999</v>
      </c>
      <c r="Y52" s="7">
        <v>8.58</v>
      </c>
      <c r="Z52" s="7">
        <v>7.81</v>
      </c>
      <c r="AA52" s="6">
        <v>1189056</v>
      </c>
      <c r="AB52" s="7">
        <v>70.05</v>
      </c>
      <c r="AC52" s="7">
        <v>23.92</v>
      </c>
      <c r="AD52" s="7">
        <v>47.08</v>
      </c>
      <c r="AE52" s="7">
        <v>23.28</v>
      </c>
      <c r="AF52" s="6">
        <v>3000</v>
      </c>
      <c r="AG52" s="6">
        <v>0</v>
      </c>
      <c r="AH52" s="7">
        <v>23552617.370000001</v>
      </c>
      <c r="AI52" s="7">
        <v>38700383.460000001</v>
      </c>
      <c r="AJ52" s="6">
        <v>0</v>
      </c>
      <c r="AK52"/>
      <c r="AL52"/>
    </row>
    <row r="53" spans="1:38" ht="18.75" customHeight="1" x14ac:dyDescent="0.25">
      <c r="A53" s="8" t="str">
        <f>VLOOKUP(TradeVolume[[#This Row],[Partner Name]],CountryList[],2,FALSE)</f>
        <v>COM</v>
      </c>
      <c r="B53" s="5" t="s">
        <v>244</v>
      </c>
      <c r="C53" s="6">
        <v>2020</v>
      </c>
      <c r="D53" s="5" t="s">
        <v>36</v>
      </c>
      <c r="E53" s="5" t="s">
        <v>37</v>
      </c>
      <c r="F53" s="7">
        <v>61047.62</v>
      </c>
      <c r="G53" s="7">
        <v>356561.67</v>
      </c>
      <c r="H53" s="6">
        <v>100</v>
      </c>
      <c r="I53" s="6">
        <v>100</v>
      </c>
      <c r="J53" s="6">
        <v>1</v>
      </c>
      <c r="K53" s="7">
        <v>15.35</v>
      </c>
      <c r="L53" s="7">
        <v>15.35</v>
      </c>
      <c r="M53" s="7">
        <v>3.11</v>
      </c>
      <c r="N53" s="7">
        <v>1.36</v>
      </c>
      <c r="O53" s="6">
        <v>2129</v>
      </c>
      <c r="P53" s="7">
        <v>17.57</v>
      </c>
      <c r="Q53" s="7">
        <v>82.01</v>
      </c>
      <c r="R53" s="6">
        <v>0</v>
      </c>
      <c r="S53" s="7">
        <v>0.42</v>
      </c>
      <c r="T53" s="7">
        <v>274.5</v>
      </c>
      <c r="U53" s="6">
        <v>0</v>
      </c>
      <c r="V53" s="6">
        <v>0</v>
      </c>
      <c r="W53" s="7">
        <v>56264.639999999999</v>
      </c>
      <c r="X53" s="7">
        <v>32866.339999999997</v>
      </c>
      <c r="Y53" s="7">
        <v>9.4</v>
      </c>
      <c r="Z53" s="7">
        <v>9.18</v>
      </c>
      <c r="AA53" s="6">
        <v>139760</v>
      </c>
      <c r="AB53" s="7">
        <v>72.78</v>
      </c>
      <c r="AC53" s="7">
        <v>23.06</v>
      </c>
      <c r="AD53" s="7">
        <v>135.13</v>
      </c>
      <c r="AE53" s="7">
        <v>138.09</v>
      </c>
      <c r="AF53" s="7">
        <v>1167.01</v>
      </c>
      <c r="AG53" s="6">
        <v>0</v>
      </c>
      <c r="AH53" s="7">
        <v>28734.04</v>
      </c>
      <c r="AI53" s="7">
        <v>89130.98</v>
      </c>
      <c r="AJ53" s="6">
        <v>0</v>
      </c>
      <c r="AK53"/>
      <c r="AL53"/>
    </row>
    <row r="54" spans="1:38" ht="18.75" customHeight="1" x14ac:dyDescent="0.25">
      <c r="A54" s="8" t="str">
        <f>VLOOKUP(TradeVolume[[#This Row],[Partner Name]],CountryList[],2,FALSE)</f>
        <v>CPV</v>
      </c>
      <c r="B54" s="5" t="s">
        <v>221</v>
      </c>
      <c r="C54" s="6">
        <v>2020</v>
      </c>
      <c r="D54" s="5" t="s">
        <v>36</v>
      </c>
      <c r="E54" s="5" t="s">
        <v>37</v>
      </c>
      <c r="F54" s="7">
        <v>96500.96</v>
      </c>
      <c r="G54" s="7">
        <v>1408169.41</v>
      </c>
      <c r="H54" s="6">
        <v>100</v>
      </c>
      <c r="I54" s="6">
        <v>100</v>
      </c>
      <c r="J54" s="6">
        <v>1</v>
      </c>
      <c r="K54" s="7">
        <v>19.690000000000001</v>
      </c>
      <c r="L54" s="7">
        <v>19.690000000000001</v>
      </c>
      <c r="M54" s="7">
        <v>1.87</v>
      </c>
      <c r="N54" s="7">
        <v>0.56999999999999995</v>
      </c>
      <c r="O54" s="6">
        <v>5942</v>
      </c>
      <c r="P54" s="7">
        <v>6.78</v>
      </c>
      <c r="Q54" s="7">
        <v>88.57</v>
      </c>
      <c r="R54" s="7">
        <v>4.16</v>
      </c>
      <c r="S54" s="7">
        <v>0.49</v>
      </c>
      <c r="T54" s="7">
        <v>45.48</v>
      </c>
      <c r="U54" s="6">
        <v>0</v>
      </c>
      <c r="V54" s="7">
        <v>1918.61</v>
      </c>
      <c r="W54" s="7">
        <v>22326.57</v>
      </c>
      <c r="X54" s="6">
        <v>153427</v>
      </c>
      <c r="Y54" s="7">
        <v>8.58</v>
      </c>
      <c r="Z54" s="7">
        <v>14.12</v>
      </c>
      <c r="AA54" s="6">
        <v>243471</v>
      </c>
      <c r="AB54" s="7">
        <v>71.180000000000007</v>
      </c>
      <c r="AC54" s="7">
        <v>25.29</v>
      </c>
      <c r="AD54" s="7">
        <v>67.72</v>
      </c>
      <c r="AE54" s="7">
        <v>77.150000000000006</v>
      </c>
      <c r="AF54" s="6">
        <v>3000</v>
      </c>
      <c r="AG54" s="6">
        <v>0</v>
      </c>
      <c r="AH54" s="7">
        <v>18233.8</v>
      </c>
      <c r="AI54" s="7">
        <v>175753.57</v>
      </c>
      <c r="AJ54" s="6">
        <v>0</v>
      </c>
      <c r="AK54"/>
      <c r="AL54"/>
    </row>
    <row r="55" spans="1:38" ht="18.75" customHeight="1" x14ac:dyDescent="0.25">
      <c r="A55" s="8" t="str">
        <f>VLOOKUP(TradeVolume[[#This Row],[Partner Name]],CountryList[],2,FALSE)</f>
        <v>CRI</v>
      </c>
      <c r="B55" s="5" t="s">
        <v>137</v>
      </c>
      <c r="C55" s="6">
        <v>2020</v>
      </c>
      <c r="D55" s="5" t="s">
        <v>36</v>
      </c>
      <c r="E55" s="5" t="s">
        <v>37</v>
      </c>
      <c r="F55" s="7">
        <v>16094915.23</v>
      </c>
      <c r="G55" s="7">
        <v>14492469.060000001</v>
      </c>
      <c r="H55" s="6">
        <v>100</v>
      </c>
      <c r="I55" s="6">
        <v>100</v>
      </c>
      <c r="J55" s="22">
        <v>1</v>
      </c>
      <c r="K55" s="24">
        <v>-5.26</v>
      </c>
      <c r="L55" s="24">
        <v>-5.26</v>
      </c>
      <c r="M55" s="7">
        <v>2.39</v>
      </c>
      <c r="N55" s="7">
        <v>4.5999999999999996</v>
      </c>
      <c r="O55" s="6">
        <v>59909</v>
      </c>
      <c r="P55" s="7">
        <v>20.57</v>
      </c>
      <c r="Q55" s="7">
        <v>74.930000000000007</v>
      </c>
      <c r="R55" s="7">
        <v>3.63</v>
      </c>
      <c r="S55" s="7">
        <v>0.87</v>
      </c>
      <c r="T55" s="7">
        <v>1331.46</v>
      </c>
      <c r="U55" s="6">
        <v>0</v>
      </c>
      <c r="V55" s="7">
        <v>3940670.65</v>
      </c>
      <c r="W55" s="7">
        <v>18723233.420000002</v>
      </c>
      <c r="X55" s="7">
        <v>603575.23</v>
      </c>
      <c r="Y55" s="7">
        <v>8.67</v>
      </c>
      <c r="Z55" s="7">
        <v>9.74</v>
      </c>
      <c r="AA55" s="6">
        <v>1035082</v>
      </c>
      <c r="AB55" s="7">
        <v>69.38</v>
      </c>
      <c r="AC55" s="7">
        <v>23.96</v>
      </c>
      <c r="AD55" s="7">
        <v>78.31</v>
      </c>
      <c r="AE55" s="7">
        <v>36.799999999999997</v>
      </c>
      <c r="AF55" s="6">
        <v>3000</v>
      </c>
      <c r="AG55" s="6">
        <v>0</v>
      </c>
      <c r="AH55" s="7">
        <v>9467284.4100000001</v>
      </c>
      <c r="AI55" s="7">
        <v>19326808.649999999</v>
      </c>
      <c r="AJ55" s="6">
        <v>0</v>
      </c>
      <c r="AK55"/>
      <c r="AL55"/>
    </row>
    <row r="56" spans="1:38" ht="18.75" customHeight="1" x14ac:dyDescent="0.25">
      <c r="A56" s="8" t="str">
        <f>VLOOKUP(TradeVolume[[#This Row],[Partner Name]],CountryList[],2,FALSE)</f>
        <v>CUB</v>
      </c>
      <c r="B56" s="5" t="s">
        <v>175</v>
      </c>
      <c r="C56" s="6">
        <v>2020</v>
      </c>
      <c r="D56" s="5" t="s">
        <v>36</v>
      </c>
      <c r="E56" s="5" t="s">
        <v>37</v>
      </c>
      <c r="F56" s="7">
        <v>1697588.22</v>
      </c>
      <c r="G56" s="7">
        <v>5623016.0499999998</v>
      </c>
      <c r="H56" s="6">
        <v>100</v>
      </c>
      <c r="I56" s="6">
        <v>100</v>
      </c>
      <c r="J56" s="21"/>
      <c r="K56" s="23"/>
      <c r="L56" s="23"/>
      <c r="M56" s="7">
        <v>6.7</v>
      </c>
      <c r="N56" s="6">
        <v>17</v>
      </c>
      <c r="O56" s="6">
        <v>7959</v>
      </c>
      <c r="P56" s="7">
        <v>55.37</v>
      </c>
      <c r="Q56" s="7">
        <v>29.12</v>
      </c>
      <c r="R56" s="7">
        <v>13.23</v>
      </c>
      <c r="S56" s="7">
        <v>2.27</v>
      </c>
      <c r="T56" s="7">
        <v>1331.46</v>
      </c>
      <c r="U56" s="6">
        <v>0</v>
      </c>
      <c r="V56" s="7">
        <v>824651.22</v>
      </c>
      <c r="W56" s="7">
        <v>1436090.95</v>
      </c>
      <c r="X56" s="7">
        <v>157065.60000000001</v>
      </c>
      <c r="Y56" s="6">
        <v>10</v>
      </c>
      <c r="Z56" s="7">
        <v>20.2</v>
      </c>
      <c r="AA56" s="6">
        <v>292295</v>
      </c>
      <c r="AB56" s="7">
        <v>67.31</v>
      </c>
      <c r="AC56" s="7">
        <v>23.51</v>
      </c>
      <c r="AD56" s="7">
        <v>239.8</v>
      </c>
      <c r="AE56" s="7">
        <v>97.32</v>
      </c>
      <c r="AF56" s="6">
        <v>3000</v>
      </c>
      <c r="AG56" s="6">
        <v>0</v>
      </c>
      <c r="AH56" s="7">
        <v>1128333.19</v>
      </c>
      <c r="AI56" s="7">
        <v>1593156.54</v>
      </c>
      <c r="AJ56" s="6">
        <v>0</v>
      </c>
      <c r="AK56"/>
      <c r="AL56"/>
    </row>
    <row r="57" spans="1:38" ht="18.75" customHeight="1" x14ac:dyDescent="0.25">
      <c r="A57" s="8" t="str">
        <f>VLOOKUP(TradeVolume[[#This Row],[Partner Name]],CountryList[],2,FALSE)</f>
        <v>CUW</v>
      </c>
      <c r="B57" s="5" t="s">
        <v>223</v>
      </c>
      <c r="C57" s="6">
        <v>2020</v>
      </c>
      <c r="D57" s="5" t="s">
        <v>36</v>
      </c>
      <c r="E57" s="5" t="s">
        <v>37</v>
      </c>
      <c r="F57" s="7">
        <v>168923.1</v>
      </c>
      <c r="G57" s="7">
        <v>1303585.3999999999</v>
      </c>
      <c r="H57" s="6">
        <v>100</v>
      </c>
      <c r="I57" s="6">
        <v>100</v>
      </c>
      <c r="J57" s="21"/>
      <c r="K57" s="23"/>
      <c r="L57" s="23"/>
      <c r="M57" s="7">
        <v>10.33</v>
      </c>
      <c r="N57" s="7">
        <v>6.87</v>
      </c>
      <c r="O57" s="6">
        <v>10283</v>
      </c>
      <c r="P57" s="7">
        <v>73.27</v>
      </c>
      <c r="Q57" s="7">
        <v>19.5</v>
      </c>
      <c r="R57" s="7">
        <v>6.69</v>
      </c>
      <c r="S57" s="7">
        <v>0.54</v>
      </c>
      <c r="T57" s="6">
        <v>150</v>
      </c>
      <c r="U57" s="6">
        <v>0</v>
      </c>
      <c r="V57" s="7">
        <v>3092.15</v>
      </c>
      <c r="W57" s="7">
        <v>268831.15000000002</v>
      </c>
      <c r="X57" s="7">
        <v>31060.61</v>
      </c>
      <c r="Y57" s="7">
        <v>9.85</v>
      </c>
      <c r="Z57" s="7">
        <v>7.67</v>
      </c>
      <c r="AA57" s="6">
        <v>499857</v>
      </c>
      <c r="AB57" s="7">
        <v>69.459999999999994</v>
      </c>
      <c r="AC57" s="7">
        <v>22.57</v>
      </c>
      <c r="AD57" s="7">
        <v>255.28</v>
      </c>
      <c r="AE57" s="7">
        <v>132.52000000000001</v>
      </c>
      <c r="AF57" s="6">
        <v>3000</v>
      </c>
      <c r="AG57" s="6">
        <v>0</v>
      </c>
      <c r="AH57" s="7">
        <v>59330.26</v>
      </c>
      <c r="AI57" s="7">
        <v>299891.76</v>
      </c>
      <c r="AJ57" s="6">
        <v>0</v>
      </c>
      <c r="AK57"/>
      <c r="AL57"/>
    </row>
    <row r="58" spans="1:38" ht="18.75" customHeight="1" x14ac:dyDescent="0.25">
      <c r="A58" s="8" t="str">
        <f>VLOOKUP(TradeVolume[[#This Row],[Partner Name]],CountryList[],2,FALSE)</f>
        <v>CXR</v>
      </c>
      <c r="B58" s="5" t="s">
        <v>273</v>
      </c>
      <c r="C58" s="6">
        <v>2020</v>
      </c>
      <c r="D58" s="5" t="s">
        <v>36</v>
      </c>
      <c r="E58" s="5" t="s">
        <v>37</v>
      </c>
      <c r="F58" s="7">
        <v>15600.29</v>
      </c>
      <c r="G58" s="7">
        <v>24594.81</v>
      </c>
      <c r="H58" s="6">
        <v>100</v>
      </c>
      <c r="I58" s="6">
        <v>100</v>
      </c>
      <c r="J58" s="21"/>
      <c r="K58" s="23"/>
      <c r="L58" s="23"/>
      <c r="M58" s="7">
        <v>4.99</v>
      </c>
      <c r="N58" s="7">
        <v>0.59</v>
      </c>
      <c r="O58" s="6">
        <v>2143</v>
      </c>
      <c r="P58" s="7">
        <v>68.08</v>
      </c>
      <c r="Q58" s="7">
        <v>31.08</v>
      </c>
      <c r="R58" s="7">
        <v>0.84</v>
      </c>
      <c r="S58" s="6">
        <v>0</v>
      </c>
      <c r="T58" s="6">
        <v>45</v>
      </c>
      <c r="U58" s="6">
        <v>0</v>
      </c>
      <c r="V58" s="7">
        <v>8.19</v>
      </c>
      <c r="W58" s="7">
        <v>2330.71</v>
      </c>
      <c r="X58" s="7">
        <v>15027.57</v>
      </c>
      <c r="Y58" s="7">
        <v>8.0399999999999991</v>
      </c>
      <c r="Z58" s="7">
        <v>3.47</v>
      </c>
      <c r="AA58" s="6">
        <v>111141</v>
      </c>
      <c r="AB58" s="7">
        <v>73.03</v>
      </c>
      <c r="AC58" s="7">
        <v>23.71</v>
      </c>
      <c r="AD58" s="7">
        <v>85.72</v>
      </c>
      <c r="AE58" s="7">
        <v>82.92</v>
      </c>
      <c r="AF58" s="7">
        <v>1167.01</v>
      </c>
      <c r="AG58" s="6">
        <v>0</v>
      </c>
      <c r="AH58" s="7">
        <v>5693.13</v>
      </c>
      <c r="AI58" s="7">
        <v>17358.27</v>
      </c>
      <c r="AJ58" s="6">
        <v>0</v>
      </c>
      <c r="AK58"/>
      <c r="AL58"/>
    </row>
    <row r="59" spans="1:38" ht="18.75" customHeight="1" x14ac:dyDescent="0.25">
      <c r="A59" s="8" t="str">
        <f>VLOOKUP(TradeVolume[[#This Row],[Partner Name]],CountryList[],2,FALSE)</f>
        <v>CYM</v>
      </c>
      <c r="B59" s="5" t="s">
        <v>168</v>
      </c>
      <c r="C59" s="6">
        <v>2020</v>
      </c>
      <c r="D59" s="5" t="s">
        <v>36</v>
      </c>
      <c r="E59" s="5" t="s">
        <v>37</v>
      </c>
      <c r="F59" s="7">
        <v>1986199.28</v>
      </c>
      <c r="G59" s="7">
        <v>6661011.7400000002</v>
      </c>
      <c r="H59" s="6">
        <v>100</v>
      </c>
      <c r="I59" s="6">
        <v>100</v>
      </c>
      <c r="J59" s="6">
        <v>1</v>
      </c>
      <c r="K59" s="23"/>
      <c r="L59" s="23"/>
      <c r="M59" s="7">
        <v>7.61</v>
      </c>
      <c r="N59" s="7">
        <v>0.39</v>
      </c>
      <c r="O59" s="6">
        <v>5171</v>
      </c>
      <c r="P59" s="7">
        <v>23.69</v>
      </c>
      <c r="Q59" s="7">
        <v>70.900000000000006</v>
      </c>
      <c r="R59" s="7">
        <v>4.54</v>
      </c>
      <c r="S59" s="7">
        <v>0.87</v>
      </c>
      <c r="T59" s="7">
        <v>727.9</v>
      </c>
      <c r="U59" s="6">
        <v>0</v>
      </c>
      <c r="V59" s="7">
        <v>214.87</v>
      </c>
      <c r="W59" s="7">
        <v>645990.43999999994</v>
      </c>
      <c r="X59" s="7">
        <v>2547891.34</v>
      </c>
      <c r="Y59" s="7">
        <v>8.8800000000000008</v>
      </c>
      <c r="Z59" s="7">
        <v>8.4700000000000006</v>
      </c>
      <c r="AA59" s="6">
        <v>288766</v>
      </c>
      <c r="AB59" s="7">
        <v>69.33</v>
      </c>
      <c r="AC59" s="7">
        <v>24.58</v>
      </c>
      <c r="AD59" s="7">
        <v>213.38</v>
      </c>
      <c r="AE59" s="7">
        <v>126.78</v>
      </c>
      <c r="AF59" s="6">
        <v>3000</v>
      </c>
      <c r="AG59" s="6">
        <v>0</v>
      </c>
      <c r="AH59" s="7">
        <v>3111079.26</v>
      </c>
      <c r="AI59" s="7">
        <v>3193881.79</v>
      </c>
      <c r="AJ59" s="6">
        <v>0</v>
      </c>
      <c r="AK59"/>
      <c r="AL59"/>
    </row>
    <row r="60" spans="1:38" ht="18.75" customHeight="1" x14ac:dyDescent="0.25">
      <c r="A60" s="8" t="str">
        <f>VLOOKUP(TradeVolume[[#This Row],[Partner Name]],CountryList[],2,FALSE)</f>
        <v>CYP</v>
      </c>
      <c r="B60" s="5" t="s">
        <v>148</v>
      </c>
      <c r="C60" s="6">
        <v>2020</v>
      </c>
      <c r="D60" s="5" t="s">
        <v>36</v>
      </c>
      <c r="E60" s="5" t="s">
        <v>37</v>
      </c>
      <c r="F60" s="7">
        <v>3066927.49</v>
      </c>
      <c r="G60" s="7">
        <v>10605956.039999999</v>
      </c>
      <c r="H60" s="6">
        <v>100</v>
      </c>
      <c r="I60" s="6">
        <v>100</v>
      </c>
      <c r="J60" s="6">
        <v>1</v>
      </c>
      <c r="K60" s="7">
        <v>-2.4900000000000002</v>
      </c>
      <c r="L60" s="7">
        <v>-2.4900000000000002</v>
      </c>
      <c r="M60" s="7">
        <v>5.89</v>
      </c>
      <c r="N60" s="7">
        <v>7.92</v>
      </c>
      <c r="O60" s="6">
        <v>19461</v>
      </c>
      <c r="P60" s="7">
        <v>46.34</v>
      </c>
      <c r="Q60" s="7">
        <v>50.02</v>
      </c>
      <c r="R60" s="7">
        <v>0.31</v>
      </c>
      <c r="S60" s="7">
        <v>3.32</v>
      </c>
      <c r="T60" s="7">
        <v>1331.46</v>
      </c>
      <c r="U60" s="6">
        <v>0</v>
      </c>
      <c r="V60" s="7">
        <v>16758.3</v>
      </c>
      <c r="W60" s="7">
        <v>1224523.99</v>
      </c>
      <c r="X60" s="7">
        <v>129590.01</v>
      </c>
      <c r="Y60" s="7">
        <v>9.73</v>
      </c>
      <c r="Z60" s="7">
        <v>7.91</v>
      </c>
      <c r="AA60" s="6">
        <v>639307</v>
      </c>
      <c r="AB60" s="7">
        <v>69.36</v>
      </c>
      <c r="AC60" s="7">
        <v>22.31</v>
      </c>
      <c r="AD60" s="7">
        <v>190.68</v>
      </c>
      <c r="AE60" s="7">
        <v>82.87</v>
      </c>
      <c r="AF60" s="6">
        <v>3000</v>
      </c>
      <c r="AG60" s="6">
        <v>0</v>
      </c>
      <c r="AH60" s="7">
        <v>231924.14</v>
      </c>
      <c r="AI60" s="6">
        <v>1354114</v>
      </c>
      <c r="AJ60" s="6">
        <v>0</v>
      </c>
      <c r="AK60"/>
      <c r="AL60"/>
    </row>
    <row r="61" spans="1:38" ht="18.75" customHeight="1" x14ac:dyDescent="0.25">
      <c r="A61" s="8" t="str">
        <f>VLOOKUP(TradeVolume[[#This Row],[Partner Name]],CountryList[],2,FALSE)</f>
        <v>CZE</v>
      </c>
      <c r="B61" s="5" t="s">
        <v>75</v>
      </c>
      <c r="C61" s="6">
        <v>2020</v>
      </c>
      <c r="D61" s="5" t="s">
        <v>36</v>
      </c>
      <c r="E61" s="5" t="s">
        <v>37</v>
      </c>
      <c r="F61" s="7">
        <v>164141061.84</v>
      </c>
      <c r="G61" s="7">
        <v>152289334.34999999</v>
      </c>
      <c r="H61" s="6">
        <v>100</v>
      </c>
      <c r="I61" s="6">
        <v>100</v>
      </c>
      <c r="J61" s="22">
        <v>1</v>
      </c>
      <c r="K61" s="24">
        <v>-2.21</v>
      </c>
      <c r="L61" s="24">
        <v>-2.21</v>
      </c>
      <c r="M61" s="7">
        <v>4.5599999999999996</v>
      </c>
      <c r="N61" s="7">
        <v>4.41</v>
      </c>
      <c r="O61" s="6">
        <v>149091</v>
      </c>
      <c r="P61" s="7">
        <v>44.04</v>
      </c>
      <c r="Q61" s="7">
        <v>53.54</v>
      </c>
      <c r="R61" s="7">
        <v>0.38</v>
      </c>
      <c r="S61" s="7">
        <v>2.04</v>
      </c>
      <c r="T61" s="7">
        <v>1366.74</v>
      </c>
      <c r="U61" s="6">
        <v>0</v>
      </c>
      <c r="V61" s="7">
        <v>4523283.92</v>
      </c>
      <c r="W61" s="7">
        <v>30816147.66</v>
      </c>
      <c r="X61" s="7">
        <v>738496.88</v>
      </c>
      <c r="Y61" s="7">
        <v>8.11</v>
      </c>
      <c r="Z61" s="7">
        <v>6.88</v>
      </c>
      <c r="AA61" s="6">
        <v>1252260</v>
      </c>
      <c r="AB61" s="7">
        <v>69.77</v>
      </c>
      <c r="AC61" s="7">
        <v>24.91</v>
      </c>
      <c r="AD61" s="7">
        <v>28.53</v>
      </c>
      <c r="AE61" s="7">
        <v>16.170000000000002</v>
      </c>
      <c r="AF61" s="6">
        <v>3000</v>
      </c>
      <c r="AG61" s="6">
        <v>0</v>
      </c>
      <c r="AH61" s="7">
        <v>9782633.8800000008</v>
      </c>
      <c r="AI61" s="7">
        <v>31554644.539999999</v>
      </c>
      <c r="AJ61" s="6">
        <v>0</v>
      </c>
      <c r="AK61"/>
      <c r="AL61"/>
    </row>
    <row r="62" spans="1:38" ht="18.75" customHeight="1" x14ac:dyDescent="0.25">
      <c r="A62" s="8" t="str">
        <f>VLOOKUP(TradeVolume[[#This Row],[Partner Name]],CountryList[],2,FALSE)</f>
        <v>DEU</v>
      </c>
      <c r="B62" s="5" t="s">
        <v>43</v>
      </c>
      <c r="C62" s="6">
        <v>2020</v>
      </c>
      <c r="D62" s="5" t="s">
        <v>36</v>
      </c>
      <c r="E62" s="5" t="s">
        <v>37</v>
      </c>
      <c r="F62" s="7">
        <v>1288732212.4100001</v>
      </c>
      <c r="G62" s="7">
        <v>1089247161.0699999</v>
      </c>
      <c r="H62" s="6">
        <v>100</v>
      </c>
      <c r="I62" s="6">
        <v>100</v>
      </c>
      <c r="J62" s="22">
        <v>1</v>
      </c>
      <c r="K62" s="24">
        <v>-2.73</v>
      </c>
      <c r="L62" s="24">
        <v>-2.73</v>
      </c>
      <c r="M62" s="7">
        <v>6.12</v>
      </c>
      <c r="N62" s="7">
        <v>5.86</v>
      </c>
      <c r="O62" s="6">
        <v>418152</v>
      </c>
      <c r="P62" s="7">
        <v>49.44</v>
      </c>
      <c r="Q62" s="7">
        <v>48.12</v>
      </c>
      <c r="R62" s="7">
        <v>0.4</v>
      </c>
      <c r="S62" s="7">
        <v>2.04</v>
      </c>
      <c r="T62" s="6">
        <v>3000</v>
      </c>
      <c r="U62" s="6">
        <v>0</v>
      </c>
      <c r="V62" s="7">
        <v>92765389.849999994</v>
      </c>
      <c r="W62" s="7">
        <v>475591428.97000003</v>
      </c>
      <c r="X62" s="7">
        <v>1829357.12</v>
      </c>
      <c r="Y62" s="7">
        <v>8.3000000000000007</v>
      </c>
      <c r="Z62" s="7">
        <v>6.93</v>
      </c>
      <c r="AA62" s="6">
        <v>1515550</v>
      </c>
      <c r="AB62" s="7">
        <v>69.209999999999994</v>
      </c>
      <c r="AC62" s="7">
        <v>24.9</v>
      </c>
      <c r="AD62" s="7">
        <v>14.19</v>
      </c>
      <c r="AE62" s="7">
        <v>7.16</v>
      </c>
      <c r="AF62" s="6">
        <v>3000</v>
      </c>
      <c r="AG62" s="6">
        <v>0</v>
      </c>
      <c r="AH62" s="7">
        <v>139489645.03999999</v>
      </c>
      <c r="AI62" s="7">
        <v>477420786.08999997</v>
      </c>
      <c r="AJ62" s="6">
        <v>0</v>
      </c>
      <c r="AK62"/>
      <c r="AL62"/>
    </row>
    <row r="63" spans="1:38" ht="18.75" customHeight="1" x14ac:dyDescent="0.25">
      <c r="A63" s="8" t="str">
        <f>VLOOKUP(TradeVolume[[#This Row],[Partner Name]],CountryList[],2,FALSE)</f>
        <v>DJI</v>
      </c>
      <c r="B63" s="5" t="s">
        <v>173</v>
      </c>
      <c r="C63" s="6">
        <v>2020</v>
      </c>
      <c r="D63" s="5" t="s">
        <v>36</v>
      </c>
      <c r="E63" s="5" t="s">
        <v>37</v>
      </c>
      <c r="F63" s="7">
        <v>250947.28</v>
      </c>
      <c r="G63" s="7">
        <v>5691291.1900000004</v>
      </c>
      <c r="H63" s="6">
        <v>100</v>
      </c>
      <c r="I63" s="6">
        <v>100</v>
      </c>
      <c r="J63" s="21"/>
      <c r="K63" s="23"/>
      <c r="L63" s="23"/>
      <c r="M63" s="7">
        <v>7.73</v>
      </c>
      <c r="N63" s="7">
        <v>7.01</v>
      </c>
      <c r="O63" s="6">
        <v>4336</v>
      </c>
      <c r="P63" s="7">
        <v>47.79</v>
      </c>
      <c r="Q63" s="7">
        <v>52.21</v>
      </c>
      <c r="R63" s="6">
        <v>0</v>
      </c>
      <c r="S63" s="6">
        <v>0</v>
      </c>
      <c r="T63" s="6">
        <v>100</v>
      </c>
      <c r="U63" s="6">
        <v>0</v>
      </c>
      <c r="V63" s="6">
        <v>0</v>
      </c>
      <c r="W63" s="7">
        <v>86073.23</v>
      </c>
      <c r="X63" s="7">
        <v>20875.18</v>
      </c>
      <c r="Y63" s="7">
        <v>9.1</v>
      </c>
      <c r="Z63" s="7">
        <v>6.98</v>
      </c>
      <c r="AA63" s="6">
        <v>234430</v>
      </c>
      <c r="AB63" s="7">
        <v>71.180000000000007</v>
      </c>
      <c r="AC63" s="7">
        <v>24.44</v>
      </c>
      <c r="AD63" s="7">
        <v>125.83</v>
      </c>
      <c r="AE63" s="7">
        <v>110.75</v>
      </c>
      <c r="AF63" s="6">
        <v>3000</v>
      </c>
      <c r="AG63" s="6">
        <v>0</v>
      </c>
      <c r="AH63" s="7">
        <v>13877.85</v>
      </c>
      <c r="AI63" s="7">
        <v>106948.41</v>
      </c>
      <c r="AJ63" s="6">
        <v>0</v>
      </c>
      <c r="AK63"/>
      <c r="AL63"/>
    </row>
    <row r="64" spans="1:38" ht="18.75" customHeight="1" x14ac:dyDescent="0.25">
      <c r="A64" s="8" t="str">
        <f>VLOOKUP(TradeVolume[[#This Row],[Partner Name]],CountryList[],2,FALSE)</f>
        <v>DMA</v>
      </c>
      <c r="B64" s="5" t="s">
        <v>250</v>
      </c>
      <c r="C64" s="6">
        <v>2020</v>
      </c>
      <c r="D64" s="5" t="s">
        <v>36</v>
      </c>
      <c r="E64" s="5" t="s">
        <v>37</v>
      </c>
      <c r="F64" s="7">
        <v>37781.980000000003</v>
      </c>
      <c r="G64" s="7">
        <v>265485.38</v>
      </c>
      <c r="H64" s="6">
        <v>100</v>
      </c>
      <c r="I64" s="6">
        <v>100</v>
      </c>
      <c r="J64" s="28"/>
      <c r="K64" s="29"/>
      <c r="L64" s="29"/>
      <c r="M64" s="7">
        <v>2.59</v>
      </c>
      <c r="N64" s="7">
        <v>5.78</v>
      </c>
      <c r="O64" s="6">
        <v>5432</v>
      </c>
      <c r="P64" s="7">
        <v>19.11</v>
      </c>
      <c r="Q64" s="7">
        <v>80.38</v>
      </c>
      <c r="R64" s="7">
        <v>0.13</v>
      </c>
      <c r="S64" s="7">
        <v>0.39</v>
      </c>
      <c r="T64" s="7">
        <v>754.3</v>
      </c>
      <c r="U64" s="6">
        <v>0</v>
      </c>
      <c r="V64" s="7">
        <v>576.05999999999995</v>
      </c>
      <c r="W64" s="7">
        <v>19135.490000000002</v>
      </c>
      <c r="X64" s="7">
        <v>18620.8</v>
      </c>
      <c r="Y64" s="7">
        <v>10.119999999999999</v>
      </c>
      <c r="Z64" s="7">
        <v>8.23</v>
      </c>
      <c r="AA64" s="6">
        <v>275154</v>
      </c>
      <c r="AB64" s="7">
        <v>68.599999999999994</v>
      </c>
      <c r="AC64" s="7">
        <v>23.5</v>
      </c>
      <c r="AD64" s="7">
        <v>276.18</v>
      </c>
      <c r="AE64" s="7">
        <v>123.95</v>
      </c>
      <c r="AF64" s="6">
        <v>3000</v>
      </c>
      <c r="AG64" s="6">
        <v>0</v>
      </c>
      <c r="AH64" s="7">
        <v>7763.1</v>
      </c>
      <c r="AI64" s="7">
        <v>37756.29</v>
      </c>
      <c r="AJ64" s="6">
        <v>0</v>
      </c>
      <c r="AK64"/>
      <c r="AL64"/>
    </row>
    <row r="65" spans="1:38" ht="18.75" customHeight="1" x14ac:dyDescent="0.25">
      <c r="A65" s="8" t="str">
        <f>VLOOKUP(TradeVolume[[#This Row],[Partner Name]],CountryList[],2,FALSE)</f>
        <v>DNK</v>
      </c>
      <c r="B65" s="5" t="s">
        <v>81</v>
      </c>
      <c r="C65" s="6">
        <v>2020</v>
      </c>
      <c r="D65" s="5" t="s">
        <v>36</v>
      </c>
      <c r="E65" s="5" t="s">
        <v>37</v>
      </c>
      <c r="F65" s="7">
        <v>99086010.099999994</v>
      </c>
      <c r="G65" s="7">
        <v>93730881.75</v>
      </c>
      <c r="H65" s="6">
        <v>100</v>
      </c>
      <c r="I65" s="6">
        <v>100</v>
      </c>
      <c r="J65" s="6">
        <v>1</v>
      </c>
      <c r="K65" s="7">
        <v>-0.64</v>
      </c>
      <c r="L65" s="7">
        <v>-0.64</v>
      </c>
      <c r="M65" s="7">
        <v>5.76</v>
      </c>
      <c r="N65" s="7">
        <v>7.45</v>
      </c>
      <c r="O65" s="6">
        <v>149620</v>
      </c>
      <c r="P65" s="7">
        <v>46.94</v>
      </c>
      <c r="Q65" s="7">
        <v>50.41</v>
      </c>
      <c r="R65" s="7">
        <v>0.41</v>
      </c>
      <c r="S65" s="7">
        <v>2.25</v>
      </c>
      <c r="T65" s="7">
        <v>2380.38</v>
      </c>
      <c r="U65" s="6">
        <v>0</v>
      </c>
      <c r="V65" s="7">
        <v>5175723.84</v>
      </c>
      <c r="W65" s="7">
        <v>37407582.609999999</v>
      </c>
      <c r="X65" s="7">
        <v>349767.94</v>
      </c>
      <c r="Y65" s="7">
        <v>8.5</v>
      </c>
      <c r="Z65" s="7">
        <v>7.81</v>
      </c>
      <c r="AA65" s="6">
        <v>1346113</v>
      </c>
      <c r="AB65" s="7">
        <v>69.61</v>
      </c>
      <c r="AC65" s="7">
        <v>24.37</v>
      </c>
      <c r="AD65" s="7">
        <v>36.130000000000003</v>
      </c>
      <c r="AE65" s="7">
        <v>18.010000000000002</v>
      </c>
      <c r="AF65" s="6">
        <v>3000</v>
      </c>
      <c r="AG65" s="6">
        <v>0</v>
      </c>
      <c r="AH65" s="6">
        <v>7981652</v>
      </c>
      <c r="AI65" s="7">
        <v>37757350.549999997</v>
      </c>
      <c r="AJ65" s="6">
        <v>0</v>
      </c>
      <c r="AK65"/>
      <c r="AL65"/>
    </row>
    <row r="66" spans="1:38" ht="18.75" customHeight="1" x14ac:dyDescent="0.25">
      <c r="A66" s="8" t="str">
        <f>VLOOKUP(TradeVolume[[#This Row],[Partner Name]],CountryList[],2,FALSE)</f>
        <v>DOM</v>
      </c>
      <c r="B66" s="5" t="s">
        <v>127</v>
      </c>
      <c r="C66" s="6">
        <v>2020</v>
      </c>
      <c r="D66" s="5" t="s">
        <v>36</v>
      </c>
      <c r="E66" s="5" t="s">
        <v>37</v>
      </c>
      <c r="F66" s="7">
        <v>10001060.199999999</v>
      </c>
      <c r="G66" s="7">
        <v>18149344.140000001</v>
      </c>
      <c r="H66" s="6">
        <v>100</v>
      </c>
      <c r="I66" s="6">
        <v>100</v>
      </c>
      <c r="J66" s="6">
        <v>1</v>
      </c>
      <c r="K66" s="7">
        <v>-11.8</v>
      </c>
      <c r="L66" s="7">
        <v>-11.8</v>
      </c>
      <c r="M66" s="7">
        <v>3.13</v>
      </c>
      <c r="N66" s="7">
        <v>4.24</v>
      </c>
      <c r="O66" s="6">
        <v>45538</v>
      </c>
      <c r="P66" s="7">
        <v>24.53</v>
      </c>
      <c r="Q66" s="7">
        <v>72.650000000000006</v>
      </c>
      <c r="R66" s="7">
        <v>0.97</v>
      </c>
      <c r="S66" s="7">
        <v>1.85</v>
      </c>
      <c r="T66" s="7">
        <v>1331.46</v>
      </c>
      <c r="U66" s="6">
        <v>0</v>
      </c>
      <c r="V66" s="7">
        <v>1105378.51</v>
      </c>
      <c r="W66" s="7">
        <v>10357678.02</v>
      </c>
      <c r="X66" s="7">
        <v>212167.08</v>
      </c>
      <c r="Y66" s="7">
        <v>9.27</v>
      </c>
      <c r="Z66" s="7">
        <v>11.96</v>
      </c>
      <c r="AA66" s="6">
        <v>839770</v>
      </c>
      <c r="AB66" s="7">
        <v>69.66</v>
      </c>
      <c r="AC66" s="7">
        <v>23.25</v>
      </c>
      <c r="AD66" s="7">
        <v>88.62</v>
      </c>
      <c r="AE66" s="7">
        <v>42.05</v>
      </c>
      <c r="AF66" s="6">
        <v>3000</v>
      </c>
      <c r="AG66" s="6">
        <v>0</v>
      </c>
      <c r="AH66" s="7">
        <v>4770395.0199999996</v>
      </c>
      <c r="AI66" s="7">
        <v>10569845.09</v>
      </c>
      <c r="AJ66" s="6">
        <v>0</v>
      </c>
      <c r="AK66"/>
      <c r="AL66"/>
    </row>
    <row r="67" spans="1:38" ht="18.75" customHeight="1" x14ac:dyDescent="0.25">
      <c r="A67" s="8" t="str">
        <f>VLOOKUP(TradeVolume[[#This Row],[Partner Name]],CountryList[],2,FALSE)</f>
        <v>DZA</v>
      </c>
      <c r="B67" s="5" t="s">
        <v>99</v>
      </c>
      <c r="C67" s="6">
        <v>2020</v>
      </c>
      <c r="D67" s="5" t="s">
        <v>36</v>
      </c>
      <c r="E67" s="5" t="s">
        <v>37</v>
      </c>
      <c r="F67" s="7">
        <v>21054389.059999999</v>
      </c>
      <c r="G67" s="7">
        <v>49120134.880000003</v>
      </c>
      <c r="H67" s="6">
        <v>100</v>
      </c>
      <c r="I67" s="6">
        <v>100</v>
      </c>
      <c r="J67" s="21"/>
      <c r="K67" s="23"/>
      <c r="L67" s="23"/>
      <c r="M67" s="7">
        <v>4.1399999999999997</v>
      </c>
      <c r="N67" s="7">
        <v>0.93</v>
      </c>
      <c r="O67" s="6">
        <v>19948</v>
      </c>
      <c r="P67" s="7">
        <v>18.97</v>
      </c>
      <c r="Q67" s="7">
        <v>69.08</v>
      </c>
      <c r="R67" s="7">
        <v>10.54</v>
      </c>
      <c r="S67" s="7">
        <v>1.41</v>
      </c>
      <c r="T67" s="7">
        <v>831.86</v>
      </c>
      <c r="U67" s="6">
        <v>0</v>
      </c>
      <c r="V67" s="7">
        <v>230814.53</v>
      </c>
      <c r="W67" s="7">
        <v>24301480.140000001</v>
      </c>
      <c r="X67" s="7">
        <v>8159224.1799999997</v>
      </c>
      <c r="Y67" s="7">
        <v>9.5399999999999991</v>
      </c>
      <c r="Z67" s="7">
        <v>3.33</v>
      </c>
      <c r="AA67" s="6">
        <v>581710</v>
      </c>
      <c r="AB67" s="7">
        <v>69.599999999999994</v>
      </c>
      <c r="AC67" s="7">
        <v>22.08</v>
      </c>
      <c r="AD67" s="7">
        <v>170.47</v>
      </c>
      <c r="AE67" s="7">
        <v>72.06</v>
      </c>
      <c r="AF67" s="6">
        <v>3000</v>
      </c>
      <c r="AG67" s="6">
        <v>0</v>
      </c>
      <c r="AH67" s="7">
        <v>12486871.960000001</v>
      </c>
      <c r="AI67" s="7">
        <v>32460704.32</v>
      </c>
      <c r="AJ67" s="6">
        <v>0</v>
      </c>
      <c r="AK67"/>
      <c r="AL67"/>
    </row>
    <row r="68" spans="1:38" ht="18.75" customHeight="1" x14ac:dyDescent="0.25">
      <c r="A68" s="8" t="str">
        <f>VLOOKUP(TradeVolume[[#This Row],[Partner Name]],CountryList[],2,FALSE)</f>
        <v>EAS</v>
      </c>
      <c r="B68" s="5" t="s">
        <v>39</v>
      </c>
      <c r="C68" s="6">
        <v>2020</v>
      </c>
      <c r="D68" s="5" t="s">
        <v>36</v>
      </c>
      <c r="E68" s="5" t="s">
        <v>37</v>
      </c>
      <c r="F68" s="7">
        <v>5921006321.6899996</v>
      </c>
      <c r="G68" s="7">
        <v>5269648594.46</v>
      </c>
      <c r="H68" s="6">
        <v>100</v>
      </c>
      <c r="I68" s="6">
        <v>100</v>
      </c>
      <c r="J68" s="21"/>
      <c r="K68" s="23"/>
      <c r="L68" s="23"/>
      <c r="M68" s="7">
        <v>5.16</v>
      </c>
      <c r="N68" s="7">
        <v>4.01</v>
      </c>
      <c r="O68" s="6">
        <v>4183569</v>
      </c>
      <c r="P68" s="7">
        <v>46.95</v>
      </c>
      <c r="Q68" s="7">
        <v>49.23</v>
      </c>
      <c r="R68" s="7">
        <v>2.71</v>
      </c>
      <c r="S68" s="7">
        <v>1.1100000000000001</v>
      </c>
      <c r="T68" s="6">
        <v>3000</v>
      </c>
      <c r="U68" s="6">
        <v>0</v>
      </c>
      <c r="V68" s="7">
        <v>1223276150.1900001</v>
      </c>
      <c r="W68" s="7">
        <v>6361163232.5500002</v>
      </c>
      <c r="X68" s="7">
        <v>501115.83</v>
      </c>
      <c r="Y68" s="7">
        <v>8.43</v>
      </c>
      <c r="Z68" s="7">
        <v>6.54</v>
      </c>
      <c r="AA68" s="6">
        <v>1536359</v>
      </c>
      <c r="AB68" s="7">
        <v>69.22</v>
      </c>
      <c r="AC68" s="7">
        <v>24.93</v>
      </c>
      <c r="AD68" s="7">
        <v>1.43</v>
      </c>
      <c r="AE68" s="7">
        <v>0.72</v>
      </c>
      <c r="AF68" s="6">
        <v>3000</v>
      </c>
      <c r="AG68" s="6">
        <v>0</v>
      </c>
      <c r="AH68" s="7">
        <v>1838461006.4000001</v>
      </c>
      <c r="AI68" s="7">
        <v>6361664348.3800001</v>
      </c>
      <c r="AJ68" s="6">
        <v>0</v>
      </c>
      <c r="AK68"/>
      <c r="AL68"/>
    </row>
    <row r="69" spans="1:38" ht="18.75" customHeight="1" x14ac:dyDescent="0.25">
      <c r="A69" s="8" t="str">
        <f>VLOOKUP(TradeVolume[[#This Row],[Partner Name]],CountryList[],2,FALSE)</f>
        <v>ECS</v>
      </c>
      <c r="B69" s="5" t="s">
        <v>38</v>
      </c>
      <c r="C69" s="6">
        <v>2020</v>
      </c>
      <c r="D69" s="5" t="s">
        <v>36</v>
      </c>
      <c r="E69" s="5" t="s">
        <v>37</v>
      </c>
      <c r="F69" s="7">
        <v>6403842178.1300001</v>
      </c>
      <c r="G69" s="7">
        <v>7161590676.3400002</v>
      </c>
      <c r="H69" s="6">
        <v>100</v>
      </c>
      <c r="I69" s="6">
        <v>100</v>
      </c>
      <c r="J69" s="21"/>
      <c r="K69" s="23"/>
      <c r="L69" s="23"/>
      <c r="M69" s="7">
        <v>5.05</v>
      </c>
      <c r="N69" s="7">
        <v>4.32</v>
      </c>
      <c r="O69" s="6">
        <v>6661807</v>
      </c>
      <c r="P69" s="7">
        <v>41.53</v>
      </c>
      <c r="Q69" s="7">
        <v>54.53</v>
      </c>
      <c r="R69" s="7">
        <v>1.98</v>
      </c>
      <c r="S69" s="7">
        <v>1.95</v>
      </c>
      <c r="T69" s="6">
        <v>3000</v>
      </c>
      <c r="U69" s="6">
        <v>0</v>
      </c>
      <c r="V69" s="7">
        <v>662430345.95000005</v>
      </c>
      <c r="W69" s="7">
        <v>3233077178.3699999</v>
      </c>
      <c r="X69" s="7">
        <v>43769.17</v>
      </c>
      <c r="Y69" s="7">
        <v>8.4600000000000009</v>
      </c>
      <c r="Z69" s="7">
        <v>7.19</v>
      </c>
      <c r="AA69" s="6">
        <v>1536254</v>
      </c>
      <c r="AB69" s="7">
        <v>69.22</v>
      </c>
      <c r="AC69" s="7">
        <v>24.93</v>
      </c>
      <c r="AD69" s="7">
        <v>0.89</v>
      </c>
      <c r="AE69" s="7">
        <v>0.45</v>
      </c>
      <c r="AF69" s="6">
        <v>3000</v>
      </c>
      <c r="AG69" s="6">
        <v>0</v>
      </c>
      <c r="AH69" s="7">
        <v>1165912773.48</v>
      </c>
      <c r="AI69" s="7">
        <v>3233120946.77</v>
      </c>
      <c r="AJ69" s="7">
        <v>0.77</v>
      </c>
      <c r="AK69"/>
      <c r="AL69"/>
    </row>
    <row r="70" spans="1:38" ht="18.75" customHeight="1" x14ac:dyDescent="0.25">
      <c r="A70" s="8" t="str">
        <f>VLOOKUP(TradeVolume[[#This Row],[Partner Name]],CountryList[],2,FALSE)</f>
        <v>ECU</v>
      </c>
      <c r="B70" s="5" t="s">
        <v>128</v>
      </c>
      <c r="C70" s="6">
        <v>2020</v>
      </c>
      <c r="D70" s="5" t="s">
        <v>36</v>
      </c>
      <c r="E70" s="5" t="s">
        <v>37</v>
      </c>
      <c r="F70" s="7">
        <v>22172090.079999998</v>
      </c>
      <c r="G70" s="7">
        <v>17856676.789999999</v>
      </c>
      <c r="H70" s="6">
        <v>100</v>
      </c>
      <c r="I70" s="6">
        <v>100</v>
      </c>
      <c r="J70" s="6">
        <v>1</v>
      </c>
      <c r="K70" s="7">
        <v>-10.89</v>
      </c>
      <c r="L70" s="7">
        <v>-10.89</v>
      </c>
      <c r="M70" s="7">
        <v>3.52</v>
      </c>
      <c r="N70" s="7">
        <v>4.29</v>
      </c>
      <c r="O70" s="6">
        <v>53169</v>
      </c>
      <c r="P70" s="7">
        <v>22.58</v>
      </c>
      <c r="Q70" s="7">
        <v>71.08</v>
      </c>
      <c r="R70" s="7">
        <v>4.26</v>
      </c>
      <c r="S70" s="7">
        <v>2.09</v>
      </c>
      <c r="T70" s="7">
        <v>1331.46</v>
      </c>
      <c r="U70" s="6">
        <v>0</v>
      </c>
      <c r="V70" s="7">
        <v>5854139.7199999997</v>
      </c>
      <c r="W70" s="7">
        <v>25636073.890000001</v>
      </c>
      <c r="X70" s="7">
        <v>1155977.05</v>
      </c>
      <c r="Y70" s="7">
        <v>9.4499999999999993</v>
      </c>
      <c r="Z70" s="7">
        <v>10.99</v>
      </c>
      <c r="AA70" s="6">
        <v>886790</v>
      </c>
      <c r="AB70" s="7">
        <v>70.739999999999995</v>
      </c>
      <c r="AC70" s="7">
        <v>22.28</v>
      </c>
      <c r="AD70" s="7">
        <v>78.39</v>
      </c>
      <c r="AE70" s="7">
        <v>38.159999999999997</v>
      </c>
      <c r="AF70" s="6">
        <v>3000</v>
      </c>
      <c r="AG70" s="6">
        <v>0</v>
      </c>
      <c r="AH70" s="7">
        <v>15303849.710000001</v>
      </c>
      <c r="AI70" s="7">
        <v>26792050.940000001</v>
      </c>
      <c r="AJ70" s="6">
        <v>0</v>
      </c>
      <c r="AK70"/>
      <c r="AL70"/>
    </row>
    <row r="71" spans="1:38" ht="18.75" customHeight="1" x14ac:dyDescent="0.25">
      <c r="A71" s="8" t="str">
        <f>VLOOKUP(TradeVolume[[#This Row],[Partner Name]],CountryList[],2,FALSE)</f>
        <v>EGY</v>
      </c>
      <c r="B71" s="5" t="s">
        <v>82</v>
      </c>
      <c r="C71" s="6">
        <v>2020</v>
      </c>
      <c r="D71" s="5" t="s">
        <v>36</v>
      </c>
      <c r="E71" s="5" t="s">
        <v>37</v>
      </c>
      <c r="F71" s="7">
        <v>28649521.34</v>
      </c>
      <c r="G71" s="7">
        <v>90549179.049999997</v>
      </c>
      <c r="H71" s="6">
        <v>100</v>
      </c>
      <c r="I71" s="6">
        <v>100</v>
      </c>
      <c r="J71" s="6">
        <v>1</v>
      </c>
      <c r="K71" s="7">
        <v>-12.46</v>
      </c>
      <c r="L71" s="7">
        <v>-12.46</v>
      </c>
      <c r="M71" s="7">
        <v>2.41</v>
      </c>
      <c r="N71" s="7">
        <v>3.02</v>
      </c>
      <c r="O71" s="6">
        <v>117627</v>
      </c>
      <c r="P71" s="7">
        <v>19.55</v>
      </c>
      <c r="Q71" s="7">
        <v>76.3</v>
      </c>
      <c r="R71" s="7">
        <v>2.21</v>
      </c>
      <c r="S71" s="7">
        <v>1.94</v>
      </c>
      <c r="T71" s="7">
        <v>1331.46</v>
      </c>
      <c r="U71" s="6">
        <v>0</v>
      </c>
      <c r="V71" s="7">
        <v>3293861.01</v>
      </c>
      <c r="W71" s="7">
        <v>27427309.280000001</v>
      </c>
      <c r="X71" s="7">
        <v>4007861.02</v>
      </c>
      <c r="Y71" s="7">
        <v>8.85</v>
      </c>
      <c r="Z71" s="7">
        <v>8.4700000000000006</v>
      </c>
      <c r="AA71" s="6">
        <v>1166160</v>
      </c>
      <c r="AB71" s="7">
        <v>70.16</v>
      </c>
      <c r="AC71" s="7">
        <v>23.53</v>
      </c>
      <c r="AD71" s="7">
        <v>41.53</v>
      </c>
      <c r="AE71" s="7">
        <v>21.04</v>
      </c>
      <c r="AF71" s="6">
        <v>3000</v>
      </c>
      <c r="AG71" s="6">
        <v>0</v>
      </c>
      <c r="AH71" s="7">
        <v>13995702.41</v>
      </c>
      <c r="AI71" s="7">
        <v>31435170.300000001</v>
      </c>
      <c r="AJ71" s="6">
        <v>0</v>
      </c>
      <c r="AK71"/>
      <c r="AL71"/>
    </row>
    <row r="72" spans="1:38" ht="18.75" customHeight="1" x14ac:dyDescent="0.25">
      <c r="A72" s="8" t="str">
        <f>VLOOKUP(TradeVolume[[#This Row],[Partner Name]],CountryList[],2,FALSE)</f>
        <v>ERI</v>
      </c>
      <c r="B72" s="5" t="s">
        <v>240</v>
      </c>
      <c r="C72" s="6">
        <v>2020</v>
      </c>
      <c r="D72" s="5" t="s">
        <v>36</v>
      </c>
      <c r="E72" s="5" t="s">
        <v>37</v>
      </c>
      <c r="F72" s="7">
        <v>647900.65</v>
      </c>
      <c r="G72" s="7">
        <v>423685.74</v>
      </c>
      <c r="H72" s="6">
        <v>100</v>
      </c>
      <c r="I72" s="6">
        <v>100</v>
      </c>
      <c r="J72" s="21"/>
      <c r="K72" s="23"/>
      <c r="L72" s="23"/>
      <c r="M72" s="7">
        <v>2.37</v>
      </c>
      <c r="N72" s="7">
        <v>0.02</v>
      </c>
      <c r="O72" s="6">
        <v>2187</v>
      </c>
      <c r="P72" s="7">
        <v>51.9</v>
      </c>
      <c r="Q72" s="7">
        <v>47.42</v>
      </c>
      <c r="R72" s="6">
        <v>0</v>
      </c>
      <c r="S72" s="7">
        <v>0.69</v>
      </c>
      <c r="T72" s="6">
        <v>45</v>
      </c>
      <c r="U72" s="6">
        <v>0</v>
      </c>
      <c r="V72" s="6">
        <v>0</v>
      </c>
      <c r="W72" s="7">
        <v>5719.56</v>
      </c>
      <c r="X72" s="7">
        <v>524617.82999999996</v>
      </c>
      <c r="Y72" s="7">
        <v>8.73</v>
      </c>
      <c r="Z72" s="7">
        <v>4.01</v>
      </c>
      <c r="AA72" s="6">
        <v>122592</v>
      </c>
      <c r="AB72" s="7">
        <v>65.12</v>
      </c>
      <c r="AC72" s="7">
        <v>26.54</v>
      </c>
      <c r="AD72" s="7">
        <v>306.63</v>
      </c>
      <c r="AE72" s="7">
        <v>161.18</v>
      </c>
      <c r="AF72" s="6">
        <v>3000</v>
      </c>
      <c r="AG72" s="6">
        <v>0</v>
      </c>
      <c r="AH72" s="7">
        <v>527190.30000000005</v>
      </c>
      <c r="AI72" s="7">
        <v>530337.39</v>
      </c>
      <c r="AJ72" s="6">
        <v>0</v>
      </c>
      <c r="AK72"/>
      <c r="AL72"/>
    </row>
    <row r="73" spans="1:38" ht="18.75" customHeight="1" x14ac:dyDescent="0.25">
      <c r="A73" s="8" t="str">
        <f>VLOOKUP(TradeVolume[[#This Row],[Partner Name]],CountryList[],2,FALSE)</f>
        <v>ESH</v>
      </c>
      <c r="B73" s="5" t="s">
        <v>277</v>
      </c>
      <c r="C73" s="6">
        <v>2020</v>
      </c>
      <c r="D73" s="5" t="s">
        <v>36</v>
      </c>
      <c r="E73" s="5" t="s">
        <v>37</v>
      </c>
      <c r="F73" s="7">
        <v>7562.61</v>
      </c>
      <c r="G73" s="7">
        <v>9222.51</v>
      </c>
      <c r="H73" s="6">
        <v>100</v>
      </c>
      <c r="I73" s="6">
        <v>100</v>
      </c>
      <c r="J73" s="21"/>
      <c r="K73" s="23"/>
      <c r="L73" s="23"/>
      <c r="M73" s="7">
        <v>1.75</v>
      </c>
      <c r="N73" s="7">
        <v>0.22</v>
      </c>
      <c r="O73" s="6">
        <v>478</v>
      </c>
      <c r="P73" s="7">
        <v>10.46</v>
      </c>
      <c r="Q73" s="7">
        <v>89.54</v>
      </c>
      <c r="R73" s="6">
        <v>0</v>
      </c>
      <c r="S73" s="6">
        <v>0</v>
      </c>
      <c r="T73" s="6">
        <v>20</v>
      </c>
      <c r="U73" s="6">
        <v>0</v>
      </c>
      <c r="V73" s="6">
        <v>0</v>
      </c>
      <c r="W73" s="7">
        <v>289.5</v>
      </c>
      <c r="X73" s="7">
        <v>7168.95</v>
      </c>
      <c r="Y73" s="7">
        <v>7.11</v>
      </c>
      <c r="Z73" s="7">
        <v>3.64</v>
      </c>
      <c r="AA73" s="6">
        <v>20991</v>
      </c>
      <c r="AB73" s="7">
        <v>73.47</v>
      </c>
      <c r="AC73" s="7">
        <v>22.59</v>
      </c>
      <c r="AD73" s="7">
        <v>104.39</v>
      </c>
      <c r="AE73" s="7">
        <v>68.41</v>
      </c>
      <c r="AF73" s="7">
        <v>804.03</v>
      </c>
      <c r="AG73" s="6">
        <v>0</v>
      </c>
      <c r="AH73" s="7">
        <v>37.5</v>
      </c>
      <c r="AI73" s="7">
        <v>7458.44</v>
      </c>
      <c r="AJ73" s="6">
        <v>0</v>
      </c>
      <c r="AK73"/>
      <c r="AL73"/>
    </row>
    <row r="74" spans="1:38" ht="18.75" customHeight="1" x14ac:dyDescent="0.25">
      <c r="A74" s="8" t="str">
        <f>VLOOKUP(TradeVolume[[#This Row],[Partner Name]],CountryList[],2,FALSE)</f>
        <v>ESP</v>
      </c>
      <c r="B74" s="5" t="s">
        <v>63</v>
      </c>
      <c r="C74" s="6">
        <v>2020</v>
      </c>
      <c r="D74" s="5" t="s">
        <v>36</v>
      </c>
      <c r="E74" s="5" t="s">
        <v>37</v>
      </c>
      <c r="F74" s="7">
        <v>290501111.76999998</v>
      </c>
      <c r="G74" s="7">
        <v>296245260.61000001</v>
      </c>
      <c r="H74" s="6">
        <v>100</v>
      </c>
      <c r="I74" s="6">
        <v>100</v>
      </c>
      <c r="J74" s="6">
        <v>1</v>
      </c>
      <c r="K74" s="7">
        <v>-6.29</v>
      </c>
      <c r="L74" s="7">
        <v>-6.29</v>
      </c>
      <c r="M74" s="7">
        <v>5.73</v>
      </c>
      <c r="N74" s="7">
        <v>7.79</v>
      </c>
      <c r="O74" s="6">
        <v>317309</v>
      </c>
      <c r="P74" s="7">
        <v>50.83</v>
      </c>
      <c r="Q74" s="7">
        <v>46.73</v>
      </c>
      <c r="R74" s="7">
        <v>0.4</v>
      </c>
      <c r="S74" s="7">
        <v>2.04</v>
      </c>
      <c r="T74" s="7">
        <v>1545.16</v>
      </c>
      <c r="U74" s="6">
        <v>0</v>
      </c>
      <c r="V74" s="7">
        <v>18379087.25</v>
      </c>
      <c r="W74" s="7">
        <v>88968557.689999998</v>
      </c>
      <c r="X74" s="7">
        <v>438054.04</v>
      </c>
      <c r="Y74" s="7">
        <v>8.42</v>
      </c>
      <c r="Z74" s="7">
        <v>9.24</v>
      </c>
      <c r="AA74" s="6">
        <v>1484308</v>
      </c>
      <c r="AB74" s="7">
        <v>69.5</v>
      </c>
      <c r="AC74" s="7">
        <v>24.57</v>
      </c>
      <c r="AD74" s="7">
        <v>18.45</v>
      </c>
      <c r="AE74" s="7">
        <v>9.2799999999999994</v>
      </c>
      <c r="AF74" s="6">
        <v>3000</v>
      </c>
      <c r="AG74" s="6">
        <v>0</v>
      </c>
      <c r="AH74" s="7">
        <v>30501221.760000002</v>
      </c>
      <c r="AI74" s="7">
        <v>89406611.730000004</v>
      </c>
      <c r="AJ74" s="6">
        <v>0</v>
      </c>
      <c r="AK74"/>
      <c r="AL74"/>
    </row>
    <row r="75" spans="1:38" ht="18.75" customHeight="1" x14ac:dyDescent="0.25">
      <c r="A75" s="8" t="str">
        <f>VLOOKUP(TradeVolume[[#This Row],[Partner Name]],CountryList[],2,FALSE)</f>
        <v>EST</v>
      </c>
      <c r="B75" s="5" t="s">
        <v>125</v>
      </c>
      <c r="C75" s="6">
        <v>2020</v>
      </c>
      <c r="D75" s="5" t="s">
        <v>36</v>
      </c>
      <c r="E75" s="5" t="s">
        <v>37</v>
      </c>
      <c r="F75" s="7">
        <v>14428007.710000001</v>
      </c>
      <c r="G75" s="7">
        <v>19371136.579999998</v>
      </c>
      <c r="H75" s="6">
        <v>100</v>
      </c>
      <c r="I75" s="6">
        <v>100</v>
      </c>
      <c r="J75" s="6">
        <v>1</v>
      </c>
      <c r="K75" s="7">
        <v>-2.4</v>
      </c>
      <c r="L75" s="7">
        <v>-2.4</v>
      </c>
      <c r="M75" s="7">
        <v>4.37</v>
      </c>
      <c r="N75" s="7">
        <v>3.65</v>
      </c>
      <c r="O75" s="6">
        <v>43345</v>
      </c>
      <c r="P75" s="7">
        <v>40.049999999999997</v>
      </c>
      <c r="Q75" s="7">
        <v>56.76</v>
      </c>
      <c r="R75" s="7">
        <v>0.35</v>
      </c>
      <c r="S75" s="7">
        <v>2.83</v>
      </c>
      <c r="T75" s="7">
        <v>1331.46</v>
      </c>
      <c r="U75" s="6">
        <v>0</v>
      </c>
      <c r="V75" s="7">
        <v>184828.3</v>
      </c>
      <c r="W75" s="7">
        <v>3783442.64</v>
      </c>
      <c r="X75" s="7">
        <v>223243.8</v>
      </c>
      <c r="Y75" s="7">
        <v>8.5500000000000007</v>
      </c>
      <c r="Z75" s="7">
        <v>5.86</v>
      </c>
      <c r="AA75" s="6">
        <v>877163</v>
      </c>
      <c r="AB75" s="7">
        <v>70.510000000000005</v>
      </c>
      <c r="AC75" s="7">
        <v>23.96</v>
      </c>
      <c r="AD75" s="7">
        <v>70.56</v>
      </c>
      <c r="AE75" s="7">
        <v>41.33</v>
      </c>
      <c r="AF75" s="6">
        <v>3000</v>
      </c>
      <c r="AG75" s="6">
        <v>0</v>
      </c>
      <c r="AH75" s="7">
        <v>663921.57999999996</v>
      </c>
      <c r="AI75" s="7">
        <v>4006686.44</v>
      </c>
      <c r="AJ75" s="6">
        <v>0</v>
      </c>
      <c r="AK75"/>
      <c r="AL75"/>
    </row>
    <row r="76" spans="1:38" ht="18.75" customHeight="1" x14ac:dyDescent="0.25">
      <c r="A76" s="8" t="str">
        <f>VLOOKUP(TradeVolume[[#This Row],[Partner Name]],CountryList[],2,FALSE)</f>
        <v>ETH</v>
      </c>
      <c r="B76" s="5" t="s">
        <v>152</v>
      </c>
      <c r="C76" s="6">
        <v>2020</v>
      </c>
      <c r="D76" s="5" t="s">
        <v>36</v>
      </c>
      <c r="E76" s="5" t="s">
        <v>37</v>
      </c>
      <c r="F76" s="7">
        <v>2965964.06</v>
      </c>
      <c r="G76" s="7">
        <v>10182794.060000001</v>
      </c>
      <c r="H76" s="6">
        <v>100</v>
      </c>
      <c r="I76" s="6">
        <v>100</v>
      </c>
      <c r="J76" s="6">
        <v>1</v>
      </c>
      <c r="K76" s="7">
        <v>-4.76</v>
      </c>
      <c r="L76" s="7">
        <v>-4.76</v>
      </c>
      <c r="M76" s="7">
        <v>6.81</v>
      </c>
      <c r="N76" s="7">
        <v>5.27</v>
      </c>
      <c r="O76" s="6">
        <v>23260</v>
      </c>
      <c r="P76" s="7">
        <v>39.020000000000003</v>
      </c>
      <c r="Q76" s="7">
        <v>57.69</v>
      </c>
      <c r="R76" s="7">
        <v>1.92</v>
      </c>
      <c r="S76" s="7">
        <v>1.37</v>
      </c>
      <c r="T76" s="7">
        <v>754.3</v>
      </c>
      <c r="U76" s="6">
        <v>0</v>
      </c>
      <c r="V76" s="7">
        <v>21225.98</v>
      </c>
      <c r="W76" s="7">
        <v>3210961.44</v>
      </c>
      <c r="X76" s="7">
        <v>226156.56</v>
      </c>
      <c r="Y76" s="7">
        <v>9.66</v>
      </c>
      <c r="Z76" s="7">
        <v>10.53</v>
      </c>
      <c r="AA76" s="6">
        <v>628595</v>
      </c>
      <c r="AB76" s="7">
        <v>70.319999999999993</v>
      </c>
      <c r="AC76" s="7">
        <v>22.69</v>
      </c>
      <c r="AD76" s="7">
        <v>123.24</v>
      </c>
      <c r="AE76" s="7">
        <v>65.67</v>
      </c>
      <c r="AF76" s="6">
        <v>3000</v>
      </c>
      <c r="AG76" s="6">
        <v>0</v>
      </c>
      <c r="AH76" s="7">
        <v>978396.28</v>
      </c>
      <c r="AI76" s="7">
        <v>3437117.99</v>
      </c>
      <c r="AJ76" s="6">
        <v>0</v>
      </c>
      <c r="AK76"/>
      <c r="AL76"/>
    </row>
    <row r="77" spans="1:38" ht="18.75" customHeight="1" x14ac:dyDescent="0.25">
      <c r="A77" s="8" t="str">
        <f>VLOOKUP(TradeVolume[[#This Row],[Partner Name]],CountryList[],2,FALSE)</f>
        <v>FIN</v>
      </c>
      <c r="B77" s="5" t="s">
        <v>91</v>
      </c>
      <c r="C77" s="6">
        <v>2020</v>
      </c>
      <c r="D77" s="5" t="s">
        <v>36</v>
      </c>
      <c r="E77" s="5" t="s">
        <v>37</v>
      </c>
      <c r="F77" s="7">
        <v>67696649.790000007</v>
      </c>
      <c r="G77" s="7">
        <v>65253013.539999999</v>
      </c>
      <c r="H77" s="6">
        <v>100</v>
      </c>
      <c r="I77" s="6">
        <v>100</v>
      </c>
      <c r="J77" s="22">
        <v>1</v>
      </c>
      <c r="K77" s="24">
        <v>-3.77</v>
      </c>
      <c r="L77" s="24">
        <v>-3.77</v>
      </c>
      <c r="M77" s="7">
        <v>4.8</v>
      </c>
      <c r="N77" s="7">
        <v>3.73</v>
      </c>
      <c r="O77" s="6">
        <v>103334</v>
      </c>
      <c r="P77" s="7">
        <v>46.59</v>
      </c>
      <c r="Q77" s="7">
        <v>51.22</v>
      </c>
      <c r="R77" s="7">
        <v>0.25</v>
      </c>
      <c r="S77" s="7">
        <v>1.94</v>
      </c>
      <c r="T77" s="7">
        <v>791.64</v>
      </c>
      <c r="U77" s="6">
        <v>0</v>
      </c>
      <c r="V77" s="7">
        <v>1922276.81</v>
      </c>
      <c r="W77" s="7">
        <v>25680142.77</v>
      </c>
      <c r="X77" s="7">
        <v>1083039.9099999999</v>
      </c>
      <c r="Y77" s="7">
        <v>8.16</v>
      </c>
      <c r="Z77" s="7">
        <v>5.28</v>
      </c>
      <c r="AA77" s="6">
        <v>1148217</v>
      </c>
      <c r="AB77" s="7">
        <v>69.349999999999994</v>
      </c>
      <c r="AC77" s="7">
        <v>24.8</v>
      </c>
      <c r="AD77" s="7">
        <v>42.92</v>
      </c>
      <c r="AE77" s="7">
        <v>22.08</v>
      </c>
      <c r="AF77" s="6">
        <v>3000</v>
      </c>
      <c r="AG77" s="6">
        <v>0</v>
      </c>
      <c r="AH77" s="7">
        <v>5633471.4299999997</v>
      </c>
      <c r="AI77" s="7">
        <v>26763182.68</v>
      </c>
      <c r="AJ77" s="6">
        <v>0</v>
      </c>
      <c r="AK77"/>
      <c r="AL77"/>
    </row>
    <row r="78" spans="1:38" ht="18.75" customHeight="1" x14ac:dyDescent="0.25">
      <c r="A78" s="8" t="str">
        <f>VLOOKUP(TradeVolume[[#This Row],[Partner Name]],CountryList[],2,FALSE)</f>
        <v>FJI</v>
      </c>
      <c r="B78" s="5" t="s">
        <v>218</v>
      </c>
      <c r="C78" s="6">
        <v>2020</v>
      </c>
      <c r="D78" s="5" t="s">
        <v>36</v>
      </c>
      <c r="E78" s="5" t="s">
        <v>37</v>
      </c>
      <c r="F78" s="7">
        <v>644886.87</v>
      </c>
      <c r="G78" s="7">
        <v>1533712.68</v>
      </c>
      <c r="H78" s="6">
        <v>100</v>
      </c>
      <c r="I78" s="6">
        <v>100</v>
      </c>
      <c r="J78" s="6">
        <v>1</v>
      </c>
      <c r="K78" s="7">
        <v>-21.12</v>
      </c>
      <c r="L78" s="7">
        <v>-21.12</v>
      </c>
      <c r="M78" s="7">
        <v>2.42</v>
      </c>
      <c r="N78" s="7">
        <v>7.61</v>
      </c>
      <c r="O78" s="6">
        <v>7700</v>
      </c>
      <c r="P78" s="7">
        <v>18.43</v>
      </c>
      <c r="Q78" s="7">
        <v>76.44</v>
      </c>
      <c r="R78" s="7">
        <v>2.92</v>
      </c>
      <c r="S78" s="7">
        <v>2.21</v>
      </c>
      <c r="T78" s="7">
        <v>754.3</v>
      </c>
      <c r="U78" s="6">
        <v>0</v>
      </c>
      <c r="V78" s="7">
        <v>121617.37</v>
      </c>
      <c r="W78" s="7">
        <v>518151.85</v>
      </c>
      <c r="X78" s="7">
        <v>158992.04999999999</v>
      </c>
      <c r="Y78" s="7">
        <v>10.56</v>
      </c>
      <c r="Z78" s="7">
        <v>14.22</v>
      </c>
      <c r="AA78" s="6">
        <v>398292</v>
      </c>
      <c r="AB78" s="7">
        <v>70.45</v>
      </c>
      <c r="AC78" s="7">
        <v>21.37</v>
      </c>
      <c r="AD78" s="7">
        <v>284.27</v>
      </c>
      <c r="AE78" s="7">
        <v>138.83000000000001</v>
      </c>
      <c r="AF78" s="6">
        <v>3000</v>
      </c>
      <c r="AG78" s="6">
        <v>0</v>
      </c>
      <c r="AH78" s="7">
        <v>418712.27</v>
      </c>
      <c r="AI78" s="7">
        <v>677143.9</v>
      </c>
      <c r="AJ78" s="6">
        <v>0</v>
      </c>
      <c r="AK78"/>
      <c r="AL78"/>
    </row>
    <row r="79" spans="1:38" ht="18.75" customHeight="1" x14ac:dyDescent="0.25">
      <c r="A79" s="8" t="str">
        <f>VLOOKUP(TradeVolume[[#This Row],[Partner Name]],CountryList[],2,FALSE)</f>
        <v>FLK</v>
      </c>
      <c r="B79" s="5" t="s">
        <v>253</v>
      </c>
      <c r="C79" s="6">
        <v>2020</v>
      </c>
      <c r="D79" s="5" t="s">
        <v>36</v>
      </c>
      <c r="E79" s="5" t="s">
        <v>37</v>
      </c>
      <c r="F79" s="7">
        <v>418158.52</v>
      </c>
      <c r="G79" s="7">
        <v>157010.22</v>
      </c>
      <c r="H79" s="6">
        <v>100</v>
      </c>
      <c r="I79" s="6">
        <v>100</v>
      </c>
      <c r="J79" s="28"/>
      <c r="K79" s="29"/>
      <c r="L79" s="29"/>
      <c r="M79" s="7">
        <v>1.71</v>
      </c>
      <c r="N79" s="7">
        <v>0.3</v>
      </c>
      <c r="O79" s="6">
        <v>1798</v>
      </c>
      <c r="P79" s="7">
        <v>8.51</v>
      </c>
      <c r="Q79" s="7">
        <v>91.38</v>
      </c>
      <c r="R79" s="7">
        <v>0.06</v>
      </c>
      <c r="S79" s="7">
        <v>0.06</v>
      </c>
      <c r="T79" s="6">
        <v>40</v>
      </c>
      <c r="U79" s="6">
        <v>0</v>
      </c>
      <c r="V79" s="7">
        <v>1.58</v>
      </c>
      <c r="W79" s="7">
        <v>24988.44</v>
      </c>
      <c r="X79" s="7">
        <v>270009.37</v>
      </c>
      <c r="Y79" s="7">
        <v>7.37</v>
      </c>
      <c r="Z79" s="7">
        <v>4.96</v>
      </c>
      <c r="AA79" s="6">
        <v>87773</v>
      </c>
      <c r="AB79" s="7">
        <v>68.290000000000006</v>
      </c>
      <c r="AC79" s="7">
        <v>27.22</v>
      </c>
      <c r="AD79" s="7">
        <v>165.96</v>
      </c>
      <c r="AE79" s="7">
        <v>53.11</v>
      </c>
      <c r="AF79" s="6">
        <v>513</v>
      </c>
      <c r="AG79" s="6">
        <v>0</v>
      </c>
      <c r="AH79" s="7">
        <v>5177.1400000000003</v>
      </c>
      <c r="AI79" s="7">
        <v>294997.82</v>
      </c>
      <c r="AJ79" s="6">
        <v>0</v>
      </c>
      <c r="AK79"/>
      <c r="AL79"/>
    </row>
    <row r="80" spans="1:38" ht="18.75" customHeight="1" x14ac:dyDescent="0.25">
      <c r="A80" s="8" t="str">
        <f>VLOOKUP(TradeVolume[[#This Row],[Partner Name]],CountryList[],2,FALSE)</f>
        <v>FRA</v>
      </c>
      <c r="B80" s="5" t="s">
        <v>49</v>
      </c>
      <c r="C80" s="6">
        <v>2020</v>
      </c>
      <c r="D80" s="5" t="s">
        <v>36</v>
      </c>
      <c r="E80" s="5" t="s">
        <v>37</v>
      </c>
      <c r="F80" s="7">
        <v>489836278.75</v>
      </c>
      <c r="G80" s="7">
        <v>547674241.38999999</v>
      </c>
      <c r="H80" s="6">
        <v>100</v>
      </c>
      <c r="I80" s="6">
        <v>100</v>
      </c>
      <c r="J80" s="6">
        <v>1</v>
      </c>
      <c r="K80" s="7">
        <v>-4.8099999999999996</v>
      </c>
      <c r="L80" s="7">
        <v>-4.8099999999999996</v>
      </c>
      <c r="M80" s="7">
        <v>6.04</v>
      </c>
      <c r="N80" s="7">
        <v>6.66</v>
      </c>
      <c r="O80" s="6">
        <v>355499</v>
      </c>
      <c r="P80" s="7">
        <v>51.84</v>
      </c>
      <c r="Q80" s="7">
        <v>45.54</v>
      </c>
      <c r="R80" s="7">
        <v>0.39</v>
      </c>
      <c r="S80" s="7">
        <v>2.23</v>
      </c>
      <c r="T80" s="7">
        <v>1756.51</v>
      </c>
      <c r="U80" s="6">
        <v>0</v>
      </c>
      <c r="V80" s="7">
        <v>29056294.940000001</v>
      </c>
      <c r="W80" s="7">
        <v>202188908.96000001</v>
      </c>
      <c r="X80" s="7">
        <v>241628.06</v>
      </c>
      <c r="Y80" s="7">
        <v>8.4600000000000009</v>
      </c>
      <c r="Z80" s="7">
        <v>7.98</v>
      </c>
      <c r="AA80" s="6">
        <v>1507592</v>
      </c>
      <c r="AB80" s="7">
        <v>69.28</v>
      </c>
      <c r="AC80" s="7">
        <v>24.81</v>
      </c>
      <c r="AD80" s="7">
        <v>16.68</v>
      </c>
      <c r="AE80" s="7">
        <v>8.4</v>
      </c>
      <c r="AF80" s="6">
        <v>3000</v>
      </c>
      <c r="AG80" s="6">
        <v>0</v>
      </c>
      <c r="AH80" s="7">
        <v>59376546.140000001</v>
      </c>
      <c r="AI80" s="7">
        <v>202430536.68000001</v>
      </c>
      <c r="AJ80" s="7">
        <v>0.34</v>
      </c>
      <c r="AK80"/>
      <c r="AL80"/>
    </row>
    <row r="81" spans="1:38" ht="18.75" customHeight="1" x14ac:dyDescent="0.25">
      <c r="A81" s="8" t="str">
        <f>VLOOKUP(TradeVolume[[#This Row],[Partner Name]],CountryList[],2,FALSE)</f>
        <v>FRE</v>
      </c>
      <c r="B81" s="5" t="s">
        <v>203</v>
      </c>
      <c r="C81" s="6">
        <v>2020</v>
      </c>
      <c r="D81" s="5" t="s">
        <v>36</v>
      </c>
      <c r="E81" s="5" t="s">
        <v>37</v>
      </c>
      <c r="F81" s="7">
        <v>2949619.05</v>
      </c>
      <c r="G81" s="7">
        <v>2860106.8</v>
      </c>
      <c r="H81" s="6">
        <v>100</v>
      </c>
      <c r="I81" s="6">
        <v>100</v>
      </c>
      <c r="J81" s="21"/>
      <c r="K81" s="23"/>
      <c r="L81" s="23"/>
      <c r="M81" s="7">
        <v>7.01</v>
      </c>
      <c r="N81" s="7">
        <v>7.55</v>
      </c>
      <c r="O81" s="6">
        <v>9542</v>
      </c>
      <c r="P81" s="7">
        <v>69.959999999999994</v>
      </c>
      <c r="Q81" s="7">
        <v>29.56</v>
      </c>
      <c r="R81" s="7">
        <v>0.32</v>
      </c>
      <c r="S81" s="7">
        <v>0.15</v>
      </c>
      <c r="T81" s="6">
        <v>3000</v>
      </c>
      <c r="U81" s="6">
        <v>0</v>
      </c>
      <c r="V81" s="7">
        <v>14342.17</v>
      </c>
      <c r="W81" s="7">
        <v>4129969.61</v>
      </c>
      <c r="X81" s="7">
        <v>316549.56</v>
      </c>
      <c r="Y81" s="7">
        <v>8.6199999999999992</v>
      </c>
      <c r="Z81" s="7">
        <v>10.119999999999999</v>
      </c>
      <c r="AA81" s="6">
        <v>913599</v>
      </c>
      <c r="AB81" s="7">
        <v>70.459999999999994</v>
      </c>
      <c r="AC81" s="7">
        <v>23.69</v>
      </c>
      <c r="AD81" s="7">
        <v>361.06</v>
      </c>
      <c r="AE81" s="7">
        <v>198.55</v>
      </c>
      <c r="AF81" s="6">
        <v>3000</v>
      </c>
      <c r="AG81" s="6">
        <v>0</v>
      </c>
      <c r="AH81" s="7">
        <v>935679.22</v>
      </c>
      <c r="AI81" s="7">
        <v>4446519.16</v>
      </c>
      <c r="AJ81" s="6">
        <v>0</v>
      </c>
      <c r="AK81"/>
      <c r="AL81"/>
    </row>
    <row r="82" spans="1:38" ht="18.75" customHeight="1" x14ac:dyDescent="0.25">
      <c r="A82" s="8" t="str">
        <f>VLOOKUP(TradeVolume[[#This Row],[Partner Name]],CountryList[],2,FALSE)</f>
        <v>FRO</v>
      </c>
      <c r="B82" s="5" t="s">
        <v>207</v>
      </c>
      <c r="C82" s="6">
        <v>2020</v>
      </c>
      <c r="D82" s="5" t="s">
        <v>36</v>
      </c>
      <c r="E82" s="5" t="s">
        <v>37</v>
      </c>
      <c r="F82" s="7">
        <v>1362707.48</v>
      </c>
      <c r="G82" s="7">
        <v>2114858.94</v>
      </c>
      <c r="H82" s="6">
        <v>100</v>
      </c>
      <c r="I82" s="6">
        <v>100</v>
      </c>
      <c r="J82" s="28"/>
      <c r="K82" s="29"/>
      <c r="L82" s="29"/>
      <c r="M82" s="7">
        <v>2.5099999999999998</v>
      </c>
      <c r="N82" s="7">
        <v>3.03</v>
      </c>
      <c r="O82" s="6">
        <v>9468</v>
      </c>
      <c r="P82" s="7">
        <v>20.260000000000002</v>
      </c>
      <c r="Q82" s="7">
        <v>66.92</v>
      </c>
      <c r="R82" s="7">
        <v>12.04</v>
      </c>
      <c r="S82" s="7">
        <v>0.78</v>
      </c>
      <c r="T82" s="6">
        <v>75</v>
      </c>
      <c r="U82" s="6">
        <v>0</v>
      </c>
      <c r="V82" s="7">
        <v>62183.92</v>
      </c>
      <c r="W82" s="7">
        <v>1585953.04</v>
      </c>
      <c r="X82" s="7">
        <v>206175.17</v>
      </c>
      <c r="Y82" s="7">
        <v>8.56</v>
      </c>
      <c r="Z82" s="7">
        <v>9.39</v>
      </c>
      <c r="AA82" s="6">
        <v>293410</v>
      </c>
      <c r="AB82" s="7">
        <v>68.010000000000005</v>
      </c>
      <c r="AC82" s="7">
        <v>24.75</v>
      </c>
      <c r="AD82" s="7">
        <v>157.87</v>
      </c>
      <c r="AE82" s="7">
        <v>66.430000000000007</v>
      </c>
      <c r="AF82" s="7">
        <v>1496.51</v>
      </c>
      <c r="AG82" s="6">
        <v>0</v>
      </c>
      <c r="AH82" s="7">
        <v>155922.88</v>
      </c>
      <c r="AI82" s="7">
        <v>1792128.22</v>
      </c>
      <c r="AJ82" s="6">
        <v>0</v>
      </c>
      <c r="AK82"/>
      <c r="AL82"/>
    </row>
    <row r="83" spans="1:38" ht="18.75" customHeight="1" x14ac:dyDescent="0.25">
      <c r="A83" s="8" t="str">
        <f>VLOOKUP(TradeVolume[[#This Row],[Partner Name]],CountryList[],2,FALSE)</f>
        <v>FSM</v>
      </c>
      <c r="B83" s="5" t="s">
        <v>256</v>
      </c>
      <c r="C83" s="6">
        <v>2020</v>
      </c>
      <c r="D83" s="5" t="s">
        <v>36</v>
      </c>
      <c r="E83" s="5" t="s">
        <v>37</v>
      </c>
      <c r="F83" s="7">
        <v>131033.31</v>
      </c>
      <c r="G83" s="7">
        <v>144233.9</v>
      </c>
      <c r="H83" s="6">
        <v>100</v>
      </c>
      <c r="I83" s="6">
        <v>100</v>
      </c>
      <c r="J83" s="21"/>
      <c r="K83" s="23"/>
      <c r="L83" s="23"/>
      <c r="M83" s="7">
        <v>10.91</v>
      </c>
      <c r="N83" s="7">
        <v>4.24</v>
      </c>
      <c r="O83" s="6">
        <v>1046</v>
      </c>
      <c r="P83" s="7">
        <v>40.15</v>
      </c>
      <c r="Q83" s="7">
        <v>58.03</v>
      </c>
      <c r="R83" s="6">
        <v>0</v>
      </c>
      <c r="S83" s="7">
        <v>1.82</v>
      </c>
      <c r="T83" s="7">
        <v>820.34</v>
      </c>
      <c r="U83" s="6">
        <v>0</v>
      </c>
      <c r="V83" s="6">
        <v>0</v>
      </c>
      <c r="W83" s="7">
        <v>17853.939999999999</v>
      </c>
      <c r="X83" s="7">
        <v>1456.36</v>
      </c>
      <c r="Y83" s="7">
        <v>9.0299999999999994</v>
      </c>
      <c r="Z83" s="7">
        <v>9.99</v>
      </c>
      <c r="AA83" s="6">
        <v>78638</v>
      </c>
      <c r="AB83" s="7">
        <v>66.75</v>
      </c>
      <c r="AC83" s="7">
        <v>25.19</v>
      </c>
      <c r="AD83" s="7">
        <v>436.62</v>
      </c>
      <c r="AE83" s="7">
        <v>169.6</v>
      </c>
      <c r="AF83" s="6">
        <v>3000</v>
      </c>
      <c r="AG83" s="6">
        <v>0</v>
      </c>
      <c r="AH83" s="7">
        <v>930.84</v>
      </c>
      <c r="AI83" s="7">
        <v>19310.3</v>
      </c>
      <c r="AJ83" s="6">
        <v>0</v>
      </c>
      <c r="AK83"/>
      <c r="AL83"/>
    </row>
    <row r="84" spans="1:38" ht="18.75" customHeight="1" x14ac:dyDescent="0.25">
      <c r="A84" s="8" t="str">
        <f>VLOOKUP(TradeVolume[[#This Row],[Partner Name]],CountryList[],2,FALSE)</f>
        <v>GAB</v>
      </c>
      <c r="B84" s="5" t="s">
        <v>200</v>
      </c>
      <c r="C84" s="6">
        <v>2020</v>
      </c>
      <c r="D84" s="5" t="s">
        <v>36</v>
      </c>
      <c r="E84" s="5" t="s">
        <v>37</v>
      </c>
      <c r="F84" s="7">
        <v>5256166.46</v>
      </c>
      <c r="G84" s="7">
        <v>3058417.75</v>
      </c>
      <c r="H84" s="6">
        <v>100</v>
      </c>
      <c r="I84" s="6">
        <v>100</v>
      </c>
      <c r="J84" s="21"/>
      <c r="K84" s="23"/>
      <c r="L84" s="23"/>
      <c r="M84" s="7">
        <v>6.7</v>
      </c>
      <c r="N84" s="7">
        <v>1.4</v>
      </c>
      <c r="O84" s="6">
        <v>8890</v>
      </c>
      <c r="P84" s="7">
        <v>59.37</v>
      </c>
      <c r="Q84" s="7">
        <v>27.5</v>
      </c>
      <c r="R84" s="7">
        <v>12.68</v>
      </c>
      <c r="S84" s="7">
        <v>0.45</v>
      </c>
      <c r="T84" s="7">
        <v>754.3</v>
      </c>
      <c r="U84" s="6">
        <v>0</v>
      </c>
      <c r="V84" s="7">
        <v>374.46</v>
      </c>
      <c r="W84" s="7">
        <v>5145930.8099999996</v>
      </c>
      <c r="X84" s="7">
        <v>48661.64</v>
      </c>
      <c r="Y84" s="7">
        <v>8.1999999999999993</v>
      </c>
      <c r="Z84" s="7">
        <v>3.18</v>
      </c>
      <c r="AA84" s="6">
        <v>365258</v>
      </c>
      <c r="AB84" s="7">
        <v>68.930000000000007</v>
      </c>
      <c r="AC84" s="7">
        <v>25.58</v>
      </c>
      <c r="AD84" s="7">
        <v>146.37</v>
      </c>
      <c r="AE84" s="7">
        <v>79.02</v>
      </c>
      <c r="AF84" s="7">
        <v>1496.51</v>
      </c>
      <c r="AG84" s="6">
        <v>0</v>
      </c>
      <c r="AH84" s="6">
        <v>4249420</v>
      </c>
      <c r="AI84" s="7">
        <v>5194592.4400000004</v>
      </c>
      <c r="AJ84" s="6">
        <v>0</v>
      </c>
      <c r="AK84"/>
      <c r="AL84"/>
    </row>
    <row r="85" spans="1:38" ht="18.75" customHeight="1" x14ac:dyDescent="0.25">
      <c r="A85" s="8" t="str">
        <f>VLOOKUP(TradeVolume[[#This Row],[Partner Name]],CountryList[],2,FALSE)</f>
        <v>GBR</v>
      </c>
      <c r="B85" s="5" t="s">
        <v>46</v>
      </c>
      <c r="C85" s="6">
        <v>2020</v>
      </c>
      <c r="D85" s="5" t="s">
        <v>36</v>
      </c>
      <c r="E85" s="5" t="s">
        <v>37</v>
      </c>
      <c r="F85" s="7">
        <v>360769172.19999999</v>
      </c>
      <c r="G85" s="7">
        <v>891467871.44000006</v>
      </c>
      <c r="H85" s="6">
        <v>100</v>
      </c>
      <c r="I85" s="6">
        <v>100</v>
      </c>
      <c r="J85" s="6">
        <v>1</v>
      </c>
      <c r="K85" s="7">
        <v>-4.3</v>
      </c>
      <c r="L85" s="7">
        <v>-4.3</v>
      </c>
      <c r="M85" s="7">
        <v>5.99</v>
      </c>
      <c r="N85" s="7">
        <v>5.38</v>
      </c>
      <c r="O85" s="6">
        <v>342399</v>
      </c>
      <c r="P85" s="7">
        <v>50.28</v>
      </c>
      <c r="Q85" s="7">
        <v>47.54</v>
      </c>
      <c r="R85" s="7">
        <v>0.4</v>
      </c>
      <c r="S85" s="7">
        <v>1.78</v>
      </c>
      <c r="T85" s="7">
        <v>2739.7</v>
      </c>
      <c r="U85" s="6">
        <v>0</v>
      </c>
      <c r="V85" s="7">
        <v>30455318.43</v>
      </c>
      <c r="W85" s="7">
        <v>173768210.09</v>
      </c>
      <c r="X85" s="7">
        <v>405794.9</v>
      </c>
      <c r="Y85" s="7">
        <v>8.42</v>
      </c>
      <c r="Z85" s="7">
        <v>6.9</v>
      </c>
      <c r="AA85" s="6">
        <v>1501325</v>
      </c>
      <c r="AB85" s="7">
        <v>69.28</v>
      </c>
      <c r="AC85" s="7">
        <v>24.8</v>
      </c>
      <c r="AD85" s="7">
        <v>17.25</v>
      </c>
      <c r="AE85" s="7">
        <v>8.68</v>
      </c>
      <c r="AF85" s="6">
        <v>3000</v>
      </c>
      <c r="AG85" s="6">
        <v>0</v>
      </c>
      <c r="AH85" s="7">
        <v>70424829.579999998</v>
      </c>
      <c r="AI85" s="7">
        <v>174174004.56</v>
      </c>
      <c r="AJ85" s="7">
        <v>0.43</v>
      </c>
      <c r="AK85"/>
      <c r="AL85"/>
    </row>
    <row r="86" spans="1:38" ht="18.75" customHeight="1" x14ac:dyDescent="0.25">
      <c r="A86" s="8" t="str">
        <f>VLOOKUP(TradeVolume[[#This Row],[Partner Name]],CountryList[],2,FALSE)</f>
        <v>GEO</v>
      </c>
      <c r="B86" s="5" t="s">
        <v>151</v>
      </c>
      <c r="C86" s="6">
        <v>2020</v>
      </c>
      <c r="D86" s="5" t="s">
        <v>36</v>
      </c>
      <c r="E86" s="5" t="s">
        <v>37</v>
      </c>
      <c r="F86" s="7">
        <v>2915032.89</v>
      </c>
      <c r="G86" s="7">
        <v>10223077.539999999</v>
      </c>
      <c r="H86" s="6">
        <v>100</v>
      </c>
      <c r="I86" s="6">
        <v>100</v>
      </c>
      <c r="J86" s="6">
        <v>1</v>
      </c>
      <c r="K86" s="7">
        <v>-8.02</v>
      </c>
      <c r="L86" s="7">
        <v>-8.02</v>
      </c>
      <c r="M86" s="7">
        <v>2.0499999999999998</v>
      </c>
      <c r="N86" s="7">
        <v>1.94</v>
      </c>
      <c r="O86" s="6">
        <v>53201</v>
      </c>
      <c r="P86" s="7">
        <v>13.15</v>
      </c>
      <c r="Q86" s="7">
        <v>79.84</v>
      </c>
      <c r="R86" s="7">
        <v>6.36</v>
      </c>
      <c r="S86" s="7">
        <v>0.66</v>
      </c>
      <c r="T86" s="7">
        <v>905.98</v>
      </c>
      <c r="U86" s="6">
        <v>0</v>
      </c>
      <c r="V86" s="7">
        <v>259283.87</v>
      </c>
      <c r="W86" s="7">
        <v>2125360.92</v>
      </c>
      <c r="X86" s="7">
        <v>615512.09</v>
      </c>
      <c r="Y86" s="7">
        <v>9.16</v>
      </c>
      <c r="Z86" s="7">
        <v>10.47</v>
      </c>
      <c r="AA86" s="6">
        <v>806903</v>
      </c>
      <c r="AB86" s="7">
        <v>69.069999999999993</v>
      </c>
      <c r="AC86" s="7">
        <v>23.37</v>
      </c>
      <c r="AD86" s="7">
        <v>79.900000000000006</v>
      </c>
      <c r="AE86" s="7">
        <v>34.79</v>
      </c>
      <c r="AF86" s="6">
        <v>3000</v>
      </c>
      <c r="AG86" s="6">
        <v>0</v>
      </c>
      <c r="AH86" s="7">
        <v>1019936.91</v>
      </c>
      <c r="AI86" s="7">
        <v>2740873.01</v>
      </c>
      <c r="AJ86" s="6">
        <v>0</v>
      </c>
      <c r="AK86"/>
      <c r="AL86"/>
    </row>
    <row r="87" spans="1:38" ht="18.75" customHeight="1" x14ac:dyDescent="0.25">
      <c r="A87" s="8" t="str">
        <f>VLOOKUP(TradeVolume[[#This Row],[Partner Name]],CountryList[],2,FALSE)</f>
        <v>GHA</v>
      </c>
      <c r="B87" s="5" t="s">
        <v>126</v>
      </c>
      <c r="C87" s="6">
        <v>2020</v>
      </c>
      <c r="D87" s="5" t="s">
        <v>36</v>
      </c>
      <c r="E87" s="5" t="s">
        <v>37</v>
      </c>
      <c r="F87" s="7">
        <v>13791097.050000001</v>
      </c>
      <c r="G87" s="7">
        <v>19163629.670000002</v>
      </c>
      <c r="H87" s="6">
        <v>100</v>
      </c>
      <c r="I87" s="6">
        <v>100</v>
      </c>
      <c r="J87" s="21"/>
      <c r="K87" s="23"/>
      <c r="L87" s="23"/>
      <c r="M87" s="7">
        <v>2.65</v>
      </c>
      <c r="N87" s="7">
        <v>1.58</v>
      </c>
      <c r="O87" s="6">
        <v>34367</v>
      </c>
      <c r="P87" s="7">
        <v>16.04</v>
      </c>
      <c r="Q87" s="7">
        <v>81.349999999999994</v>
      </c>
      <c r="R87" s="7">
        <v>0.72</v>
      </c>
      <c r="S87" s="7">
        <v>1.89</v>
      </c>
      <c r="T87" s="7">
        <v>1331.46</v>
      </c>
      <c r="U87" s="6">
        <v>0</v>
      </c>
      <c r="V87" s="7">
        <v>47961.95</v>
      </c>
      <c r="W87" s="7">
        <v>14757051.869999999</v>
      </c>
      <c r="X87" s="7">
        <v>578403.02</v>
      </c>
      <c r="Y87" s="7">
        <v>9.09</v>
      </c>
      <c r="Z87" s="7">
        <v>5.91</v>
      </c>
      <c r="AA87" s="6">
        <v>853031</v>
      </c>
      <c r="AB87" s="7">
        <v>69.73</v>
      </c>
      <c r="AC87" s="7">
        <v>23.24</v>
      </c>
      <c r="AD87" s="7">
        <v>119.21</v>
      </c>
      <c r="AE87" s="7">
        <v>55.2</v>
      </c>
      <c r="AF87" s="6">
        <v>3000</v>
      </c>
      <c r="AG87" s="6">
        <v>0</v>
      </c>
      <c r="AH87" s="7">
        <v>9607699.2100000009</v>
      </c>
      <c r="AI87" s="7">
        <v>15335454.890000001</v>
      </c>
      <c r="AJ87" s="6">
        <v>0</v>
      </c>
      <c r="AK87"/>
      <c r="AL87"/>
    </row>
    <row r="88" spans="1:38" ht="18.75" customHeight="1" x14ac:dyDescent="0.25">
      <c r="A88" s="8" t="str">
        <f>VLOOKUP(TradeVolume[[#This Row],[Partner Name]],CountryList[],2,FALSE)</f>
        <v>GIB</v>
      </c>
      <c r="B88" s="5" t="s">
        <v>145</v>
      </c>
      <c r="C88" s="6">
        <v>2020</v>
      </c>
      <c r="D88" s="5" t="s">
        <v>36</v>
      </c>
      <c r="E88" s="5" t="s">
        <v>37</v>
      </c>
      <c r="F88" s="7">
        <v>218246.64</v>
      </c>
      <c r="G88" s="7">
        <v>11822535.51</v>
      </c>
      <c r="H88" s="6">
        <v>100</v>
      </c>
      <c r="I88" s="6">
        <v>100</v>
      </c>
      <c r="J88" s="21"/>
      <c r="K88" s="23"/>
      <c r="L88" s="23"/>
      <c r="M88" s="7">
        <v>5.66</v>
      </c>
      <c r="N88" s="7">
        <v>6.29</v>
      </c>
      <c r="O88" s="6">
        <v>7023</v>
      </c>
      <c r="P88" s="7">
        <v>64.64</v>
      </c>
      <c r="Q88" s="7">
        <v>28.01</v>
      </c>
      <c r="R88" s="7">
        <v>7.09</v>
      </c>
      <c r="S88" s="7">
        <v>0.26</v>
      </c>
      <c r="T88" s="7">
        <v>57.6</v>
      </c>
      <c r="U88" s="6">
        <v>0</v>
      </c>
      <c r="V88" s="7">
        <v>926.96</v>
      </c>
      <c r="W88" s="7">
        <v>244040.27</v>
      </c>
      <c r="X88" s="7">
        <v>35475.49</v>
      </c>
      <c r="Y88" s="7">
        <v>8.73</v>
      </c>
      <c r="Z88" s="7">
        <v>11.27</v>
      </c>
      <c r="AA88" s="6">
        <v>305390</v>
      </c>
      <c r="AB88" s="7">
        <v>67.12</v>
      </c>
      <c r="AC88" s="7">
        <v>23.72</v>
      </c>
      <c r="AD88" s="7">
        <v>297.83999999999997</v>
      </c>
      <c r="AE88" s="7">
        <v>100.48</v>
      </c>
      <c r="AF88" s="6">
        <v>3000</v>
      </c>
      <c r="AG88" s="6">
        <v>0</v>
      </c>
      <c r="AH88" s="7">
        <v>136186.59</v>
      </c>
      <c r="AI88" s="7">
        <v>279515.76</v>
      </c>
      <c r="AJ88" s="6">
        <v>0</v>
      </c>
      <c r="AK88"/>
      <c r="AL88"/>
    </row>
    <row r="89" spans="1:38" ht="18.75" customHeight="1" x14ac:dyDescent="0.25">
      <c r="A89" s="8" t="str">
        <f>VLOOKUP(TradeVolume[[#This Row],[Partner Name]],CountryList[],2,FALSE)</f>
        <v>GIN</v>
      </c>
      <c r="B89" s="5" t="s">
        <v>172</v>
      </c>
      <c r="C89" s="6">
        <v>2020</v>
      </c>
      <c r="D89" s="5" t="s">
        <v>36</v>
      </c>
      <c r="E89" s="5" t="s">
        <v>37</v>
      </c>
      <c r="F89" s="7">
        <v>12086204.23</v>
      </c>
      <c r="G89" s="7">
        <v>5791669.46</v>
      </c>
      <c r="H89" s="6">
        <v>100</v>
      </c>
      <c r="I89" s="6">
        <v>100</v>
      </c>
      <c r="J89" s="21"/>
      <c r="K89" s="23"/>
      <c r="L89" s="23"/>
      <c r="M89" s="7">
        <v>2.57</v>
      </c>
      <c r="N89" s="7">
        <v>0.42</v>
      </c>
      <c r="O89" s="6">
        <v>7347</v>
      </c>
      <c r="P89" s="7">
        <v>31.73</v>
      </c>
      <c r="Q89" s="7">
        <v>68.180000000000007</v>
      </c>
      <c r="R89" s="7">
        <v>0.01</v>
      </c>
      <c r="S89" s="7">
        <v>0.08</v>
      </c>
      <c r="T89" s="7">
        <v>754.3</v>
      </c>
      <c r="U89" s="6">
        <v>0</v>
      </c>
      <c r="V89" s="7">
        <v>0.03</v>
      </c>
      <c r="W89" s="7">
        <v>4175385.83</v>
      </c>
      <c r="X89" s="7">
        <v>4290919.25</v>
      </c>
      <c r="Y89" s="7">
        <v>8.8699999999999992</v>
      </c>
      <c r="Z89" s="7">
        <v>4.5</v>
      </c>
      <c r="AA89" s="6">
        <v>378067</v>
      </c>
      <c r="AB89" s="7">
        <v>70.3</v>
      </c>
      <c r="AC89" s="7">
        <v>24.28</v>
      </c>
      <c r="AD89" s="7">
        <v>176.04</v>
      </c>
      <c r="AE89" s="7">
        <v>102.97</v>
      </c>
      <c r="AF89" s="6">
        <v>3000</v>
      </c>
      <c r="AG89" s="6">
        <v>0</v>
      </c>
      <c r="AH89" s="7">
        <v>4156677.92</v>
      </c>
      <c r="AI89" s="7">
        <v>8466305.0800000001</v>
      </c>
      <c r="AJ89" s="6">
        <v>0</v>
      </c>
      <c r="AK89"/>
      <c r="AL89"/>
    </row>
    <row r="90" spans="1:38" ht="18.75" customHeight="1" x14ac:dyDescent="0.25">
      <c r="A90" s="8" t="str">
        <f>VLOOKUP(TradeVolume[[#This Row],[Partner Name]],CountryList[],2,FALSE)</f>
        <v>GMB</v>
      </c>
      <c r="B90" s="5" t="s">
        <v>211</v>
      </c>
      <c r="C90" s="6">
        <v>2020</v>
      </c>
      <c r="D90" s="5" t="s">
        <v>36</v>
      </c>
      <c r="E90" s="5" t="s">
        <v>37</v>
      </c>
      <c r="F90" s="7">
        <v>339097.45</v>
      </c>
      <c r="G90" s="7">
        <v>1623817.88</v>
      </c>
      <c r="H90" s="6">
        <v>100</v>
      </c>
      <c r="I90" s="6">
        <v>100</v>
      </c>
      <c r="J90" s="6">
        <v>1</v>
      </c>
      <c r="K90" s="7">
        <v>5.81</v>
      </c>
      <c r="L90" s="7">
        <v>5.81</v>
      </c>
      <c r="M90" s="7">
        <v>5.13</v>
      </c>
      <c r="N90" s="7">
        <v>3.43</v>
      </c>
      <c r="O90" s="6">
        <v>3589</v>
      </c>
      <c r="P90" s="7">
        <v>31.35</v>
      </c>
      <c r="Q90" s="7">
        <v>65.45</v>
      </c>
      <c r="R90" s="7">
        <v>2.56</v>
      </c>
      <c r="S90" s="7">
        <v>0.64</v>
      </c>
      <c r="T90" s="6">
        <v>243</v>
      </c>
      <c r="U90" s="6">
        <v>0</v>
      </c>
      <c r="V90" s="7">
        <v>5.19</v>
      </c>
      <c r="W90" s="7">
        <v>250740.9</v>
      </c>
      <c r="X90" s="7">
        <v>87958.92</v>
      </c>
      <c r="Y90" s="7">
        <v>9.36</v>
      </c>
      <c r="Z90" s="7">
        <v>6.62</v>
      </c>
      <c r="AA90" s="6">
        <v>208515</v>
      </c>
      <c r="AB90" s="7">
        <v>70.33</v>
      </c>
      <c r="AC90" s="7">
        <v>23.13</v>
      </c>
      <c r="AD90" s="7">
        <v>268.88</v>
      </c>
      <c r="AE90" s="7">
        <v>110.78</v>
      </c>
      <c r="AF90" s="6">
        <v>3000</v>
      </c>
      <c r="AG90" s="6">
        <v>0</v>
      </c>
      <c r="AH90" s="7">
        <v>242652.47</v>
      </c>
      <c r="AI90" s="7">
        <v>338699.82</v>
      </c>
      <c r="AJ90" s="6">
        <v>0</v>
      </c>
      <c r="AK90"/>
      <c r="AL90"/>
    </row>
    <row r="91" spans="1:38" ht="18.75" customHeight="1" x14ac:dyDescent="0.25">
      <c r="A91" s="8" t="str">
        <f>VLOOKUP(TradeVolume[[#This Row],[Partner Name]],CountryList[],2,FALSE)</f>
        <v>GNB</v>
      </c>
      <c r="B91" s="5" t="s">
        <v>238</v>
      </c>
      <c r="C91" s="6">
        <v>2020</v>
      </c>
      <c r="D91" s="5" t="s">
        <v>36</v>
      </c>
      <c r="E91" s="5" t="s">
        <v>37</v>
      </c>
      <c r="F91" s="7">
        <v>146463.24</v>
      </c>
      <c r="G91" s="7">
        <v>462040.39</v>
      </c>
      <c r="H91" s="6">
        <v>100</v>
      </c>
      <c r="I91" s="6">
        <v>100</v>
      </c>
      <c r="J91" s="28"/>
      <c r="K91" s="29"/>
      <c r="L91" s="29"/>
      <c r="M91" s="7">
        <v>2.44</v>
      </c>
      <c r="N91" s="7">
        <v>0.99</v>
      </c>
      <c r="O91" s="6">
        <v>1314</v>
      </c>
      <c r="P91" s="7">
        <v>42.39</v>
      </c>
      <c r="Q91" s="7">
        <v>57.53</v>
      </c>
      <c r="R91" s="6">
        <v>0</v>
      </c>
      <c r="S91" s="7">
        <v>0.08</v>
      </c>
      <c r="T91" s="6">
        <v>50</v>
      </c>
      <c r="U91" s="6">
        <v>0</v>
      </c>
      <c r="V91" s="6">
        <v>0</v>
      </c>
      <c r="W91" s="7">
        <v>45028.39</v>
      </c>
      <c r="X91" s="7">
        <v>138417.10999999999</v>
      </c>
      <c r="Y91" s="7">
        <v>9.06</v>
      </c>
      <c r="Z91" s="7">
        <v>11.01</v>
      </c>
      <c r="AA91" s="6">
        <v>107345</v>
      </c>
      <c r="AB91" s="7">
        <v>69.86</v>
      </c>
      <c r="AC91" s="7">
        <v>24.78</v>
      </c>
      <c r="AD91" s="7">
        <v>304.41000000000003</v>
      </c>
      <c r="AE91" s="7">
        <v>133.56</v>
      </c>
      <c r="AF91" s="7">
        <v>1331.46</v>
      </c>
      <c r="AG91" s="6">
        <v>0</v>
      </c>
      <c r="AH91" s="7">
        <v>9417.82</v>
      </c>
      <c r="AI91" s="7">
        <v>183445.49</v>
      </c>
      <c r="AJ91" s="6">
        <v>0</v>
      </c>
      <c r="AK91"/>
      <c r="AL91"/>
    </row>
    <row r="92" spans="1:38" ht="18.75" customHeight="1" x14ac:dyDescent="0.25">
      <c r="A92" s="8" t="str">
        <f>VLOOKUP(TradeVolume[[#This Row],[Partner Name]],CountryList[],2,FALSE)</f>
        <v>GNQ</v>
      </c>
      <c r="B92" s="5" t="s">
        <v>213</v>
      </c>
      <c r="C92" s="6">
        <v>2020</v>
      </c>
      <c r="D92" s="5" t="s">
        <v>36</v>
      </c>
      <c r="E92" s="5" t="s">
        <v>37</v>
      </c>
      <c r="F92" s="7">
        <v>3135236.52</v>
      </c>
      <c r="G92" s="7">
        <v>1575047.35</v>
      </c>
      <c r="H92" s="6">
        <v>100</v>
      </c>
      <c r="I92" s="6">
        <v>100</v>
      </c>
      <c r="J92" s="21"/>
      <c r="K92" s="23"/>
      <c r="L92" s="23"/>
      <c r="M92" s="7">
        <v>6.19</v>
      </c>
      <c r="N92" s="7">
        <v>0.92</v>
      </c>
      <c r="O92" s="6">
        <v>2123</v>
      </c>
      <c r="P92" s="7">
        <v>56.01</v>
      </c>
      <c r="Q92" s="7">
        <v>43.71</v>
      </c>
      <c r="R92" s="6">
        <v>0</v>
      </c>
      <c r="S92" s="7">
        <v>0.28000000000000003</v>
      </c>
      <c r="T92" s="7">
        <v>274.5</v>
      </c>
      <c r="U92" s="6">
        <v>0</v>
      </c>
      <c r="V92" s="6">
        <v>0</v>
      </c>
      <c r="W92" s="7">
        <v>3985010.31</v>
      </c>
      <c r="X92" s="7">
        <v>10308.379999999999</v>
      </c>
      <c r="Y92" s="7">
        <v>7.22</v>
      </c>
      <c r="Z92" s="7">
        <v>2.88</v>
      </c>
      <c r="AA92" s="6">
        <v>193577</v>
      </c>
      <c r="AB92" s="7">
        <v>68.180000000000007</v>
      </c>
      <c r="AC92" s="7">
        <v>26.63</v>
      </c>
      <c r="AD92" s="7">
        <v>318.51</v>
      </c>
      <c r="AE92" s="7">
        <v>155.11000000000001</v>
      </c>
      <c r="AF92" s="7">
        <v>1496.51</v>
      </c>
      <c r="AG92" s="6">
        <v>0</v>
      </c>
      <c r="AH92" s="7">
        <v>2990958.64</v>
      </c>
      <c r="AI92" s="7">
        <v>3995318.69</v>
      </c>
      <c r="AJ92" s="6">
        <v>0</v>
      </c>
      <c r="AK92"/>
      <c r="AL92"/>
    </row>
    <row r="93" spans="1:38" ht="18.75" customHeight="1" x14ac:dyDescent="0.25">
      <c r="A93" s="8" t="str">
        <f>VLOOKUP(TradeVolume[[#This Row],[Partner Name]],CountryList[],2,FALSE)</f>
        <v>GRC</v>
      </c>
      <c r="B93" s="5" t="s">
        <v>94</v>
      </c>
      <c r="C93" s="6">
        <v>2020</v>
      </c>
      <c r="D93" s="5" t="s">
        <v>36</v>
      </c>
      <c r="E93" s="5" t="s">
        <v>37</v>
      </c>
      <c r="F93" s="7">
        <v>30877117.039999999</v>
      </c>
      <c r="G93" s="7">
        <v>53916962.82</v>
      </c>
      <c r="H93" s="6">
        <v>100</v>
      </c>
      <c r="I93" s="6">
        <v>100</v>
      </c>
      <c r="J93" s="6">
        <v>1</v>
      </c>
      <c r="K93" s="7">
        <v>-5.51</v>
      </c>
      <c r="L93" s="7">
        <v>-5.51</v>
      </c>
      <c r="M93" s="7">
        <v>4.49</v>
      </c>
      <c r="N93" s="7">
        <v>5.39</v>
      </c>
      <c r="O93" s="6">
        <v>86229</v>
      </c>
      <c r="P93" s="7">
        <v>41.5</v>
      </c>
      <c r="Q93" s="7">
        <v>54.08</v>
      </c>
      <c r="R93" s="7">
        <v>0.67</v>
      </c>
      <c r="S93" s="7">
        <v>3.75</v>
      </c>
      <c r="T93" s="7">
        <v>1362.62</v>
      </c>
      <c r="U93" s="6">
        <v>0</v>
      </c>
      <c r="V93" s="7">
        <v>907945.36</v>
      </c>
      <c r="W93" s="7">
        <v>11580978.92</v>
      </c>
      <c r="X93" s="7">
        <v>422939.55</v>
      </c>
      <c r="Y93" s="7">
        <v>8.8800000000000008</v>
      </c>
      <c r="Z93" s="7">
        <v>11.18</v>
      </c>
      <c r="AA93" s="6">
        <v>1169184</v>
      </c>
      <c r="AB93" s="7">
        <v>70.040000000000006</v>
      </c>
      <c r="AC93" s="7">
        <v>23.57</v>
      </c>
      <c r="AD93" s="7">
        <v>58.14</v>
      </c>
      <c r="AE93" s="7">
        <v>28.45</v>
      </c>
      <c r="AF93" s="6">
        <v>3000</v>
      </c>
      <c r="AG93" s="6">
        <v>0</v>
      </c>
      <c r="AH93" s="7">
        <v>2667193.1</v>
      </c>
      <c r="AI93" s="7">
        <v>12003918.470000001</v>
      </c>
      <c r="AJ93" s="6">
        <v>0</v>
      </c>
      <c r="AK93"/>
      <c r="AL93"/>
    </row>
    <row r="94" spans="1:38" ht="18.75" customHeight="1" x14ac:dyDescent="0.25">
      <c r="A94" s="8" t="str">
        <f>VLOOKUP(TradeVolume[[#This Row],[Partner Name]],CountryList[],2,FALSE)</f>
        <v>GRD</v>
      </c>
      <c r="B94" s="5" t="s">
        <v>245</v>
      </c>
      <c r="C94" s="6">
        <v>2020</v>
      </c>
      <c r="D94" s="5" t="s">
        <v>36</v>
      </c>
      <c r="E94" s="5" t="s">
        <v>37</v>
      </c>
      <c r="F94" s="7">
        <v>27571.279999999999</v>
      </c>
      <c r="G94" s="7">
        <v>338645.19</v>
      </c>
      <c r="H94" s="6">
        <v>100</v>
      </c>
      <c r="I94" s="6">
        <v>100</v>
      </c>
      <c r="J94" s="6">
        <v>1</v>
      </c>
      <c r="K94" s="7">
        <v>-9.32</v>
      </c>
      <c r="L94" s="7">
        <v>-9.32</v>
      </c>
      <c r="M94" s="7">
        <v>0.99</v>
      </c>
      <c r="N94" s="7">
        <v>0.87</v>
      </c>
      <c r="O94" s="6">
        <v>3993</v>
      </c>
      <c r="P94" s="7">
        <v>8.5399999999999991</v>
      </c>
      <c r="Q94" s="7">
        <v>91.41</v>
      </c>
      <c r="R94" s="6">
        <v>0</v>
      </c>
      <c r="S94" s="7">
        <v>0.05</v>
      </c>
      <c r="T94" s="7">
        <v>232.3</v>
      </c>
      <c r="U94" s="6">
        <v>0</v>
      </c>
      <c r="V94" s="6">
        <v>0</v>
      </c>
      <c r="W94" s="7">
        <v>13014.01</v>
      </c>
      <c r="X94" s="7">
        <v>23820.69</v>
      </c>
      <c r="Y94" s="7">
        <v>9.33</v>
      </c>
      <c r="Z94" s="7">
        <v>12.05</v>
      </c>
      <c r="AA94" s="6">
        <v>251171</v>
      </c>
      <c r="AB94" s="7">
        <v>68.17</v>
      </c>
      <c r="AC94" s="7">
        <v>24.26</v>
      </c>
      <c r="AD94" s="7">
        <v>339.87</v>
      </c>
      <c r="AE94" s="7">
        <v>136.41</v>
      </c>
      <c r="AF94" s="6">
        <v>3000</v>
      </c>
      <c r="AG94" s="6">
        <v>0</v>
      </c>
      <c r="AH94" s="7">
        <v>9336.35</v>
      </c>
      <c r="AI94" s="7">
        <v>36834.699999999997</v>
      </c>
      <c r="AJ94" s="6">
        <v>0</v>
      </c>
      <c r="AK94"/>
      <c r="AL94"/>
    </row>
    <row r="95" spans="1:38" ht="18.75" customHeight="1" x14ac:dyDescent="0.25">
      <c r="A95" s="8" t="str">
        <f>VLOOKUP(TradeVolume[[#This Row],[Partner Name]],CountryList[],2,FALSE)</f>
        <v>GRL</v>
      </c>
      <c r="B95" s="5" t="s">
        <v>216</v>
      </c>
      <c r="C95" s="6">
        <v>2020</v>
      </c>
      <c r="D95" s="5" t="s">
        <v>36</v>
      </c>
      <c r="E95" s="5" t="s">
        <v>37</v>
      </c>
      <c r="F95" s="7">
        <v>1356970.63</v>
      </c>
      <c r="G95" s="7">
        <v>1556026.72</v>
      </c>
      <c r="H95" s="6">
        <v>100</v>
      </c>
      <c r="I95" s="6">
        <v>100</v>
      </c>
      <c r="J95" s="28"/>
      <c r="K95" s="29"/>
      <c r="L95" s="29"/>
      <c r="M95" s="7">
        <v>1.22</v>
      </c>
      <c r="N95" s="7">
        <v>1.77</v>
      </c>
      <c r="O95" s="6">
        <v>5226</v>
      </c>
      <c r="P95" s="7">
        <v>6.08</v>
      </c>
      <c r="Q95" s="7">
        <v>88.75</v>
      </c>
      <c r="R95" s="7">
        <v>4.4400000000000004</v>
      </c>
      <c r="S95" s="7">
        <v>0.73</v>
      </c>
      <c r="T95" s="7">
        <v>360.98</v>
      </c>
      <c r="U95" s="6">
        <v>0</v>
      </c>
      <c r="V95" s="7">
        <v>0.95</v>
      </c>
      <c r="W95" s="7">
        <v>1862791.71</v>
      </c>
      <c r="X95" s="7">
        <v>137865.09</v>
      </c>
      <c r="Y95" s="7">
        <v>8.41</v>
      </c>
      <c r="Z95" s="7">
        <v>12.17</v>
      </c>
      <c r="AA95" s="6">
        <v>184456</v>
      </c>
      <c r="AB95" s="7">
        <v>66.06</v>
      </c>
      <c r="AC95" s="7">
        <v>27.42</v>
      </c>
      <c r="AD95" s="7">
        <v>155.94999999999999</v>
      </c>
      <c r="AE95" s="7">
        <v>74.239999999999995</v>
      </c>
      <c r="AF95" s="6">
        <v>3000</v>
      </c>
      <c r="AG95" s="6">
        <v>0</v>
      </c>
      <c r="AH95" s="7">
        <v>17065.64</v>
      </c>
      <c r="AI95" s="7">
        <v>2000656.8</v>
      </c>
      <c r="AJ95" s="6">
        <v>0</v>
      </c>
      <c r="AK95"/>
      <c r="AL95"/>
    </row>
    <row r="96" spans="1:38" ht="18.75" customHeight="1" x14ac:dyDescent="0.25">
      <c r="A96" s="8" t="str">
        <f>VLOOKUP(TradeVolume[[#This Row],[Partner Name]],CountryList[],2,FALSE)</f>
        <v>GTM</v>
      </c>
      <c r="B96" s="5" t="s">
        <v>129</v>
      </c>
      <c r="C96" s="6">
        <v>2020</v>
      </c>
      <c r="D96" s="5" t="s">
        <v>36</v>
      </c>
      <c r="E96" s="5" t="s">
        <v>37</v>
      </c>
      <c r="F96" s="7">
        <v>10896147.27</v>
      </c>
      <c r="G96" s="7">
        <v>16944673.23</v>
      </c>
      <c r="H96" s="6">
        <v>100</v>
      </c>
      <c r="I96" s="6">
        <v>100</v>
      </c>
      <c r="J96" s="22">
        <v>1</v>
      </c>
      <c r="K96" s="24">
        <v>-4.3</v>
      </c>
      <c r="L96" s="24">
        <v>-4.3</v>
      </c>
      <c r="M96" s="7">
        <v>2.8</v>
      </c>
      <c r="N96" s="7">
        <v>6.71</v>
      </c>
      <c r="O96" s="6">
        <v>44620</v>
      </c>
      <c r="P96" s="7">
        <v>22.45</v>
      </c>
      <c r="Q96" s="7">
        <v>72.62</v>
      </c>
      <c r="R96" s="7">
        <v>3.12</v>
      </c>
      <c r="S96" s="7">
        <v>1.81</v>
      </c>
      <c r="T96" s="7">
        <v>1545.16</v>
      </c>
      <c r="U96" s="6">
        <v>0</v>
      </c>
      <c r="V96" s="7">
        <v>2853097.39</v>
      </c>
      <c r="W96" s="7">
        <v>11275578.85</v>
      </c>
      <c r="X96" s="7">
        <v>566624.73</v>
      </c>
      <c r="Y96" s="7">
        <v>8.93</v>
      </c>
      <c r="Z96" s="7">
        <v>14.82</v>
      </c>
      <c r="AA96" s="6">
        <v>1029256</v>
      </c>
      <c r="AB96" s="7">
        <v>70.64</v>
      </c>
      <c r="AC96" s="7">
        <v>23.25</v>
      </c>
      <c r="AD96" s="7">
        <v>92.7</v>
      </c>
      <c r="AE96" s="7">
        <v>48.21</v>
      </c>
      <c r="AF96" s="6">
        <v>3000</v>
      </c>
      <c r="AG96" s="6">
        <v>0</v>
      </c>
      <c r="AH96" s="7">
        <v>5705215.1399999997</v>
      </c>
      <c r="AI96" s="7">
        <v>11842203.58</v>
      </c>
      <c r="AJ96" s="6">
        <v>0</v>
      </c>
      <c r="AK96"/>
      <c r="AL96"/>
    </row>
    <row r="97" spans="1:38" ht="18.75" customHeight="1" x14ac:dyDescent="0.25">
      <c r="A97" s="8" t="str">
        <f>VLOOKUP(TradeVolume[[#This Row],[Partner Name]],CountryList[],2,FALSE)</f>
        <v>GUM</v>
      </c>
      <c r="B97" s="5" t="s">
        <v>234</v>
      </c>
      <c r="C97" s="6">
        <v>2020</v>
      </c>
      <c r="D97" s="5" t="s">
        <v>36</v>
      </c>
      <c r="E97" s="5" t="s">
        <v>37</v>
      </c>
      <c r="F97" s="7">
        <v>36519.39</v>
      </c>
      <c r="G97" s="7">
        <v>638870.36</v>
      </c>
      <c r="H97" s="6">
        <v>100</v>
      </c>
      <c r="I97" s="6">
        <v>100</v>
      </c>
      <c r="J97" s="21"/>
      <c r="K97" s="23"/>
      <c r="L97" s="23"/>
      <c r="M97" s="7">
        <v>6.93</v>
      </c>
      <c r="N97" s="7">
        <v>5.65</v>
      </c>
      <c r="O97" s="6">
        <v>3751</v>
      </c>
      <c r="P97" s="7">
        <v>70.78</v>
      </c>
      <c r="Q97" s="7">
        <v>24.9</v>
      </c>
      <c r="R97" s="7">
        <v>1.25</v>
      </c>
      <c r="S97" s="7">
        <v>3.07</v>
      </c>
      <c r="T97" s="7">
        <v>820.34</v>
      </c>
      <c r="U97" s="6">
        <v>0</v>
      </c>
      <c r="V97" s="7">
        <v>175.81</v>
      </c>
      <c r="W97" s="7">
        <v>34379.64</v>
      </c>
      <c r="X97" s="7">
        <v>4949.87</v>
      </c>
      <c r="Y97" s="7">
        <v>9.42</v>
      </c>
      <c r="Z97" s="7">
        <v>11.27</v>
      </c>
      <c r="AA97" s="6">
        <v>436894</v>
      </c>
      <c r="AB97" s="7">
        <v>69.3</v>
      </c>
      <c r="AC97" s="7">
        <v>22.44</v>
      </c>
      <c r="AD97" s="7">
        <v>673.55</v>
      </c>
      <c r="AE97" s="7">
        <v>288.32</v>
      </c>
      <c r="AF97" s="6">
        <v>3000</v>
      </c>
      <c r="AG97" s="6">
        <v>0</v>
      </c>
      <c r="AH97" s="7">
        <v>15008.53</v>
      </c>
      <c r="AI97" s="7">
        <v>39329.51</v>
      </c>
      <c r="AJ97" s="6">
        <v>0</v>
      </c>
      <c r="AK97"/>
      <c r="AL97"/>
    </row>
    <row r="98" spans="1:38" ht="18.75" customHeight="1" x14ac:dyDescent="0.25">
      <c r="A98" s="8" t="str">
        <f>VLOOKUP(TradeVolume[[#This Row],[Partner Name]],CountryList[],2,FALSE)</f>
        <v>GUY</v>
      </c>
      <c r="B98" s="5" t="s">
        <v>205</v>
      </c>
      <c r="C98" s="6">
        <v>2020</v>
      </c>
      <c r="D98" s="5" t="s">
        <v>36</v>
      </c>
      <c r="E98" s="5" t="s">
        <v>37</v>
      </c>
      <c r="F98" s="7">
        <v>2353603.31</v>
      </c>
      <c r="G98" s="7">
        <v>2369878.15</v>
      </c>
      <c r="H98" s="6">
        <v>100</v>
      </c>
      <c r="I98" s="6">
        <v>100</v>
      </c>
      <c r="J98" s="6">
        <v>1</v>
      </c>
      <c r="K98" s="7">
        <v>-21.29</v>
      </c>
      <c r="L98" s="7">
        <v>-21.29</v>
      </c>
      <c r="M98" s="7">
        <v>1.46</v>
      </c>
      <c r="N98" s="7">
        <v>0.59</v>
      </c>
      <c r="O98" s="6">
        <v>8208</v>
      </c>
      <c r="P98" s="7">
        <v>8.0399999999999991</v>
      </c>
      <c r="Q98" s="7">
        <v>90.06</v>
      </c>
      <c r="R98" s="7">
        <v>0.24</v>
      </c>
      <c r="S98" s="7">
        <v>1.66</v>
      </c>
      <c r="T98" s="7">
        <v>754.3</v>
      </c>
      <c r="U98" s="6">
        <v>0</v>
      </c>
      <c r="V98" s="7">
        <v>93674.51</v>
      </c>
      <c r="W98" s="7">
        <v>746580.13</v>
      </c>
      <c r="X98" s="7">
        <v>1831371.55</v>
      </c>
      <c r="Y98" s="7">
        <v>9.85</v>
      </c>
      <c r="Z98" s="7">
        <v>7.01</v>
      </c>
      <c r="AA98" s="6">
        <v>376379</v>
      </c>
      <c r="AB98" s="7">
        <v>67.489999999999995</v>
      </c>
      <c r="AC98" s="7">
        <v>23.45</v>
      </c>
      <c r="AD98" s="7">
        <v>297.10000000000002</v>
      </c>
      <c r="AE98" s="7">
        <v>118.21</v>
      </c>
      <c r="AF98" s="6">
        <v>3000</v>
      </c>
      <c r="AG98" s="6">
        <v>0</v>
      </c>
      <c r="AH98" s="7">
        <v>2268349.71</v>
      </c>
      <c r="AI98" s="7">
        <v>2577951.6800000002</v>
      </c>
      <c r="AJ98" s="6">
        <v>0</v>
      </c>
      <c r="AK98"/>
      <c r="AL98"/>
    </row>
    <row r="99" spans="1:38" ht="18.75" customHeight="1" x14ac:dyDescent="0.25">
      <c r="A99" s="8" t="str">
        <f>VLOOKUP(TradeVolume[[#This Row],[Partner Name]],CountryList[],2,FALSE)</f>
        <v>HKG</v>
      </c>
      <c r="B99" s="5" t="s">
        <v>47</v>
      </c>
      <c r="C99" s="6">
        <v>2020</v>
      </c>
      <c r="D99" s="5" t="s">
        <v>36</v>
      </c>
      <c r="E99" s="5" t="s">
        <v>37</v>
      </c>
      <c r="F99" s="7">
        <v>98659458.25</v>
      </c>
      <c r="G99" s="7">
        <v>609396637.71000004</v>
      </c>
      <c r="H99" s="6">
        <v>100</v>
      </c>
      <c r="I99" s="6">
        <v>100</v>
      </c>
      <c r="J99" s="22">
        <v>1</v>
      </c>
      <c r="K99" s="24">
        <v>-0.48</v>
      </c>
      <c r="L99" s="24">
        <v>-0.48</v>
      </c>
      <c r="M99" s="7">
        <v>6.21</v>
      </c>
      <c r="N99" s="7">
        <v>3.23</v>
      </c>
      <c r="O99" s="6">
        <v>297749</v>
      </c>
      <c r="P99" s="7">
        <v>66.83</v>
      </c>
      <c r="Q99" s="7">
        <v>30.11</v>
      </c>
      <c r="R99" s="7">
        <v>2.42</v>
      </c>
      <c r="S99" s="7">
        <v>0.64</v>
      </c>
      <c r="T99" s="7">
        <v>1496.51</v>
      </c>
      <c r="U99" s="6">
        <v>0</v>
      </c>
      <c r="V99" s="7">
        <v>7226274.9400000004</v>
      </c>
      <c r="W99" s="7">
        <v>135020111.18000001</v>
      </c>
      <c r="X99" s="7">
        <v>376844.97</v>
      </c>
      <c r="Y99" s="7">
        <v>8.26</v>
      </c>
      <c r="Z99" s="7">
        <v>5.9</v>
      </c>
      <c r="AA99" s="6">
        <v>1408699</v>
      </c>
      <c r="AB99" s="7">
        <v>70.069999999999993</v>
      </c>
      <c r="AC99" s="7">
        <v>24.41</v>
      </c>
      <c r="AD99" s="7">
        <v>17.079999999999998</v>
      </c>
      <c r="AE99" s="7">
        <v>9.0500000000000007</v>
      </c>
      <c r="AF99" s="6">
        <v>3000</v>
      </c>
      <c r="AG99" s="6">
        <v>0</v>
      </c>
      <c r="AH99" s="7">
        <v>68923400.620000005</v>
      </c>
      <c r="AI99" s="7">
        <v>135396956.15000001</v>
      </c>
      <c r="AJ99" s="6">
        <v>0</v>
      </c>
      <c r="AK99"/>
      <c r="AL99"/>
    </row>
    <row r="100" spans="1:38" ht="18.75" customHeight="1" x14ac:dyDescent="0.25">
      <c r="A100" s="8" t="str">
        <f>VLOOKUP(TradeVolume[[#This Row],[Partner Name]],CountryList[],2,FALSE)</f>
        <v>HMD</v>
      </c>
      <c r="B100" s="5" t="s">
        <v>1182</v>
      </c>
      <c r="C100" s="6">
        <v>2020</v>
      </c>
      <c r="D100" s="5" t="s">
        <v>36</v>
      </c>
      <c r="E100" s="5" t="s">
        <v>37</v>
      </c>
      <c r="F100" s="7">
        <v>406.19</v>
      </c>
      <c r="G100" s="7">
        <v>2117.91</v>
      </c>
      <c r="H100" s="6">
        <v>100</v>
      </c>
      <c r="I100" s="6">
        <v>100</v>
      </c>
      <c r="J100" s="21"/>
      <c r="K100" s="23"/>
      <c r="L100" s="23"/>
      <c r="M100" s="7">
        <v>5.48</v>
      </c>
      <c r="N100" s="7">
        <v>4.1500000000000004</v>
      </c>
      <c r="O100" s="6">
        <v>300</v>
      </c>
      <c r="P100" s="6">
        <v>80</v>
      </c>
      <c r="Q100" s="7">
        <v>11.67</v>
      </c>
      <c r="R100" s="7">
        <v>7.67</v>
      </c>
      <c r="S100" s="7">
        <v>0.67</v>
      </c>
      <c r="T100" s="6">
        <v>20</v>
      </c>
      <c r="U100" s="6">
        <v>0</v>
      </c>
      <c r="V100" s="7">
        <v>29.67</v>
      </c>
      <c r="W100" s="7">
        <v>600.04999999999995</v>
      </c>
      <c r="X100" s="7">
        <v>176.21</v>
      </c>
      <c r="Y100" s="7">
        <v>8.6300000000000008</v>
      </c>
      <c r="Z100" s="7">
        <v>7.97</v>
      </c>
      <c r="AA100" s="6">
        <v>15734</v>
      </c>
      <c r="AB100" s="7">
        <v>78.959999999999994</v>
      </c>
      <c r="AC100" s="7">
        <v>16.600000000000001</v>
      </c>
      <c r="AD100" s="7">
        <v>135.33000000000001</v>
      </c>
      <c r="AE100" s="7">
        <v>97.33</v>
      </c>
      <c r="AF100" s="7">
        <v>1331.46</v>
      </c>
      <c r="AG100" s="6">
        <v>0</v>
      </c>
      <c r="AH100" s="7">
        <v>517.44000000000005</v>
      </c>
      <c r="AI100" s="7">
        <v>776.26</v>
      </c>
      <c r="AJ100" s="6">
        <v>0</v>
      </c>
      <c r="AK100"/>
      <c r="AL100"/>
    </row>
    <row r="101" spans="1:38" ht="18.75" customHeight="1" x14ac:dyDescent="0.25">
      <c r="A101" s="8" t="str">
        <f>VLOOKUP(TradeVolume[[#This Row],[Partner Name]],CountryList[],2,FALSE)</f>
        <v>HND</v>
      </c>
      <c r="B101" s="5" t="s">
        <v>149</v>
      </c>
      <c r="C101" s="6">
        <v>2020</v>
      </c>
      <c r="D101" s="5" t="s">
        <v>36</v>
      </c>
      <c r="E101" s="5" t="s">
        <v>37</v>
      </c>
      <c r="F101" s="7">
        <v>8474673.9199999999</v>
      </c>
      <c r="G101" s="7">
        <v>10493963.460000001</v>
      </c>
      <c r="H101" s="6">
        <v>100</v>
      </c>
      <c r="I101" s="6">
        <v>100</v>
      </c>
      <c r="J101" s="21"/>
      <c r="K101" s="23"/>
      <c r="L101" s="23"/>
      <c r="M101" s="7">
        <v>1.51</v>
      </c>
      <c r="N101" s="7">
        <v>7.29</v>
      </c>
      <c r="O101" s="6">
        <v>29120</v>
      </c>
      <c r="P101" s="7">
        <v>17.579999999999998</v>
      </c>
      <c r="Q101" s="7">
        <v>78.34</v>
      </c>
      <c r="R101" s="7">
        <v>2.59</v>
      </c>
      <c r="S101" s="7">
        <v>1.48</v>
      </c>
      <c r="T101" s="7">
        <v>1331.46</v>
      </c>
      <c r="U101" s="6">
        <v>0</v>
      </c>
      <c r="V101" s="7">
        <v>1569314.27</v>
      </c>
      <c r="W101" s="7">
        <v>8349603.5999999996</v>
      </c>
      <c r="X101" s="7">
        <v>920997.99</v>
      </c>
      <c r="Y101" s="7">
        <v>9.23</v>
      </c>
      <c r="Z101" s="7">
        <v>13.19</v>
      </c>
      <c r="AA101" s="6">
        <v>847902</v>
      </c>
      <c r="AB101" s="7">
        <v>70.61</v>
      </c>
      <c r="AC101" s="7">
        <v>22.77</v>
      </c>
      <c r="AD101" s="7">
        <v>129.34</v>
      </c>
      <c r="AE101" s="7">
        <v>63.39</v>
      </c>
      <c r="AF101" s="6">
        <v>3000</v>
      </c>
      <c r="AG101" s="6">
        <v>0</v>
      </c>
      <c r="AH101" s="7">
        <v>4597510.1900000004</v>
      </c>
      <c r="AI101" s="7">
        <v>9270601.5800000001</v>
      </c>
      <c r="AJ101" s="6">
        <v>0</v>
      </c>
      <c r="AK101"/>
      <c r="AL101"/>
    </row>
    <row r="102" spans="1:38" ht="18.75" customHeight="1" x14ac:dyDescent="0.25">
      <c r="A102" s="8" t="str">
        <f>VLOOKUP(TradeVolume[[#This Row],[Partner Name]],CountryList[],2,FALSE)</f>
        <v>HRV</v>
      </c>
      <c r="B102" s="5" t="s">
        <v>118</v>
      </c>
      <c r="C102" s="6">
        <v>2020</v>
      </c>
      <c r="D102" s="5" t="s">
        <v>36</v>
      </c>
      <c r="E102" s="5" t="s">
        <v>37</v>
      </c>
      <c r="F102" s="7">
        <v>14177768.970000001</v>
      </c>
      <c r="G102" s="7">
        <v>26549710.109999999</v>
      </c>
      <c r="H102" s="6">
        <v>100</v>
      </c>
      <c r="I102" s="6">
        <v>100</v>
      </c>
      <c r="J102" s="6">
        <v>1</v>
      </c>
      <c r="K102" s="7">
        <v>-3.47</v>
      </c>
      <c r="L102" s="7">
        <v>-3.47</v>
      </c>
      <c r="M102" s="7">
        <v>2.4300000000000002</v>
      </c>
      <c r="N102" s="7">
        <v>4.1399999999999997</v>
      </c>
      <c r="O102" s="6">
        <v>49734</v>
      </c>
      <c r="P102" s="7">
        <v>32.03</v>
      </c>
      <c r="Q102" s="7">
        <v>63.49</v>
      </c>
      <c r="R102" s="7">
        <v>0.68</v>
      </c>
      <c r="S102" s="7">
        <v>3.8</v>
      </c>
      <c r="T102" s="7">
        <v>984.05</v>
      </c>
      <c r="U102" s="6">
        <v>0</v>
      </c>
      <c r="V102" s="7">
        <v>323384.65000000002</v>
      </c>
      <c r="W102" s="7">
        <v>2987475.97</v>
      </c>
      <c r="X102" s="7">
        <v>419083.1</v>
      </c>
      <c r="Y102" s="7">
        <v>8.77</v>
      </c>
      <c r="Z102" s="7">
        <v>8.6300000000000008</v>
      </c>
      <c r="AA102" s="6">
        <v>1090915</v>
      </c>
      <c r="AB102" s="7">
        <v>69.66</v>
      </c>
      <c r="AC102" s="7">
        <v>23.75</v>
      </c>
      <c r="AD102" s="7">
        <v>97.6</v>
      </c>
      <c r="AE102" s="6">
        <v>47</v>
      </c>
      <c r="AF102" s="6">
        <v>3000</v>
      </c>
      <c r="AG102" s="6">
        <v>0</v>
      </c>
      <c r="AH102" s="7">
        <v>896168.68</v>
      </c>
      <c r="AI102" s="7">
        <v>3406559.07</v>
      </c>
      <c r="AJ102" s="6">
        <v>0</v>
      </c>
      <c r="AK102"/>
      <c r="AL102"/>
    </row>
    <row r="103" spans="1:38" ht="18.75" customHeight="1" x14ac:dyDescent="0.25">
      <c r="A103" s="8" t="str">
        <f>VLOOKUP(TradeVolume[[#This Row],[Partner Name]],CountryList[],2,FALSE)</f>
        <v>HTI</v>
      </c>
      <c r="B103" s="5" t="s">
        <v>185</v>
      </c>
      <c r="C103" s="6">
        <v>2020</v>
      </c>
      <c r="D103" s="5" t="s">
        <v>36</v>
      </c>
      <c r="E103" s="5" t="s">
        <v>37</v>
      </c>
      <c r="F103" s="7">
        <v>1041465.54</v>
      </c>
      <c r="G103" s="7">
        <v>4441581.38</v>
      </c>
      <c r="H103" s="6">
        <v>100</v>
      </c>
      <c r="I103" s="6">
        <v>100</v>
      </c>
      <c r="J103" s="28"/>
      <c r="K103" s="29"/>
      <c r="L103" s="29"/>
      <c r="M103" s="7">
        <v>5.55</v>
      </c>
      <c r="N103" s="7">
        <v>5.34</v>
      </c>
      <c r="O103" s="6">
        <v>10279</v>
      </c>
      <c r="P103" s="7">
        <v>25.03</v>
      </c>
      <c r="Q103" s="7">
        <v>72.91</v>
      </c>
      <c r="R103" s="7">
        <v>0.05</v>
      </c>
      <c r="S103" s="7">
        <v>2.0099999999999998</v>
      </c>
      <c r="T103" s="7">
        <v>274.5</v>
      </c>
      <c r="U103" s="6">
        <v>0</v>
      </c>
      <c r="V103" s="7">
        <v>10435.9</v>
      </c>
      <c r="W103" s="7">
        <v>989877.97</v>
      </c>
      <c r="X103" s="7">
        <v>67398.210000000006</v>
      </c>
      <c r="Y103" s="7">
        <v>9.82</v>
      </c>
      <c r="Z103" s="7">
        <v>13.72</v>
      </c>
      <c r="AA103" s="6">
        <v>463126</v>
      </c>
      <c r="AB103" s="7">
        <v>71.64</v>
      </c>
      <c r="AC103" s="7">
        <v>21.93</v>
      </c>
      <c r="AD103" s="7">
        <v>179.84</v>
      </c>
      <c r="AE103" s="6">
        <v>110</v>
      </c>
      <c r="AF103" s="6">
        <v>3000</v>
      </c>
      <c r="AG103" s="6">
        <v>0</v>
      </c>
      <c r="AH103" s="7">
        <v>898432.04</v>
      </c>
      <c r="AI103" s="7">
        <v>1057276.18</v>
      </c>
      <c r="AJ103" s="6">
        <v>0</v>
      </c>
      <c r="AK103"/>
      <c r="AL103"/>
    </row>
    <row r="104" spans="1:38" ht="18.75" customHeight="1" x14ac:dyDescent="0.25">
      <c r="A104" s="8" t="str">
        <f>VLOOKUP(TradeVolume[[#This Row],[Partner Name]],CountryList[],2,FALSE)</f>
        <v>HUN</v>
      </c>
      <c r="B104" s="5" t="s">
        <v>80</v>
      </c>
      <c r="C104" s="6">
        <v>2020</v>
      </c>
      <c r="D104" s="5" t="s">
        <v>36</v>
      </c>
      <c r="E104" s="5" t="s">
        <v>37</v>
      </c>
      <c r="F104" s="7">
        <v>114450666.90000001</v>
      </c>
      <c r="G104" s="7">
        <v>107880972.15000001</v>
      </c>
      <c r="H104" s="6">
        <v>100</v>
      </c>
      <c r="I104" s="6">
        <v>100</v>
      </c>
      <c r="J104" s="6">
        <v>1</v>
      </c>
      <c r="K104" s="7">
        <v>-1.68</v>
      </c>
      <c r="L104" s="7">
        <v>-1.68</v>
      </c>
      <c r="M104" s="7">
        <v>4.7300000000000004</v>
      </c>
      <c r="N104" s="7">
        <v>4.87</v>
      </c>
      <c r="O104" s="6">
        <v>113112</v>
      </c>
      <c r="P104" s="7">
        <v>40.98</v>
      </c>
      <c r="Q104" s="7">
        <v>55.83</v>
      </c>
      <c r="R104" s="7">
        <v>0.46</v>
      </c>
      <c r="S104" s="7">
        <v>2.73</v>
      </c>
      <c r="T104" s="7">
        <v>1366.74</v>
      </c>
      <c r="U104" s="6">
        <v>0</v>
      </c>
      <c r="V104" s="7">
        <v>4331064.49</v>
      </c>
      <c r="W104" s="7">
        <v>23769547.359999999</v>
      </c>
      <c r="X104" s="7">
        <v>478982.94</v>
      </c>
      <c r="Y104" s="7">
        <v>8.6199999999999992</v>
      </c>
      <c r="Z104" s="7">
        <v>7.64</v>
      </c>
      <c r="AA104" s="6">
        <v>1159762</v>
      </c>
      <c r="AB104" s="7">
        <v>69.459999999999994</v>
      </c>
      <c r="AC104" s="7">
        <v>24.07</v>
      </c>
      <c r="AD104" s="7">
        <v>44.46</v>
      </c>
      <c r="AE104" s="7">
        <v>21.92</v>
      </c>
      <c r="AF104" s="6">
        <v>3000</v>
      </c>
      <c r="AG104" s="6">
        <v>0</v>
      </c>
      <c r="AH104" s="7">
        <v>8753469.1300000008</v>
      </c>
      <c r="AI104" s="7">
        <v>24248530.300000001</v>
      </c>
      <c r="AJ104" s="6">
        <v>0</v>
      </c>
      <c r="AK104"/>
      <c r="AL104"/>
    </row>
    <row r="105" spans="1:38" ht="18.75" customHeight="1" x14ac:dyDescent="0.25">
      <c r="A105" s="8" t="str">
        <f>VLOOKUP(TradeVolume[[#This Row],[Partner Name]],CountryList[],2,FALSE)</f>
        <v>IDN</v>
      </c>
      <c r="B105" s="5" t="s">
        <v>76</v>
      </c>
      <c r="C105" s="6">
        <v>2020</v>
      </c>
      <c r="D105" s="5" t="s">
        <v>36</v>
      </c>
      <c r="E105" s="5" t="s">
        <v>37</v>
      </c>
      <c r="F105" s="7">
        <v>187399427.05000001</v>
      </c>
      <c r="G105" s="7">
        <v>145849207.91999999</v>
      </c>
      <c r="H105" s="6">
        <v>100</v>
      </c>
      <c r="I105" s="6">
        <v>100</v>
      </c>
      <c r="J105" s="22">
        <v>1</v>
      </c>
      <c r="K105" s="24">
        <v>-9.08</v>
      </c>
      <c r="L105" s="24">
        <v>-9.08</v>
      </c>
      <c r="M105" s="7">
        <v>4.25</v>
      </c>
      <c r="N105" s="7">
        <v>4.7</v>
      </c>
      <c r="O105" s="6">
        <v>250484</v>
      </c>
      <c r="P105" s="7">
        <v>44.28</v>
      </c>
      <c r="Q105" s="7">
        <v>51.83</v>
      </c>
      <c r="R105" s="7">
        <v>2.5</v>
      </c>
      <c r="S105" s="7">
        <v>1.4</v>
      </c>
      <c r="T105" s="6">
        <v>3000</v>
      </c>
      <c r="U105" s="6">
        <v>0</v>
      </c>
      <c r="V105" s="7">
        <v>18404516.219999999</v>
      </c>
      <c r="W105" s="7">
        <v>168876421.61000001</v>
      </c>
      <c r="X105" s="7">
        <v>25499933.699999999</v>
      </c>
      <c r="Y105" s="7">
        <v>8.4499999999999993</v>
      </c>
      <c r="Z105" s="7">
        <v>8.11</v>
      </c>
      <c r="AA105" s="6">
        <v>1372363</v>
      </c>
      <c r="AB105" s="7">
        <v>70.180000000000007</v>
      </c>
      <c r="AC105" s="7">
        <v>24.45</v>
      </c>
      <c r="AD105" s="7">
        <v>18.95</v>
      </c>
      <c r="AE105" s="7">
        <v>10.5</v>
      </c>
      <c r="AF105" s="6">
        <v>3000</v>
      </c>
      <c r="AG105" s="6">
        <v>0</v>
      </c>
      <c r="AH105" s="7">
        <v>63182125.93</v>
      </c>
      <c r="AI105" s="7">
        <v>194376355.31</v>
      </c>
      <c r="AJ105" s="6">
        <v>0</v>
      </c>
      <c r="AK105"/>
      <c r="AL105"/>
    </row>
    <row r="106" spans="1:38" ht="18.75" customHeight="1" x14ac:dyDescent="0.25">
      <c r="A106" s="8" t="str">
        <f>VLOOKUP(TradeVolume[[#This Row],[Partner Name]],CountryList[],2,FALSE)</f>
        <v>IND</v>
      </c>
      <c r="B106" s="5" t="s">
        <v>60</v>
      </c>
      <c r="C106" s="6">
        <v>2020</v>
      </c>
      <c r="D106" s="5" t="s">
        <v>36</v>
      </c>
      <c r="E106" s="5" t="s">
        <v>37</v>
      </c>
      <c r="F106" s="7">
        <v>256121841.53</v>
      </c>
      <c r="G106" s="7">
        <v>327641284.23000002</v>
      </c>
      <c r="H106" s="6">
        <v>100</v>
      </c>
      <c r="I106" s="6">
        <v>100</v>
      </c>
      <c r="J106" s="6">
        <v>1</v>
      </c>
      <c r="K106" s="7">
        <v>-12.34</v>
      </c>
      <c r="L106" s="7">
        <v>-12.34</v>
      </c>
      <c r="M106" s="7">
        <v>5.74</v>
      </c>
      <c r="N106" s="7">
        <v>6.12</v>
      </c>
      <c r="O106" s="6">
        <v>526967</v>
      </c>
      <c r="P106" s="7">
        <v>57.67</v>
      </c>
      <c r="Q106" s="7">
        <v>38.18</v>
      </c>
      <c r="R106" s="7">
        <v>2.96</v>
      </c>
      <c r="S106" s="7">
        <v>1.2</v>
      </c>
      <c r="T106" s="6">
        <v>3000</v>
      </c>
      <c r="U106" s="6">
        <v>0</v>
      </c>
      <c r="V106" s="7">
        <v>30275953.079999998</v>
      </c>
      <c r="W106" s="6">
        <v>306501967</v>
      </c>
      <c r="X106" s="7">
        <v>1094199.25</v>
      </c>
      <c r="Y106" s="7">
        <v>8.2899999999999991</v>
      </c>
      <c r="Z106" s="7">
        <v>8.49</v>
      </c>
      <c r="AA106" s="6">
        <v>1496472</v>
      </c>
      <c r="AB106" s="7">
        <v>69.33</v>
      </c>
      <c r="AC106" s="7">
        <v>24.87</v>
      </c>
      <c r="AD106" s="7">
        <v>10.94</v>
      </c>
      <c r="AE106" s="7">
        <v>5.51</v>
      </c>
      <c r="AF106" s="6">
        <v>3000</v>
      </c>
      <c r="AG106" s="6">
        <v>0</v>
      </c>
      <c r="AH106" s="7">
        <v>74550439.099999994</v>
      </c>
      <c r="AI106" s="7">
        <v>307596166.25</v>
      </c>
      <c r="AJ106" s="6">
        <v>0</v>
      </c>
      <c r="AK106"/>
      <c r="AL106"/>
    </row>
    <row r="107" spans="1:38" ht="18.75" customHeight="1" x14ac:dyDescent="0.25">
      <c r="A107" s="8" t="str">
        <f>VLOOKUP(TradeVolume[[#This Row],[Partner Name]],CountryList[],2,FALSE)</f>
        <v>IOT</v>
      </c>
      <c r="B107" s="5" t="s">
        <v>271</v>
      </c>
      <c r="C107" s="6">
        <v>2020</v>
      </c>
      <c r="D107" s="5" t="s">
        <v>36</v>
      </c>
      <c r="E107" s="5" t="s">
        <v>37</v>
      </c>
      <c r="F107" s="7">
        <v>13653.33</v>
      </c>
      <c r="G107" s="7">
        <v>45202.31</v>
      </c>
      <c r="H107" s="6">
        <v>100</v>
      </c>
      <c r="I107" s="6">
        <v>100</v>
      </c>
      <c r="J107" s="21"/>
      <c r="K107" s="23"/>
      <c r="L107" s="23"/>
      <c r="M107" s="7">
        <v>7.14</v>
      </c>
      <c r="N107" s="7">
        <v>0.14000000000000001</v>
      </c>
      <c r="O107" s="6">
        <v>978</v>
      </c>
      <c r="P107" s="7">
        <v>24.64</v>
      </c>
      <c r="Q107" s="7">
        <v>75.150000000000006</v>
      </c>
      <c r="R107" s="6">
        <v>0</v>
      </c>
      <c r="S107" s="7">
        <v>0.2</v>
      </c>
      <c r="T107" s="6">
        <v>48</v>
      </c>
      <c r="U107" s="6">
        <v>0</v>
      </c>
      <c r="V107" s="6">
        <v>0</v>
      </c>
      <c r="W107" s="7">
        <v>1011.27</v>
      </c>
      <c r="X107" s="7">
        <v>88717.759999999995</v>
      </c>
      <c r="Y107" s="7">
        <v>8.7200000000000006</v>
      </c>
      <c r="Z107" s="7">
        <v>3.34</v>
      </c>
      <c r="AA107" s="6">
        <v>94292</v>
      </c>
      <c r="AB107" s="7">
        <v>74.63</v>
      </c>
      <c r="AC107" s="7">
        <v>22.4</v>
      </c>
      <c r="AD107" s="7">
        <v>138.75</v>
      </c>
      <c r="AE107" s="7">
        <v>147.96</v>
      </c>
      <c r="AF107" s="7">
        <v>1167.01</v>
      </c>
      <c r="AG107" s="6">
        <v>0</v>
      </c>
      <c r="AH107" s="7">
        <v>75886.02</v>
      </c>
      <c r="AI107" s="7">
        <v>89729.03</v>
      </c>
      <c r="AJ107" s="6">
        <v>0</v>
      </c>
      <c r="AK107"/>
      <c r="AL107"/>
    </row>
    <row r="108" spans="1:38" ht="18.75" customHeight="1" x14ac:dyDescent="0.25">
      <c r="A108" s="8" t="str">
        <f>VLOOKUP(TradeVolume[[#This Row],[Partner Name]],CountryList[],2,FALSE)</f>
        <v>IRL</v>
      </c>
      <c r="B108" s="5" t="s">
        <v>86</v>
      </c>
      <c r="C108" s="6">
        <v>2020</v>
      </c>
      <c r="D108" s="5" t="s">
        <v>36</v>
      </c>
      <c r="E108" s="5" t="s">
        <v>37</v>
      </c>
      <c r="F108" s="7">
        <v>212413154.58000001</v>
      </c>
      <c r="G108" s="7">
        <v>82448501.109999999</v>
      </c>
      <c r="H108" s="6">
        <v>100</v>
      </c>
      <c r="I108" s="6">
        <v>100</v>
      </c>
      <c r="J108" s="6">
        <v>1</v>
      </c>
      <c r="K108" s="7">
        <v>-1.53</v>
      </c>
      <c r="L108" s="7">
        <v>-1.53</v>
      </c>
      <c r="M108" s="7">
        <v>4.95</v>
      </c>
      <c r="N108" s="7">
        <v>4.5999999999999996</v>
      </c>
      <c r="O108" s="6">
        <v>85310</v>
      </c>
      <c r="P108" s="7">
        <v>45.69</v>
      </c>
      <c r="Q108" s="7">
        <v>51.55</v>
      </c>
      <c r="R108" s="7">
        <v>0.45</v>
      </c>
      <c r="S108" s="7">
        <v>2.3199999999999998</v>
      </c>
      <c r="T108" s="7">
        <v>984.05</v>
      </c>
      <c r="U108" s="6">
        <v>0</v>
      </c>
      <c r="V108" s="7">
        <v>14534338.48</v>
      </c>
      <c r="W108" s="7">
        <v>88305272.439999998</v>
      </c>
      <c r="X108" s="7">
        <v>500317.16</v>
      </c>
      <c r="Y108" s="7">
        <v>8.6300000000000008</v>
      </c>
      <c r="Z108" s="7">
        <v>5.38</v>
      </c>
      <c r="AA108" s="6">
        <v>1100666</v>
      </c>
      <c r="AB108" s="7">
        <v>69.959999999999994</v>
      </c>
      <c r="AC108" s="7">
        <v>23.61</v>
      </c>
      <c r="AD108" s="7">
        <v>56.28</v>
      </c>
      <c r="AE108" s="7">
        <v>26.68</v>
      </c>
      <c r="AF108" s="6">
        <v>3000</v>
      </c>
      <c r="AG108" s="6">
        <v>0</v>
      </c>
      <c r="AH108" s="7">
        <v>32022605.129999999</v>
      </c>
      <c r="AI108" s="7">
        <v>88805589.599999994</v>
      </c>
      <c r="AJ108" s="6">
        <v>0</v>
      </c>
      <c r="AK108"/>
      <c r="AL108"/>
    </row>
    <row r="109" spans="1:38" ht="18.75" customHeight="1" x14ac:dyDescent="0.25">
      <c r="A109" s="8" t="str">
        <f>VLOOKUP(TradeVolume[[#This Row],[Partner Name]],CountryList[],2,FALSE)</f>
        <v>IRN</v>
      </c>
      <c r="B109" s="5" t="s">
        <v>112</v>
      </c>
      <c r="C109" s="6">
        <v>2020</v>
      </c>
      <c r="D109" s="5" t="s">
        <v>36</v>
      </c>
      <c r="E109" s="5" t="s">
        <v>37</v>
      </c>
      <c r="F109" s="7">
        <v>12617615.74</v>
      </c>
      <c r="G109" s="7">
        <v>31417796.219999999</v>
      </c>
      <c r="H109" s="6">
        <v>100</v>
      </c>
      <c r="I109" s="6">
        <v>100</v>
      </c>
      <c r="J109" s="28"/>
      <c r="K109" s="29"/>
      <c r="L109" s="29"/>
      <c r="M109" s="7">
        <v>5.92</v>
      </c>
      <c r="N109" s="7">
        <v>3.9</v>
      </c>
      <c r="O109" s="6">
        <v>65983</v>
      </c>
      <c r="P109" s="7">
        <v>61.6</v>
      </c>
      <c r="Q109" s="7">
        <v>24.95</v>
      </c>
      <c r="R109" s="7">
        <v>9.82</v>
      </c>
      <c r="S109" s="7">
        <v>3.63</v>
      </c>
      <c r="T109" s="7">
        <v>754.3</v>
      </c>
      <c r="U109" s="6">
        <v>0</v>
      </c>
      <c r="V109" s="7">
        <v>623129.06000000006</v>
      </c>
      <c r="W109" s="7">
        <v>13188442.630000001</v>
      </c>
      <c r="X109" s="7">
        <v>461629.68</v>
      </c>
      <c r="Y109" s="7">
        <v>8.75</v>
      </c>
      <c r="Z109" s="7">
        <v>6.34</v>
      </c>
      <c r="AA109" s="6">
        <v>1035266</v>
      </c>
      <c r="AB109" s="7">
        <v>69.59</v>
      </c>
      <c r="AC109" s="7">
        <v>23.72</v>
      </c>
      <c r="AD109" s="7">
        <v>71.319999999999993</v>
      </c>
      <c r="AE109" s="7">
        <v>33.67</v>
      </c>
      <c r="AF109" s="6">
        <v>3000</v>
      </c>
      <c r="AG109" s="6">
        <v>0</v>
      </c>
      <c r="AH109" s="7">
        <v>3665933.09</v>
      </c>
      <c r="AI109" s="7">
        <v>13650072.310000001</v>
      </c>
      <c r="AJ109" s="6">
        <v>0</v>
      </c>
      <c r="AK109"/>
      <c r="AL109"/>
    </row>
    <row r="110" spans="1:38" ht="18.75" customHeight="1" x14ac:dyDescent="0.25">
      <c r="A110" s="8" t="str">
        <f>VLOOKUP(TradeVolume[[#This Row],[Partner Name]],CountryList[],2,FALSE)</f>
        <v>IRQ</v>
      </c>
      <c r="B110" s="5" t="s">
        <v>97</v>
      </c>
      <c r="C110" s="6">
        <v>2020</v>
      </c>
      <c r="D110" s="5" t="s">
        <v>36</v>
      </c>
      <c r="E110" s="5" t="s">
        <v>37</v>
      </c>
      <c r="F110" s="7">
        <v>64769921.850000001</v>
      </c>
      <c r="G110" s="7">
        <v>51041711.869999997</v>
      </c>
      <c r="H110" s="6">
        <v>100</v>
      </c>
      <c r="I110" s="6">
        <v>100</v>
      </c>
      <c r="J110" s="28"/>
      <c r="K110" s="29"/>
      <c r="L110" s="29"/>
      <c r="M110" s="7">
        <v>8.7100000000000009</v>
      </c>
      <c r="N110" s="7">
        <v>0.77</v>
      </c>
      <c r="O110" s="6">
        <v>13939</v>
      </c>
      <c r="P110" s="7">
        <v>63.51</v>
      </c>
      <c r="Q110" s="7">
        <v>26.12</v>
      </c>
      <c r="R110" s="7">
        <v>9.5299999999999994</v>
      </c>
      <c r="S110" s="7">
        <v>0.84</v>
      </c>
      <c r="T110" s="7">
        <v>274.5</v>
      </c>
      <c r="U110" s="6">
        <v>0</v>
      </c>
      <c r="V110" s="7">
        <v>6718.05</v>
      </c>
      <c r="W110" s="7">
        <v>62983547.899999999</v>
      </c>
      <c r="X110" s="7">
        <v>8232996.8499999996</v>
      </c>
      <c r="Y110" s="7">
        <v>9.3000000000000007</v>
      </c>
      <c r="Z110" s="7">
        <v>3.13</v>
      </c>
      <c r="AA110" s="6">
        <v>469991</v>
      </c>
      <c r="AB110" s="7">
        <v>68.739999999999995</v>
      </c>
      <c r="AC110" s="7">
        <v>23.07</v>
      </c>
      <c r="AD110" s="7">
        <v>190.71</v>
      </c>
      <c r="AE110" s="7">
        <v>85.5</v>
      </c>
      <c r="AF110" s="6">
        <v>3000</v>
      </c>
      <c r="AG110" s="6">
        <v>0</v>
      </c>
      <c r="AH110" s="7">
        <v>65513050.399999999</v>
      </c>
      <c r="AI110" s="7">
        <v>71216544.75</v>
      </c>
      <c r="AJ110" s="6">
        <v>0</v>
      </c>
      <c r="AK110"/>
      <c r="AL110"/>
    </row>
    <row r="111" spans="1:38" ht="18.75" customHeight="1" x14ac:dyDescent="0.25">
      <c r="A111" s="8" t="str">
        <f>VLOOKUP(TradeVolume[[#This Row],[Partner Name]],CountryList[],2,FALSE)</f>
        <v>ISL</v>
      </c>
      <c r="B111" s="5" t="s">
        <v>162</v>
      </c>
      <c r="C111" s="6">
        <v>2020</v>
      </c>
      <c r="D111" s="5" t="s">
        <v>36</v>
      </c>
      <c r="E111" s="5" t="s">
        <v>37</v>
      </c>
      <c r="F111" s="7">
        <v>4404611.91</v>
      </c>
      <c r="G111" s="7">
        <v>7996078.3399999999</v>
      </c>
      <c r="H111" s="6">
        <v>100</v>
      </c>
      <c r="I111" s="6">
        <v>100</v>
      </c>
      <c r="J111" s="6">
        <v>1</v>
      </c>
      <c r="K111" s="7">
        <v>-6.95</v>
      </c>
      <c r="L111" s="7">
        <v>-6.95</v>
      </c>
      <c r="M111" s="7">
        <v>2.25</v>
      </c>
      <c r="N111" s="7">
        <v>1.75</v>
      </c>
      <c r="O111" s="6">
        <v>49968</v>
      </c>
      <c r="P111" s="7">
        <v>17.02</v>
      </c>
      <c r="Q111" s="7">
        <v>78.45</v>
      </c>
      <c r="R111" s="7">
        <v>3.84</v>
      </c>
      <c r="S111" s="7">
        <v>0.69</v>
      </c>
      <c r="T111" s="6">
        <v>3000</v>
      </c>
      <c r="U111" s="6">
        <v>0</v>
      </c>
      <c r="V111" s="7">
        <v>65427.32</v>
      </c>
      <c r="W111" s="7">
        <v>4360834.25</v>
      </c>
      <c r="X111" s="7">
        <v>2665605.5699999998</v>
      </c>
      <c r="Y111" s="7">
        <v>8.99</v>
      </c>
      <c r="Z111" s="7">
        <v>7.15</v>
      </c>
      <c r="AA111" s="6">
        <v>767208</v>
      </c>
      <c r="AB111" s="7">
        <v>70.66</v>
      </c>
      <c r="AC111" s="7">
        <v>23.33</v>
      </c>
      <c r="AD111" s="7">
        <v>59.33</v>
      </c>
      <c r="AE111" s="7">
        <v>32.950000000000003</v>
      </c>
      <c r="AF111" s="6">
        <v>3000</v>
      </c>
      <c r="AG111" s="6">
        <v>0</v>
      </c>
      <c r="AH111" s="7">
        <v>425641.02</v>
      </c>
      <c r="AI111" s="7">
        <v>7026439.8200000003</v>
      </c>
      <c r="AJ111" s="6">
        <v>0</v>
      </c>
      <c r="AK111"/>
      <c r="AL111"/>
    </row>
    <row r="112" spans="1:38" ht="18.75" customHeight="1" x14ac:dyDescent="0.25">
      <c r="A112" s="8" t="str">
        <f>VLOOKUP(TradeVolume[[#This Row],[Partner Name]],CountryList[],2,FALSE)</f>
        <v>ISR</v>
      </c>
      <c r="B112" s="5" t="s">
        <v>84</v>
      </c>
      <c r="C112" s="6">
        <v>2020</v>
      </c>
      <c r="D112" s="5" t="s">
        <v>36</v>
      </c>
      <c r="E112" s="5" t="s">
        <v>37</v>
      </c>
      <c r="F112" s="7">
        <v>53834705.439999998</v>
      </c>
      <c r="G112" s="7">
        <v>88942044.200000003</v>
      </c>
      <c r="H112" s="6">
        <v>100</v>
      </c>
      <c r="I112" s="6">
        <v>100</v>
      </c>
      <c r="J112" s="6">
        <v>1</v>
      </c>
      <c r="K112" s="7">
        <v>-4.9000000000000004</v>
      </c>
      <c r="L112" s="7">
        <v>-4.9000000000000004</v>
      </c>
      <c r="M112" s="7">
        <v>2.89</v>
      </c>
      <c r="N112" s="7">
        <v>2.04</v>
      </c>
      <c r="O112" s="6">
        <v>198345</v>
      </c>
      <c r="P112" s="7">
        <v>19.32</v>
      </c>
      <c r="Q112" s="7">
        <v>75.58</v>
      </c>
      <c r="R112" s="7">
        <v>4.03</v>
      </c>
      <c r="S112" s="7">
        <v>1.07</v>
      </c>
      <c r="T112" s="7">
        <v>1366.74</v>
      </c>
      <c r="U112" s="6">
        <v>0</v>
      </c>
      <c r="V112" s="7">
        <v>1739394.84</v>
      </c>
      <c r="W112" s="7">
        <v>55134010.490000002</v>
      </c>
      <c r="X112" s="7">
        <v>1053391.69</v>
      </c>
      <c r="Y112" s="7">
        <v>8.34</v>
      </c>
      <c r="Z112" s="7">
        <v>5.81</v>
      </c>
      <c r="AA112" s="6">
        <v>1220889</v>
      </c>
      <c r="AB112" s="7">
        <v>70.010000000000005</v>
      </c>
      <c r="AC112" s="7">
        <v>24.26</v>
      </c>
      <c r="AD112" s="7">
        <v>22.84</v>
      </c>
      <c r="AE112" s="7">
        <v>12.49</v>
      </c>
      <c r="AF112" s="6">
        <v>3000</v>
      </c>
      <c r="AG112" s="6">
        <v>0</v>
      </c>
      <c r="AH112" s="7">
        <v>12516348.789999999</v>
      </c>
      <c r="AI112" s="7">
        <v>56187402.18</v>
      </c>
      <c r="AJ112" s="6">
        <v>0</v>
      </c>
      <c r="AK112"/>
      <c r="AL112"/>
    </row>
    <row r="113" spans="1:38" ht="18.75" customHeight="1" x14ac:dyDescent="0.25">
      <c r="A113" s="8" t="str">
        <f>VLOOKUP(TradeVolume[[#This Row],[Partner Name]],CountryList[],2,FALSE)</f>
        <v>ITA</v>
      </c>
      <c r="B113" s="5" t="s">
        <v>56</v>
      </c>
      <c r="C113" s="6">
        <v>2020</v>
      </c>
      <c r="D113" s="5" t="s">
        <v>36</v>
      </c>
      <c r="E113" s="5" t="s">
        <v>37</v>
      </c>
      <c r="F113" s="7">
        <v>487119012.81</v>
      </c>
      <c r="G113" s="7">
        <v>407082605.92000002</v>
      </c>
      <c r="H113" s="6">
        <v>100</v>
      </c>
      <c r="I113" s="6">
        <v>100</v>
      </c>
      <c r="J113" s="6">
        <v>1</v>
      </c>
      <c r="K113" s="7">
        <v>-5.24</v>
      </c>
      <c r="L113" s="7">
        <v>-5.24</v>
      </c>
      <c r="M113" s="7">
        <v>5.86</v>
      </c>
      <c r="N113" s="7">
        <v>6.47</v>
      </c>
      <c r="O113" s="6">
        <v>375831</v>
      </c>
      <c r="P113" s="7">
        <v>49.14</v>
      </c>
      <c r="Q113" s="7">
        <v>48.02</v>
      </c>
      <c r="R113" s="7">
        <v>0.46</v>
      </c>
      <c r="S113" s="7">
        <v>2.38</v>
      </c>
      <c r="T113" s="7">
        <v>1545.16</v>
      </c>
      <c r="U113" s="6">
        <v>0</v>
      </c>
      <c r="V113" s="7">
        <v>37137504.469999999</v>
      </c>
      <c r="W113" s="7">
        <v>209691343.31</v>
      </c>
      <c r="X113" s="7">
        <v>659324.78</v>
      </c>
      <c r="Y113" s="7">
        <v>8.4</v>
      </c>
      <c r="Z113" s="7">
        <v>8.7100000000000009</v>
      </c>
      <c r="AA113" s="6">
        <v>1493626</v>
      </c>
      <c r="AB113" s="7">
        <v>69.349999999999994</v>
      </c>
      <c r="AC113" s="7">
        <v>24.72</v>
      </c>
      <c r="AD113" s="7">
        <v>15.66</v>
      </c>
      <c r="AE113" s="7">
        <v>7.9</v>
      </c>
      <c r="AF113" s="6">
        <v>3000</v>
      </c>
      <c r="AG113" s="6">
        <v>0</v>
      </c>
      <c r="AH113" s="7">
        <v>59568408.909999996</v>
      </c>
      <c r="AI113" s="7">
        <v>210350668.09</v>
      </c>
      <c r="AJ113" s="6">
        <v>0</v>
      </c>
      <c r="AK113"/>
      <c r="AL113"/>
    </row>
    <row r="114" spans="1:38" ht="18.75" customHeight="1" x14ac:dyDescent="0.25">
      <c r="A114" s="8" t="str">
        <f>VLOOKUP(TradeVolume[[#This Row],[Partner Name]],CountryList[],2,FALSE)</f>
        <v>JAM</v>
      </c>
      <c r="B114" s="5" t="s">
        <v>182</v>
      </c>
      <c r="C114" s="6">
        <v>2020</v>
      </c>
      <c r="D114" s="5" t="s">
        <v>36</v>
      </c>
      <c r="E114" s="5" t="s">
        <v>37</v>
      </c>
      <c r="F114" s="7">
        <v>1028708.33</v>
      </c>
      <c r="G114" s="7">
        <v>4822665.46</v>
      </c>
      <c r="H114" s="6">
        <v>100</v>
      </c>
      <c r="I114" s="6">
        <v>100</v>
      </c>
      <c r="J114" s="22">
        <v>1</v>
      </c>
      <c r="K114" s="24">
        <v>-14.25</v>
      </c>
      <c r="L114" s="24">
        <v>-14.25</v>
      </c>
      <c r="M114" s="7">
        <v>2.8</v>
      </c>
      <c r="N114" s="7">
        <v>3.72</v>
      </c>
      <c r="O114" s="6">
        <v>17448</v>
      </c>
      <c r="P114" s="7">
        <v>13.76</v>
      </c>
      <c r="Q114" s="7">
        <v>81.86</v>
      </c>
      <c r="R114" s="7">
        <v>2.4900000000000002</v>
      </c>
      <c r="S114" s="7">
        <v>1.89</v>
      </c>
      <c r="T114" s="7">
        <v>949.02</v>
      </c>
      <c r="U114" s="6">
        <v>0</v>
      </c>
      <c r="V114" s="7">
        <v>177941.31</v>
      </c>
      <c r="W114" s="7">
        <v>844823.8</v>
      </c>
      <c r="X114" s="7">
        <v>179101.72</v>
      </c>
      <c r="Y114" s="7">
        <v>10.41</v>
      </c>
      <c r="Z114" s="7">
        <v>13.78</v>
      </c>
      <c r="AA114" s="6">
        <v>584597</v>
      </c>
      <c r="AB114" s="7">
        <v>68.760000000000005</v>
      </c>
      <c r="AC114" s="7">
        <v>21.52</v>
      </c>
      <c r="AD114" s="7">
        <v>233.18</v>
      </c>
      <c r="AE114" s="7">
        <v>92.64</v>
      </c>
      <c r="AF114" s="6">
        <v>3000</v>
      </c>
      <c r="AG114" s="6">
        <v>0</v>
      </c>
      <c r="AH114" s="7">
        <v>408609.56</v>
      </c>
      <c r="AI114" s="7">
        <v>1023925.53</v>
      </c>
      <c r="AJ114" s="6">
        <v>0</v>
      </c>
      <c r="AK114"/>
      <c r="AL114"/>
    </row>
    <row r="115" spans="1:38" ht="18.75" customHeight="1" x14ac:dyDescent="0.25">
      <c r="A115" s="8" t="str">
        <f>VLOOKUP(TradeVolume[[#This Row],[Partner Name]],CountryList[],2,FALSE)</f>
        <v>JOR</v>
      </c>
      <c r="B115" s="5" t="s">
        <v>123</v>
      </c>
      <c r="C115" s="6">
        <v>2020</v>
      </c>
      <c r="D115" s="5" t="s">
        <v>36</v>
      </c>
      <c r="E115" s="5" t="s">
        <v>37</v>
      </c>
      <c r="F115" s="7">
        <v>7712287.5099999998</v>
      </c>
      <c r="G115" s="7">
        <v>20156133.370000001</v>
      </c>
      <c r="H115" s="6">
        <v>100</v>
      </c>
      <c r="I115" s="6">
        <v>100</v>
      </c>
      <c r="J115" s="6">
        <v>1</v>
      </c>
      <c r="K115" s="7">
        <v>-6.22</v>
      </c>
      <c r="L115" s="7">
        <v>-6.22</v>
      </c>
      <c r="M115" s="7">
        <v>2.48</v>
      </c>
      <c r="N115" s="7">
        <v>3.02</v>
      </c>
      <c r="O115" s="6">
        <v>49881</v>
      </c>
      <c r="P115" s="7">
        <v>14.4</v>
      </c>
      <c r="Q115" s="7">
        <v>83.05</v>
      </c>
      <c r="R115" s="7">
        <v>1.32</v>
      </c>
      <c r="S115" s="7">
        <v>1.23</v>
      </c>
      <c r="T115" s="7">
        <v>1221.48</v>
      </c>
      <c r="U115" s="6">
        <v>0</v>
      </c>
      <c r="V115" s="7">
        <v>1173676.52</v>
      </c>
      <c r="W115" s="7">
        <v>6318828.3899999997</v>
      </c>
      <c r="X115" s="7">
        <v>1138975.22</v>
      </c>
      <c r="Y115" s="7">
        <v>9.4499999999999993</v>
      </c>
      <c r="Z115" s="7">
        <v>11.18</v>
      </c>
      <c r="AA115" s="6">
        <v>861740</v>
      </c>
      <c r="AB115" s="7">
        <v>69.69</v>
      </c>
      <c r="AC115" s="7">
        <v>22.89</v>
      </c>
      <c r="AD115" s="7">
        <v>87.49</v>
      </c>
      <c r="AE115" s="7">
        <v>40.85</v>
      </c>
      <c r="AF115" s="6">
        <v>3000</v>
      </c>
      <c r="AG115" s="6">
        <v>0</v>
      </c>
      <c r="AH115" s="7">
        <v>3477736.26</v>
      </c>
      <c r="AI115" s="7">
        <v>7457803.6200000001</v>
      </c>
      <c r="AJ115" s="6">
        <v>0</v>
      </c>
      <c r="AK115"/>
      <c r="AL115"/>
    </row>
    <row r="116" spans="1:38" ht="18.75" customHeight="1" x14ac:dyDescent="0.25">
      <c r="A116" s="8" t="str">
        <f>VLOOKUP(TradeVolume[[#This Row],[Partner Name]],CountryList[],2,FALSE)</f>
        <v>JPN</v>
      </c>
      <c r="B116" s="5" t="s">
        <v>48</v>
      </c>
      <c r="C116" s="6">
        <v>2020</v>
      </c>
      <c r="D116" s="5" t="s">
        <v>36</v>
      </c>
      <c r="E116" s="5" t="s">
        <v>37</v>
      </c>
      <c r="F116" s="7">
        <v>719838385.05999994</v>
      </c>
      <c r="G116" s="7">
        <v>599603082.35000002</v>
      </c>
      <c r="H116" s="6">
        <v>100</v>
      </c>
      <c r="I116" s="6">
        <v>100</v>
      </c>
      <c r="J116" s="6">
        <v>1</v>
      </c>
      <c r="K116" s="7">
        <v>-6.13</v>
      </c>
      <c r="L116" s="7">
        <v>-6.13</v>
      </c>
      <c r="M116" s="7">
        <v>3.74</v>
      </c>
      <c r="N116" s="7">
        <v>4.09</v>
      </c>
      <c r="O116" s="6">
        <v>453817</v>
      </c>
      <c r="P116" s="7">
        <v>35.57</v>
      </c>
      <c r="Q116" s="7">
        <v>62.78</v>
      </c>
      <c r="R116" s="7">
        <v>0.82</v>
      </c>
      <c r="S116" s="7">
        <v>0.84</v>
      </c>
      <c r="T116" s="7">
        <v>1545.16</v>
      </c>
      <c r="U116" s="6">
        <v>0</v>
      </c>
      <c r="V116" s="7">
        <v>137526582.59</v>
      </c>
      <c r="W116" s="7">
        <v>712257675.57000005</v>
      </c>
      <c r="X116" s="7">
        <v>582365.97</v>
      </c>
      <c r="Y116" s="7">
        <v>8.2899999999999991</v>
      </c>
      <c r="Z116" s="7">
        <v>6.33</v>
      </c>
      <c r="AA116" s="6">
        <v>1489551</v>
      </c>
      <c r="AB116" s="7">
        <v>69.66</v>
      </c>
      <c r="AC116" s="7">
        <v>24.77</v>
      </c>
      <c r="AD116" s="7">
        <v>12.03</v>
      </c>
      <c r="AE116" s="7">
        <v>6.27</v>
      </c>
      <c r="AF116" s="6">
        <v>3000</v>
      </c>
      <c r="AG116" s="6">
        <v>0</v>
      </c>
      <c r="AH116" s="7">
        <v>238718377.40000001</v>
      </c>
      <c r="AI116" s="7">
        <v>712840041.53999996</v>
      </c>
      <c r="AJ116" s="6">
        <v>0</v>
      </c>
      <c r="AK116"/>
      <c r="AL116"/>
    </row>
    <row r="117" spans="1:38" ht="18.75" customHeight="1" x14ac:dyDescent="0.25">
      <c r="A117" s="8" t="str">
        <f>VLOOKUP(TradeVolume[[#This Row],[Partner Name]],CountryList[],2,FALSE)</f>
        <v>KAZ</v>
      </c>
      <c r="B117" s="5" t="s">
        <v>100</v>
      </c>
      <c r="C117" s="6">
        <v>2020</v>
      </c>
      <c r="D117" s="5" t="s">
        <v>36</v>
      </c>
      <c r="E117" s="5" t="s">
        <v>37</v>
      </c>
      <c r="F117" s="7">
        <v>40928128.469999999</v>
      </c>
      <c r="G117" s="7">
        <v>47399408.68</v>
      </c>
      <c r="H117" s="6">
        <v>100</v>
      </c>
      <c r="I117" s="6">
        <v>100</v>
      </c>
      <c r="J117" s="6">
        <v>1</v>
      </c>
      <c r="K117" s="7">
        <v>-0.36</v>
      </c>
      <c r="L117" s="7">
        <v>-0.36</v>
      </c>
      <c r="M117" s="7">
        <v>1.65</v>
      </c>
      <c r="N117" s="7">
        <v>1.4</v>
      </c>
      <c r="O117" s="6">
        <v>44322</v>
      </c>
      <c r="P117" s="7">
        <v>34.700000000000003</v>
      </c>
      <c r="Q117" s="7">
        <v>59.35</v>
      </c>
      <c r="R117" s="7">
        <v>5.62</v>
      </c>
      <c r="S117" s="7">
        <v>0.33</v>
      </c>
      <c r="T117" s="7">
        <v>754.3</v>
      </c>
      <c r="U117" s="6">
        <v>0</v>
      </c>
      <c r="V117" s="7">
        <v>1467682.57</v>
      </c>
      <c r="W117" s="7">
        <v>48615358.270000003</v>
      </c>
      <c r="X117" s="7">
        <v>6840309.4800000004</v>
      </c>
      <c r="Y117" s="7">
        <v>8.65</v>
      </c>
      <c r="Z117" s="7">
        <v>3.72</v>
      </c>
      <c r="AA117" s="6">
        <v>1057099</v>
      </c>
      <c r="AB117" s="7">
        <v>69.06</v>
      </c>
      <c r="AC117" s="7">
        <v>24.4</v>
      </c>
      <c r="AD117" s="7">
        <v>104.89</v>
      </c>
      <c r="AE117" s="7">
        <v>51.23</v>
      </c>
      <c r="AF117" s="6">
        <v>3000</v>
      </c>
      <c r="AG117" s="6">
        <v>0</v>
      </c>
      <c r="AH117" s="7">
        <v>37694540.469999999</v>
      </c>
      <c r="AI117" s="7">
        <v>55455667.75</v>
      </c>
      <c r="AJ117" s="6">
        <v>0</v>
      </c>
      <c r="AK117"/>
      <c r="AL117"/>
    </row>
    <row r="118" spans="1:38" ht="18.75" customHeight="1" x14ac:dyDescent="0.25">
      <c r="A118" s="8" t="str">
        <f>VLOOKUP(TradeVolume[[#This Row],[Partner Name]],CountryList[],2,FALSE)</f>
        <v>KEN</v>
      </c>
      <c r="B118" s="5" t="s">
        <v>124</v>
      </c>
      <c r="C118" s="6">
        <v>2020</v>
      </c>
      <c r="D118" s="5" t="s">
        <v>36</v>
      </c>
      <c r="E118" s="5" t="s">
        <v>37</v>
      </c>
      <c r="F118" s="7">
        <v>5678492.5999999996</v>
      </c>
      <c r="G118" s="7">
        <v>20000558.949999999</v>
      </c>
      <c r="H118" s="6">
        <v>100</v>
      </c>
      <c r="I118" s="6">
        <v>100</v>
      </c>
      <c r="J118" s="6">
        <v>1</v>
      </c>
      <c r="K118" s="7">
        <v>-5.39</v>
      </c>
      <c r="L118" s="7">
        <v>-5.39</v>
      </c>
      <c r="M118" s="7">
        <v>2.74</v>
      </c>
      <c r="N118" s="7">
        <v>8.01</v>
      </c>
      <c r="O118" s="6">
        <v>45718</v>
      </c>
      <c r="P118" s="7">
        <v>22.89</v>
      </c>
      <c r="Q118" s="7">
        <v>74.989999999999995</v>
      </c>
      <c r="R118" s="7">
        <v>0.6</v>
      </c>
      <c r="S118" s="7">
        <v>1.52</v>
      </c>
      <c r="T118" s="7">
        <v>1331.46</v>
      </c>
      <c r="U118" s="6">
        <v>0</v>
      </c>
      <c r="V118" s="7">
        <v>455675.85</v>
      </c>
      <c r="W118" s="7">
        <v>6678728.1699999999</v>
      </c>
      <c r="X118" s="7">
        <v>716473.88</v>
      </c>
      <c r="Y118" s="7">
        <v>8.8000000000000007</v>
      </c>
      <c r="Z118" s="7">
        <v>13.31</v>
      </c>
      <c r="AA118" s="6">
        <v>1117044</v>
      </c>
      <c r="AB118" s="7">
        <v>69.44</v>
      </c>
      <c r="AC118" s="7">
        <v>23.72</v>
      </c>
      <c r="AD118" s="7">
        <v>113.68</v>
      </c>
      <c r="AE118" s="7">
        <v>53.39</v>
      </c>
      <c r="AF118" s="6">
        <v>3000</v>
      </c>
      <c r="AG118" s="6">
        <v>0</v>
      </c>
      <c r="AH118" s="7">
        <v>2195432.16</v>
      </c>
      <c r="AI118" s="7">
        <v>7395202.0499999998</v>
      </c>
      <c r="AJ118" s="6">
        <v>0</v>
      </c>
      <c r="AK118"/>
      <c r="AL118"/>
    </row>
    <row r="119" spans="1:38" ht="18.75" customHeight="1" x14ac:dyDescent="0.25">
      <c r="A119" s="8" t="str">
        <f>VLOOKUP(TradeVolume[[#This Row],[Partner Name]],CountryList[],2,FALSE)</f>
        <v>KGZ</v>
      </c>
      <c r="B119" s="5" t="s">
        <v>164</v>
      </c>
      <c r="C119" s="6">
        <v>2020</v>
      </c>
      <c r="D119" s="5" t="s">
        <v>36</v>
      </c>
      <c r="E119" s="5" t="s">
        <v>37</v>
      </c>
      <c r="F119" s="7">
        <v>1773363.34</v>
      </c>
      <c r="G119" s="7">
        <v>7743913.1399999997</v>
      </c>
      <c r="H119" s="6">
        <v>100</v>
      </c>
      <c r="I119" s="6">
        <v>100</v>
      </c>
      <c r="J119" s="22">
        <v>1</v>
      </c>
      <c r="K119" s="24">
        <v>-17.61</v>
      </c>
      <c r="L119" s="24">
        <v>-17.61</v>
      </c>
      <c r="M119" s="7">
        <v>0.88</v>
      </c>
      <c r="N119" s="7">
        <v>0.31</v>
      </c>
      <c r="O119" s="6">
        <v>16404</v>
      </c>
      <c r="P119" s="7">
        <v>10.08</v>
      </c>
      <c r="Q119" s="7">
        <v>84.83</v>
      </c>
      <c r="R119" s="7">
        <v>4.7699999999999996</v>
      </c>
      <c r="S119" s="7">
        <v>0.32</v>
      </c>
      <c r="T119" s="7">
        <v>754.3</v>
      </c>
      <c r="U119" s="6">
        <v>0</v>
      </c>
      <c r="V119" s="7">
        <v>6428.04</v>
      </c>
      <c r="W119" s="7">
        <v>288181.71999999997</v>
      </c>
      <c r="X119" s="7">
        <v>2413420.2599999998</v>
      </c>
      <c r="Y119" s="7">
        <v>9.16</v>
      </c>
      <c r="Z119" s="7">
        <v>6.34</v>
      </c>
      <c r="AA119" s="6">
        <v>740960</v>
      </c>
      <c r="AB119" s="7">
        <v>69.599999999999994</v>
      </c>
      <c r="AC119" s="7">
        <v>23.15</v>
      </c>
      <c r="AD119" s="7">
        <v>224.13</v>
      </c>
      <c r="AE119" s="7">
        <v>103.66</v>
      </c>
      <c r="AF119" s="6">
        <v>3000</v>
      </c>
      <c r="AG119" s="6">
        <v>0</v>
      </c>
      <c r="AH119" s="7">
        <v>2043264.03</v>
      </c>
      <c r="AI119" s="7">
        <v>2701601.98</v>
      </c>
      <c r="AJ119" s="6">
        <v>0</v>
      </c>
      <c r="AK119"/>
      <c r="AL119"/>
    </row>
    <row r="120" spans="1:38" ht="18.75" customHeight="1" x14ac:dyDescent="0.25">
      <c r="A120" s="8" t="str">
        <f>VLOOKUP(TradeVolume[[#This Row],[Partner Name]],CountryList[],2,FALSE)</f>
        <v>KHM</v>
      </c>
      <c r="B120" s="5" t="s">
        <v>119</v>
      </c>
      <c r="C120" s="6">
        <v>2020</v>
      </c>
      <c r="D120" s="5" t="s">
        <v>36</v>
      </c>
      <c r="E120" s="5" t="s">
        <v>37</v>
      </c>
      <c r="F120" s="7">
        <v>25160625.059999999</v>
      </c>
      <c r="G120" s="7">
        <v>26373623.140000001</v>
      </c>
      <c r="H120" s="6">
        <v>100</v>
      </c>
      <c r="I120" s="6">
        <v>100</v>
      </c>
      <c r="J120" s="22">
        <v>1</v>
      </c>
      <c r="K120" s="24">
        <v>-2.91</v>
      </c>
      <c r="L120" s="24">
        <v>-2.91</v>
      </c>
      <c r="M120" s="7">
        <v>2.59</v>
      </c>
      <c r="N120" s="7">
        <v>6.29</v>
      </c>
      <c r="O120" s="6">
        <v>58795</v>
      </c>
      <c r="P120" s="7">
        <v>39.76</v>
      </c>
      <c r="Q120" s="7">
        <v>55.61</v>
      </c>
      <c r="R120" s="7">
        <v>1.68</v>
      </c>
      <c r="S120" s="7">
        <v>2.95</v>
      </c>
      <c r="T120" s="7">
        <v>603.4</v>
      </c>
      <c r="U120" s="6">
        <v>0</v>
      </c>
      <c r="V120" s="7">
        <v>691080.52</v>
      </c>
      <c r="W120" s="7">
        <v>25939522.699999999</v>
      </c>
      <c r="X120" s="7">
        <v>3939504.28</v>
      </c>
      <c r="Y120" s="7">
        <v>9.52</v>
      </c>
      <c r="Z120" s="7">
        <v>12.88</v>
      </c>
      <c r="AA120" s="6">
        <v>674066</v>
      </c>
      <c r="AB120" s="7">
        <v>72.239999999999995</v>
      </c>
      <c r="AC120" s="7">
        <v>21.92</v>
      </c>
      <c r="AD120" s="7">
        <v>42.32</v>
      </c>
      <c r="AE120" s="7">
        <v>24.71</v>
      </c>
      <c r="AF120" s="6">
        <v>3000</v>
      </c>
      <c r="AG120" s="6">
        <v>0</v>
      </c>
      <c r="AH120" s="7">
        <v>16352371.23</v>
      </c>
      <c r="AI120" s="7">
        <v>29879026.98</v>
      </c>
      <c r="AJ120" s="6">
        <v>0</v>
      </c>
      <c r="AK120"/>
      <c r="AL120"/>
    </row>
    <row r="121" spans="1:38" ht="18.75" customHeight="1" x14ac:dyDescent="0.25">
      <c r="A121" s="8" t="str">
        <f>VLOOKUP(TradeVolume[[#This Row],[Partner Name]],CountryList[],2,FALSE)</f>
        <v>KIR</v>
      </c>
      <c r="B121" s="5" t="s">
        <v>255</v>
      </c>
      <c r="C121" s="6">
        <v>2020</v>
      </c>
      <c r="D121" s="5" t="s">
        <v>36</v>
      </c>
      <c r="E121" s="5" t="s">
        <v>37</v>
      </c>
      <c r="F121" s="7">
        <v>96824.51</v>
      </c>
      <c r="G121" s="7">
        <v>146212.71</v>
      </c>
      <c r="H121" s="6">
        <v>100</v>
      </c>
      <c r="I121" s="6">
        <v>100</v>
      </c>
      <c r="J121" s="6">
        <v>1</v>
      </c>
      <c r="K121" s="23"/>
      <c r="L121" s="23"/>
      <c r="M121" s="7">
        <v>7.28</v>
      </c>
      <c r="N121" s="7">
        <v>3.49</v>
      </c>
      <c r="O121" s="6">
        <v>972</v>
      </c>
      <c r="P121" s="7">
        <v>49.69</v>
      </c>
      <c r="Q121" s="7">
        <v>49.38</v>
      </c>
      <c r="R121" s="7">
        <v>0.1</v>
      </c>
      <c r="S121" s="7">
        <v>0.82</v>
      </c>
      <c r="T121" s="7">
        <v>1167.01</v>
      </c>
      <c r="U121" s="6">
        <v>0</v>
      </c>
      <c r="V121" s="7">
        <v>0.7</v>
      </c>
      <c r="W121" s="7">
        <v>24896.84</v>
      </c>
      <c r="X121" s="7">
        <v>4668.2700000000004</v>
      </c>
      <c r="Y121" s="7">
        <v>7.84</v>
      </c>
      <c r="Z121" s="7">
        <v>9.77</v>
      </c>
      <c r="AA121" s="6">
        <v>107748</v>
      </c>
      <c r="AB121" s="7">
        <v>70.83</v>
      </c>
      <c r="AC121" s="7">
        <v>26.5</v>
      </c>
      <c r="AD121" s="7">
        <v>140.63999999999999</v>
      </c>
      <c r="AE121" s="7">
        <v>154.63</v>
      </c>
      <c r="AF121" s="7">
        <v>1167.01</v>
      </c>
      <c r="AG121" s="6">
        <v>0</v>
      </c>
      <c r="AH121" s="7">
        <v>633.41</v>
      </c>
      <c r="AI121" s="7">
        <v>29565.11</v>
      </c>
      <c r="AJ121" s="6">
        <v>0</v>
      </c>
      <c r="AK121"/>
      <c r="AL121"/>
    </row>
    <row r="122" spans="1:38" ht="18.75" customHeight="1" x14ac:dyDescent="0.25">
      <c r="A122" s="8" t="str">
        <f>VLOOKUP(TradeVolume[[#This Row],[Partner Name]],CountryList[],2,FALSE)</f>
        <v>KNA</v>
      </c>
      <c r="B122" s="5" t="s">
        <v>247</v>
      </c>
      <c r="C122" s="6">
        <v>2020</v>
      </c>
      <c r="D122" s="5" t="s">
        <v>36</v>
      </c>
      <c r="E122" s="5" t="s">
        <v>37</v>
      </c>
      <c r="F122" s="7">
        <v>66709.490000000005</v>
      </c>
      <c r="G122" s="7">
        <v>313731.09000000003</v>
      </c>
      <c r="H122" s="6">
        <v>100</v>
      </c>
      <c r="I122" s="6">
        <v>100</v>
      </c>
      <c r="J122" s="21"/>
      <c r="K122" s="23"/>
      <c r="L122" s="23"/>
      <c r="M122" s="7">
        <v>1.5</v>
      </c>
      <c r="N122" s="7">
        <v>0.91</v>
      </c>
      <c r="O122" s="6">
        <v>3591</v>
      </c>
      <c r="P122" s="7">
        <v>11.61</v>
      </c>
      <c r="Q122" s="7">
        <v>87.97</v>
      </c>
      <c r="R122" s="6">
        <v>0</v>
      </c>
      <c r="S122" s="7">
        <v>0.42</v>
      </c>
      <c r="T122" s="6">
        <v>45</v>
      </c>
      <c r="U122" s="6">
        <v>0</v>
      </c>
      <c r="V122" s="6">
        <v>0</v>
      </c>
      <c r="W122" s="7">
        <v>37521.589999999997</v>
      </c>
      <c r="X122" s="7">
        <v>26449.19</v>
      </c>
      <c r="Y122" s="7">
        <v>9.85</v>
      </c>
      <c r="Z122" s="7">
        <v>7.43</v>
      </c>
      <c r="AA122" s="6">
        <v>213534</v>
      </c>
      <c r="AB122" s="7">
        <v>69.14</v>
      </c>
      <c r="AC122" s="7">
        <v>23.34</v>
      </c>
      <c r="AD122" s="7">
        <v>294.93</v>
      </c>
      <c r="AE122" s="7">
        <v>152.16</v>
      </c>
      <c r="AF122" s="7">
        <v>1545.16</v>
      </c>
      <c r="AG122" s="6">
        <v>0</v>
      </c>
      <c r="AH122" s="7">
        <v>8441.35</v>
      </c>
      <c r="AI122" s="7">
        <v>63970.79</v>
      </c>
      <c r="AJ122" s="6">
        <v>0</v>
      </c>
      <c r="AK122"/>
      <c r="AL122"/>
    </row>
    <row r="123" spans="1:38" ht="18.75" customHeight="1" x14ac:dyDescent="0.25">
      <c r="A123" s="8" t="str">
        <f>VLOOKUP(TradeVolume[[#This Row],[Partner Name]],CountryList[],2,FALSE)</f>
        <v>KOR</v>
      </c>
      <c r="B123" s="5" t="s">
        <v>51</v>
      </c>
      <c r="C123" s="6">
        <v>2020</v>
      </c>
      <c r="D123" s="5" t="s">
        <v>36</v>
      </c>
      <c r="E123" s="5" t="s">
        <v>37</v>
      </c>
      <c r="F123" s="7">
        <v>579447361.14999998</v>
      </c>
      <c r="G123" s="7">
        <v>467997557.52999997</v>
      </c>
      <c r="H123" s="6">
        <v>100</v>
      </c>
      <c r="I123" s="6">
        <v>100</v>
      </c>
      <c r="J123" s="6">
        <v>1</v>
      </c>
      <c r="K123" s="7">
        <v>-3.62</v>
      </c>
      <c r="L123" s="7">
        <v>-3.62</v>
      </c>
      <c r="M123" s="7">
        <v>3.48</v>
      </c>
      <c r="N123" s="7">
        <v>2.94</v>
      </c>
      <c r="O123" s="6">
        <v>398119</v>
      </c>
      <c r="P123" s="7">
        <v>31.41</v>
      </c>
      <c r="Q123" s="7">
        <v>67.28</v>
      </c>
      <c r="R123" s="7">
        <v>0.52</v>
      </c>
      <c r="S123" s="7">
        <v>0.78</v>
      </c>
      <c r="T123" s="7">
        <v>1547.07</v>
      </c>
      <c r="U123" s="6">
        <v>0</v>
      </c>
      <c r="V123" s="7">
        <v>56431721.32</v>
      </c>
      <c r="W123" s="7">
        <v>571932036.75</v>
      </c>
      <c r="X123" s="7">
        <v>7166049.0599999996</v>
      </c>
      <c r="Y123" s="7">
        <v>8.26</v>
      </c>
      <c r="Z123" s="7">
        <v>5.36</v>
      </c>
      <c r="AA123" s="6">
        <v>1454330</v>
      </c>
      <c r="AB123" s="7">
        <v>69.86</v>
      </c>
      <c r="AC123" s="7">
        <v>24.56</v>
      </c>
      <c r="AD123" s="7">
        <v>13.39</v>
      </c>
      <c r="AE123" s="7">
        <v>6.99</v>
      </c>
      <c r="AF123" s="6">
        <v>3000</v>
      </c>
      <c r="AG123" s="6">
        <v>0</v>
      </c>
      <c r="AH123" s="7">
        <v>160014889.37</v>
      </c>
      <c r="AI123" s="7">
        <v>579098085.80999994</v>
      </c>
      <c r="AJ123" s="6">
        <v>0</v>
      </c>
      <c r="AK123"/>
      <c r="AL123"/>
    </row>
    <row r="124" spans="1:38" ht="18.75" customHeight="1" x14ac:dyDescent="0.25">
      <c r="A124" s="8" t="str">
        <f>VLOOKUP(TradeVolume[[#This Row],[Partner Name]],CountryList[],2,FALSE)</f>
        <v>KWT</v>
      </c>
      <c r="B124" s="5" t="s">
        <v>110</v>
      </c>
      <c r="C124" s="6">
        <v>2020</v>
      </c>
      <c r="D124" s="5" t="s">
        <v>36</v>
      </c>
      <c r="E124" s="5" t="s">
        <v>37</v>
      </c>
      <c r="F124" s="7">
        <v>43991733.420000002</v>
      </c>
      <c r="G124" s="7">
        <v>34379721.82</v>
      </c>
      <c r="H124" s="6">
        <v>100</v>
      </c>
      <c r="I124" s="6">
        <v>100</v>
      </c>
      <c r="J124" s="22">
        <v>1</v>
      </c>
      <c r="K124" s="24">
        <v>-8.06</v>
      </c>
      <c r="L124" s="24">
        <v>-8.06</v>
      </c>
      <c r="M124" s="7">
        <v>3.54</v>
      </c>
      <c r="N124" s="7">
        <v>1.72</v>
      </c>
      <c r="O124" s="6">
        <v>34376</v>
      </c>
      <c r="P124" s="7">
        <v>46.21</v>
      </c>
      <c r="Q124" s="7">
        <v>51.09</v>
      </c>
      <c r="R124" s="7">
        <v>2.2599999999999998</v>
      </c>
      <c r="S124" s="7">
        <v>0.44</v>
      </c>
      <c r="T124" s="7">
        <v>754.3</v>
      </c>
      <c r="U124" s="6">
        <v>0</v>
      </c>
      <c r="V124" s="7">
        <v>95610.94</v>
      </c>
      <c r="W124" s="7">
        <v>39891627.969999999</v>
      </c>
      <c r="X124" s="7">
        <v>430408.56</v>
      </c>
      <c r="Y124" s="7">
        <v>8.89</v>
      </c>
      <c r="Z124" s="7">
        <v>3.16</v>
      </c>
      <c r="AA124" s="6">
        <v>794455</v>
      </c>
      <c r="AB124" s="6">
        <v>70</v>
      </c>
      <c r="AC124" s="7">
        <v>23.71</v>
      </c>
      <c r="AD124" s="7">
        <v>96.58</v>
      </c>
      <c r="AE124" s="7">
        <v>48.87</v>
      </c>
      <c r="AF124" s="6">
        <v>3000</v>
      </c>
      <c r="AG124" s="6">
        <v>0</v>
      </c>
      <c r="AH124" s="7">
        <v>28619572.289999999</v>
      </c>
      <c r="AI124" s="7">
        <v>40322036.530000001</v>
      </c>
      <c r="AJ124" s="6">
        <v>0</v>
      </c>
      <c r="AK124"/>
      <c r="AL124"/>
    </row>
    <row r="125" spans="1:38" ht="18.75" customHeight="1" x14ac:dyDescent="0.25">
      <c r="A125" s="8" t="str">
        <f>VLOOKUP(TradeVolume[[#This Row],[Partner Name]],CountryList[],2,FALSE)</f>
        <v>LAO</v>
      </c>
      <c r="B125" s="5" t="s">
        <v>170</v>
      </c>
      <c r="C125" s="6">
        <v>2020</v>
      </c>
      <c r="D125" s="5" t="s">
        <v>36</v>
      </c>
      <c r="E125" s="5" t="s">
        <v>37</v>
      </c>
      <c r="F125" s="7">
        <v>6718385.6100000003</v>
      </c>
      <c r="G125" s="7">
        <v>6135565.9699999997</v>
      </c>
      <c r="H125" s="6">
        <v>100</v>
      </c>
      <c r="I125" s="6">
        <v>100</v>
      </c>
      <c r="J125" s="6">
        <v>1</v>
      </c>
      <c r="K125" s="7">
        <v>-7.01</v>
      </c>
      <c r="L125" s="7">
        <v>-7.01</v>
      </c>
      <c r="M125" s="7">
        <v>2.23</v>
      </c>
      <c r="N125" s="7">
        <v>1.48</v>
      </c>
      <c r="O125" s="6">
        <v>17929</v>
      </c>
      <c r="P125" s="7">
        <v>23.94</v>
      </c>
      <c r="Q125" s="7">
        <v>72.489999999999995</v>
      </c>
      <c r="R125" s="7">
        <v>1.25</v>
      </c>
      <c r="S125" s="7">
        <v>2.3199999999999998</v>
      </c>
      <c r="T125" s="7">
        <v>603.4</v>
      </c>
      <c r="U125" s="6">
        <v>0</v>
      </c>
      <c r="V125" s="7">
        <v>9986.44</v>
      </c>
      <c r="W125" s="7">
        <v>1706327.9</v>
      </c>
      <c r="X125" s="7">
        <v>1904466.36</v>
      </c>
      <c r="Y125" s="7">
        <v>10.199999999999999</v>
      </c>
      <c r="Z125" s="7">
        <v>7.66</v>
      </c>
      <c r="AA125" s="6">
        <v>412890</v>
      </c>
      <c r="AB125" s="7">
        <v>69.59</v>
      </c>
      <c r="AC125" s="7">
        <v>21.26</v>
      </c>
      <c r="AD125" s="7">
        <v>145.86000000000001</v>
      </c>
      <c r="AE125" s="7">
        <v>64.92</v>
      </c>
      <c r="AF125" s="6">
        <v>3000</v>
      </c>
      <c r="AG125" s="6">
        <v>0</v>
      </c>
      <c r="AH125" s="7">
        <v>1638970.95</v>
      </c>
      <c r="AI125" s="7">
        <v>3610794.26</v>
      </c>
      <c r="AJ125" s="6">
        <v>0</v>
      </c>
      <c r="AK125"/>
      <c r="AL125"/>
    </row>
    <row r="126" spans="1:38" ht="18.75" customHeight="1" x14ac:dyDescent="0.25">
      <c r="A126" s="8" t="str">
        <f>VLOOKUP(TradeVolume[[#This Row],[Partner Name]],CountryList[],2,FALSE)</f>
        <v>LBN</v>
      </c>
      <c r="B126" s="5" t="s">
        <v>132</v>
      </c>
      <c r="C126" s="6">
        <v>2020</v>
      </c>
      <c r="D126" s="5" t="s">
        <v>36</v>
      </c>
      <c r="E126" s="5" t="s">
        <v>37</v>
      </c>
      <c r="F126" s="7">
        <v>3640751.35</v>
      </c>
      <c r="G126" s="7">
        <v>16142289.07</v>
      </c>
      <c r="H126" s="6">
        <v>100</v>
      </c>
      <c r="I126" s="6">
        <v>100</v>
      </c>
      <c r="J126" s="22">
        <v>1</v>
      </c>
      <c r="K126" s="24">
        <v>-23.18</v>
      </c>
      <c r="L126" s="24">
        <v>-23.18</v>
      </c>
      <c r="M126" s="7">
        <v>5.31</v>
      </c>
      <c r="N126" s="7">
        <v>2.94</v>
      </c>
      <c r="O126" s="6">
        <v>77018</v>
      </c>
      <c r="P126" s="7">
        <v>25.17</v>
      </c>
      <c r="Q126" s="7">
        <v>67.45</v>
      </c>
      <c r="R126" s="7">
        <v>6.02</v>
      </c>
      <c r="S126" s="7">
        <v>1.36</v>
      </c>
      <c r="T126" s="6">
        <v>3000</v>
      </c>
      <c r="U126" s="6">
        <v>0</v>
      </c>
      <c r="V126" s="7">
        <v>377860.21</v>
      </c>
      <c r="W126" s="7">
        <v>2858605.18</v>
      </c>
      <c r="X126" s="7">
        <v>1573180.35</v>
      </c>
      <c r="Y126" s="7">
        <v>9.27</v>
      </c>
      <c r="Z126" s="7">
        <v>9.6199999999999992</v>
      </c>
      <c r="AA126" s="6">
        <v>1042606</v>
      </c>
      <c r="AB126" s="7">
        <v>69.33</v>
      </c>
      <c r="AC126" s="7">
        <v>23.31</v>
      </c>
      <c r="AD126" s="7">
        <v>67.64</v>
      </c>
      <c r="AE126" s="7">
        <v>31.97</v>
      </c>
      <c r="AF126" s="6">
        <v>3000</v>
      </c>
      <c r="AG126" s="6">
        <v>0</v>
      </c>
      <c r="AH126" s="7">
        <v>2053551.74</v>
      </c>
      <c r="AI126" s="7">
        <v>4431785.53</v>
      </c>
      <c r="AJ126" s="6">
        <v>0</v>
      </c>
      <c r="AK126"/>
      <c r="AL126"/>
    </row>
    <row r="127" spans="1:38" ht="18.75" customHeight="1" x14ac:dyDescent="0.25">
      <c r="A127" s="8" t="str">
        <f>VLOOKUP(TradeVolume[[#This Row],[Partner Name]],CountryList[],2,FALSE)</f>
        <v>LBR</v>
      </c>
      <c r="B127" s="5" t="s">
        <v>138</v>
      </c>
      <c r="C127" s="6">
        <v>2020</v>
      </c>
      <c r="D127" s="5" t="s">
        <v>36</v>
      </c>
      <c r="E127" s="5" t="s">
        <v>37</v>
      </c>
      <c r="F127" s="7">
        <v>1042243.83</v>
      </c>
      <c r="G127" s="7">
        <v>13442263.75</v>
      </c>
      <c r="H127" s="6">
        <v>100</v>
      </c>
      <c r="I127" s="6">
        <v>100</v>
      </c>
      <c r="J127" s="21"/>
      <c r="K127" s="23"/>
      <c r="L127" s="23"/>
      <c r="M127" s="7">
        <v>4.8499999999999996</v>
      </c>
      <c r="N127" s="7">
        <v>0.53</v>
      </c>
      <c r="O127" s="6">
        <v>4505</v>
      </c>
      <c r="P127" s="7">
        <v>47.79</v>
      </c>
      <c r="Q127" s="7">
        <v>52.1</v>
      </c>
      <c r="R127" s="7">
        <v>0.02</v>
      </c>
      <c r="S127" s="7">
        <v>0.09</v>
      </c>
      <c r="T127" s="7">
        <v>754.3</v>
      </c>
      <c r="U127" s="6">
        <v>0</v>
      </c>
      <c r="V127" s="7">
        <v>0.5</v>
      </c>
      <c r="W127" s="7">
        <v>548348.67000000004</v>
      </c>
      <c r="X127" s="7">
        <v>1005399.24</v>
      </c>
      <c r="Y127" s="7">
        <v>8.4600000000000009</v>
      </c>
      <c r="Z127" s="7">
        <v>3.92</v>
      </c>
      <c r="AA127" s="6">
        <v>293741</v>
      </c>
      <c r="AB127" s="7">
        <v>67.069999999999993</v>
      </c>
      <c r="AC127" s="7">
        <v>25.24</v>
      </c>
      <c r="AD127" s="7">
        <v>348.88</v>
      </c>
      <c r="AE127" s="7">
        <v>152.34</v>
      </c>
      <c r="AF127" s="6">
        <v>3000</v>
      </c>
      <c r="AG127" s="6">
        <v>0</v>
      </c>
      <c r="AH127" s="7">
        <v>276299.40000000002</v>
      </c>
      <c r="AI127" s="7">
        <v>1553747.91</v>
      </c>
      <c r="AJ127" s="6">
        <v>0</v>
      </c>
      <c r="AK127"/>
      <c r="AL127"/>
    </row>
    <row r="128" spans="1:38" ht="18.75" customHeight="1" x14ac:dyDescent="0.25">
      <c r="A128" s="8" t="str">
        <f>VLOOKUP(TradeVolume[[#This Row],[Partner Name]],CountryList[],2,FALSE)</f>
        <v>LBY</v>
      </c>
      <c r="B128" s="5" t="s">
        <v>131</v>
      </c>
      <c r="C128" s="6">
        <v>2020</v>
      </c>
      <c r="D128" s="5" t="s">
        <v>36</v>
      </c>
      <c r="E128" s="5" t="s">
        <v>37</v>
      </c>
      <c r="F128" s="7">
        <v>9287138.1600000001</v>
      </c>
      <c r="G128" s="7">
        <v>16243521.550000001</v>
      </c>
      <c r="H128" s="6">
        <v>100</v>
      </c>
      <c r="I128" s="6">
        <v>100</v>
      </c>
      <c r="J128" s="21"/>
      <c r="K128" s="23"/>
      <c r="L128" s="23"/>
      <c r="M128" s="7">
        <v>5.92</v>
      </c>
      <c r="N128" s="7">
        <v>0.35</v>
      </c>
      <c r="O128" s="6">
        <v>3284</v>
      </c>
      <c r="P128" s="7">
        <v>56.24</v>
      </c>
      <c r="Q128" s="7">
        <v>26.37</v>
      </c>
      <c r="R128" s="7">
        <v>16.989999999999998</v>
      </c>
      <c r="S128" s="7">
        <v>0.4</v>
      </c>
      <c r="T128" s="6">
        <v>45</v>
      </c>
      <c r="U128" s="6">
        <v>0</v>
      </c>
      <c r="V128" s="7">
        <v>1882.56</v>
      </c>
      <c r="W128" s="7">
        <v>10124412.949999999</v>
      </c>
      <c r="X128" s="7">
        <v>3697253.04</v>
      </c>
      <c r="Y128" s="7">
        <v>8.49</v>
      </c>
      <c r="Z128" s="7">
        <v>3.23</v>
      </c>
      <c r="AA128" s="6">
        <v>171101</v>
      </c>
      <c r="AB128" s="7">
        <v>65.41</v>
      </c>
      <c r="AC128" s="7">
        <v>25.58</v>
      </c>
      <c r="AD128" s="7">
        <v>333.83</v>
      </c>
      <c r="AE128" s="7">
        <v>135.38</v>
      </c>
      <c r="AF128" s="6">
        <v>3000</v>
      </c>
      <c r="AG128" s="6">
        <v>0</v>
      </c>
      <c r="AH128" s="7">
        <v>11691784.6</v>
      </c>
      <c r="AI128" s="7">
        <v>13821665.99</v>
      </c>
      <c r="AJ128" s="6">
        <v>0</v>
      </c>
      <c r="AK128"/>
      <c r="AL128"/>
    </row>
    <row r="129" spans="1:38" ht="18.75" customHeight="1" x14ac:dyDescent="0.25">
      <c r="A129" s="8" t="str">
        <f>VLOOKUP(TradeVolume[[#This Row],[Partner Name]],CountryList[],2,FALSE)</f>
        <v>LCA</v>
      </c>
      <c r="B129" s="5" t="s">
        <v>198</v>
      </c>
      <c r="C129" s="6">
        <v>2020</v>
      </c>
      <c r="D129" s="5" t="s">
        <v>36</v>
      </c>
      <c r="E129" s="5" t="s">
        <v>37</v>
      </c>
      <c r="F129" s="7">
        <v>1694564.53</v>
      </c>
      <c r="G129" s="7">
        <v>3175380.16</v>
      </c>
      <c r="H129" s="6">
        <v>100</v>
      </c>
      <c r="I129" s="6">
        <v>100</v>
      </c>
      <c r="J129" s="21"/>
      <c r="K129" s="23"/>
      <c r="L129" s="23"/>
      <c r="M129" s="7">
        <v>0.64</v>
      </c>
      <c r="N129" s="7">
        <v>0.34</v>
      </c>
      <c r="O129" s="6">
        <v>4771</v>
      </c>
      <c r="P129" s="7">
        <v>6.81</v>
      </c>
      <c r="Q129" s="7">
        <v>92.73</v>
      </c>
      <c r="R129" s="7">
        <v>0.04</v>
      </c>
      <c r="S129" s="7">
        <v>0.42</v>
      </c>
      <c r="T129" s="7">
        <v>274.5</v>
      </c>
      <c r="U129" s="6">
        <v>0</v>
      </c>
      <c r="V129" s="7">
        <v>1901.89</v>
      </c>
      <c r="W129" s="7">
        <v>26811.26</v>
      </c>
      <c r="X129" s="7">
        <v>80503.009999999995</v>
      </c>
      <c r="Y129" s="7">
        <v>9.76</v>
      </c>
      <c r="Z129" s="7">
        <v>11.17</v>
      </c>
      <c r="AA129" s="6">
        <v>337072</v>
      </c>
      <c r="AB129" s="7">
        <v>69.84</v>
      </c>
      <c r="AC129" s="7">
        <v>23.2</v>
      </c>
      <c r="AD129" s="7">
        <v>327.92</v>
      </c>
      <c r="AE129" s="7">
        <v>163.51</v>
      </c>
      <c r="AF129" s="6">
        <v>3000</v>
      </c>
      <c r="AG129" s="6">
        <v>0</v>
      </c>
      <c r="AH129" s="7">
        <v>68077.97</v>
      </c>
      <c r="AI129" s="7">
        <v>107314.27</v>
      </c>
      <c r="AJ129" s="6">
        <v>0</v>
      </c>
      <c r="AK129"/>
      <c r="AL129"/>
    </row>
    <row r="130" spans="1:38" ht="18.75" customHeight="1" x14ac:dyDescent="0.25">
      <c r="A130" s="8" t="str">
        <f>VLOOKUP(TradeVolume[[#This Row],[Partner Name]],CountryList[],2,FALSE)</f>
        <v>LCN</v>
      </c>
      <c r="B130" s="5" t="s">
        <v>44</v>
      </c>
      <c r="C130" s="6">
        <v>2020</v>
      </c>
      <c r="D130" s="5" t="s">
        <v>36</v>
      </c>
      <c r="E130" s="5" t="s">
        <v>37</v>
      </c>
      <c r="F130" s="7">
        <v>1029387361.75</v>
      </c>
      <c r="G130" s="7">
        <v>974111067.25999999</v>
      </c>
      <c r="H130" s="6">
        <v>100</v>
      </c>
      <c r="I130" s="6">
        <v>100</v>
      </c>
      <c r="J130" s="28"/>
      <c r="K130" s="29"/>
      <c r="L130" s="29"/>
      <c r="M130" s="7">
        <v>3.26</v>
      </c>
      <c r="N130" s="7">
        <v>5.52</v>
      </c>
      <c r="O130" s="6">
        <v>1542857</v>
      </c>
      <c r="P130" s="7">
        <v>30.45</v>
      </c>
      <c r="Q130" s="7">
        <v>63.17</v>
      </c>
      <c r="R130" s="7">
        <v>5.0999999999999996</v>
      </c>
      <c r="S130" s="7">
        <v>1.28</v>
      </c>
      <c r="T130" s="6">
        <v>3000</v>
      </c>
      <c r="U130" s="6">
        <v>0</v>
      </c>
      <c r="V130" s="7">
        <v>231524545.69</v>
      </c>
      <c r="W130" s="7">
        <v>1091182033.6099999</v>
      </c>
      <c r="X130" s="7">
        <v>9323956.4000000004</v>
      </c>
      <c r="Y130" s="7">
        <v>8.5299999999999994</v>
      </c>
      <c r="Z130" s="7">
        <v>9.25</v>
      </c>
      <c r="AA130" s="6">
        <v>1510640</v>
      </c>
      <c r="AB130" s="7">
        <v>69.349999999999994</v>
      </c>
      <c r="AC130" s="7">
        <v>24.78</v>
      </c>
      <c r="AD130" s="7">
        <v>3.82</v>
      </c>
      <c r="AE130" s="7">
        <v>1.93</v>
      </c>
      <c r="AF130" s="6">
        <v>3000</v>
      </c>
      <c r="AG130" s="6">
        <v>0</v>
      </c>
      <c r="AH130" s="7">
        <v>501057742.68000001</v>
      </c>
      <c r="AI130" s="7">
        <v>1100505990.01</v>
      </c>
      <c r="AJ130" s="6">
        <v>0</v>
      </c>
      <c r="AK130"/>
      <c r="AL130"/>
    </row>
    <row r="131" spans="1:38" ht="18.75" customHeight="1" x14ac:dyDescent="0.25">
      <c r="A131" s="8" t="str">
        <f>VLOOKUP(TradeVolume[[#This Row],[Partner Name]],CountryList[],2,FALSE)</f>
        <v>LKA</v>
      </c>
      <c r="B131" s="5" t="s">
        <v>133</v>
      </c>
      <c r="C131" s="6">
        <v>2020</v>
      </c>
      <c r="D131" s="5" t="s">
        <v>36</v>
      </c>
      <c r="E131" s="5" t="s">
        <v>37</v>
      </c>
      <c r="F131" s="7">
        <v>10370137.01</v>
      </c>
      <c r="G131" s="7">
        <v>15752749.289999999</v>
      </c>
      <c r="H131" s="6">
        <v>100</v>
      </c>
      <c r="I131" s="6">
        <v>100</v>
      </c>
      <c r="J131" s="22">
        <v>1</v>
      </c>
      <c r="K131" s="24">
        <v>-10.48</v>
      </c>
      <c r="L131" s="24">
        <v>-10.48</v>
      </c>
      <c r="M131" s="7">
        <v>4.1399999999999997</v>
      </c>
      <c r="N131" s="7">
        <v>6.99</v>
      </c>
      <c r="O131" s="6">
        <v>97075</v>
      </c>
      <c r="P131" s="7">
        <v>31.8</v>
      </c>
      <c r="Q131" s="7">
        <v>59.45</v>
      </c>
      <c r="R131" s="7">
        <v>6.22</v>
      </c>
      <c r="S131" s="7">
        <v>2.52</v>
      </c>
      <c r="T131" s="7">
        <v>1331.46</v>
      </c>
      <c r="U131" s="6">
        <v>0</v>
      </c>
      <c r="V131" s="7">
        <v>924871.84</v>
      </c>
      <c r="W131" s="7">
        <v>13467020.029999999</v>
      </c>
      <c r="X131" s="7">
        <v>212592.25</v>
      </c>
      <c r="Y131" s="7">
        <v>9.15</v>
      </c>
      <c r="Z131" s="7">
        <v>12.66</v>
      </c>
      <c r="AA131" s="6">
        <v>1102640</v>
      </c>
      <c r="AB131" s="7">
        <v>70.41</v>
      </c>
      <c r="AC131" s="7">
        <v>22.81</v>
      </c>
      <c r="AD131" s="7">
        <v>52.09</v>
      </c>
      <c r="AE131" s="7">
        <v>24.99</v>
      </c>
      <c r="AF131" s="6">
        <v>3000</v>
      </c>
      <c r="AG131" s="6">
        <v>0</v>
      </c>
      <c r="AH131" s="7">
        <v>6967268.7800000003</v>
      </c>
      <c r="AI131" s="7">
        <v>13679612.279999999</v>
      </c>
      <c r="AJ131" s="6">
        <v>0</v>
      </c>
      <c r="AK131"/>
      <c r="AL131"/>
    </row>
    <row r="132" spans="1:38" ht="18.75" customHeight="1" x14ac:dyDescent="0.25">
      <c r="A132" s="8" t="str">
        <f>VLOOKUP(TradeVolume[[#This Row],[Partner Name]],CountryList[],2,FALSE)</f>
        <v>LSO</v>
      </c>
      <c r="B132" s="5" t="s">
        <v>225</v>
      </c>
      <c r="C132" s="6">
        <v>2020</v>
      </c>
      <c r="D132" s="5" t="s">
        <v>36</v>
      </c>
      <c r="E132" s="5" t="s">
        <v>37</v>
      </c>
      <c r="F132" s="7">
        <v>965833.39</v>
      </c>
      <c r="G132" s="7">
        <v>1260457.8600000001</v>
      </c>
      <c r="H132" s="6">
        <v>100</v>
      </c>
      <c r="I132" s="6">
        <v>100</v>
      </c>
      <c r="J132" s="22">
        <v>1</v>
      </c>
      <c r="K132" s="24">
        <v>4.6399999999999997</v>
      </c>
      <c r="L132" s="24">
        <v>4.6399999999999997</v>
      </c>
      <c r="M132" s="7">
        <v>0.79</v>
      </c>
      <c r="N132" s="7">
        <v>1.26</v>
      </c>
      <c r="O132" s="6">
        <v>4965</v>
      </c>
      <c r="P132" s="7">
        <v>9.3699999999999992</v>
      </c>
      <c r="Q132" s="7">
        <v>89.67</v>
      </c>
      <c r="R132" s="6">
        <v>0</v>
      </c>
      <c r="S132" s="7">
        <v>0.97</v>
      </c>
      <c r="T132" s="7">
        <v>52.14</v>
      </c>
      <c r="U132" s="6">
        <v>0</v>
      </c>
      <c r="V132" s="6">
        <v>0</v>
      </c>
      <c r="W132" s="7">
        <v>469236.51</v>
      </c>
      <c r="X132" s="7">
        <v>819367.47</v>
      </c>
      <c r="Y132" s="7">
        <v>9.4499999999999993</v>
      </c>
      <c r="Z132" s="7">
        <v>10.029999999999999</v>
      </c>
      <c r="AA132" s="6">
        <v>433108</v>
      </c>
      <c r="AB132" s="7">
        <v>71.099999999999994</v>
      </c>
      <c r="AC132" s="6">
        <v>23</v>
      </c>
      <c r="AD132" s="7">
        <v>312.27</v>
      </c>
      <c r="AE132" s="7">
        <v>201.89</v>
      </c>
      <c r="AF132" s="6">
        <v>3000</v>
      </c>
      <c r="AG132" s="6">
        <v>0</v>
      </c>
      <c r="AH132" s="7">
        <v>415179.72</v>
      </c>
      <c r="AI132" s="7">
        <v>1288603.98</v>
      </c>
      <c r="AJ132" s="6">
        <v>0</v>
      </c>
      <c r="AK132"/>
      <c r="AL132"/>
    </row>
    <row r="133" spans="1:38" ht="18.75" customHeight="1" x14ac:dyDescent="0.25">
      <c r="A133" s="8" t="str">
        <f>VLOOKUP(TradeVolume[[#This Row],[Partner Name]],CountryList[],2,FALSE)</f>
        <v>LTU</v>
      </c>
      <c r="B133" s="5" t="s">
        <v>115</v>
      </c>
      <c r="C133" s="6">
        <v>2020</v>
      </c>
      <c r="D133" s="5" t="s">
        <v>36</v>
      </c>
      <c r="E133" s="5" t="s">
        <v>37</v>
      </c>
      <c r="F133" s="7">
        <v>26705674.969999999</v>
      </c>
      <c r="G133" s="7">
        <v>30317868.18</v>
      </c>
      <c r="H133" s="6">
        <v>100</v>
      </c>
      <c r="I133" s="6">
        <v>100</v>
      </c>
      <c r="J133" s="6">
        <v>1</v>
      </c>
      <c r="K133" s="24">
        <v>-3.44</v>
      </c>
      <c r="L133" s="24">
        <v>-3.44</v>
      </c>
      <c r="M133" s="7">
        <v>5.28</v>
      </c>
      <c r="N133" s="7">
        <v>7.11</v>
      </c>
      <c r="O133" s="6">
        <v>77474</v>
      </c>
      <c r="P133" s="7">
        <v>44.45</v>
      </c>
      <c r="Q133" s="7">
        <v>50.63</v>
      </c>
      <c r="R133" s="7">
        <v>0.39</v>
      </c>
      <c r="S133" s="7">
        <v>4.54</v>
      </c>
      <c r="T133" s="7">
        <v>1479.78</v>
      </c>
      <c r="U133" s="6">
        <v>0</v>
      </c>
      <c r="V133" s="7">
        <v>647485.43000000005</v>
      </c>
      <c r="W133" s="7">
        <v>8178107.3600000003</v>
      </c>
      <c r="X133" s="7">
        <v>300729.81</v>
      </c>
      <c r="Y133" s="7">
        <v>8.4700000000000006</v>
      </c>
      <c r="Z133" s="7">
        <v>9.3800000000000008</v>
      </c>
      <c r="AA133" s="6">
        <v>1166329</v>
      </c>
      <c r="AB133" s="6">
        <v>70</v>
      </c>
      <c r="AC133" s="7">
        <v>23.81</v>
      </c>
      <c r="AD133" s="7">
        <v>62.84</v>
      </c>
      <c r="AE133" s="7">
        <v>30.42</v>
      </c>
      <c r="AF133" s="6">
        <v>3000</v>
      </c>
      <c r="AG133" s="6">
        <v>0</v>
      </c>
      <c r="AH133" s="7">
        <v>2672935.98</v>
      </c>
      <c r="AI133" s="7">
        <v>8478837.1699999999</v>
      </c>
      <c r="AJ133" s="6">
        <v>0</v>
      </c>
      <c r="AK133"/>
      <c r="AL133"/>
    </row>
    <row r="134" spans="1:38" ht="18.75" customHeight="1" x14ac:dyDescent="0.25">
      <c r="A134" s="8" t="str">
        <f>VLOOKUP(TradeVolume[[#This Row],[Partner Name]],CountryList[],2,FALSE)</f>
        <v>LUX</v>
      </c>
      <c r="B134" s="5" t="s">
        <v>120</v>
      </c>
      <c r="C134" s="6">
        <v>2020</v>
      </c>
      <c r="D134" s="5" t="s">
        <v>36</v>
      </c>
      <c r="E134" s="5" t="s">
        <v>37</v>
      </c>
      <c r="F134" s="7">
        <v>15454565.77</v>
      </c>
      <c r="G134" s="7">
        <v>23355233.059999999</v>
      </c>
      <c r="H134" s="6">
        <v>100</v>
      </c>
      <c r="I134" s="6">
        <v>100</v>
      </c>
      <c r="J134" s="6">
        <v>1</v>
      </c>
      <c r="K134" s="7">
        <v>-4.03</v>
      </c>
      <c r="L134" s="7">
        <v>-4.03</v>
      </c>
      <c r="M134" s="7">
        <v>5.49</v>
      </c>
      <c r="N134" s="7">
        <v>4.25</v>
      </c>
      <c r="O134" s="6">
        <v>37614</v>
      </c>
      <c r="P134" s="7">
        <v>49.53</v>
      </c>
      <c r="Q134" s="7">
        <v>48.75</v>
      </c>
      <c r="R134" s="7">
        <v>0.41</v>
      </c>
      <c r="S134" s="7">
        <v>1.3</v>
      </c>
      <c r="T134" s="7">
        <v>637.66</v>
      </c>
      <c r="U134" s="6">
        <v>0</v>
      </c>
      <c r="V134" s="7">
        <v>54796.45</v>
      </c>
      <c r="W134" s="7">
        <v>2727808.6</v>
      </c>
      <c r="X134" s="7">
        <v>95867.69</v>
      </c>
      <c r="Y134" s="7">
        <v>8.6199999999999992</v>
      </c>
      <c r="Z134" s="7">
        <v>6.08</v>
      </c>
      <c r="AA134" s="6">
        <v>886358</v>
      </c>
      <c r="AB134" s="7">
        <v>69.27</v>
      </c>
      <c r="AC134" s="7">
        <v>23.73</v>
      </c>
      <c r="AD134" s="7">
        <v>113.87</v>
      </c>
      <c r="AE134" s="7">
        <v>51.08</v>
      </c>
      <c r="AF134" s="6">
        <v>3000</v>
      </c>
      <c r="AG134" s="6">
        <v>0</v>
      </c>
      <c r="AH134" s="7">
        <v>537461.47</v>
      </c>
      <c r="AI134" s="7">
        <v>2823676.29</v>
      </c>
      <c r="AJ134" s="6">
        <v>0</v>
      </c>
      <c r="AK134"/>
      <c r="AL134"/>
    </row>
    <row r="135" spans="1:38" ht="18.75" customHeight="1" x14ac:dyDescent="0.25">
      <c r="A135" s="8" t="str">
        <f>VLOOKUP(TradeVolume[[#This Row],[Partner Name]],CountryList[],2,FALSE)</f>
        <v>LVA</v>
      </c>
      <c r="B135" s="5" t="s">
        <v>122</v>
      </c>
      <c r="C135" s="6">
        <v>2020</v>
      </c>
      <c r="D135" s="5" t="s">
        <v>36</v>
      </c>
      <c r="E135" s="5" t="s">
        <v>37</v>
      </c>
      <c r="F135" s="7">
        <v>14101817.140000001</v>
      </c>
      <c r="G135" s="7">
        <v>20205139.239999998</v>
      </c>
      <c r="H135" s="6">
        <v>100</v>
      </c>
      <c r="I135" s="6">
        <v>100</v>
      </c>
      <c r="J135" s="6">
        <v>1</v>
      </c>
      <c r="K135" s="7">
        <v>-1.28</v>
      </c>
      <c r="L135" s="7">
        <v>-1.28</v>
      </c>
      <c r="M135" s="7">
        <v>4.5</v>
      </c>
      <c r="N135" s="7">
        <v>6.86</v>
      </c>
      <c r="O135" s="6">
        <v>48401</v>
      </c>
      <c r="P135" s="7">
        <v>41.74</v>
      </c>
      <c r="Q135" s="7">
        <v>52.82</v>
      </c>
      <c r="R135" s="7">
        <v>0.36</v>
      </c>
      <c r="S135" s="7">
        <v>5.07</v>
      </c>
      <c r="T135" s="7">
        <v>1545.16</v>
      </c>
      <c r="U135" s="6">
        <v>0</v>
      </c>
      <c r="V135" s="7">
        <v>251666.29</v>
      </c>
      <c r="W135" s="7">
        <v>2920711.4</v>
      </c>
      <c r="X135" s="7">
        <v>406105.5</v>
      </c>
      <c r="Y135" s="7">
        <v>8.5500000000000007</v>
      </c>
      <c r="Z135" s="7">
        <v>7.81</v>
      </c>
      <c r="AA135" s="6">
        <v>969854</v>
      </c>
      <c r="AB135" s="7">
        <v>70.650000000000006</v>
      </c>
      <c r="AC135" s="7">
        <v>23.62</v>
      </c>
      <c r="AD135" s="7">
        <v>74.08</v>
      </c>
      <c r="AE135" s="7">
        <v>40.67</v>
      </c>
      <c r="AF135" s="6">
        <v>3000</v>
      </c>
      <c r="AG135" s="6">
        <v>0</v>
      </c>
      <c r="AH135" s="7">
        <v>1166003.47</v>
      </c>
      <c r="AI135" s="7">
        <v>3326816.9</v>
      </c>
      <c r="AJ135" s="6">
        <v>0</v>
      </c>
      <c r="AK135"/>
      <c r="AL135"/>
    </row>
    <row r="136" spans="1:38" ht="18.75" customHeight="1" x14ac:dyDescent="0.25">
      <c r="A136" s="8" t="str">
        <f>VLOOKUP(TradeVolume[[#This Row],[Partner Name]],CountryList[],2,FALSE)</f>
        <v>MAC</v>
      </c>
      <c r="B136" s="5" t="s">
        <v>153</v>
      </c>
      <c r="C136" s="6">
        <v>2020</v>
      </c>
      <c r="D136" s="5" t="s">
        <v>36</v>
      </c>
      <c r="E136" s="5" t="s">
        <v>37</v>
      </c>
      <c r="F136" s="7">
        <v>1408683.09</v>
      </c>
      <c r="G136" s="7">
        <v>10178391.689999999</v>
      </c>
      <c r="H136" s="6">
        <v>100</v>
      </c>
      <c r="I136" s="6">
        <v>100</v>
      </c>
      <c r="J136" s="6">
        <v>1</v>
      </c>
      <c r="K136" s="7">
        <v>-0.31</v>
      </c>
      <c r="L136" s="7">
        <v>-0.31</v>
      </c>
      <c r="M136" s="7">
        <v>4.5</v>
      </c>
      <c r="N136" s="7">
        <v>4.7699999999999996</v>
      </c>
      <c r="O136" s="6">
        <v>22380</v>
      </c>
      <c r="P136" s="7">
        <v>59.27</v>
      </c>
      <c r="Q136" s="7">
        <v>33.49</v>
      </c>
      <c r="R136" s="7">
        <v>5.04</v>
      </c>
      <c r="S136" s="7">
        <v>2.2000000000000002</v>
      </c>
      <c r="T136" s="7">
        <v>754.3</v>
      </c>
      <c r="U136" s="6">
        <v>0</v>
      </c>
      <c r="V136" s="7">
        <v>215404.07</v>
      </c>
      <c r="W136" s="7">
        <v>1233534.68</v>
      </c>
      <c r="X136" s="7">
        <v>232910.91</v>
      </c>
      <c r="Y136" s="7">
        <v>9.7799999999999994</v>
      </c>
      <c r="Z136" s="7">
        <v>10.92</v>
      </c>
      <c r="AA136" s="6">
        <v>577567</v>
      </c>
      <c r="AB136" s="7">
        <v>71.510000000000005</v>
      </c>
      <c r="AC136" s="7">
        <v>21.42</v>
      </c>
      <c r="AD136" s="7">
        <v>121.28</v>
      </c>
      <c r="AE136" s="7">
        <v>61.29</v>
      </c>
      <c r="AF136" s="7">
        <v>2739.7</v>
      </c>
      <c r="AG136" s="6">
        <v>0</v>
      </c>
      <c r="AH136" s="7">
        <v>639062.66</v>
      </c>
      <c r="AI136" s="7">
        <v>1466445.59</v>
      </c>
      <c r="AJ136" s="6">
        <v>0</v>
      </c>
      <c r="AK136"/>
      <c r="AL136"/>
    </row>
    <row r="137" spans="1:38" ht="18.75" customHeight="1" x14ac:dyDescent="0.25">
      <c r="A137" s="8" t="str">
        <f>VLOOKUP(TradeVolume[[#This Row],[Partner Name]],CountryList[],2,FALSE)</f>
        <v>MAR</v>
      </c>
      <c r="B137" s="5" t="s">
        <v>93</v>
      </c>
      <c r="C137" s="6">
        <v>2020</v>
      </c>
      <c r="D137" s="5" t="s">
        <v>36</v>
      </c>
      <c r="E137" s="5" t="s">
        <v>37</v>
      </c>
      <c r="F137" s="7">
        <v>29022927.379999999</v>
      </c>
      <c r="G137" s="7">
        <v>61581723.149999999</v>
      </c>
      <c r="H137" s="6">
        <v>100</v>
      </c>
      <c r="I137" s="6">
        <v>100</v>
      </c>
      <c r="J137" s="22">
        <v>1</v>
      </c>
      <c r="K137" s="24">
        <v>-6.61</v>
      </c>
      <c r="L137" s="24">
        <v>-6.61</v>
      </c>
      <c r="M137" s="7">
        <v>3.62</v>
      </c>
      <c r="N137" s="7">
        <v>4.43</v>
      </c>
      <c r="O137" s="6">
        <v>113659</v>
      </c>
      <c r="P137" s="7">
        <v>21.78</v>
      </c>
      <c r="Q137" s="7">
        <v>73.44</v>
      </c>
      <c r="R137" s="7">
        <v>2.7</v>
      </c>
      <c r="S137" s="7">
        <v>2.08</v>
      </c>
      <c r="T137" s="7">
        <v>1331.46</v>
      </c>
      <c r="U137" s="6">
        <v>0</v>
      </c>
      <c r="V137" s="7">
        <v>10305554.560000001</v>
      </c>
      <c r="W137" s="7">
        <v>43698656.299999997</v>
      </c>
      <c r="X137" s="7">
        <v>1264181.8</v>
      </c>
      <c r="Y137" s="7">
        <v>8.9</v>
      </c>
      <c r="Z137" s="7">
        <v>10.57</v>
      </c>
      <c r="AA137" s="6">
        <v>1069506</v>
      </c>
      <c r="AB137" s="7">
        <v>70.709999999999994</v>
      </c>
      <c r="AC137" s="7">
        <v>23.1</v>
      </c>
      <c r="AD137" s="7">
        <v>38.11</v>
      </c>
      <c r="AE137" s="7">
        <v>20.12</v>
      </c>
      <c r="AF137" s="6">
        <v>3000</v>
      </c>
      <c r="AG137" s="6">
        <v>0</v>
      </c>
      <c r="AH137" s="7">
        <v>20764507.91</v>
      </c>
      <c r="AI137" s="7">
        <v>44962838.090000004</v>
      </c>
      <c r="AJ137" s="6">
        <v>0</v>
      </c>
      <c r="AK137"/>
      <c r="AL137"/>
    </row>
    <row r="138" spans="1:38" ht="18.75" customHeight="1" x14ac:dyDescent="0.25">
      <c r="A138" s="8" t="str">
        <f>VLOOKUP(TradeVolume[[#This Row],[Partner Name]],CountryList[],2,FALSE)</f>
        <v>MDA</v>
      </c>
      <c r="B138" s="5" t="s">
        <v>158</v>
      </c>
      <c r="C138" s="6">
        <v>2020</v>
      </c>
      <c r="D138" s="5" t="s">
        <v>36</v>
      </c>
      <c r="E138" s="5" t="s">
        <v>37</v>
      </c>
      <c r="F138" s="7">
        <v>3071364.72</v>
      </c>
      <c r="G138" s="7">
        <v>8480402.4600000009</v>
      </c>
      <c r="H138" s="6">
        <v>100</v>
      </c>
      <c r="I138" s="6">
        <v>100</v>
      </c>
      <c r="J138" s="22">
        <v>1</v>
      </c>
      <c r="K138" s="24">
        <v>-3.72</v>
      </c>
      <c r="L138" s="24">
        <v>-3.72</v>
      </c>
      <c r="M138" s="7">
        <v>1.06</v>
      </c>
      <c r="N138" s="7">
        <v>2.1800000000000002</v>
      </c>
      <c r="O138" s="6">
        <v>51174</v>
      </c>
      <c r="P138" s="7">
        <v>9.31</v>
      </c>
      <c r="Q138" s="7">
        <v>82.15</v>
      </c>
      <c r="R138" s="7">
        <v>7.27</v>
      </c>
      <c r="S138" s="7">
        <v>1.28</v>
      </c>
      <c r="T138" s="7">
        <v>422.55</v>
      </c>
      <c r="U138" s="6">
        <v>0</v>
      </c>
      <c r="V138" s="7">
        <v>431865.28</v>
      </c>
      <c r="W138" s="7">
        <v>4053939.01</v>
      </c>
      <c r="X138" s="7">
        <v>875404.81</v>
      </c>
      <c r="Y138" s="7">
        <v>9.49</v>
      </c>
      <c r="Z138" s="7">
        <v>11.94</v>
      </c>
      <c r="AA138" s="6">
        <v>713378</v>
      </c>
      <c r="AB138" s="7">
        <v>69.3</v>
      </c>
      <c r="AC138" s="7">
        <v>22.82</v>
      </c>
      <c r="AD138" s="7">
        <v>74.91</v>
      </c>
      <c r="AE138" s="7">
        <v>34.869999999999997</v>
      </c>
      <c r="AF138" s="6">
        <v>3000</v>
      </c>
      <c r="AG138" s="6">
        <v>0</v>
      </c>
      <c r="AH138" s="7">
        <v>1763001.05</v>
      </c>
      <c r="AI138" s="7">
        <v>4929343.82</v>
      </c>
      <c r="AJ138" s="6">
        <v>0</v>
      </c>
      <c r="AK138"/>
      <c r="AL138"/>
    </row>
    <row r="139" spans="1:38" ht="18.75" customHeight="1" x14ac:dyDescent="0.25">
      <c r="A139" s="8" t="str">
        <f>VLOOKUP(TradeVolume[[#This Row],[Partner Name]],CountryList[],2,FALSE)</f>
        <v>MDG</v>
      </c>
      <c r="B139" s="5" t="s">
        <v>196</v>
      </c>
      <c r="C139" s="6">
        <v>2020</v>
      </c>
      <c r="D139" s="5" t="s">
        <v>36</v>
      </c>
      <c r="E139" s="5" t="s">
        <v>37</v>
      </c>
      <c r="F139" s="7">
        <v>2778525.57</v>
      </c>
      <c r="G139" s="7">
        <v>3469784.1</v>
      </c>
      <c r="H139" s="6">
        <v>100</v>
      </c>
      <c r="I139" s="6">
        <v>100</v>
      </c>
      <c r="J139" s="6">
        <v>1</v>
      </c>
      <c r="K139" s="7">
        <v>-9.5299999999999994</v>
      </c>
      <c r="L139" s="7">
        <v>-9.5299999999999994</v>
      </c>
      <c r="M139" s="7">
        <v>1.83</v>
      </c>
      <c r="N139" s="7">
        <v>3.03</v>
      </c>
      <c r="O139" s="6">
        <v>29396</v>
      </c>
      <c r="P139" s="7">
        <v>15.76</v>
      </c>
      <c r="Q139" s="7">
        <v>81.78</v>
      </c>
      <c r="R139" s="7">
        <v>0.34</v>
      </c>
      <c r="S139" s="7">
        <v>2.12</v>
      </c>
      <c r="T139" s="7">
        <v>754.3</v>
      </c>
      <c r="U139" s="6">
        <v>0</v>
      </c>
      <c r="V139" s="7">
        <v>82137.149999999994</v>
      </c>
      <c r="W139" s="7">
        <v>3361926.93</v>
      </c>
      <c r="X139" s="7">
        <v>378373.56</v>
      </c>
      <c r="Y139" s="7">
        <v>10.15</v>
      </c>
      <c r="Z139" s="7">
        <v>10.35</v>
      </c>
      <c r="AA139" s="6">
        <v>591377</v>
      </c>
      <c r="AB139" s="7">
        <v>72.06</v>
      </c>
      <c r="AC139" s="7">
        <v>21.22</v>
      </c>
      <c r="AD139" s="7">
        <v>85.42</v>
      </c>
      <c r="AE139" s="7">
        <v>49.66</v>
      </c>
      <c r="AF139" s="6">
        <v>3000</v>
      </c>
      <c r="AG139" s="6">
        <v>0</v>
      </c>
      <c r="AH139" s="7">
        <v>1233767.45</v>
      </c>
      <c r="AI139" s="7">
        <v>3740300.5</v>
      </c>
      <c r="AJ139" s="6">
        <v>0</v>
      </c>
      <c r="AK139"/>
      <c r="AL139"/>
    </row>
    <row r="140" spans="1:38" ht="18.75" customHeight="1" x14ac:dyDescent="0.25">
      <c r="A140" s="8" t="str">
        <f>VLOOKUP(TradeVolume[[#This Row],[Partner Name]],CountryList[],2,FALSE)</f>
        <v>MDV</v>
      </c>
      <c r="B140" s="5" t="s">
        <v>212</v>
      </c>
      <c r="C140" s="6">
        <v>2020</v>
      </c>
      <c r="D140" s="5" t="s">
        <v>36</v>
      </c>
      <c r="E140" s="5" t="s">
        <v>37</v>
      </c>
      <c r="F140" s="7">
        <v>222719.97</v>
      </c>
      <c r="G140" s="7">
        <v>1575762.86</v>
      </c>
      <c r="H140" s="6">
        <v>100</v>
      </c>
      <c r="I140" s="6">
        <v>100</v>
      </c>
      <c r="J140" s="28"/>
      <c r="K140" s="29"/>
      <c r="L140" s="29"/>
      <c r="M140" s="7">
        <v>5.36</v>
      </c>
      <c r="N140" s="7">
        <v>12.99</v>
      </c>
      <c r="O140" s="6">
        <v>5566</v>
      </c>
      <c r="P140" s="7">
        <v>50.14</v>
      </c>
      <c r="Q140" s="7">
        <v>38.119999999999997</v>
      </c>
      <c r="R140" s="7">
        <v>11.43</v>
      </c>
      <c r="S140" s="7">
        <v>0.31</v>
      </c>
      <c r="T140" s="7">
        <v>168.65</v>
      </c>
      <c r="U140" s="6">
        <v>0</v>
      </c>
      <c r="V140" s="7">
        <v>246.84</v>
      </c>
      <c r="W140" s="7">
        <v>233093.13</v>
      </c>
      <c r="X140" s="7">
        <v>22005.81</v>
      </c>
      <c r="Y140" s="7">
        <v>9.44</v>
      </c>
      <c r="Z140" s="7">
        <v>13.8</v>
      </c>
      <c r="AA140" s="6">
        <v>289180</v>
      </c>
      <c r="AB140" s="7">
        <v>69.430000000000007</v>
      </c>
      <c r="AC140" s="7">
        <v>22.8</v>
      </c>
      <c r="AD140" s="7">
        <v>285.64</v>
      </c>
      <c r="AE140" s="7">
        <v>117.98</v>
      </c>
      <c r="AF140" s="6">
        <v>3000</v>
      </c>
      <c r="AG140" s="6">
        <v>0</v>
      </c>
      <c r="AH140" s="7">
        <v>6358.87</v>
      </c>
      <c r="AI140" s="7">
        <v>255098.94</v>
      </c>
      <c r="AJ140" s="6">
        <v>0</v>
      </c>
      <c r="AK140"/>
      <c r="AL140"/>
    </row>
    <row r="141" spans="1:38" ht="18.75" customHeight="1" x14ac:dyDescent="0.25">
      <c r="A141" s="8" t="str">
        <f>VLOOKUP(TradeVolume[[#This Row],[Partner Name]],CountryList[],2,FALSE)</f>
        <v>MEA</v>
      </c>
      <c r="B141" s="5" t="s">
        <v>45</v>
      </c>
      <c r="C141" s="6">
        <v>2020</v>
      </c>
      <c r="D141" s="5" t="s">
        <v>36</v>
      </c>
      <c r="E141" s="5" t="s">
        <v>37</v>
      </c>
      <c r="F141" s="7">
        <v>732299568.25999999</v>
      </c>
      <c r="G141" s="7">
        <v>968780461.40999997</v>
      </c>
      <c r="H141" s="6">
        <v>100</v>
      </c>
      <c r="I141" s="6">
        <v>100</v>
      </c>
      <c r="J141" s="21"/>
      <c r="K141" s="23"/>
      <c r="L141" s="23"/>
      <c r="M141" s="7">
        <v>4.1900000000000004</v>
      </c>
      <c r="N141" s="7">
        <v>2.37</v>
      </c>
      <c r="O141" s="6">
        <v>1289241</v>
      </c>
      <c r="P141" s="7">
        <v>37.450000000000003</v>
      </c>
      <c r="Q141" s="7">
        <v>56.94</v>
      </c>
      <c r="R141" s="7">
        <v>4.25</v>
      </c>
      <c r="S141" s="7">
        <v>1.36</v>
      </c>
      <c r="T141" s="6">
        <v>3000</v>
      </c>
      <c r="U141" s="6">
        <v>0</v>
      </c>
      <c r="V141" s="7">
        <v>97586689.700000003</v>
      </c>
      <c r="W141" s="7">
        <v>801054567.36000001</v>
      </c>
      <c r="X141" s="7">
        <v>578718.1</v>
      </c>
      <c r="Y141" s="7">
        <v>8.3699999999999992</v>
      </c>
      <c r="Z141" s="7">
        <v>5.16</v>
      </c>
      <c r="AA141" s="6">
        <v>1511162</v>
      </c>
      <c r="AB141" s="7">
        <v>69.34</v>
      </c>
      <c r="AC141" s="7">
        <v>24.77</v>
      </c>
      <c r="AD141" s="7">
        <v>4.58</v>
      </c>
      <c r="AE141" s="7">
        <v>2.3199999999999998</v>
      </c>
      <c r="AF141" s="6">
        <v>3000</v>
      </c>
      <c r="AG141" s="6">
        <v>0</v>
      </c>
      <c r="AH141" s="7">
        <v>429336423.50999999</v>
      </c>
      <c r="AI141" s="7">
        <v>801633285.47000003</v>
      </c>
      <c r="AJ141" s="6">
        <v>0</v>
      </c>
      <c r="AK141"/>
      <c r="AL141"/>
    </row>
    <row r="142" spans="1:38" ht="18.75" customHeight="1" x14ac:dyDescent="0.25">
      <c r="A142" s="8" t="str">
        <f>VLOOKUP(TradeVolume[[#This Row],[Partner Name]],CountryList[],2,FALSE)</f>
        <v>MEX</v>
      </c>
      <c r="B142" s="5" t="s">
        <v>57</v>
      </c>
      <c r="C142" s="6">
        <v>2020</v>
      </c>
      <c r="D142" s="5" t="s">
        <v>36</v>
      </c>
      <c r="E142" s="5" t="s">
        <v>37</v>
      </c>
      <c r="F142" s="7">
        <v>444615324.58999997</v>
      </c>
      <c r="G142" s="7">
        <v>382298485.38999999</v>
      </c>
      <c r="H142" s="6">
        <v>100</v>
      </c>
      <c r="I142" s="6">
        <v>100</v>
      </c>
      <c r="J142" s="6">
        <v>1</v>
      </c>
      <c r="K142" s="7">
        <v>-8.2799999999999994</v>
      </c>
      <c r="L142" s="7">
        <v>-8.2799999999999994</v>
      </c>
      <c r="M142" s="7">
        <v>3.11</v>
      </c>
      <c r="N142" s="7">
        <v>4.4000000000000004</v>
      </c>
      <c r="O142" s="6">
        <v>269775</v>
      </c>
      <c r="P142" s="7">
        <v>27.02</v>
      </c>
      <c r="Q142" s="7">
        <v>69.569999999999993</v>
      </c>
      <c r="R142" s="7">
        <v>2.61</v>
      </c>
      <c r="S142" s="7">
        <v>0.79</v>
      </c>
      <c r="T142" s="7">
        <v>1331.46</v>
      </c>
      <c r="U142" s="6">
        <v>0</v>
      </c>
      <c r="V142" s="7">
        <v>98339634.959999993</v>
      </c>
      <c r="W142" s="7">
        <v>445100126.39999998</v>
      </c>
      <c r="X142" s="7">
        <v>11460070.93</v>
      </c>
      <c r="Y142" s="7">
        <v>8.35</v>
      </c>
      <c r="Z142" s="7">
        <v>8.7200000000000006</v>
      </c>
      <c r="AA142" s="6">
        <v>1406542</v>
      </c>
      <c r="AB142" s="7">
        <v>69.64</v>
      </c>
      <c r="AC142" s="7">
        <v>24.55</v>
      </c>
      <c r="AD142" s="7">
        <v>20.13</v>
      </c>
      <c r="AE142" s="7">
        <v>10.119999999999999</v>
      </c>
      <c r="AF142" s="6">
        <v>3000</v>
      </c>
      <c r="AG142" s="6">
        <v>0</v>
      </c>
      <c r="AH142" s="7">
        <v>218872252.65000001</v>
      </c>
      <c r="AI142" s="7">
        <v>456560197.32999998</v>
      </c>
      <c r="AJ142" s="6">
        <v>0</v>
      </c>
      <c r="AK142"/>
      <c r="AL142"/>
    </row>
    <row r="143" spans="1:38" ht="18.75" customHeight="1" x14ac:dyDescent="0.25">
      <c r="A143" s="8" t="str">
        <f>VLOOKUP(TradeVolume[[#This Row],[Partner Name]],CountryList[],2,FALSE)</f>
        <v>MHL</v>
      </c>
      <c r="B143" s="5" t="s">
        <v>130</v>
      </c>
      <c r="C143" s="6">
        <v>2020</v>
      </c>
      <c r="D143" s="5" t="s">
        <v>36</v>
      </c>
      <c r="E143" s="5" t="s">
        <v>37</v>
      </c>
      <c r="F143" s="7">
        <v>814401.14</v>
      </c>
      <c r="G143" s="6">
        <v>16792487</v>
      </c>
      <c r="H143" s="6">
        <v>100</v>
      </c>
      <c r="I143" s="6">
        <v>100</v>
      </c>
      <c r="J143" s="21"/>
      <c r="K143" s="23"/>
      <c r="L143" s="23"/>
      <c r="M143" s="7">
        <v>6.52</v>
      </c>
      <c r="N143" s="7">
        <v>0.96</v>
      </c>
      <c r="O143" s="6">
        <v>2444</v>
      </c>
      <c r="P143" s="7">
        <v>69.97</v>
      </c>
      <c r="Q143" s="7">
        <v>28.07</v>
      </c>
      <c r="R143" s="7">
        <v>0.74</v>
      </c>
      <c r="S143" s="7">
        <v>1.23</v>
      </c>
      <c r="T143" s="7">
        <v>142.19</v>
      </c>
      <c r="U143" s="6">
        <v>0</v>
      </c>
      <c r="V143" s="7">
        <v>3.41</v>
      </c>
      <c r="W143" s="7">
        <v>1166028.69</v>
      </c>
      <c r="X143" s="7">
        <v>93659.12</v>
      </c>
      <c r="Y143" s="7">
        <v>8.67</v>
      </c>
      <c r="Z143" s="7">
        <v>5.86</v>
      </c>
      <c r="AA143" s="6">
        <v>179100</v>
      </c>
      <c r="AB143" s="7">
        <v>66.849999999999994</v>
      </c>
      <c r="AC143" s="7">
        <v>25.69</v>
      </c>
      <c r="AD143" s="7">
        <v>358.88</v>
      </c>
      <c r="AE143" s="7">
        <v>187.27</v>
      </c>
      <c r="AF143" s="6">
        <v>3000</v>
      </c>
      <c r="AG143" s="6">
        <v>0</v>
      </c>
      <c r="AH143" s="7">
        <v>548994.4</v>
      </c>
      <c r="AI143" s="7">
        <v>1259687.81</v>
      </c>
      <c r="AJ143" s="6">
        <v>0</v>
      </c>
      <c r="AK143"/>
      <c r="AL143"/>
    </row>
    <row r="144" spans="1:38" ht="18.75" customHeight="1" x14ac:dyDescent="0.25">
      <c r="A144" s="8" t="str">
        <f>VLOOKUP(TradeVolume[[#This Row],[Partner Name]],CountryList[],2,FALSE)</f>
        <v>MKD</v>
      </c>
      <c r="B144" s="5" t="s">
        <v>143</v>
      </c>
      <c r="C144" s="6">
        <v>2020</v>
      </c>
      <c r="D144" s="5" t="s">
        <v>36</v>
      </c>
      <c r="E144" s="5" t="s">
        <v>37</v>
      </c>
      <c r="F144" s="7">
        <v>7476528.6600000001</v>
      </c>
      <c r="G144" s="7">
        <v>12424649.09</v>
      </c>
      <c r="H144" s="6">
        <v>100</v>
      </c>
      <c r="I144" s="6">
        <v>100</v>
      </c>
      <c r="J144" s="22">
        <v>1</v>
      </c>
      <c r="K144" s="24">
        <v>-3.98</v>
      </c>
      <c r="L144" s="24">
        <v>-3.98</v>
      </c>
      <c r="M144" s="6">
        <v>1</v>
      </c>
      <c r="N144" s="7">
        <v>1.54</v>
      </c>
      <c r="O144" s="6">
        <v>66720</v>
      </c>
      <c r="P144" s="7">
        <v>9.3000000000000007</v>
      </c>
      <c r="Q144" s="7">
        <v>81.93</v>
      </c>
      <c r="R144" s="7">
        <v>6.64</v>
      </c>
      <c r="S144" s="7">
        <v>2.13</v>
      </c>
      <c r="T144" s="7">
        <v>754.3</v>
      </c>
      <c r="U144" s="6">
        <v>0</v>
      </c>
      <c r="V144" s="7">
        <v>668098.64</v>
      </c>
      <c r="W144" s="7">
        <v>11033446.189999999</v>
      </c>
      <c r="X144" s="7">
        <v>1505475.31</v>
      </c>
      <c r="Y144" s="7">
        <v>9.19</v>
      </c>
      <c r="Z144" s="7">
        <v>8.23</v>
      </c>
      <c r="AA144" s="6">
        <v>834599</v>
      </c>
      <c r="AB144" s="7">
        <v>70.540000000000006</v>
      </c>
      <c r="AC144" s="7">
        <v>22.54</v>
      </c>
      <c r="AD144" s="7">
        <v>58.46</v>
      </c>
      <c r="AE144" s="7">
        <v>28.11</v>
      </c>
      <c r="AF144" s="6">
        <v>3000</v>
      </c>
      <c r="AG144" s="6">
        <v>0</v>
      </c>
      <c r="AH144" s="7">
        <v>2830919.47</v>
      </c>
      <c r="AI144" s="7">
        <v>12538921.5</v>
      </c>
      <c r="AJ144" s="6">
        <v>0</v>
      </c>
      <c r="AK144"/>
      <c r="AL144"/>
    </row>
    <row r="145" spans="1:38" ht="18.75" customHeight="1" x14ac:dyDescent="0.25">
      <c r="A145" s="8" t="str">
        <f>VLOOKUP(TradeVolume[[#This Row],[Partner Name]],CountryList[],2,FALSE)</f>
        <v>MLI</v>
      </c>
      <c r="B145" s="5" t="s">
        <v>179</v>
      </c>
      <c r="C145" s="6">
        <v>2020</v>
      </c>
      <c r="D145" s="5" t="s">
        <v>36</v>
      </c>
      <c r="E145" s="5" t="s">
        <v>37</v>
      </c>
      <c r="F145" s="7">
        <v>5091262.8600000003</v>
      </c>
      <c r="G145" s="7">
        <v>5212235.4400000004</v>
      </c>
      <c r="H145" s="6">
        <v>100</v>
      </c>
      <c r="I145" s="6">
        <v>100</v>
      </c>
      <c r="J145" s="28"/>
      <c r="K145" s="29"/>
      <c r="L145" s="29"/>
      <c r="M145" s="7">
        <v>2.15</v>
      </c>
      <c r="N145" s="7">
        <v>0.16</v>
      </c>
      <c r="O145" s="6">
        <v>12096</v>
      </c>
      <c r="P145" s="7">
        <v>30.92</v>
      </c>
      <c r="Q145" s="7">
        <v>67.290000000000006</v>
      </c>
      <c r="R145" s="7">
        <v>1.75</v>
      </c>
      <c r="S145" s="7">
        <v>0.04</v>
      </c>
      <c r="T145" s="6">
        <v>60</v>
      </c>
      <c r="U145" s="6">
        <v>0</v>
      </c>
      <c r="V145" s="7">
        <v>95.8</v>
      </c>
      <c r="W145" s="7">
        <v>214963.94</v>
      </c>
      <c r="X145" s="7">
        <v>5144540.95</v>
      </c>
      <c r="Y145" s="7">
        <v>9.09</v>
      </c>
      <c r="Z145" s="7">
        <v>5.39</v>
      </c>
      <c r="AA145" s="6">
        <v>484411</v>
      </c>
      <c r="AB145" s="7">
        <v>69.510000000000005</v>
      </c>
      <c r="AC145" s="7">
        <v>23.81</v>
      </c>
      <c r="AD145" s="7">
        <v>183.66</v>
      </c>
      <c r="AE145" s="7">
        <v>83.88</v>
      </c>
      <c r="AF145" s="6">
        <v>3000</v>
      </c>
      <c r="AG145" s="6">
        <v>0</v>
      </c>
      <c r="AH145" s="7">
        <v>5143203.9800000004</v>
      </c>
      <c r="AI145" s="7">
        <v>5359504.8899999997</v>
      </c>
      <c r="AJ145" s="6">
        <v>0</v>
      </c>
      <c r="AK145"/>
      <c r="AL145"/>
    </row>
    <row r="146" spans="1:38" ht="18.75" customHeight="1" x14ac:dyDescent="0.25">
      <c r="A146" s="8" t="str">
        <f>VLOOKUP(TradeVolume[[#This Row],[Partner Name]],CountryList[],2,FALSE)</f>
        <v>MLT</v>
      </c>
      <c r="B146" s="5" t="s">
        <v>136</v>
      </c>
      <c r="C146" s="6">
        <v>2020</v>
      </c>
      <c r="D146" s="5" t="s">
        <v>36</v>
      </c>
      <c r="E146" s="5" t="s">
        <v>37</v>
      </c>
      <c r="F146" s="7">
        <v>4116022.6</v>
      </c>
      <c r="G146" s="7">
        <v>14613893.75</v>
      </c>
      <c r="H146" s="6">
        <v>100</v>
      </c>
      <c r="I146" s="6">
        <v>100</v>
      </c>
      <c r="J146" s="6">
        <v>1</v>
      </c>
      <c r="K146" s="7">
        <v>-20.14</v>
      </c>
      <c r="L146" s="7">
        <v>-20.14</v>
      </c>
      <c r="M146" s="7">
        <v>5.26</v>
      </c>
      <c r="N146" s="7">
        <v>2.4700000000000002</v>
      </c>
      <c r="O146" s="6">
        <v>19428</v>
      </c>
      <c r="P146" s="7">
        <v>42.8</v>
      </c>
      <c r="Q146" s="7">
        <v>56.04</v>
      </c>
      <c r="R146" s="7">
        <v>0.25</v>
      </c>
      <c r="S146" s="7">
        <v>0.91</v>
      </c>
      <c r="T146" s="6">
        <v>330</v>
      </c>
      <c r="U146" s="6">
        <v>0</v>
      </c>
      <c r="V146" s="7">
        <v>29523.82</v>
      </c>
      <c r="W146" s="7">
        <v>2062516.49</v>
      </c>
      <c r="X146" s="7">
        <v>64851.73</v>
      </c>
      <c r="Y146" s="7">
        <v>8.86</v>
      </c>
      <c r="Z146" s="7">
        <v>4.9400000000000004</v>
      </c>
      <c r="AA146" s="6">
        <v>565656</v>
      </c>
      <c r="AB146" s="7">
        <v>69.67</v>
      </c>
      <c r="AC146" s="7">
        <v>23.43</v>
      </c>
      <c r="AD146" s="7">
        <v>134.97999999999999</v>
      </c>
      <c r="AE146" s="7">
        <v>66.069999999999993</v>
      </c>
      <c r="AF146" s="7">
        <v>1598.29</v>
      </c>
      <c r="AG146" s="6">
        <v>0</v>
      </c>
      <c r="AH146" s="7">
        <v>922306.43</v>
      </c>
      <c r="AI146" s="7">
        <v>2127368.2200000002</v>
      </c>
      <c r="AJ146" s="6">
        <v>0</v>
      </c>
      <c r="AK146"/>
      <c r="AL146"/>
    </row>
    <row r="147" spans="1:38" ht="18.75" customHeight="1" x14ac:dyDescent="0.25">
      <c r="A147" s="8" t="str">
        <f>VLOOKUP(TradeVolume[[#This Row],[Partner Name]],CountryList[],2,FALSE)</f>
        <v>MMR</v>
      </c>
      <c r="B147" s="5" t="s">
        <v>116</v>
      </c>
      <c r="C147" s="6">
        <v>2020</v>
      </c>
      <c r="D147" s="5" t="s">
        <v>36</v>
      </c>
      <c r="E147" s="5" t="s">
        <v>37</v>
      </c>
      <c r="F147" s="7">
        <v>19434562.16</v>
      </c>
      <c r="G147" s="7">
        <v>26705676.73</v>
      </c>
      <c r="H147" s="6">
        <v>100</v>
      </c>
      <c r="I147" s="6">
        <v>100</v>
      </c>
      <c r="J147" s="6">
        <v>1</v>
      </c>
      <c r="K147" s="7">
        <v>-1.75</v>
      </c>
      <c r="L147" s="7">
        <v>-1.75</v>
      </c>
      <c r="M147" s="7">
        <v>2.39</v>
      </c>
      <c r="N147" s="7">
        <v>5.18</v>
      </c>
      <c r="O147" s="6">
        <v>47803</v>
      </c>
      <c r="P147" s="7">
        <v>27.99</v>
      </c>
      <c r="Q147" s="7">
        <v>67.31</v>
      </c>
      <c r="R147" s="7">
        <v>1.57</v>
      </c>
      <c r="S147" s="7">
        <v>3.13</v>
      </c>
      <c r="T147" s="7">
        <v>760.57</v>
      </c>
      <c r="U147" s="6">
        <v>0</v>
      </c>
      <c r="V147" s="7">
        <v>744086.24</v>
      </c>
      <c r="W147" s="7">
        <v>15043794.16</v>
      </c>
      <c r="X147" s="7">
        <v>4225417.07</v>
      </c>
      <c r="Y147" s="7">
        <v>9.77</v>
      </c>
      <c r="Z147" s="7">
        <v>11.66</v>
      </c>
      <c r="AA147" s="6">
        <v>685511</v>
      </c>
      <c r="AB147" s="7">
        <v>71.55</v>
      </c>
      <c r="AC147" s="7">
        <v>21.62</v>
      </c>
      <c r="AD147" s="7">
        <v>65.099999999999994</v>
      </c>
      <c r="AE147" s="7">
        <v>32.71</v>
      </c>
      <c r="AF147" s="6">
        <v>3000</v>
      </c>
      <c r="AG147" s="6">
        <v>0</v>
      </c>
      <c r="AH147" s="7">
        <v>10680166.369999999</v>
      </c>
      <c r="AI147" s="7">
        <v>19269211.239999998</v>
      </c>
      <c r="AJ147" s="6">
        <v>0</v>
      </c>
      <c r="AK147"/>
      <c r="AL147"/>
    </row>
    <row r="148" spans="1:38" ht="18.75" customHeight="1" x14ac:dyDescent="0.25">
      <c r="A148" s="8" t="str">
        <f>VLOOKUP(TradeVolume[[#This Row],[Partner Name]],CountryList[],2,FALSE)</f>
        <v>MNE</v>
      </c>
      <c r="B148" s="5" t="s">
        <v>195</v>
      </c>
      <c r="C148" s="6">
        <v>2020</v>
      </c>
      <c r="D148" s="5" t="s">
        <v>36</v>
      </c>
      <c r="E148" s="5" t="s">
        <v>37</v>
      </c>
      <c r="F148" s="7">
        <v>458447.26</v>
      </c>
      <c r="G148" s="7">
        <v>3532899.35</v>
      </c>
      <c r="H148" s="6">
        <v>100</v>
      </c>
      <c r="I148" s="6">
        <v>100</v>
      </c>
      <c r="J148" s="22">
        <v>1</v>
      </c>
      <c r="K148" s="24">
        <v>-9.27</v>
      </c>
      <c r="L148" s="24">
        <v>-9.27</v>
      </c>
      <c r="M148" s="7">
        <v>1.65</v>
      </c>
      <c r="N148" s="7">
        <v>1.49</v>
      </c>
      <c r="O148" s="6">
        <v>19888</v>
      </c>
      <c r="P148" s="7">
        <v>9.8699999999999992</v>
      </c>
      <c r="Q148" s="7">
        <v>75.16</v>
      </c>
      <c r="R148" s="7">
        <v>14.27</v>
      </c>
      <c r="S148" s="7">
        <v>0.7</v>
      </c>
      <c r="T148" s="7">
        <v>754.3</v>
      </c>
      <c r="U148" s="6">
        <v>0</v>
      </c>
      <c r="V148" s="7">
        <v>12690.81</v>
      </c>
      <c r="W148" s="7">
        <v>171334.51</v>
      </c>
      <c r="X148" s="7">
        <v>367911.36</v>
      </c>
      <c r="Y148" s="7">
        <v>8.9</v>
      </c>
      <c r="Z148" s="7">
        <v>6.38</v>
      </c>
      <c r="AA148" s="6">
        <v>488668</v>
      </c>
      <c r="AB148" s="7">
        <v>69.400000000000006</v>
      </c>
      <c r="AC148" s="7">
        <v>24.02</v>
      </c>
      <c r="AD148" s="7">
        <v>106.22</v>
      </c>
      <c r="AE148" s="7">
        <v>55.53</v>
      </c>
      <c r="AF148" s="6">
        <v>3000</v>
      </c>
      <c r="AG148" s="6">
        <v>0</v>
      </c>
      <c r="AH148" s="7">
        <v>143947.16</v>
      </c>
      <c r="AI148" s="7">
        <v>539245.87</v>
      </c>
      <c r="AJ148" s="6">
        <v>0</v>
      </c>
      <c r="AK148"/>
      <c r="AL148"/>
    </row>
    <row r="149" spans="1:38" ht="18.75" customHeight="1" x14ac:dyDescent="0.25">
      <c r="A149" s="8" t="str">
        <f>VLOOKUP(TradeVolume[[#This Row],[Partner Name]],CountryList[],2,FALSE)</f>
        <v>MNG</v>
      </c>
      <c r="B149" s="5" t="s">
        <v>181</v>
      </c>
      <c r="C149" s="6">
        <v>2020</v>
      </c>
      <c r="D149" s="5" t="s">
        <v>36</v>
      </c>
      <c r="E149" s="5" t="s">
        <v>37</v>
      </c>
      <c r="F149" s="7">
        <v>6240940.1900000004</v>
      </c>
      <c r="G149" s="7">
        <v>5175515.17</v>
      </c>
      <c r="H149" s="6">
        <v>100</v>
      </c>
      <c r="I149" s="6">
        <v>100</v>
      </c>
      <c r="J149" s="6">
        <v>1</v>
      </c>
      <c r="K149" s="7">
        <v>-7.01</v>
      </c>
      <c r="L149" s="7">
        <v>-7.01</v>
      </c>
      <c r="M149" s="7">
        <v>5.12</v>
      </c>
      <c r="N149" s="7">
        <v>1.1100000000000001</v>
      </c>
      <c r="O149" s="6">
        <v>12063</v>
      </c>
      <c r="P149" s="7">
        <v>26.49</v>
      </c>
      <c r="Q149" s="7">
        <v>65.19</v>
      </c>
      <c r="R149" s="7">
        <v>4.83</v>
      </c>
      <c r="S149" s="7">
        <v>3.48</v>
      </c>
      <c r="T149" s="7">
        <v>754.3</v>
      </c>
      <c r="U149" s="6">
        <v>0</v>
      </c>
      <c r="V149" s="7">
        <v>6275.34</v>
      </c>
      <c r="W149" s="7">
        <v>2620623.75</v>
      </c>
      <c r="X149" s="7">
        <v>3527372.54</v>
      </c>
      <c r="Y149" s="7">
        <v>9.4499999999999993</v>
      </c>
      <c r="Z149" s="7">
        <v>3.76</v>
      </c>
      <c r="AA149" s="6">
        <v>397124</v>
      </c>
      <c r="AB149" s="7">
        <v>70.62</v>
      </c>
      <c r="AC149" s="7">
        <v>22.93</v>
      </c>
      <c r="AD149" s="7">
        <v>133.99</v>
      </c>
      <c r="AE149" s="7">
        <v>78.44</v>
      </c>
      <c r="AF149" s="6">
        <v>3000</v>
      </c>
      <c r="AG149" s="6">
        <v>0</v>
      </c>
      <c r="AH149" s="7">
        <v>5199936.1399999997</v>
      </c>
      <c r="AI149" s="7">
        <v>6147996.29</v>
      </c>
      <c r="AJ149" s="6">
        <v>0</v>
      </c>
      <c r="AK149"/>
      <c r="AL149"/>
    </row>
    <row r="150" spans="1:38" ht="18.75" customHeight="1" x14ac:dyDescent="0.25">
      <c r="A150" s="8" t="str">
        <f>VLOOKUP(TradeVolume[[#This Row],[Partner Name]],CountryList[],2,FALSE)</f>
        <v>MNP</v>
      </c>
      <c r="B150" s="5" t="s">
        <v>259</v>
      </c>
      <c r="C150" s="6">
        <v>2020</v>
      </c>
      <c r="D150" s="5" t="s">
        <v>36</v>
      </c>
      <c r="E150" s="5" t="s">
        <v>37</v>
      </c>
      <c r="F150" s="7">
        <v>8129.79</v>
      </c>
      <c r="G150" s="7">
        <v>118998.69</v>
      </c>
      <c r="H150" s="6">
        <v>100</v>
      </c>
      <c r="I150" s="6">
        <v>100</v>
      </c>
      <c r="J150" s="28"/>
      <c r="K150" s="29"/>
      <c r="L150" s="29"/>
      <c r="M150" s="7">
        <v>7.11</v>
      </c>
      <c r="N150" s="7">
        <v>2.2200000000000002</v>
      </c>
      <c r="O150" s="6">
        <v>1146</v>
      </c>
      <c r="P150" s="7">
        <v>62.83</v>
      </c>
      <c r="Q150" s="7">
        <v>35.6</v>
      </c>
      <c r="R150" s="7">
        <v>0.7</v>
      </c>
      <c r="S150" s="7">
        <v>0.87</v>
      </c>
      <c r="T150" s="7">
        <v>754.3</v>
      </c>
      <c r="U150" s="6">
        <v>0</v>
      </c>
      <c r="V150" s="7">
        <v>278.72000000000003</v>
      </c>
      <c r="W150" s="7">
        <v>4683.42</v>
      </c>
      <c r="X150" s="7">
        <v>3850.18</v>
      </c>
      <c r="Y150" s="7">
        <v>8.5500000000000007</v>
      </c>
      <c r="Z150" s="7">
        <v>9.7200000000000006</v>
      </c>
      <c r="AA150" s="6">
        <v>79991</v>
      </c>
      <c r="AB150" s="7">
        <v>70.33</v>
      </c>
      <c r="AC150" s="7">
        <v>25.69</v>
      </c>
      <c r="AD150" s="7">
        <v>147.21</v>
      </c>
      <c r="AE150" s="7">
        <v>131.24</v>
      </c>
      <c r="AF150" s="7">
        <v>1331.46</v>
      </c>
      <c r="AG150" s="6">
        <v>0</v>
      </c>
      <c r="AH150" s="7">
        <v>3323.34</v>
      </c>
      <c r="AI150" s="7">
        <v>8533.6</v>
      </c>
      <c r="AJ150" s="6">
        <v>0</v>
      </c>
      <c r="AK150"/>
      <c r="AL150"/>
    </row>
    <row r="151" spans="1:38" ht="18.75" customHeight="1" x14ac:dyDescent="0.25">
      <c r="A151" s="8" t="str">
        <f>VLOOKUP(TradeVolume[[#This Row],[Partner Name]],CountryList[],2,FALSE)</f>
        <v>MOZ</v>
      </c>
      <c r="B151" s="5" t="s">
        <v>146</v>
      </c>
      <c r="C151" s="6">
        <v>2020</v>
      </c>
      <c r="D151" s="5" t="s">
        <v>36</v>
      </c>
      <c r="E151" s="5" t="s">
        <v>37</v>
      </c>
      <c r="F151" s="7">
        <v>4871331.8</v>
      </c>
      <c r="G151" s="7">
        <v>11735729.380000001</v>
      </c>
      <c r="H151" s="6">
        <v>100</v>
      </c>
      <c r="I151" s="6">
        <v>100</v>
      </c>
      <c r="J151" s="6">
        <v>1</v>
      </c>
      <c r="K151" s="7">
        <v>-8.1999999999999993</v>
      </c>
      <c r="L151" s="7">
        <v>-8.1999999999999993</v>
      </c>
      <c r="M151" s="7">
        <v>2.2599999999999998</v>
      </c>
      <c r="N151" s="7">
        <v>1.71</v>
      </c>
      <c r="O151" s="6">
        <v>11580</v>
      </c>
      <c r="P151" s="7">
        <v>12.91</v>
      </c>
      <c r="Q151" s="7">
        <v>84.97</v>
      </c>
      <c r="R151" s="7">
        <v>1.84</v>
      </c>
      <c r="S151" s="7">
        <v>0.28000000000000003</v>
      </c>
      <c r="T151" s="6">
        <v>630</v>
      </c>
      <c r="U151" s="6">
        <v>0</v>
      </c>
      <c r="V151" s="7">
        <v>176.79</v>
      </c>
      <c r="W151" s="7">
        <v>3012705.56</v>
      </c>
      <c r="X151" s="7">
        <v>3057013.17</v>
      </c>
      <c r="Y151" s="7">
        <v>9.2200000000000006</v>
      </c>
      <c r="Z151" s="7">
        <v>8.18</v>
      </c>
      <c r="AA151" s="6">
        <v>571035</v>
      </c>
      <c r="AB151" s="7">
        <v>68.959999999999994</v>
      </c>
      <c r="AC151" s="7">
        <v>23.86</v>
      </c>
      <c r="AD151" s="7">
        <v>238.94</v>
      </c>
      <c r="AE151" s="7">
        <v>115.15</v>
      </c>
      <c r="AF151" s="6">
        <v>3000</v>
      </c>
      <c r="AG151" s="6">
        <v>0</v>
      </c>
      <c r="AH151" s="7">
        <v>2237521.19</v>
      </c>
      <c r="AI151" s="7">
        <v>6069718.7300000004</v>
      </c>
      <c r="AJ151" s="6">
        <v>0</v>
      </c>
      <c r="AK151"/>
      <c r="AL151"/>
    </row>
    <row r="152" spans="1:38" ht="18.75" customHeight="1" x14ac:dyDescent="0.25">
      <c r="A152" s="8" t="str">
        <f>VLOOKUP(TradeVolume[[#This Row],[Partner Name]],CountryList[],2,FALSE)</f>
        <v>MRT</v>
      </c>
      <c r="B152" s="5" t="s">
        <v>194</v>
      </c>
      <c r="C152" s="6">
        <v>2020</v>
      </c>
      <c r="D152" s="5" t="s">
        <v>36</v>
      </c>
      <c r="E152" s="5" t="s">
        <v>37</v>
      </c>
      <c r="F152" s="6">
        <v>3202071</v>
      </c>
      <c r="G152" s="7">
        <v>3676651.65</v>
      </c>
      <c r="H152" s="6">
        <v>100</v>
      </c>
      <c r="I152" s="6">
        <v>100</v>
      </c>
      <c r="J152" s="6">
        <v>1</v>
      </c>
      <c r="K152" s="7">
        <v>-11.7</v>
      </c>
      <c r="L152" s="7">
        <v>-11.7</v>
      </c>
      <c r="M152" s="7">
        <v>6.94</v>
      </c>
      <c r="N152" s="7">
        <v>0.94</v>
      </c>
      <c r="O152" s="6">
        <v>7640</v>
      </c>
      <c r="P152" s="7">
        <v>43.73</v>
      </c>
      <c r="Q152" s="7">
        <v>55.31</v>
      </c>
      <c r="R152" s="7">
        <v>0.03</v>
      </c>
      <c r="S152" s="7">
        <v>0.93</v>
      </c>
      <c r="T152" s="6">
        <v>156</v>
      </c>
      <c r="U152" s="6">
        <v>0</v>
      </c>
      <c r="V152" s="7">
        <v>19.88</v>
      </c>
      <c r="W152" s="7">
        <v>865952.65</v>
      </c>
      <c r="X152" s="7">
        <v>2632248.4500000002</v>
      </c>
      <c r="Y152" s="7">
        <v>9.7899999999999991</v>
      </c>
      <c r="Z152" s="7">
        <v>5.09</v>
      </c>
      <c r="AA152" s="6">
        <v>349136</v>
      </c>
      <c r="AB152" s="7">
        <v>70.95</v>
      </c>
      <c r="AC152" s="7">
        <v>21.84</v>
      </c>
      <c r="AD152" s="7">
        <v>210.14</v>
      </c>
      <c r="AE152" s="7">
        <v>119.37</v>
      </c>
      <c r="AF152" s="6">
        <v>3000</v>
      </c>
      <c r="AG152" s="6">
        <v>0</v>
      </c>
      <c r="AH152" s="7">
        <v>1108232.0900000001</v>
      </c>
      <c r="AI152" s="7">
        <v>3498201.09</v>
      </c>
      <c r="AJ152" s="6">
        <v>0</v>
      </c>
      <c r="AK152"/>
      <c r="AL152"/>
    </row>
    <row r="153" spans="1:38" ht="18.75" customHeight="1" x14ac:dyDescent="0.25">
      <c r="A153" s="8" t="str">
        <f>VLOOKUP(TradeVolume[[#This Row],[Partner Name]],CountryList[],2,FALSE)</f>
        <v>MSR</v>
      </c>
      <c r="B153" s="5" t="s">
        <v>275</v>
      </c>
      <c r="C153" s="6">
        <v>2020</v>
      </c>
      <c r="D153" s="5" t="s">
        <v>36</v>
      </c>
      <c r="E153" s="5" t="s">
        <v>37</v>
      </c>
      <c r="F153" s="7">
        <v>5811.51</v>
      </c>
      <c r="G153" s="7">
        <v>20580.12</v>
      </c>
      <c r="H153" s="6">
        <v>100</v>
      </c>
      <c r="I153" s="6">
        <v>100</v>
      </c>
      <c r="J153" s="6">
        <v>1</v>
      </c>
      <c r="K153" s="7">
        <v>-2.97</v>
      </c>
      <c r="L153" s="7">
        <v>-2.97</v>
      </c>
      <c r="M153" s="7">
        <v>3.24</v>
      </c>
      <c r="N153" s="7">
        <v>1.08</v>
      </c>
      <c r="O153" s="6">
        <v>1291</v>
      </c>
      <c r="P153" s="7">
        <v>21.46</v>
      </c>
      <c r="Q153" s="7">
        <v>78.540000000000006</v>
      </c>
      <c r="R153" s="6">
        <v>0</v>
      </c>
      <c r="S153" s="6">
        <v>0</v>
      </c>
      <c r="T153" s="6">
        <v>350</v>
      </c>
      <c r="U153" s="6">
        <v>0</v>
      </c>
      <c r="V153" s="6">
        <v>0</v>
      </c>
      <c r="W153" s="7">
        <v>1049.95</v>
      </c>
      <c r="X153" s="7">
        <v>5490.63</v>
      </c>
      <c r="Y153" s="7">
        <v>7.94</v>
      </c>
      <c r="Z153" s="7">
        <v>5.61</v>
      </c>
      <c r="AA153" s="6">
        <v>102893</v>
      </c>
      <c r="AB153" s="7">
        <v>69.56</v>
      </c>
      <c r="AC153" s="7">
        <v>26.81</v>
      </c>
      <c r="AD153" s="7">
        <v>180.02</v>
      </c>
      <c r="AE153" s="7">
        <v>109.22</v>
      </c>
      <c r="AF153" s="6">
        <v>3000</v>
      </c>
      <c r="AG153" s="6">
        <v>0</v>
      </c>
      <c r="AH153" s="7">
        <v>591.92999999999995</v>
      </c>
      <c r="AI153" s="7">
        <v>6540.58</v>
      </c>
      <c r="AJ153" s="6">
        <v>0</v>
      </c>
      <c r="AK153"/>
      <c r="AL153"/>
    </row>
    <row r="154" spans="1:38" ht="18.75" customHeight="1" x14ac:dyDescent="0.25">
      <c r="A154" s="8" t="str">
        <f>VLOOKUP(TradeVolume[[#This Row],[Partner Name]],CountryList[],2,FALSE)</f>
        <v>MUS</v>
      </c>
      <c r="B154" s="5" t="s">
        <v>186</v>
      </c>
      <c r="C154" s="6">
        <v>2020</v>
      </c>
      <c r="D154" s="5" t="s">
        <v>36</v>
      </c>
      <c r="E154" s="5" t="s">
        <v>37</v>
      </c>
      <c r="F154" s="7">
        <v>1936699.9</v>
      </c>
      <c r="G154" s="7">
        <v>4377960.18</v>
      </c>
      <c r="H154" s="6">
        <v>100</v>
      </c>
      <c r="I154" s="6">
        <v>100</v>
      </c>
      <c r="J154" s="22">
        <v>1</v>
      </c>
      <c r="K154" s="24">
        <v>-13.16</v>
      </c>
      <c r="L154" s="24">
        <v>-13.16</v>
      </c>
      <c r="M154" s="7">
        <v>1.6</v>
      </c>
      <c r="N154" s="7">
        <v>3.24</v>
      </c>
      <c r="O154" s="6">
        <v>40386</v>
      </c>
      <c r="P154" s="7">
        <v>17.809999999999999</v>
      </c>
      <c r="Q154" s="7">
        <v>79.099999999999994</v>
      </c>
      <c r="R154" s="7">
        <v>0.93</v>
      </c>
      <c r="S154" s="7">
        <v>2.16</v>
      </c>
      <c r="T154" s="7">
        <v>754.3</v>
      </c>
      <c r="U154" s="6">
        <v>0</v>
      </c>
      <c r="V154" s="7">
        <v>772244.53</v>
      </c>
      <c r="W154" s="7">
        <v>2295404.7599999998</v>
      </c>
      <c r="X154" s="7">
        <v>336533.4</v>
      </c>
      <c r="Y154" s="7">
        <v>8.7200000000000006</v>
      </c>
      <c r="Z154" s="7">
        <v>14.37</v>
      </c>
      <c r="AA154" s="6">
        <v>956561</v>
      </c>
      <c r="AB154" s="7">
        <v>70.92</v>
      </c>
      <c r="AC154" s="7">
        <v>23.25</v>
      </c>
      <c r="AD154" s="7">
        <v>88.28</v>
      </c>
      <c r="AE154" s="7">
        <v>49.79</v>
      </c>
      <c r="AF154" s="6">
        <v>3000</v>
      </c>
      <c r="AG154" s="6">
        <v>0</v>
      </c>
      <c r="AH154" s="7">
        <v>1148848.33</v>
      </c>
      <c r="AI154" s="7">
        <v>2631938.16</v>
      </c>
      <c r="AJ154" s="6">
        <v>0</v>
      </c>
      <c r="AK154"/>
      <c r="AL154"/>
    </row>
    <row r="155" spans="1:38" ht="18.75" customHeight="1" x14ac:dyDescent="0.25">
      <c r="A155" s="8" t="str">
        <f>VLOOKUP(TradeVolume[[#This Row],[Partner Name]],CountryList[],2,FALSE)</f>
        <v>MWI</v>
      </c>
      <c r="B155" s="5" t="s">
        <v>219</v>
      </c>
      <c r="C155" s="6">
        <v>2020</v>
      </c>
      <c r="D155" s="5" t="s">
        <v>36</v>
      </c>
      <c r="E155" s="5" t="s">
        <v>37</v>
      </c>
      <c r="F155" s="7">
        <v>766739.88</v>
      </c>
      <c r="G155" s="7">
        <v>1507811.21</v>
      </c>
      <c r="H155" s="6">
        <v>100</v>
      </c>
      <c r="I155" s="6">
        <v>100</v>
      </c>
      <c r="J155" s="6">
        <v>1</v>
      </c>
      <c r="K155" s="7">
        <v>-3.72</v>
      </c>
      <c r="L155" s="7">
        <v>-3.72</v>
      </c>
      <c r="M155" s="7">
        <v>1.36</v>
      </c>
      <c r="N155" s="6">
        <v>7</v>
      </c>
      <c r="O155" s="6">
        <v>6619</v>
      </c>
      <c r="P155" s="7">
        <v>23.28</v>
      </c>
      <c r="Q155" s="7">
        <v>76.099999999999994</v>
      </c>
      <c r="R155" s="7">
        <v>0.33</v>
      </c>
      <c r="S155" s="7">
        <v>0.28999999999999998</v>
      </c>
      <c r="T155" s="7">
        <v>1221.48</v>
      </c>
      <c r="U155" s="6">
        <v>0</v>
      </c>
      <c r="V155" s="7">
        <v>47111.28</v>
      </c>
      <c r="W155" s="7">
        <v>827888.83</v>
      </c>
      <c r="X155" s="7">
        <v>118019.1</v>
      </c>
      <c r="Y155" s="7">
        <v>9.48</v>
      </c>
      <c r="Z155" s="7">
        <v>37.76</v>
      </c>
      <c r="AA155" s="6">
        <v>369486</v>
      </c>
      <c r="AB155" s="7">
        <v>68.13</v>
      </c>
      <c r="AC155" s="7">
        <v>24.84</v>
      </c>
      <c r="AD155" s="7">
        <v>262.12</v>
      </c>
      <c r="AE155" s="7">
        <v>130.52000000000001</v>
      </c>
      <c r="AF155" s="6">
        <v>3000</v>
      </c>
      <c r="AG155" s="6">
        <v>0</v>
      </c>
      <c r="AH155" s="7">
        <v>691339.09</v>
      </c>
      <c r="AI155" s="7">
        <v>945907.93</v>
      </c>
      <c r="AJ155" s="6">
        <v>0</v>
      </c>
      <c r="AK155"/>
      <c r="AL155"/>
    </row>
    <row r="156" spans="1:38" ht="18.75" customHeight="1" x14ac:dyDescent="0.25">
      <c r="A156" s="8" t="str">
        <f>VLOOKUP(TradeVolume[[#This Row],[Partner Name]],CountryList[],2,FALSE)</f>
        <v>MYS</v>
      </c>
      <c r="B156" s="5" t="s">
        <v>69</v>
      </c>
      <c r="C156" s="6">
        <v>2020</v>
      </c>
      <c r="D156" s="5" t="s">
        <v>36</v>
      </c>
      <c r="E156" s="5" t="s">
        <v>37</v>
      </c>
      <c r="F156" s="7">
        <v>328295688.25999999</v>
      </c>
      <c r="G156" s="7">
        <v>210775117.62</v>
      </c>
      <c r="H156" s="6">
        <v>100</v>
      </c>
      <c r="I156" s="6">
        <v>100</v>
      </c>
      <c r="J156" s="6">
        <v>1</v>
      </c>
      <c r="K156" s="7">
        <v>-3.63</v>
      </c>
      <c r="L156" s="7">
        <v>-3.63</v>
      </c>
      <c r="M156" s="7">
        <v>3.61</v>
      </c>
      <c r="N156" s="7">
        <v>2.81</v>
      </c>
      <c r="O156" s="6">
        <v>255259</v>
      </c>
      <c r="P156" s="7">
        <v>50.4</v>
      </c>
      <c r="Q156" s="7">
        <v>46.15</v>
      </c>
      <c r="R156" s="7">
        <v>2.56</v>
      </c>
      <c r="S156" s="7">
        <v>0.89</v>
      </c>
      <c r="T156" s="7">
        <v>1331.46</v>
      </c>
      <c r="U156" s="6">
        <v>0</v>
      </c>
      <c r="V156" s="7">
        <v>9279150.1799999997</v>
      </c>
      <c r="W156" s="7">
        <v>322290705.56</v>
      </c>
      <c r="X156" s="7">
        <v>13172896.33</v>
      </c>
      <c r="Y156" s="7">
        <v>8.35</v>
      </c>
      <c r="Z156" s="7">
        <v>4.8499999999999996</v>
      </c>
      <c r="AA156" s="6">
        <v>1424545</v>
      </c>
      <c r="AB156" s="7">
        <v>69.58</v>
      </c>
      <c r="AC156" s="7">
        <v>24.61</v>
      </c>
      <c r="AD156" s="7">
        <v>21.44</v>
      </c>
      <c r="AE156" s="7">
        <v>10.99</v>
      </c>
      <c r="AF156" s="6">
        <v>3000</v>
      </c>
      <c r="AG156" s="6">
        <v>0</v>
      </c>
      <c r="AH156" s="7">
        <v>123606990.01000001</v>
      </c>
      <c r="AI156" s="7">
        <v>335463601.88999999</v>
      </c>
      <c r="AJ156" s="6">
        <v>0</v>
      </c>
      <c r="AK156"/>
      <c r="AL156"/>
    </row>
    <row r="157" spans="1:38" ht="18.75" customHeight="1" x14ac:dyDescent="0.25">
      <c r="A157" s="8" t="str">
        <f>VLOOKUP(TradeVolume[[#This Row],[Partner Name]],CountryList[],2,FALSE)</f>
        <v>NAC</v>
      </c>
      <c r="B157" s="5" t="s">
        <v>40</v>
      </c>
      <c r="C157" s="6">
        <v>2020</v>
      </c>
      <c r="D157" s="5" t="s">
        <v>36</v>
      </c>
      <c r="E157" s="5" t="s">
        <v>37</v>
      </c>
      <c r="F157" s="7">
        <v>1777089786.26</v>
      </c>
      <c r="G157" s="7">
        <v>3143796408.6999998</v>
      </c>
      <c r="H157" s="6">
        <v>100</v>
      </c>
      <c r="I157" s="6">
        <v>100</v>
      </c>
      <c r="J157" s="28"/>
      <c r="K157" s="29"/>
      <c r="L157" s="29"/>
      <c r="M157" s="7">
        <v>5.86</v>
      </c>
      <c r="N157" s="7">
        <v>4.6100000000000003</v>
      </c>
      <c r="O157" s="6">
        <v>1074104</v>
      </c>
      <c r="P157" s="7">
        <v>51.81</v>
      </c>
      <c r="Q157" s="7">
        <v>44.07</v>
      </c>
      <c r="R157" s="7">
        <v>2.94</v>
      </c>
      <c r="S157" s="7">
        <v>1.18</v>
      </c>
      <c r="T157" s="6">
        <v>3000</v>
      </c>
      <c r="U157" s="6">
        <v>0</v>
      </c>
      <c r="V157" s="7">
        <v>281199197.17000002</v>
      </c>
      <c r="W157" s="7">
        <v>1786770980.29</v>
      </c>
      <c r="X157" s="7">
        <v>2149644.6</v>
      </c>
      <c r="Y157" s="7">
        <v>8.51</v>
      </c>
      <c r="Z157" s="7">
        <v>6.46</v>
      </c>
      <c r="AA157" s="6">
        <v>1534978</v>
      </c>
      <c r="AB157" s="7">
        <v>69.22</v>
      </c>
      <c r="AC157" s="7">
        <v>24.93</v>
      </c>
      <c r="AD157" s="7">
        <v>5.55</v>
      </c>
      <c r="AE157" s="7">
        <v>2.81</v>
      </c>
      <c r="AF157" s="6">
        <v>3000</v>
      </c>
      <c r="AG157" s="6">
        <v>0</v>
      </c>
      <c r="AH157" s="7">
        <v>623084378.60000002</v>
      </c>
      <c r="AI157" s="7">
        <v>1788912555.0799999</v>
      </c>
      <c r="AJ157" s="7">
        <v>8069.8</v>
      </c>
      <c r="AK157"/>
      <c r="AL157"/>
    </row>
    <row r="158" spans="1:38" ht="18.75" customHeight="1" x14ac:dyDescent="0.25">
      <c r="A158" s="8" t="str">
        <f>VLOOKUP(TradeVolume[[#This Row],[Partner Name]],CountryList[],2,FALSE)</f>
        <v>NAM</v>
      </c>
      <c r="B158" s="5" t="s">
        <v>184</v>
      </c>
      <c r="C158" s="6">
        <v>2020</v>
      </c>
      <c r="D158" s="5" t="s">
        <v>36</v>
      </c>
      <c r="E158" s="5" t="s">
        <v>37</v>
      </c>
      <c r="F158" s="7">
        <v>4226673.67</v>
      </c>
      <c r="G158" s="7">
        <v>4507636.16</v>
      </c>
      <c r="H158" s="6">
        <v>100</v>
      </c>
      <c r="I158" s="6">
        <v>100</v>
      </c>
      <c r="J158" s="6">
        <v>1</v>
      </c>
      <c r="K158" s="7">
        <v>-8.14</v>
      </c>
      <c r="L158" s="7">
        <v>-8.14</v>
      </c>
      <c r="M158" s="7">
        <v>3.76</v>
      </c>
      <c r="N158" s="7">
        <v>2.92</v>
      </c>
      <c r="O158" s="6">
        <v>23202</v>
      </c>
      <c r="P158" s="7">
        <v>18.489999999999998</v>
      </c>
      <c r="Q158" s="7">
        <v>79.25</v>
      </c>
      <c r="R158" s="7">
        <v>1.8</v>
      </c>
      <c r="S158" s="7">
        <v>0.46</v>
      </c>
      <c r="T158" s="7">
        <v>1494.23</v>
      </c>
      <c r="U158" s="6">
        <v>0</v>
      </c>
      <c r="V158" s="7">
        <v>52971.34</v>
      </c>
      <c r="W158" s="7">
        <v>5097595.2699999996</v>
      </c>
      <c r="X158" s="7">
        <v>363811.54</v>
      </c>
      <c r="Y158" s="7">
        <v>8.84</v>
      </c>
      <c r="Z158" s="7">
        <v>6.75</v>
      </c>
      <c r="AA158" s="6">
        <v>873744</v>
      </c>
      <c r="AB158" s="7">
        <v>69.23</v>
      </c>
      <c r="AC158" s="7">
        <v>23.98</v>
      </c>
      <c r="AD158" s="7">
        <v>175.98</v>
      </c>
      <c r="AE158" s="7">
        <v>79.83</v>
      </c>
      <c r="AF158" s="6">
        <v>3000</v>
      </c>
      <c r="AG158" s="6">
        <v>0</v>
      </c>
      <c r="AH158" s="7">
        <v>1309716.6100000001</v>
      </c>
      <c r="AI158" s="7">
        <v>5461406.8099999996</v>
      </c>
      <c r="AJ158" s="6">
        <v>0</v>
      </c>
      <c r="AK158"/>
      <c r="AL158"/>
    </row>
    <row r="159" spans="1:38" ht="18.75" customHeight="1" x14ac:dyDescent="0.25">
      <c r="A159" s="8" t="str">
        <f>VLOOKUP(TradeVolume[[#This Row],[Partner Name]],CountryList[],2,FALSE)</f>
        <v>NCL</v>
      </c>
      <c r="B159" s="5" t="s">
        <v>197</v>
      </c>
      <c r="C159" s="6">
        <v>2020</v>
      </c>
      <c r="D159" s="5" t="s">
        <v>36</v>
      </c>
      <c r="E159" s="5" t="s">
        <v>37</v>
      </c>
      <c r="F159" s="7">
        <v>1896648.88</v>
      </c>
      <c r="G159" s="7">
        <v>3298573.71</v>
      </c>
      <c r="H159" s="6">
        <v>100</v>
      </c>
      <c r="I159" s="6">
        <v>100</v>
      </c>
      <c r="J159" s="21"/>
      <c r="K159" s="23"/>
      <c r="L159" s="23"/>
      <c r="M159" s="7">
        <v>3.04</v>
      </c>
      <c r="N159" s="7">
        <v>0.95</v>
      </c>
      <c r="O159" s="6">
        <v>7119</v>
      </c>
      <c r="P159" s="7">
        <v>15.11</v>
      </c>
      <c r="Q159" s="7">
        <v>81.36</v>
      </c>
      <c r="R159" s="7">
        <v>3.24</v>
      </c>
      <c r="S159" s="7">
        <v>0.28000000000000003</v>
      </c>
      <c r="T159" s="7">
        <v>1167.01</v>
      </c>
      <c r="U159" s="6">
        <v>0</v>
      </c>
      <c r="V159" s="7">
        <v>79.59</v>
      </c>
      <c r="W159" s="7">
        <v>1276439.26</v>
      </c>
      <c r="X159" s="7">
        <v>610544.79</v>
      </c>
      <c r="Y159" s="7">
        <v>8.31</v>
      </c>
      <c r="Z159" s="7">
        <v>3.1</v>
      </c>
      <c r="AA159" s="6">
        <v>293153</v>
      </c>
      <c r="AB159" s="7">
        <v>68.849999999999994</v>
      </c>
      <c r="AC159" s="7">
        <v>26.13</v>
      </c>
      <c r="AD159" s="7">
        <v>131.97</v>
      </c>
      <c r="AE159" s="7">
        <v>74.7</v>
      </c>
      <c r="AF159" s="7">
        <v>1598.29</v>
      </c>
      <c r="AG159" s="6">
        <v>0</v>
      </c>
      <c r="AH159" s="7">
        <v>9643.4699999999993</v>
      </c>
      <c r="AI159" s="7">
        <v>1886984.05</v>
      </c>
      <c r="AJ159" s="6">
        <v>0</v>
      </c>
      <c r="AK159"/>
      <c r="AL159"/>
    </row>
    <row r="160" spans="1:38" ht="18.75" customHeight="1" x14ac:dyDescent="0.25">
      <c r="A160" s="8" t="str">
        <f>VLOOKUP(TradeVolume[[#This Row],[Partner Name]],CountryList[],2,FALSE)</f>
        <v>NER</v>
      </c>
      <c r="B160" s="5" t="s">
        <v>208</v>
      </c>
      <c r="C160" s="6">
        <v>2020</v>
      </c>
      <c r="D160" s="5" t="s">
        <v>36</v>
      </c>
      <c r="E160" s="5" t="s">
        <v>37</v>
      </c>
      <c r="F160" s="7">
        <v>2363511.84</v>
      </c>
      <c r="G160" s="7">
        <v>1844982.65</v>
      </c>
      <c r="H160" s="6">
        <v>100</v>
      </c>
      <c r="I160" s="6">
        <v>100</v>
      </c>
      <c r="J160" s="6">
        <v>1</v>
      </c>
      <c r="K160" s="7">
        <v>4.55</v>
      </c>
      <c r="L160" s="7">
        <v>4.55</v>
      </c>
      <c r="M160" s="7">
        <v>2.89</v>
      </c>
      <c r="N160" s="7">
        <v>9.2100000000000009</v>
      </c>
      <c r="O160" s="6">
        <v>9022</v>
      </c>
      <c r="P160" s="7">
        <v>39.04</v>
      </c>
      <c r="Q160" s="7">
        <v>58.56</v>
      </c>
      <c r="R160" s="7">
        <v>2.33</v>
      </c>
      <c r="S160" s="7">
        <v>0.08</v>
      </c>
      <c r="T160" s="6">
        <v>630</v>
      </c>
      <c r="U160" s="6">
        <v>0</v>
      </c>
      <c r="V160" s="7">
        <v>166.36</v>
      </c>
      <c r="W160" s="7">
        <v>280435.55</v>
      </c>
      <c r="X160" s="7">
        <v>714988.92</v>
      </c>
      <c r="Y160" s="7">
        <v>9.1</v>
      </c>
      <c r="Z160" s="7">
        <v>5.6</v>
      </c>
      <c r="AA160" s="6">
        <v>412722</v>
      </c>
      <c r="AB160" s="7">
        <v>68.290000000000006</v>
      </c>
      <c r="AC160" s="7">
        <v>23.5</v>
      </c>
      <c r="AD160" s="7">
        <v>272.42</v>
      </c>
      <c r="AE160" s="7">
        <v>103.11</v>
      </c>
      <c r="AF160" s="6">
        <v>3000</v>
      </c>
      <c r="AG160" s="6">
        <v>0</v>
      </c>
      <c r="AH160" s="7">
        <v>741060.73</v>
      </c>
      <c r="AI160" s="7">
        <v>995424.46</v>
      </c>
      <c r="AJ160" s="6">
        <v>0</v>
      </c>
      <c r="AK160"/>
      <c r="AL160"/>
    </row>
    <row r="161" spans="1:38" ht="18.75" customHeight="1" x14ac:dyDescent="0.25">
      <c r="A161" s="8" t="str">
        <f>VLOOKUP(TradeVolume[[#This Row],[Partner Name]],CountryList[],2,FALSE)</f>
        <v>NFK</v>
      </c>
      <c r="B161" s="5" t="s">
        <v>269</v>
      </c>
      <c r="C161" s="6">
        <v>2020</v>
      </c>
      <c r="D161" s="5" t="s">
        <v>36</v>
      </c>
      <c r="E161" s="5" t="s">
        <v>37</v>
      </c>
      <c r="F161" s="7">
        <v>2431.15</v>
      </c>
      <c r="G161" s="7">
        <v>49412.480000000003</v>
      </c>
      <c r="H161" s="6">
        <v>100</v>
      </c>
      <c r="I161" s="6">
        <v>100</v>
      </c>
      <c r="J161" s="21"/>
      <c r="K161" s="23"/>
      <c r="L161" s="23"/>
      <c r="M161" s="7">
        <v>5.33</v>
      </c>
      <c r="N161" s="7">
        <v>3.13</v>
      </c>
      <c r="O161" s="6">
        <v>214</v>
      </c>
      <c r="P161" s="7">
        <v>53.27</v>
      </c>
      <c r="Q161" s="7">
        <v>46.73</v>
      </c>
      <c r="R161" s="6">
        <v>0</v>
      </c>
      <c r="S161" s="6">
        <v>0</v>
      </c>
      <c r="T161" s="6">
        <v>35</v>
      </c>
      <c r="U161" s="6">
        <v>0</v>
      </c>
      <c r="V161" s="6">
        <v>0</v>
      </c>
      <c r="W161" s="7">
        <v>1586.76</v>
      </c>
      <c r="X161" s="7">
        <v>804.13</v>
      </c>
      <c r="Y161" s="7">
        <v>6.32</v>
      </c>
      <c r="Z161" s="7">
        <v>5.0999999999999996</v>
      </c>
      <c r="AA161" s="6">
        <v>32426</v>
      </c>
      <c r="AB161" s="7">
        <v>65.180000000000007</v>
      </c>
      <c r="AC161" s="7">
        <v>31.84</v>
      </c>
      <c r="AD161" s="7">
        <v>302.33999999999997</v>
      </c>
      <c r="AE161" s="7">
        <v>149.53</v>
      </c>
      <c r="AF161" s="7">
        <v>385.7</v>
      </c>
      <c r="AG161" s="6">
        <v>0</v>
      </c>
      <c r="AH161" s="7">
        <v>206.9</v>
      </c>
      <c r="AI161" s="7">
        <v>2390.89</v>
      </c>
      <c r="AJ161" s="6">
        <v>0</v>
      </c>
      <c r="AK161"/>
      <c r="AL161"/>
    </row>
    <row r="162" spans="1:38" ht="18.75" customHeight="1" x14ac:dyDescent="0.25">
      <c r="A162" s="8" t="str">
        <f>VLOOKUP(TradeVolume[[#This Row],[Partner Name]],CountryList[],2,FALSE)</f>
        <v>NGA</v>
      </c>
      <c r="B162" s="5" t="s">
        <v>95</v>
      </c>
      <c r="C162" s="6">
        <v>2020</v>
      </c>
      <c r="D162" s="5" t="s">
        <v>36</v>
      </c>
      <c r="E162" s="5" t="s">
        <v>37</v>
      </c>
      <c r="F162" s="7">
        <v>37068028.079999998</v>
      </c>
      <c r="G162" s="7">
        <v>53194007.390000001</v>
      </c>
      <c r="H162" s="6">
        <v>100</v>
      </c>
      <c r="I162" s="6">
        <v>100</v>
      </c>
      <c r="J162" s="22">
        <v>1</v>
      </c>
      <c r="K162" s="24">
        <v>8.1999999999999993</v>
      </c>
      <c r="L162" s="24">
        <v>8.1999999999999993</v>
      </c>
      <c r="M162" s="7">
        <v>4.07</v>
      </c>
      <c r="N162" s="7">
        <v>1.04</v>
      </c>
      <c r="O162" s="6">
        <v>43031</v>
      </c>
      <c r="P162" s="7">
        <v>36.840000000000003</v>
      </c>
      <c r="Q162" s="7">
        <v>53.8</v>
      </c>
      <c r="R162" s="7">
        <v>7.8</v>
      </c>
      <c r="S162" s="7">
        <v>1.55</v>
      </c>
      <c r="T162" s="7">
        <v>1331.46</v>
      </c>
      <c r="U162" s="6">
        <v>0</v>
      </c>
      <c r="V162" s="7">
        <v>191145.92</v>
      </c>
      <c r="W162" s="7">
        <v>52590705.600000001</v>
      </c>
      <c r="X162" s="7">
        <v>1117603.6200000001</v>
      </c>
      <c r="Y162" s="7">
        <v>8.99</v>
      </c>
      <c r="Z162" s="7">
        <v>3.13</v>
      </c>
      <c r="AA162" s="6">
        <v>1024961</v>
      </c>
      <c r="AB162" s="7">
        <v>69.84</v>
      </c>
      <c r="AC162" s="7">
        <v>23.68</v>
      </c>
      <c r="AD162" s="7">
        <v>102.48</v>
      </c>
      <c r="AE162" s="7">
        <v>51.99</v>
      </c>
      <c r="AF162" s="6">
        <v>3000</v>
      </c>
      <c r="AG162" s="6">
        <v>0</v>
      </c>
      <c r="AH162" s="7">
        <v>42752858.369999997</v>
      </c>
      <c r="AI162" s="7">
        <v>53708309.219999999</v>
      </c>
      <c r="AJ162" s="6">
        <v>0</v>
      </c>
      <c r="AK162"/>
      <c r="AL162"/>
    </row>
    <row r="163" spans="1:38" ht="18.75" customHeight="1" x14ac:dyDescent="0.25">
      <c r="A163" s="8" t="str">
        <f>VLOOKUP(TradeVolume[[#This Row],[Partner Name]],CountryList[],2,FALSE)</f>
        <v>NIC</v>
      </c>
      <c r="B163" s="5" t="s">
        <v>176</v>
      </c>
      <c r="C163" s="6">
        <v>2020</v>
      </c>
      <c r="D163" s="5" t="s">
        <v>36</v>
      </c>
      <c r="E163" s="5" t="s">
        <v>37</v>
      </c>
      <c r="F163" s="7">
        <v>5892581.2800000003</v>
      </c>
      <c r="G163" s="7">
        <v>5577192.25</v>
      </c>
      <c r="H163" s="6">
        <v>100</v>
      </c>
      <c r="I163" s="6">
        <v>100</v>
      </c>
      <c r="J163" s="22">
        <v>1</v>
      </c>
      <c r="K163" s="24">
        <v>-3.2</v>
      </c>
      <c r="L163" s="24">
        <v>-3.2</v>
      </c>
      <c r="M163" s="7">
        <v>1.65</v>
      </c>
      <c r="N163" s="7">
        <v>5.19</v>
      </c>
      <c r="O163" s="6">
        <v>23499</v>
      </c>
      <c r="P163" s="7">
        <v>16.100000000000001</v>
      </c>
      <c r="Q163" s="7">
        <v>79.239999999999995</v>
      </c>
      <c r="R163" s="7">
        <v>2.52</v>
      </c>
      <c r="S163" s="7">
        <v>2.13</v>
      </c>
      <c r="T163" s="7">
        <v>1331.46</v>
      </c>
      <c r="U163" s="6">
        <v>0</v>
      </c>
      <c r="V163" s="7">
        <v>580877.84</v>
      </c>
      <c r="W163" s="7">
        <v>5483579.6299999999</v>
      </c>
      <c r="X163" s="7">
        <v>403247.73</v>
      </c>
      <c r="Y163" s="7">
        <v>9.8000000000000007</v>
      </c>
      <c r="Z163" s="7">
        <v>15.55</v>
      </c>
      <c r="AA163" s="6">
        <v>704264</v>
      </c>
      <c r="AB163" s="6">
        <v>70</v>
      </c>
      <c r="AC163" s="7">
        <v>22.41</v>
      </c>
      <c r="AD163" s="7">
        <v>154.53</v>
      </c>
      <c r="AE163" s="7">
        <v>72.930000000000007</v>
      </c>
      <c r="AF163" s="6">
        <v>3000</v>
      </c>
      <c r="AG163" s="6">
        <v>0</v>
      </c>
      <c r="AH163" s="7">
        <v>3849562.18</v>
      </c>
      <c r="AI163" s="7">
        <v>5886827.3600000003</v>
      </c>
      <c r="AJ163" s="6">
        <v>0</v>
      </c>
      <c r="AK163"/>
      <c r="AL163"/>
    </row>
    <row r="164" spans="1:38" ht="18.75" customHeight="1" x14ac:dyDescent="0.25">
      <c r="A164" s="8" t="str">
        <f>VLOOKUP(TradeVolume[[#This Row],[Partner Name]],CountryList[],2,FALSE)</f>
        <v>NIU</v>
      </c>
      <c r="B164" s="5" t="s">
        <v>274</v>
      </c>
      <c r="C164" s="6">
        <v>2020</v>
      </c>
      <c r="D164" s="5" t="s">
        <v>36</v>
      </c>
      <c r="E164" s="5" t="s">
        <v>37</v>
      </c>
      <c r="F164" s="7">
        <v>78857.62</v>
      </c>
      <c r="G164" s="7">
        <v>23836.04</v>
      </c>
      <c r="H164" s="6">
        <v>100</v>
      </c>
      <c r="I164" s="6">
        <v>100</v>
      </c>
      <c r="J164" s="21"/>
      <c r="K164" s="23"/>
      <c r="L164" s="23"/>
      <c r="M164" s="7">
        <v>4.5199999999999996</v>
      </c>
      <c r="N164" s="7">
        <v>0.09</v>
      </c>
      <c r="O164" s="6">
        <v>1293</v>
      </c>
      <c r="P164" s="7">
        <v>29.62</v>
      </c>
      <c r="Q164" s="7">
        <v>69.06</v>
      </c>
      <c r="R164" s="6">
        <v>0</v>
      </c>
      <c r="S164" s="7">
        <v>1.31</v>
      </c>
      <c r="T164" s="7">
        <v>123.62</v>
      </c>
      <c r="U164" s="6">
        <v>0</v>
      </c>
      <c r="V164" s="6">
        <v>0</v>
      </c>
      <c r="W164" s="7">
        <v>778.28</v>
      </c>
      <c r="X164" s="7">
        <v>78291.75</v>
      </c>
      <c r="Y164" s="7">
        <v>8.89</v>
      </c>
      <c r="Z164" s="7">
        <v>3.33</v>
      </c>
      <c r="AA164" s="6">
        <v>92757</v>
      </c>
      <c r="AB164" s="7">
        <v>73.28</v>
      </c>
      <c r="AC164" s="7">
        <v>22.31</v>
      </c>
      <c r="AD164" s="7">
        <v>164.73</v>
      </c>
      <c r="AE164" s="7">
        <v>151.74</v>
      </c>
      <c r="AF164" s="7">
        <v>1167.01</v>
      </c>
      <c r="AG164" s="6">
        <v>0</v>
      </c>
      <c r="AH164" s="7">
        <v>400.99</v>
      </c>
      <c r="AI164" s="7">
        <v>79070.03</v>
      </c>
      <c r="AJ164" s="6">
        <v>0</v>
      </c>
      <c r="AK164"/>
      <c r="AL164"/>
    </row>
    <row r="165" spans="1:38" ht="18.75" customHeight="1" x14ac:dyDescent="0.25">
      <c r="A165" s="8" t="str">
        <f>VLOOKUP(TradeVolume[[#This Row],[Partner Name]],CountryList[],2,FALSE)</f>
        <v>NLD</v>
      </c>
      <c r="B165" s="5" t="s">
        <v>50</v>
      </c>
      <c r="C165" s="6">
        <v>2020</v>
      </c>
      <c r="D165" s="5" t="s">
        <v>36</v>
      </c>
      <c r="E165" s="5" t="s">
        <v>37</v>
      </c>
      <c r="F165" s="7">
        <v>471011902.19</v>
      </c>
      <c r="G165" s="7">
        <v>542628892.53999996</v>
      </c>
      <c r="H165" s="6">
        <v>100</v>
      </c>
      <c r="I165" s="6">
        <v>100</v>
      </c>
      <c r="J165" s="22">
        <v>1</v>
      </c>
      <c r="K165" s="24">
        <v>-3.03</v>
      </c>
      <c r="L165" s="24">
        <v>-3.03</v>
      </c>
      <c r="M165" s="7">
        <v>6.01</v>
      </c>
      <c r="N165" s="7">
        <v>6.8</v>
      </c>
      <c r="O165" s="6">
        <v>271774</v>
      </c>
      <c r="P165" s="7">
        <v>50.34</v>
      </c>
      <c r="Q165" s="6">
        <v>47</v>
      </c>
      <c r="R165" s="7">
        <v>0.41</v>
      </c>
      <c r="S165" s="7">
        <v>2.2400000000000002</v>
      </c>
      <c r="T165" s="7">
        <v>2739.7</v>
      </c>
      <c r="U165" s="6">
        <v>0</v>
      </c>
      <c r="V165" s="7">
        <v>16549693.85</v>
      </c>
      <c r="W165" s="7">
        <v>102624982.43000001</v>
      </c>
      <c r="X165" s="7">
        <v>297792.53000000003</v>
      </c>
      <c r="Y165" s="7">
        <v>8.49</v>
      </c>
      <c r="Z165" s="7">
        <v>8.4499999999999993</v>
      </c>
      <c r="AA165" s="6">
        <v>1475749</v>
      </c>
      <c r="AB165" s="7">
        <v>69.31</v>
      </c>
      <c r="AC165" s="7">
        <v>24.71</v>
      </c>
      <c r="AD165" s="7">
        <v>21.66</v>
      </c>
      <c r="AE165" s="7">
        <v>10.82</v>
      </c>
      <c r="AF165" s="6">
        <v>3000</v>
      </c>
      <c r="AG165" s="6">
        <v>0</v>
      </c>
      <c r="AH165" s="7">
        <v>27267810.77</v>
      </c>
      <c r="AI165" s="7">
        <v>102922774.95999999</v>
      </c>
      <c r="AJ165" s="6">
        <v>0</v>
      </c>
      <c r="AK165"/>
      <c r="AL165"/>
    </row>
    <row r="166" spans="1:38" ht="18.75" customHeight="1" x14ac:dyDescent="0.25">
      <c r="A166" s="8" t="str">
        <f>VLOOKUP(TradeVolume[[#This Row],[Partner Name]],CountryList[],2,FALSE)</f>
        <v>NOR</v>
      </c>
      <c r="B166" s="5" t="s">
        <v>78</v>
      </c>
      <c r="C166" s="6">
        <v>2020</v>
      </c>
      <c r="D166" s="5" t="s">
        <v>36</v>
      </c>
      <c r="E166" s="5" t="s">
        <v>37</v>
      </c>
      <c r="F166" s="7">
        <v>83110121.25</v>
      </c>
      <c r="G166" s="7">
        <v>131023197.18000001</v>
      </c>
      <c r="H166" s="6">
        <v>100</v>
      </c>
      <c r="I166" s="6">
        <v>100</v>
      </c>
      <c r="J166" s="6">
        <v>1</v>
      </c>
      <c r="K166" s="7">
        <v>-2.66</v>
      </c>
      <c r="L166" s="7">
        <v>-2.66</v>
      </c>
      <c r="M166" s="7">
        <v>2.21</v>
      </c>
      <c r="N166" s="7">
        <v>1.41</v>
      </c>
      <c r="O166" s="6">
        <v>192617</v>
      </c>
      <c r="P166" s="7">
        <v>18.97</v>
      </c>
      <c r="Q166" s="7">
        <v>74.709999999999994</v>
      </c>
      <c r="R166" s="7">
        <v>5.81</v>
      </c>
      <c r="S166" s="7">
        <v>0.51</v>
      </c>
      <c r="T166" s="7">
        <v>1366.74</v>
      </c>
      <c r="U166" s="6">
        <v>0</v>
      </c>
      <c r="V166" s="7">
        <v>1709731.29</v>
      </c>
      <c r="W166" s="7">
        <v>111300578.75</v>
      </c>
      <c r="X166" s="7">
        <v>17194843.91</v>
      </c>
      <c r="Y166" s="7">
        <v>8.35</v>
      </c>
      <c r="Z166" s="7">
        <v>4.88</v>
      </c>
      <c r="AA166" s="6">
        <v>1312524</v>
      </c>
      <c r="AB166" s="7">
        <v>69.58</v>
      </c>
      <c r="AC166" s="7">
        <v>24.54</v>
      </c>
      <c r="AD166" s="7">
        <v>26.53</v>
      </c>
      <c r="AE166" s="7">
        <v>13.56</v>
      </c>
      <c r="AF166" s="6">
        <v>3000</v>
      </c>
      <c r="AG166" s="6">
        <v>0</v>
      </c>
      <c r="AH166" s="7">
        <v>53363012.109999999</v>
      </c>
      <c r="AI166" s="7">
        <v>128495422.66</v>
      </c>
      <c r="AJ166" s="6">
        <v>0</v>
      </c>
      <c r="AK166"/>
      <c r="AL166"/>
    </row>
    <row r="167" spans="1:38" ht="18.75" customHeight="1" x14ac:dyDescent="0.25">
      <c r="A167" s="8" t="str">
        <f>VLOOKUP(TradeVolume[[#This Row],[Partner Name]],CountryList[],2,FALSE)</f>
        <v>NPL</v>
      </c>
      <c r="B167" s="5" t="s">
        <v>161</v>
      </c>
      <c r="C167" s="6">
        <v>2020</v>
      </c>
      <c r="D167" s="5" t="s">
        <v>36</v>
      </c>
      <c r="E167" s="5" t="s">
        <v>37</v>
      </c>
      <c r="F167" s="7">
        <v>908083.52</v>
      </c>
      <c r="G167" s="7">
        <v>8370402.7599999998</v>
      </c>
      <c r="H167" s="6">
        <v>100</v>
      </c>
      <c r="I167" s="6">
        <v>100</v>
      </c>
      <c r="J167" s="28"/>
      <c r="K167" s="29"/>
      <c r="L167" s="29"/>
      <c r="M167" s="7">
        <v>2.21</v>
      </c>
      <c r="N167" s="7">
        <v>1.42</v>
      </c>
      <c r="O167" s="6">
        <v>23148</v>
      </c>
      <c r="P167" s="7">
        <v>29.35</v>
      </c>
      <c r="Q167" s="7">
        <v>69.64</v>
      </c>
      <c r="R167" s="7">
        <v>0.05</v>
      </c>
      <c r="S167" s="7">
        <v>0.96</v>
      </c>
      <c r="T167" s="7">
        <v>800.3</v>
      </c>
      <c r="U167" s="6">
        <v>0</v>
      </c>
      <c r="V167" s="7">
        <v>1210.1500000000001</v>
      </c>
      <c r="W167" s="7">
        <v>479967.51</v>
      </c>
      <c r="X167" s="7">
        <v>457236.61</v>
      </c>
      <c r="Y167" s="7">
        <v>9.77</v>
      </c>
      <c r="Z167" s="7">
        <v>11.87</v>
      </c>
      <c r="AA167" s="6">
        <v>511242</v>
      </c>
      <c r="AB167" s="7">
        <v>71.819999999999993</v>
      </c>
      <c r="AC167" s="7">
        <v>21.71</v>
      </c>
      <c r="AD167" s="7">
        <v>88.44</v>
      </c>
      <c r="AE167" s="7">
        <v>54.48</v>
      </c>
      <c r="AF167" s="6">
        <v>3000</v>
      </c>
      <c r="AG167" s="6">
        <v>0</v>
      </c>
      <c r="AH167" s="7">
        <v>226446.44</v>
      </c>
      <c r="AI167" s="7">
        <v>937204.12</v>
      </c>
      <c r="AJ167" s="6">
        <v>0</v>
      </c>
      <c r="AK167"/>
      <c r="AL167"/>
    </row>
    <row r="168" spans="1:38" ht="18.75" customHeight="1" x14ac:dyDescent="0.25">
      <c r="A168" s="8" t="str">
        <f>VLOOKUP(TradeVolume[[#This Row],[Partner Name]],CountryList[],2,FALSE)</f>
        <v>NRU</v>
      </c>
      <c r="B168" s="5" t="s">
        <v>260</v>
      </c>
      <c r="C168" s="6">
        <v>2020</v>
      </c>
      <c r="D168" s="5" t="s">
        <v>36</v>
      </c>
      <c r="E168" s="5" t="s">
        <v>37</v>
      </c>
      <c r="F168" s="7">
        <v>112282.46</v>
      </c>
      <c r="G168" s="7">
        <v>117653.36</v>
      </c>
      <c r="H168" s="6">
        <v>100</v>
      </c>
      <c r="I168" s="6">
        <v>100</v>
      </c>
      <c r="J168" s="28"/>
      <c r="K168" s="29"/>
      <c r="L168" s="29"/>
      <c r="M168" s="7">
        <v>5.17</v>
      </c>
      <c r="N168" s="7">
        <v>3.25</v>
      </c>
      <c r="O168" s="6">
        <v>2633</v>
      </c>
      <c r="P168" s="7">
        <v>33.04</v>
      </c>
      <c r="Q168" s="7">
        <v>54.16</v>
      </c>
      <c r="R168" s="7">
        <v>12.53</v>
      </c>
      <c r="S168" s="7">
        <v>0.27</v>
      </c>
      <c r="T168" s="7">
        <v>158.86000000000001</v>
      </c>
      <c r="U168" s="6">
        <v>0</v>
      </c>
      <c r="V168" s="7">
        <v>171.19</v>
      </c>
      <c r="W168" s="7">
        <v>17998.16</v>
      </c>
      <c r="X168" s="7">
        <v>1560.47</v>
      </c>
      <c r="Y168" s="7">
        <v>7.85</v>
      </c>
      <c r="Z168" s="7">
        <v>6.86</v>
      </c>
      <c r="AA168" s="6">
        <v>151253</v>
      </c>
      <c r="AB168" s="7">
        <v>69.709999999999994</v>
      </c>
      <c r="AC168" s="7">
        <v>23.78</v>
      </c>
      <c r="AD168" s="7">
        <v>268.7</v>
      </c>
      <c r="AE168" s="7">
        <v>105.24</v>
      </c>
      <c r="AF168" s="7">
        <v>1167.01</v>
      </c>
      <c r="AG168" s="6">
        <v>0</v>
      </c>
      <c r="AH168" s="7">
        <v>2521.46</v>
      </c>
      <c r="AI168" s="7">
        <v>19558.63</v>
      </c>
      <c r="AJ168" s="6">
        <v>0</v>
      </c>
      <c r="AK168"/>
      <c r="AL168"/>
    </row>
    <row r="169" spans="1:38" ht="18.75" customHeight="1" x14ac:dyDescent="0.25">
      <c r="A169" s="8" t="str">
        <f>VLOOKUP(TradeVolume[[#This Row],[Partner Name]],CountryList[],2,FALSE)</f>
        <v>NZL</v>
      </c>
      <c r="B169" s="5" t="s">
        <v>105</v>
      </c>
      <c r="C169" s="6">
        <v>2020</v>
      </c>
      <c r="D169" s="5" t="s">
        <v>36</v>
      </c>
      <c r="E169" s="5" t="s">
        <v>37</v>
      </c>
      <c r="F169" s="7">
        <v>39938063.310000002</v>
      </c>
      <c r="G169" s="7">
        <v>38179620.630000003</v>
      </c>
      <c r="H169" s="6">
        <v>100</v>
      </c>
      <c r="I169" s="6">
        <v>100</v>
      </c>
      <c r="J169" s="6">
        <v>1</v>
      </c>
      <c r="K169" s="7">
        <v>-6.32</v>
      </c>
      <c r="L169" s="7">
        <v>-6.32</v>
      </c>
      <c r="M169" s="7">
        <v>6.02</v>
      </c>
      <c r="N169" s="7">
        <v>15.89</v>
      </c>
      <c r="O169" s="6">
        <v>142437</v>
      </c>
      <c r="P169" s="7">
        <v>50.81</v>
      </c>
      <c r="Q169" s="7">
        <v>38.020000000000003</v>
      </c>
      <c r="R169" s="7">
        <v>9.09</v>
      </c>
      <c r="S169" s="7">
        <v>2.08</v>
      </c>
      <c r="T169" s="6">
        <v>3000</v>
      </c>
      <c r="U169" s="6">
        <v>0</v>
      </c>
      <c r="V169" s="7">
        <v>22542309.739999998</v>
      </c>
      <c r="W169" s="7">
        <v>38743619.740000002</v>
      </c>
      <c r="X169" s="7">
        <v>1044773.2</v>
      </c>
      <c r="Y169" s="7">
        <v>8.73</v>
      </c>
      <c r="Z169" s="7">
        <v>16.68</v>
      </c>
      <c r="AA169" s="6">
        <v>1314032</v>
      </c>
      <c r="AB169" s="7">
        <v>69.459999999999994</v>
      </c>
      <c r="AC169" s="7">
        <v>24.18</v>
      </c>
      <c r="AD169" s="7">
        <v>39.6</v>
      </c>
      <c r="AE169" s="7">
        <v>19.11</v>
      </c>
      <c r="AF169" s="6">
        <v>3000</v>
      </c>
      <c r="AG169" s="6">
        <v>0</v>
      </c>
      <c r="AH169" s="7">
        <v>28126915.079999998</v>
      </c>
      <c r="AI169" s="7">
        <v>39788392.939999998</v>
      </c>
      <c r="AJ169" s="6">
        <v>0</v>
      </c>
      <c r="AK169"/>
      <c r="AL169"/>
    </row>
    <row r="170" spans="1:38" ht="18.75" customHeight="1" x14ac:dyDescent="0.25">
      <c r="A170" s="8" t="str">
        <f>VLOOKUP(TradeVolume[[#This Row],[Partner Name]],CountryList[],2,FALSE)</f>
        <v>OAS</v>
      </c>
      <c r="B170" s="5" t="s">
        <v>65</v>
      </c>
      <c r="C170" s="6">
        <v>2020</v>
      </c>
      <c r="D170" s="5" t="s">
        <v>36</v>
      </c>
      <c r="E170" s="5" t="s">
        <v>37</v>
      </c>
      <c r="F170" s="7">
        <v>519430806.19999999</v>
      </c>
      <c r="G170" s="7">
        <v>287964480.70999998</v>
      </c>
      <c r="H170" s="6">
        <v>100</v>
      </c>
      <c r="I170" s="6">
        <v>100</v>
      </c>
      <c r="J170" s="21"/>
      <c r="K170" s="23"/>
      <c r="L170" s="23"/>
      <c r="M170" s="7">
        <v>5.5</v>
      </c>
      <c r="N170" s="7">
        <v>2.27</v>
      </c>
      <c r="O170" s="6">
        <v>293440</v>
      </c>
      <c r="P170" s="7">
        <v>66.98</v>
      </c>
      <c r="Q170" s="7">
        <v>28.12</v>
      </c>
      <c r="R170" s="7">
        <v>3.19</v>
      </c>
      <c r="S170" s="7">
        <v>1.71</v>
      </c>
      <c r="T170" s="7">
        <v>1167.01</v>
      </c>
      <c r="U170" s="6">
        <v>0</v>
      </c>
      <c r="V170" s="7">
        <v>112217258.45999999</v>
      </c>
      <c r="W170" s="7">
        <v>444243450.67000002</v>
      </c>
      <c r="X170" s="7">
        <v>2045482.07</v>
      </c>
      <c r="Y170" s="7">
        <v>8.24</v>
      </c>
      <c r="Z170" s="7">
        <v>3.75</v>
      </c>
      <c r="AA170" s="6">
        <v>1409629</v>
      </c>
      <c r="AB170" s="7">
        <v>70.150000000000006</v>
      </c>
      <c r="AC170" s="7">
        <v>24.61</v>
      </c>
      <c r="AD170" s="7">
        <v>16.09</v>
      </c>
      <c r="AE170" s="7">
        <v>9.08</v>
      </c>
      <c r="AF170" s="6">
        <v>3000</v>
      </c>
      <c r="AG170" s="6">
        <v>0</v>
      </c>
      <c r="AH170" s="7">
        <v>166510067.11000001</v>
      </c>
      <c r="AI170" s="7">
        <v>446288932.74000001</v>
      </c>
      <c r="AJ170" s="6">
        <v>0</v>
      </c>
      <c r="AK170"/>
      <c r="AL170"/>
    </row>
    <row r="171" spans="1:38" ht="18.75" customHeight="1" x14ac:dyDescent="0.25">
      <c r="A171" s="8" t="str">
        <f>VLOOKUP(TradeVolume[[#This Row],[Partner Name]],CountryList[],2,FALSE)</f>
        <v>OMN</v>
      </c>
      <c r="B171" s="5" t="s">
        <v>113</v>
      </c>
      <c r="C171" s="6">
        <v>2020</v>
      </c>
      <c r="D171" s="5" t="s">
        <v>36</v>
      </c>
      <c r="E171" s="5" t="s">
        <v>37</v>
      </c>
      <c r="F171" s="7">
        <v>34122855.009999998</v>
      </c>
      <c r="G171" s="7">
        <v>31285117.77</v>
      </c>
      <c r="H171" s="6">
        <v>100</v>
      </c>
      <c r="I171" s="6">
        <v>100</v>
      </c>
      <c r="J171" s="6">
        <v>1</v>
      </c>
      <c r="K171" s="7">
        <v>10.119999999999999</v>
      </c>
      <c r="L171" s="7">
        <v>10.119999999999999</v>
      </c>
      <c r="M171" s="7">
        <v>5.0199999999999996</v>
      </c>
      <c r="N171" s="7">
        <v>2.3199999999999998</v>
      </c>
      <c r="O171" s="6">
        <v>30184</v>
      </c>
      <c r="P171" s="7">
        <v>54.83</v>
      </c>
      <c r="Q171" s="7">
        <v>39.92</v>
      </c>
      <c r="R171" s="7">
        <v>4.84</v>
      </c>
      <c r="S171" s="7">
        <v>0.42</v>
      </c>
      <c r="T171" s="7">
        <v>754.3</v>
      </c>
      <c r="U171" s="6">
        <v>0</v>
      </c>
      <c r="V171" s="7">
        <v>186680.1</v>
      </c>
      <c r="W171" s="6">
        <v>30425310</v>
      </c>
      <c r="X171" s="7">
        <v>943850.53</v>
      </c>
      <c r="Y171" s="7">
        <v>9.0399999999999991</v>
      </c>
      <c r="Z171" s="7">
        <v>3.76</v>
      </c>
      <c r="AA171" s="6">
        <v>818024</v>
      </c>
      <c r="AB171" s="7">
        <v>68.72</v>
      </c>
      <c r="AC171" s="7">
        <v>23.96</v>
      </c>
      <c r="AD171" s="7">
        <v>138.19999999999999</v>
      </c>
      <c r="AE171" s="7">
        <v>60.24</v>
      </c>
      <c r="AF171" s="6">
        <v>3000</v>
      </c>
      <c r="AG171" s="6">
        <v>0</v>
      </c>
      <c r="AH171" s="7">
        <v>15738630.98</v>
      </c>
      <c r="AI171" s="7">
        <v>31369160.539999999</v>
      </c>
      <c r="AJ171" s="6">
        <v>0</v>
      </c>
      <c r="AK171"/>
      <c r="AL171"/>
    </row>
    <row r="172" spans="1:38" ht="18.75" customHeight="1" x14ac:dyDescent="0.25">
      <c r="A172" s="8" t="str">
        <f>VLOOKUP(TradeVolume[[#This Row],[Partner Name]],CountryList[],2,FALSE)</f>
        <v>PAK</v>
      </c>
      <c r="B172" s="5" t="s">
        <v>98</v>
      </c>
      <c r="C172" s="6">
        <v>2020</v>
      </c>
      <c r="D172" s="5" t="s">
        <v>36</v>
      </c>
      <c r="E172" s="5" t="s">
        <v>37</v>
      </c>
      <c r="F172" s="7">
        <v>22387857.989999998</v>
      </c>
      <c r="G172" s="7">
        <v>49204149.590000004</v>
      </c>
      <c r="H172" s="6">
        <v>100</v>
      </c>
      <c r="I172" s="6">
        <v>100</v>
      </c>
      <c r="J172" s="22">
        <v>1</v>
      </c>
      <c r="K172" s="24">
        <v>-4.38</v>
      </c>
      <c r="L172" s="24">
        <v>-4.38</v>
      </c>
      <c r="M172" s="7">
        <v>4.51</v>
      </c>
      <c r="N172" s="7">
        <v>8.0500000000000007</v>
      </c>
      <c r="O172" s="6">
        <v>126148</v>
      </c>
      <c r="P172" s="7">
        <v>37.369999999999997</v>
      </c>
      <c r="Q172" s="7">
        <v>55.05</v>
      </c>
      <c r="R172" s="7">
        <v>5.15</v>
      </c>
      <c r="S172" s="7">
        <v>2.44</v>
      </c>
      <c r="T172" s="7">
        <v>1545.16</v>
      </c>
      <c r="U172" s="6">
        <v>0</v>
      </c>
      <c r="V172" s="7">
        <v>5633029.3700000001</v>
      </c>
      <c r="W172" s="7">
        <v>30344999.27</v>
      </c>
      <c r="X172" s="7">
        <v>1017404.26</v>
      </c>
      <c r="Y172" s="7">
        <v>8.8699999999999992</v>
      </c>
      <c r="Z172" s="7">
        <v>14.43</v>
      </c>
      <c r="AA172" s="6">
        <v>1131604</v>
      </c>
      <c r="AB172" s="7">
        <v>70.23</v>
      </c>
      <c r="AC172" s="7">
        <v>23.44</v>
      </c>
      <c r="AD172" s="7">
        <v>38.36</v>
      </c>
      <c r="AE172" s="7">
        <v>18.350000000000001</v>
      </c>
      <c r="AF172" s="6">
        <v>3000</v>
      </c>
      <c r="AG172" s="6">
        <v>0</v>
      </c>
      <c r="AH172" s="7">
        <v>19744573.300000001</v>
      </c>
      <c r="AI172" s="7">
        <v>31362403.530000001</v>
      </c>
      <c r="AJ172" s="6">
        <v>0</v>
      </c>
      <c r="AK172"/>
      <c r="AL172"/>
    </row>
    <row r="173" spans="1:38" ht="18.75" customHeight="1" x14ac:dyDescent="0.25">
      <c r="A173" s="8" t="str">
        <f>VLOOKUP(TradeVolume[[#This Row],[Partner Name]],CountryList[],2,FALSE)</f>
        <v>PAN</v>
      </c>
      <c r="B173" s="5" t="s">
        <v>106</v>
      </c>
      <c r="C173" s="6">
        <v>2020</v>
      </c>
      <c r="D173" s="5" t="s">
        <v>36</v>
      </c>
      <c r="E173" s="5" t="s">
        <v>37</v>
      </c>
      <c r="F173" s="7">
        <v>5150244.46</v>
      </c>
      <c r="G173" s="7">
        <v>37003055.68</v>
      </c>
      <c r="H173" s="6">
        <v>100</v>
      </c>
      <c r="I173" s="6">
        <v>100</v>
      </c>
      <c r="J173" s="6">
        <v>1</v>
      </c>
      <c r="K173" s="7">
        <v>-17.239999999999998</v>
      </c>
      <c r="L173" s="7">
        <v>-17.239999999999998</v>
      </c>
      <c r="M173" s="7">
        <v>4.92</v>
      </c>
      <c r="N173" s="7">
        <v>3.7</v>
      </c>
      <c r="O173" s="6">
        <v>55031</v>
      </c>
      <c r="P173" s="7">
        <v>31.63</v>
      </c>
      <c r="Q173" s="7">
        <v>65.44</v>
      </c>
      <c r="R173" s="7">
        <v>2.41</v>
      </c>
      <c r="S173" s="7">
        <v>0.52</v>
      </c>
      <c r="T173" s="7">
        <v>611.5</v>
      </c>
      <c r="U173" s="6">
        <v>0</v>
      </c>
      <c r="V173" s="7">
        <v>949874.55</v>
      </c>
      <c r="W173" s="7">
        <v>5368322.42</v>
      </c>
      <c r="X173" s="7">
        <v>677809.83</v>
      </c>
      <c r="Y173" s="7">
        <v>8.81</v>
      </c>
      <c r="Z173" s="7">
        <v>8.51</v>
      </c>
      <c r="AA173" s="6">
        <v>1043460</v>
      </c>
      <c r="AB173" s="7">
        <v>70.709999999999994</v>
      </c>
      <c r="AC173" s="7">
        <v>23.45</v>
      </c>
      <c r="AD173" s="7">
        <v>72.87</v>
      </c>
      <c r="AE173" s="7">
        <v>37.909999999999997</v>
      </c>
      <c r="AF173" s="6">
        <v>3000</v>
      </c>
      <c r="AG173" s="6">
        <v>0</v>
      </c>
      <c r="AH173" s="7">
        <v>3248930.95</v>
      </c>
      <c r="AI173" s="7">
        <v>6046132.2400000002</v>
      </c>
      <c r="AJ173" s="6">
        <v>0</v>
      </c>
      <c r="AK173"/>
      <c r="AL173"/>
    </row>
    <row r="174" spans="1:38" ht="18.75" customHeight="1" x14ac:dyDescent="0.25">
      <c r="A174" s="8" t="str">
        <f>VLOOKUP(TradeVolume[[#This Row],[Partner Name]],CountryList[],2,FALSE)</f>
        <v>PCN</v>
      </c>
      <c r="B174" s="5" t="s">
        <v>279</v>
      </c>
      <c r="C174" s="6">
        <v>2020</v>
      </c>
      <c r="D174" s="5" t="s">
        <v>36</v>
      </c>
      <c r="E174" s="5" t="s">
        <v>37</v>
      </c>
      <c r="F174" s="7">
        <v>3159.91</v>
      </c>
      <c r="G174" s="7">
        <v>3464.48</v>
      </c>
      <c r="H174" s="6">
        <v>100</v>
      </c>
      <c r="I174" s="6">
        <v>100</v>
      </c>
      <c r="J174" s="28"/>
      <c r="K174" s="29"/>
      <c r="L174" s="29"/>
      <c r="M174" s="7">
        <v>5.81</v>
      </c>
      <c r="N174" s="7">
        <v>0.35</v>
      </c>
      <c r="O174" s="6">
        <v>1426</v>
      </c>
      <c r="P174" s="7">
        <v>8.91</v>
      </c>
      <c r="Q174" s="7">
        <v>72.58</v>
      </c>
      <c r="R174" s="7">
        <v>18.09</v>
      </c>
      <c r="S174" s="7">
        <v>0.42</v>
      </c>
      <c r="T174" s="7">
        <v>294.12</v>
      </c>
      <c r="U174" s="6">
        <v>0</v>
      </c>
      <c r="V174" s="7">
        <v>249.09</v>
      </c>
      <c r="W174" s="7">
        <v>507.99</v>
      </c>
      <c r="X174" s="7">
        <v>4037.49</v>
      </c>
      <c r="Y174" s="7">
        <v>9.2899999999999991</v>
      </c>
      <c r="Z174" s="7">
        <v>12.55</v>
      </c>
      <c r="AA174" s="6">
        <v>75608</v>
      </c>
      <c r="AB174" s="7">
        <v>61.37</v>
      </c>
      <c r="AC174" s="7">
        <v>21.89</v>
      </c>
      <c r="AD174" s="7">
        <v>729.24</v>
      </c>
      <c r="AE174" s="7">
        <v>158.84</v>
      </c>
      <c r="AF174" s="7">
        <v>1494.23</v>
      </c>
      <c r="AG174" s="6">
        <v>0</v>
      </c>
      <c r="AH174" s="7">
        <v>3947.29</v>
      </c>
      <c r="AI174" s="7">
        <v>4545.4799999999996</v>
      </c>
      <c r="AJ174" s="6">
        <v>0</v>
      </c>
      <c r="AK174"/>
      <c r="AL174"/>
    </row>
    <row r="175" spans="1:38" ht="18.75" customHeight="1" x14ac:dyDescent="0.25">
      <c r="A175" s="8" t="str">
        <f>VLOOKUP(TradeVolume[[#This Row],[Partner Name]],CountryList[],2,FALSE)</f>
        <v>PER</v>
      </c>
      <c r="B175" s="5" t="s">
        <v>108</v>
      </c>
      <c r="C175" s="6">
        <v>2020</v>
      </c>
      <c r="D175" s="5" t="s">
        <v>36</v>
      </c>
      <c r="E175" s="5" t="s">
        <v>37</v>
      </c>
      <c r="F175" s="7">
        <v>46205967.390000001</v>
      </c>
      <c r="G175" s="7">
        <v>36621557.509999998</v>
      </c>
      <c r="H175" s="6">
        <v>100</v>
      </c>
      <c r="I175" s="6">
        <v>100</v>
      </c>
      <c r="J175" s="22">
        <v>1</v>
      </c>
      <c r="K175" s="24">
        <v>-7.75</v>
      </c>
      <c r="L175" s="24">
        <v>-7.75</v>
      </c>
      <c r="M175" s="7">
        <v>2.14</v>
      </c>
      <c r="N175" s="7">
        <v>2.0299999999999998</v>
      </c>
      <c r="O175" s="6">
        <v>88070</v>
      </c>
      <c r="P175" s="7">
        <v>17.260000000000002</v>
      </c>
      <c r="Q175" s="7">
        <v>77.05</v>
      </c>
      <c r="R175" s="7">
        <v>4.24</v>
      </c>
      <c r="S175" s="7">
        <v>1.45</v>
      </c>
      <c r="T175" s="7">
        <v>1331.46</v>
      </c>
      <c r="U175" s="6">
        <v>0</v>
      </c>
      <c r="V175" s="7">
        <v>3211197.78</v>
      </c>
      <c r="W175" s="7">
        <v>39456054.560000002</v>
      </c>
      <c r="X175" s="7">
        <v>10193618.140000001</v>
      </c>
      <c r="Y175" s="7">
        <v>8.84</v>
      </c>
      <c r="Z175" s="7">
        <v>7.25</v>
      </c>
      <c r="AA175" s="6">
        <v>1134471</v>
      </c>
      <c r="AB175" s="7">
        <v>70.459999999999994</v>
      </c>
      <c r="AC175" s="7">
        <v>23.43</v>
      </c>
      <c r="AD175" s="7">
        <v>51.68</v>
      </c>
      <c r="AE175" s="7">
        <v>26.97</v>
      </c>
      <c r="AF175" s="6">
        <v>3000</v>
      </c>
      <c r="AG175" s="6">
        <v>0</v>
      </c>
      <c r="AH175" s="7">
        <v>29265601.949999999</v>
      </c>
      <c r="AI175" s="7">
        <v>49649672.710000001</v>
      </c>
      <c r="AJ175" s="6">
        <v>0</v>
      </c>
      <c r="AK175"/>
      <c r="AL175"/>
    </row>
    <row r="176" spans="1:38" ht="18.75" customHeight="1" x14ac:dyDescent="0.25">
      <c r="A176" s="8" t="str">
        <f>VLOOKUP(TradeVolume[[#This Row],[Partner Name]],CountryList[],2,FALSE)</f>
        <v>PHL</v>
      </c>
      <c r="B176" s="5" t="s">
        <v>79</v>
      </c>
      <c r="C176" s="6">
        <v>2020</v>
      </c>
      <c r="D176" s="5" t="s">
        <v>36</v>
      </c>
      <c r="E176" s="5" t="s">
        <v>37</v>
      </c>
      <c r="F176" s="7">
        <v>87211386.719999999</v>
      </c>
      <c r="G176" s="7">
        <v>122750275.18000001</v>
      </c>
      <c r="H176" s="6">
        <v>100</v>
      </c>
      <c r="I176" s="6">
        <v>100</v>
      </c>
      <c r="J176" s="6">
        <v>1</v>
      </c>
      <c r="K176" s="7">
        <v>-9.9499999999999993</v>
      </c>
      <c r="L176" s="7">
        <v>-9.9499999999999993</v>
      </c>
      <c r="M176" s="7">
        <v>3.23</v>
      </c>
      <c r="N176" s="7">
        <v>1.95</v>
      </c>
      <c r="O176" s="6">
        <v>152680</v>
      </c>
      <c r="P176" s="7">
        <v>23.26</v>
      </c>
      <c r="Q176" s="7">
        <v>71.349999999999994</v>
      </c>
      <c r="R176" s="7">
        <v>4.1500000000000004</v>
      </c>
      <c r="S176" s="7">
        <v>1.24</v>
      </c>
      <c r="T176" s="7">
        <v>1392.36</v>
      </c>
      <c r="U176" s="6">
        <v>0</v>
      </c>
      <c r="V176" s="7">
        <v>4666967.59</v>
      </c>
      <c r="W176" s="7">
        <v>79768674.689999998</v>
      </c>
      <c r="X176" s="7">
        <v>7806229.9699999997</v>
      </c>
      <c r="Y176" s="7">
        <v>8.8800000000000008</v>
      </c>
      <c r="Z176" s="7">
        <v>5.0999999999999996</v>
      </c>
      <c r="AA176" s="6">
        <v>1173907</v>
      </c>
      <c r="AB176" s="7">
        <v>70.209999999999994</v>
      </c>
      <c r="AC176" s="7">
        <v>23.57</v>
      </c>
      <c r="AD176" s="7">
        <v>31.89</v>
      </c>
      <c r="AE176" s="7">
        <v>15.98</v>
      </c>
      <c r="AF176" s="6">
        <v>3000</v>
      </c>
      <c r="AG176" s="6">
        <v>0</v>
      </c>
      <c r="AH176" s="7">
        <v>31388266.41</v>
      </c>
      <c r="AI176" s="7">
        <v>87574904.659999996</v>
      </c>
      <c r="AJ176" s="6">
        <v>0</v>
      </c>
      <c r="AK176"/>
      <c r="AL176"/>
    </row>
    <row r="177" spans="1:38" ht="18.75" customHeight="1" x14ac:dyDescent="0.25">
      <c r="A177" s="8" t="str">
        <f>VLOOKUP(TradeVolume[[#This Row],[Partner Name]],CountryList[],2,FALSE)</f>
        <v>PLW</v>
      </c>
      <c r="B177" s="5" t="s">
        <v>262</v>
      </c>
      <c r="C177" s="6">
        <v>2020</v>
      </c>
      <c r="D177" s="5" t="s">
        <v>36</v>
      </c>
      <c r="E177" s="5" t="s">
        <v>37</v>
      </c>
      <c r="F177" s="7">
        <v>15369.41</v>
      </c>
      <c r="G177" s="7">
        <v>104265.32</v>
      </c>
      <c r="H177" s="6">
        <v>100</v>
      </c>
      <c r="I177" s="6">
        <v>100</v>
      </c>
      <c r="J177" s="28"/>
      <c r="K177" s="29"/>
      <c r="L177" s="29"/>
      <c r="M177" s="7">
        <v>13.07</v>
      </c>
      <c r="N177" s="7">
        <v>0.36</v>
      </c>
      <c r="O177" s="6">
        <v>740</v>
      </c>
      <c r="P177" s="7">
        <v>71.349999999999994</v>
      </c>
      <c r="Q177" s="7">
        <v>28.24</v>
      </c>
      <c r="R177" s="7">
        <v>0.41</v>
      </c>
      <c r="S177" s="6">
        <v>0</v>
      </c>
      <c r="T177" s="6">
        <v>30</v>
      </c>
      <c r="U177" s="6">
        <v>0</v>
      </c>
      <c r="V177" s="7">
        <v>56.93</v>
      </c>
      <c r="W177" s="7">
        <v>4368.26</v>
      </c>
      <c r="X177" s="7">
        <v>9806.35</v>
      </c>
      <c r="Y177" s="7">
        <v>10.49</v>
      </c>
      <c r="Z177" s="7">
        <v>3.51</v>
      </c>
      <c r="AA177" s="6">
        <v>64747</v>
      </c>
      <c r="AB177" s="7">
        <v>76.27</v>
      </c>
      <c r="AC177" s="7">
        <v>20.84</v>
      </c>
      <c r="AD177" s="7">
        <v>48.24</v>
      </c>
      <c r="AE177" s="7">
        <v>204.59</v>
      </c>
      <c r="AF177" s="7">
        <v>655.54</v>
      </c>
      <c r="AG177" s="6">
        <v>0</v>
      </c>
      <c r="AH177" s="7">
        <v>13114.49</v>
      </c>
      <c r="AI177" s="7">
        <v>14174.61</v>
      </c>
      <c r="AJ177" s="6">
        <v>0</v>
      </c>
      <c r="AK177"/>
      <c r="AL177"/>
    </row>
    <row r="178" spans="1:38" ht="18.75" customHeight="1" x14ac:dyDescent="0.25">
      <c r="A178" s="8" t="str">
        <f>VLOOKUP(TradeVolume[[#This Row],[Partner Name]],CountryList[],2,FALSE)</f>
        <v>PNG</v>
      </c>
      <c r="B178" s="5" t="s">
        <v>189</v>
      </c>
      <c r="C178" s="6">
        <v>2020</v>
      </c>
      <c r="D178" s="5" t="s">
        <v>36</v>
      </c>
      <c r="E178" s="5" t="s">
        <v>37</v>
      </c>
      <c r="F178" s="7">
        <v>10029766.07</v>
      </c>
      <c r="G178" s="7">
        <v>4163549.92</v>
      </c>
      <c r="H178" s="6">
        <v>100</v>
      </c>
      <c r="I178" s="6">
        <v>100</v>
      </c>
      <c r="J178" s="28"/>
      <c r="K178" s="29"/>
      <c r="L178" s="29"/>
      <c r="M178" s="7">
        <v>3.03</v>
      </c>
      <c r="N178" s="7">
        <v>2.85</v>
      </c>
      <c r="O178" s="6">
        <v>6696</v>
      </c>
      <c r="P178" s="7">
        <v>18.8</v>
      </c>
      <c r="Q178" s="7">
        <v>80.73</v>
      </c>
      <c r="R178" s="7">
        <v>0.01</v>
      </c>
      <c r="S178" s="7">
        <v>0.45</v>
      </c>
      <c r="T178" s="7">
        <v>754.3</v>
      </c>
      <c r="U178" s="6">
        <v>0</v>
      </c>
      <c r="V178" s="7">
        <v>0.31</v>
      </c>
      <c r="W178" s="7">
        <v>8948172.4700000007</v>
      </c>
      <c r="X178" s="7">
        <v>1114817.28</v>
      </c>
      <c r="Y178" s="7">
        <v>8.2799999999999994</v>
      </c>
      <c r="Z178" s="7">
        <v>5.65</v>
      </c>
      <c r="AA178" s="6">
        <v>302504</v>
      </c>
      <c r="AB178" s="7">
        <v>68.349999999999994</v>
      </c>
      <c r="AC178" s="7">
        <v>26.66</v>
      </c>
      <c r="AD178" s="7">
        <v>146.24</v>
      </c>
      <c r="AE178" s="7">
        <v>79.209999999999994</v>
      </c>
      <c r="AF178" s="6">
        <v>3000</v>
      </c>
      <c r="AG178" s="6">
        <v>0</v>
      </c>
      <c r="AH178" s="7">
        <v>3819054.37</v>
      </c>
      <c r="AI178" s="7">
        <v>10062989.75</v>
      </c>
      <c r="AJ178" s="6">
        <v>0</v>
      </c>
      <c r="AK178"/>
      <c r="AL178"/>
    </row>
    <row r="179" spans="1:38" ht="18.75" customHeight="1" x14ac:dyDescent="0.25">
      <c r="A179" s="8" t="str">
        <f>VLOOKUP(TradeVolume[[#This Row],[Partner Name]],CountryList[],2,FALSE)</f>
        <v>POL</v>
      </c>
      <c r="B179" s="5" t="s">
        <v>67</v>
      </c>
      <c r="C179" s="6">
        <v>2020</v>
      </c>
      <c r="D179" s="5" t="s">
        <v>36</v>
      </c>
      <c r="E179" s="5" t="s">
        <v>37</v>
      </c>
      <c r="F179" s="7">
        <v>241747955.72</v>
      </c>
      <c r="G179" s="7">
        <v>265450419.81999999</v>
      </c>
      <c r="H179" s="6">
        <v>100</v>
      </c>
      <c r="I179" s="6">
        <v>100</v>
      </c>
      <c r="J179" s="6">
        <v>1</v>
      </c>
      <c r="K179" s="7">
        <v>1.61</v>
      </c>
      <c r="L179" s="7">
        <v>1.61</v>
      </c>
      <c r="M179" s="7">
        <v>4.9000000000000004</v>
      </c>
      <c r="N179" s="7">
        <v>6.39</v>
      </c>
      <c r="O179" s="6">
        <v>193314</v>
      </c>
      <c r="P179" s="7">
        <v>46.15</v>
      </c>
      <c r="Q179" s="7">
        <v>50.36</v>
      </c>
      <c r="R179" s="7">
        <v>0.37</v>
      </c>
      <c r="S179" s="7">
        <v>3.12</v>
      </c>
      <c r="T179" s="7">
        <v>1545.16</v>
      </c>
      <c r="U179" s="6">
        <v>0</v>
      </c>
      <c r="V179" s="7">
        <v>7206181.8700000001</v>
      </c>
      <c r="W179" s="7">
        <v>46611376.270000003</v>
      </c>
      <c r="X179" s="7">
        <v>754933.29</v>
      </c>
      <c r="Y179" s="7">
        <v>8.4600000000000009</v>
      </c>
      <c r="Z179" s="7">
        <v>8.6300000000000008</v>
      </c>
      <c r="AA179" s="6">
        <v>1391117</v>
      </c>
      <c r="AB179" s="7">
        <v>69.47</v>
      </c>
      <c r="AC179" s="7">
        <v>24.4</v>
      </c>
      <c r="AD179" s="7">
        <v>29.49</v>
      </c>
      <c r="AE179" s="7">
        <v>14.67</v>
      </c>
      <c r="AF179" s="6">
        <v>3000</v>
      </c>
      <c r="AG179" s="6">
        <v>0</v>
      </c>
      <c r="AH179" s="7">
        <v>17319091.199999999</v>
      </c>
      <c r="AI179" s="7">
        <v>47366309.560000002</v>
      </c>
      <c r="AJ179" s="6">
        <v>0</v>
      </c>
      <c r="AK179"/>
      <c r="AL179"/>
    </row>
    <row r="180" spans="1:38" ht="18.75" customHeight="1" x14ac:dyDescent="0.25">
      <c r="A180" s="8" t="str">
        <f>VLOOKUP(TradeVolume[[#This Row],[Partner Name]],CountryList[],2,FALSE)</f>
        <v>PRK</v>
      </c>
      <c r="B180" s="5" t="s">
        <v>236</v>
      </c>
      <c r="C180" s="6">
        <v>2020</v>
      </c>
      <c r="D180" s="5" t="s">
        <v>36</v>
      </c>
      <c r="E180" s="5" t="s">
        <v>37</v>
      </c>
      <c r="F180" s="7">
        <v>164650.73000000001</v>
      </c>
      <c r="G180" s="7">
        <v>561301.18999999994</v>
      </c>
      <c r="H180" s="6">
        <v>100</v>
      </c>
      <c r="I180" s="6">
        <v>100</v>
      </c>
      <c r="J180" s="28"/>
      <c r="K180" s="29"/>
      <c r="L180" s="29"/>
      <c r="M180" s="7">
        <v>8.32</v>
      </c>
      <c r="N180" s="7">
        <v>6.36</v>
      </c>
      <c r="O180" s="6">
        <v>11653</v>
      </c>
      <c r="P180" s="7">
        <v>70.14</v>
      </c>
      <c r="Q180" s="7">
        <v>26.08</v>
      </c>
      <c r="R180" s="7">
        <v>3.31</v>
      </c>
      <c r="S180" s="7">
        <v>0.47</v>
      </c>
      <c r="T180" s="6">
        <v>150</v>
      </c>
      <c r="U180" s="6">
        <v>0</v>
      </c>
      <c r="V180" s="7">
        <v>2430.1</v>
      </c>
      <c r="W180" s="7">
        <v>163297.10999999999</v>
      </c>
      <c r="X180" s="7">
        <v>31248.77</v>
      </c>
      <c r="Y180" s="7">
        <v>7.96</v>
      </c>
      <c r="Z180" s="7">
        <v>6.54</v>
      </c>
      <c r="AA180" s="6">
        <v>464863</v>
      </c>
      <c r="AB180" s="7">
        <v>70.36</v>
      </c>
      <c r="AC180" s="7">
        <v>25.27</v>
      </c>
      <c r="AD180" s="7">
        <v>109.66</v>
      </c>
      <c r="AE180" s="7">
        <v>64.83</v>
      </c>
      <c r="AF180" s="7">
        <v>1496.51</v>
      </c>
      <c r="AG180" s="6">
        <v>0</v>
      </c>
      <c r="AH180" s="7">
        <v>57459.12</v>
      </c>
      <c r="AI180" s="7">
        <v>194545.88</v>
      </c>
      <c r="AJ180" s="6">
        <v>0</v>
      </c>
      <c r="AK180"/>
      <c r="AL180"/>
    </row>
    <row r="181" spans="1:38" ht="18.75" customHeight="1" x14ac:dyDescent="0.25">
      <c r="A181" s="8" t="str">
        <f>VLOOKUP(TradeVolume[[#This Row],[Partner Name]],CountryList[],2,FALSE)</f>
        <v>PRT</v>
      </c>
      <c r="B181" s="5" t="s">
        <v>89</v>
      </c>
      <c r="C181" s="6">
        <v>2020</v>
      </c>
      <c r="D181" s="5" t="s">
        <v>36</v>
      </c>
      <c r="E181" s="5" t="s">
        <v>37</v>
      </c>
      <c r="F181" s="7">
        <v>59529428.380000003</v>
      </c>
      <c r="G181" s="7">
        <v>73418782.530000001</v>
      </c>
      <c r="H181" s="6">
        <v>100</v>
      </c>
      <c r="I181" s="6">
        <v>100</v>
      </c>
      <c r="J181" s="22">
        <v>1</v>
      </c>
      <c r="K181" s="24">
        <v>-6.74</v>
      </c>
      <c r="L181" s="24">
        <v>-6.74</v>
      </c>
      <c r="M181" s="7">
        <v>7.22</v>
      </c>
      <c r="N181" s="7">
        <v>6.79</v>
      </c>
      <c r="O181" s="6">
        <v>140799</v>
      </c>
      <c r="P181" s="7">
        <v>50.43</v>
      </c>
      <c r="Q181" s="7">
        <v>46.11</v>
      </c>
      <c r="R181" s="7">
        <v>0.42</v>
      </c>
      <c r="S181" s="7">
        <v>3.04</v>
      </c>
      <c r="T181" s="7">
        <v>1545.16</v>
      </c>
      <c r="U181" s="6">
        <v>0</v>
      </c>
      <c r="V181" s="7">
        <v>2922842.15</v>
      </c>
      <c r="W181" s="7">
        <v>19296051.370000001</v>
      </c>
      <c r="X181" s="7">
        <v>741904.28</v>
      </c>
      <c r="Y181" s="7">
        <v>8.6300000000000008</v>
      </c>
      <c r="Z181" s="7">
        <v>9.33</v>
      </c>
      <c r="AA181" s="6">
        <v>1393249</v>
      </c>
      <c r="AB181" s="7">
        <v>69.73</v>
      </c>
      <c r="AC181" s="7">
        <v>24.11</v>
      </c>
      <c r="AD181" s="7">
        <v>40.72</v>
      </c>
      <c r="AE181" s="7">
        <v>20.170000000000002</v>
      </c>
      <c r="AF181" s="6">
        <v>3000</v>
      </c>
      <c r="AG181" s="6">
        <v>0</v>
      </c>
      <c r="AH181" s="7">
        <v>6652476.1500000004</v>
      </c>
      <c r="AI181" s="7">
        <v>20037955.649999999</v>
      </c>
      <c r="AJ181" s="6">
        <v>0</v>
      </c>
      <c r="AK181"/>
      <c r="AL181"/>
    </row>
    <row r="182" spans="1:38" ht="18.75" customHeight="1" x14ac:dyDescent="0.25">
      <c r="A182" s="8" t="str">
        <f>VLOOKUP(TradeVolume[[#This Row],[Partner Name]],CountryList[],2,FALSE)</f>
        <v>PRY</v>
      </c>
      <c r="B182" s="5" t="s">
        <v>160</v>
      </c>
      <c r="C182" s="6">
        <v>2020</v>
      </c>
      <c r="D182" s="5" t="s">
        <v>36</v>
      </c>
      <c r="E182" s="5" t="s">
        <v>37</v>
      </c>
      <c r="F182" s="7">
        <v>8518452.0099999998</v>
      </c>
      <c r="G182" s="7">
        <v>8373700.5199999996</v>
      </c>
      <c r="H182" s="6">
        <v>100</v>
      </c>
      <c r="I182" s="6">
        <v>100</v>
      </c>
      <c r="J182" s="6">
        <v>1</v>
      </c>
      <c r="K182" s="7">
        <v>-8.44</v>
      </c>
      <c r="L182" s="7">
        <v>-8.44</v>
      </c>
      <c r="M182" s="7">
        <v>3.3</v>
      </c>
      <c r="N182" s="7">
        <v>29.92</v>
      </c>
      <c r="O182" s="6">
        <v>16548</v>
      </c>
      <c r="P182" s="7">
        <v>18.23</v>
      </c>
      <c r="Q182" s="7">
        <v>66.44</v>
      </c>
      <c r="R182" s="7">
        <v>13.25</v>
      </c>
      <c r="S182" s="7">
        <v>2.08</v>
      </c>
      <c r="T182" s="7">
        <v>754.3</v>
      </c>
      <c r="U182" s="6">
        <v>0</v>
      </c>
      <c r="V182" s="7">
        <v>1495335.44</v>
      </c>
      <c r="W182" s="7">
        <v>6917211.1399999997</v>
      </c>
      <c r="X182" s="7">
        <v>2077177.29</v>
      </c>
      <c r="Y182" s="7">
        <v>10.07</v>
      </c>
      <c r="Z182" s="7">
        <v>12.62</v>
      </c>
      <c r="AA182" s="6">
        <v>530932</v>
      </c>
      <c r="AB182" s="7">
        <v>69.489999999999995</v>
      </c>
      <c r="AC182" s="7">
        <v>22.47</v>
      </c>
      <c r="AD182" s="7">
        <v>179.63</v>
      </c>
      <c r="AE182" s="7">
        <v>78.16</v>
      </c>
      <c r="AF182" s="6">
        <v>3000</v>
      </c>
      <c r="AG182" s="6">
        <v>0</v>
      </c>
      <c r="AH182" s="7">
        <v>3764906.27</v>
      </c>
      <c r="AI182" s="7">
        <v>8994388.4399999995</v>
      </c>
      <c r="AJ182" s="6">
        <v>0</v>
      </c>
      <c r="AK182"/>
      <c r="AL182"/>
    </row>
    <row r="183" spans="1:38" ht="18.75" customHeight="1" x14ac:dyDescent="0.25">
      <c r="A183" s="8" t="str">
        <f>VLOOKUP(TradeVolume[[#This Row],[Partner Name]],CountryList[],2,FALSE)</f>
        <v>PSE</v>
      </c>
      <c r="B183" s="5" t="s">
        <v>226</v>
      </c>
      <c r="C183" s="6">
        <v>2020</v>
      </c>
      <c r="D183" s="5" t="s">
        <v>36</v>
      </c>
      <c r="E183" s="5" t="s">
        <v>37</v>
      </c>
      <c r="F183" s="7">
        <v>181419.73</v>
      </c>
      <c r="G183" s="7">
        <v>1231315.03</v>
      </c>
      <c r="H183" s="6">
        <v>100</v>
      </c>
      <c r="I183" s="6">
        <v>100</v>
      </c>
      <c r="J183" s="6">
        <v>1</v>
      </c>
      <c r="K183" s="7">
        <v>-4.25</v>
      </c>
      <c r="L183" s="7">
        <v>-4.25</v>
      </c>
      <c r="M183" s="7">
        <v>2.31</v>
      </c>
      <c r="N183" s="7">
        <v>1.38</v>
      </c>
      <c r="O183" s="6">
        <v>3622</v>
      </c>
      <c r="P183" s="7">
        <v>13.17</v>
      </c>
      <c r="Q183" s="7">
        <v>81.75</v>
      </c>
      <c r="R183" s="7">
        <v>2.65</v>
      </c>
      <c r="S183" s="7">
        <v>2.4300000000000002</v>
      </c>
      <c r="T183" s="7">
        <v>272.05</v>
      </c>
      <c r="U183" s="6">
        <v>0</v>
      </c>
      <c r="V183" s="7">
        <v>173.93</v>
      </c>
      <c r="W183" s="7">
        <v>102250.88</v>
      </c>
      <c r="X183" s="7">
        <v>95334.66</v>
      </c>
      <c r="Y183" s="7">
        <v>11.03</v>
      </c>
      <c r="Z183" s="7">
        <v>10.45</v>
      </c>
      <c r="AA183" s="6">
        <v>182607</v>
      </c>
      <c r="AB183" s="7">
        <v>66.180000000000007</v>
      </c>
      <c r="AC183" s="7">
        <v>19.63</v>
      </c>
      <c r="AD183" s="7">
        <v>526.55999999999995</v>
      </c>
      <c r="AE183" s="7">
        <v>188.87</v>
      </c>
      <c r="AF183" s="6">
        <v>3000</v>
      </c>
      <c r="AG183" s="6">
        <v>0</v>
      </c>
      <c r="AH183" s="7">
        <v>71812.17</v>
      </c>
      <c r="AI183" s="7">
        <v>197585.55</v>
      </c>
      <c r="AJ183" s="6">
        <v>0</v>
      </c>
      <c r="AK183"/>
      <c r="AL183"/>
    </row>
    <row r="184" spans="1:38" ht="18.75" customHeight="1" x14ac:dyDescent="0.25">
      <c r="A184" s="8" t="str">
        <f>VLOOKUP(TradeVolume[[#This Row],[Partner Name]],CountryList[],2,FALSE)</f>
        <v>PYF</v>
      </c>
      <c r="B184" s="5" t="s">
        <v>206</v>
      </c>
      <c r="C184" s="6">
        <v>2020</v>
      </c>
      <c r="D184" s="5" t="s">
        <v>36</v>
      </c>
      <c r="E184" s="5" t="s">
        <v>37</v>
      </c>
      <c r="F184" s="7">
        <v>91153.34</v>
      </c>
      <c r="G184" s="7">
        <v>2158655.54</v>
      </c>
      <c r="H184" s="6">
        <v>100</v>
      </c>
      <c r="I184" s="6">
        <v>100</v>
      </c>
      <c r="J184" s="6">
        <v>1</v>
      </c>
      <c r="K184" s="7">
        <v>-10.06</v>
      </c>
      <c r="L184" s="7">
        <v>-10.06</v>
      </c>
      <c r="M184" s="7">
        <v>3.88</v>
      </c>
      <c r="N184" s="7">
        <v>2.04</v>
      </c>
      <c r="O184" s="6">
        <v>8405</v>
      </c>
      <c r="P184" s="7">
        <v>9.6999999999999993</v>
      </c>
      <c r="Q184" s="7">
        <v>84.16</v>
      </c>
      <c r="R184" s="7">
        <v>4.22</v>
      </c>
      <c r="S184" s="7">
        <v>1.92</v>
      </c>
      <c r="T184" s="7">
        <v>754.3</v>
      </c>
      <c r="U184" s="6">
        <v>0</v>
      </c>
      <c r="V184" s="7">
        <v>1669.26</v>
      </c>
      <c r="W184" s="7">
        <v>70457.59</v>
      </c>
      <c r="X184" s="7">
        <v>45595.1</v>
      </c>
      <c r="Y184" s="7">
        <v>8.59</v>
      </c>
      <c r="Z184" s="7">
        <v>8.5</v>
      </c>
      <c r="AA184" s="6">
        <v>296295</v>
      </c>
      <c r="AB184" s="7">
        <v>68.349999999999994</v>
      </c>
      <c r="AC184" s="7">
        <v>24.63</v>
      </c>
      <c r="AD184" s="7">
        <v>174.86</v>
      </c>
      <c r="AE184" s="7">
        <v>72.680000000000007</v>
      </c>
      <c r="AF184" s="7">
        <v>1496.51</v>
      </c>
      <c r="AG184" s="6">
        <v>0</v>
      </c>
      <c r="AH184" s="7">
        <v>11976.95</v>
      </c>
      <c r="AI184" s="7">
        <v>116052.7</v>
      </c>
      <c r="AJ184" s="6">
        <v>0</v>
      </c>
      <c r="AK184"/>
      <c r="AL184"/>
    </row>
    <row r="185" spans="1:38" ht="18.75" customHeight="1" x14ac:dyDescent="0.25">
      <c r="A185" s="8" t="str">
        <f>VLOOKUP(TradeVolume[[#This Row],[Partner Name]],CountryList[],2,FALSE)</f>
        <v>QAT</v>
      </c>
      <c r="B185" s="5" t="s">
        <v>109</v>
      </c>
      <c r="C185" s="6">
        <v>2020</v>
      </c>
      <c r="D185" s="5" t="s">
        <v>36</v>
      </c>
      <c r="E185" s="5" t="s">
        <v>37</v>
      </c>
      <c r="F185" s="7">
        <v>55809338.200000003</v>
      </c>
      <c r="G185" s="7">
        <v>35928695.939999998</v>
      </c>
      <c r="H185" s="6">
        <v>100</v>
      </c>
      <c r="I185" s="6">
        <v>100</v>
      </c>
      <c r="J185" s="6">
        <v>1</v>
      </c>
      <c r="K185" s="7">
        <v>-5.9</v>
      </c>
      <c r="L185" s="7">
        <v>-5.9</v>
      </c>
      <c r="M185" s="7">
        <v>4.32</v>
      </c>
      <c r="N185" s="7">
        <v>1.55</v>
      </c>
      <c r="O185" s="6">
        <v>41532</v>
      </c>
      <c r="P185" s="7">
        <v>60.09</v>
      </c>
      <c r="Q185" s="7">
        <v>36.97</v>
      </c>
      <c r="R185" s="7">
        <v>2.4700000000000002</v>
      </c>
      <c r="S185" s="7">
        <v>0.47</v>
      </c>
      <c r="T185" s="7">
        <v>754.3</v>
      </c>
      <c r="U185" s="6">
        <v>0</v>
      </c>
      <c r="V185" s="7">
        <v>33223.26</v>
      </c>
      <c r="W185" s="7">
        <v>52169699.960000001</v>
      </c>
      <c r="X185" s="7">
        <v>568340.09</v>
      </c>
      <c r="Y185" s="7">
        <v>8.74</v>
      </c>
      <c r="Z185" s="7">
        <v>3.31</v>
      </c>
      <c r="AA185" s="6">
        <v>961463</v>
      </c>
      <c r="AB185" s="7">
        <v>70.180000000000007</v>
      </c>
      <c r="AC185" s="7">
        <v>23.66</v>
      </c>
      <c r="AD185" s="7">
        <v>94.69</v>
      </c>
      <c r="AE185" s="7">
        <v>47.93</v>
      </c>
      <c r="AF185" s="6">
        <v>3000</v>
      </c>
      <c r="AG185" s="6">
        <v>0</v>
      </c>
      <c r="AH185" s="7">
        <v>13560691.210000001</v>
      </c>
      <c r="AI185" s="7">
        <v>52738040.049999997</v>
      </c>
      <c r="AJ185" s="6">
        <v>0</v>
      </c>
      <c r="AK185"/>
      <c r="AL185"/>
    </row>
    <row r="186" spans="1:38" ht="18.75" customHeight="1" x14ac:dyDescent="0.25">
      <c r="A186" s="8" t="str">
        <f>VLOOKUP(TradeVolume[[#This Row],[Partner Name]],CountryList[],2,FALSE)</f>
        <v>ROM</v>
      </c>
      <c r="B186" s="5" t="s">
        <v>85</v>
      </c>
      <c r="C186" s="6">
        <v>2020</v>
      </c>
      <c r="D186" s="5" t="s">
        <v>36</v>
      </c>
      <c r="E186" s="5" t="s">
        <v>37</v>
      </c>
      <c r="F186" s="7">
        <v>70514856.519999996</v>
      </c>
      <c r="G186" s="7">
        <v>87617075.019999996</v>
      </c>
      <c r="H186" s="6">
        <v>100</v>
      </c>
      <c r="I186" s="6">
        <v>100</v>
      </c>
      <c r="J186" s="6">
        <v>1</v>
      </c>
      <c r="K186" s="7">
        <v>-2.4</v>
      </c>
      <c r="L186" s="7">
        <v>-2.4</v>
      </c>
      <c r="M186" s="7">
        <v>3.95</v>
      </c>
      <c r="N186" s="7">
        <v>5.34</v>
      </c>
      <c r="O186" s="6">
        <v>99280</v>
      </c>
      <c r="P186" s="7">
        <v>40.159999999999997</v>
      </c>
      <c r="Q186" s="7">
        <v>56.5</v>
      </c>
      <c r="R186" s="7">
        <v>0.4</v>
      </c>
      <c r="S186" s="7">
        <v>2.94</v>
      </c>
      <c r="T186" s="7">
        <v>1366.74</v>
      </c>
      <c r="U186" s="6">
        <v>0</v>
      </c>
      <c r="V186" s="7">
        <v>2294082.0699999998</v>
      </c>
      <c r="W186" s="7">
        <v>18066142.66</v>
      </c>
      <c r="X186" s="7">
        <v>778419.78</v>
      </c>
      <c r="Y186" s="7">
        <v>8.66</v>
      </c>
      <c r="Z186" s="7">
        <v>9.14</v>
      </c>
      <c r="AA186" s="6">
        <v>1161255</v>
      </c>
      <c r="AB186" s="7">
        <v>69.67</v>
      </c>
      <c r="AC186" s="7">
        <v>23.87</v>
      </c>
      <c r="AD186" s="7">
        <v>50.99</v>
      </c>
      <c r="AE186" s="7">
        <v>24.57</v>
      </c>
      <c r="AF186" s="6">
        <v>3000</v>
      </c>
      <c r="AG186" s="6">
        <v>0</v>
      </c>
      <c r="AH186" s="7">
        <v>6565065.6500000004</v>
      </c>
      <c r="AI186" s="7">
        <v>18844562.449999999</v>
      </c>
      <c r="AJ186" s="6">
        <v>0</v>
      </c>
      <c r="AK186"/>
      <c r="AL186"/>
    </row>
    <row r="187" spans="1:38" ht="18.75" customHeight="1" x14ac:dyDescent="0.25">
      <c r="A187" s="8" t="str">
        <f>VLOOKUP(TradeVolume[[#This Row],[Partner Name]],CountryList[],2,FALSE)</f>
        <v>RUS</v>
      </c>
      <c r="B187" s="5" t="s">
        <v>62</v>
      </c>
      <c r="C187" s="6">
        <v>2020</v>
      </c>
      <c r="D187" s="5" t="s">
        <v>36</v>
      </c>
      <c r="E187" s="5" t="s">
        <v>37</v>
      </c>
      <c r="F187" s="7">
        <v>328387402.29000002</v>
      </c>
      <c r="G187" s="7">
        <v>304222541.10000002</v>
      </c>
      <c r="H187" s="6">
        <v>100</v>
      </c>
      <c r="I187" s="6">
        <v>100</v>
      </c>
      <c r="J187" s="22">
        <v>1</v>
      </c>
      <c r="K187" s="24">
        <v>-3.19</v>
      </c>
      <c r="L187" s="24">
        <v>-3.19</v>
      </c>
      <c r="M187" s="7">
        <v>3.17</v>
      </c>
      <c r="N187" s="7">
        <v>1.92</v>
      </c>
      <c r="O187" s="6">
        <v>268978</v>
      </c>
      <c r="P187" s="7">
        <v>52.34</v>
      </c>
      <c r="Q187" s="7">
        <v>42.3</v>
      </c>
      <c r="R187" s="7">
        <v>4.37</v>
      </c>
      <c r="S187" s="7">
        <v>0.99</v>
      </c>
      <c r="T187" s="6">
        <v>3000</v>
      </c>
      <c r="U187" s="6">
        <v>0</v>
      </c>
      <c r="V187" s="7">
        <v>13344378.66</v>
      </c>
      <c r="W187" s="7">
        <v>404436680.99000001</v>
      </c>
      <c r="X187" s="7">
        <v>4717942.62</v>
      </c>
      <c r="Y187" s="7">
        <v>8.3699999999999992</v>
      </c>
      <c r="Z187" s="7">
        <v>4.71</v>
      </c>
      <c r="AA187" s="6">
        <v>1485114</v>
      </c>
      <c r="AB187" s="7">
        <v>69.349999999999994</v>
      </c>
      <c r="AC187" s="7">
        <v>24.72</v>
      </c>
      <c r="AD187" s="7">
        <v>21.81</v>
      </c>
      <c r="AE187" s="7">
        <v>10.94</v>
      </c>
      <c r="AF187" s="6">
        <v>3000</v>
      </c>
      <c r="AG187" s="6">
        <v>0</v>
      </c>
      <c r="AH187" s="7">
        <v>203912337.90000001</v>
      </c>
      <c r="AI187" s="7">
        <v>409154623.60000002</v>
      </c>
      <c r="AJ187" s="6">
        <v>0</v>
      </c>
      <c r="AK187"/>
      <c r="AL187"/>
    </row>
    <row r="188" spans="1:38" ht="18.75" customHeight="1" x14ac:dyDescent="0.25">
      <c r="A188" s="8" t="str">
        <f>VLOOKUP(TradeVolume[[#This Row],[Partner Name]],CountryList[],2,FALSE)</f>
        <v>RWA</v>
      </c>
      <c r="B188" s="5" t="s">
        <v>209</v>
      </c>
      <c r="C188" s="6">
        <v>2020</v>
      </c>
      <c r="D188" s="5" t="s">
        <v>36</v>
      </c>
      <c r="E188" s="5" t="s">
        <v>37</v>
      </c>
      <c r="F188" s="7">
        <v>930180.12</v>
      </c>
      <c r="G188" s="7">
        <v>1844273.72</v>
      </c>
      <c r="H188" s="6">
        <v>100</v>
      </c>
      <c r="I188" s="6">
        <v>100</v>
      </c>
      <c r="K188" s="12"/>
      <c r="L188" s="12"/>
      <c r="M188" s="7">
        <v>4.3099999999999996</v>
      </c>
      <c r="N188" s="7">
        <v>5.33</v>
      </c>
      <c r="O188" s="6">
        <v>6351</v>
      </c>
      <c r="P188" s="7">
        <v>33.03</v>
      </c>
      <c r="Q188" s="7">
        <v>66.150000000000006</v>
      </c>
      <c r="R188" s="7">
        <v>0.22</v>
      </c>
      <c r="S188" s="7">
        <v>0.6</v>
      </c>
      <c r="T188" s="7">
        <v>754.3</v>
      </c>
      <c r="U188" s="6">
        <v>0</v>
      </c>
      <c r="V188" s="7">
        <v>359.05</v>
      </c>
      <c r="W188" s="7">
        <v>268928.46999999997</v>
      </c>
      <c r="X188" s="7">
        <v>575548.96</v>
      </c>
      <c r="Y188" s="7">
        <v>10.18</v>
      </c>
      <c r="Z188" s="7">
        <v>7.29</v>
      </c>
      <c r="AA188" s="6">
        <v>417104</v>
      </c>
      <c r="AB188" s="7">
        <v>68.36</v>
      </c>
      <c r="AC188" s="7">
        <v>22.64</v>
      </c>
      <c r="AD188" s="7">
        <v>411.7</v>
      </c>
      <c r="AE188" s="7">
        <v>179.45</v>
      </c>
      <c r="AF188" s="6">
        <v>3000</v>
      </c>
      <c r="AG188" s="6">
        <v>0</v>
      </c>
      <c r="AH188" s="7">
        <v>578964.63</v>
      </c>
      <c r="AI188" s="7">
        <v>844477.43</v>
      </c>
      <c r="AJ188" s="6">
        <v>0</v>
      </c>
      <c r="AK188"/>
      <c r="AL188"/>
    </row>
    <row r="189" spans="1:38" ht="18.75" customHeight="1" x14ac:dyDescent="0.25">
      <c r="A189" s="8" t="str">
        <f>VLOOKUP(TradeVolume[[#This Row],[Partner Name]],CountryList[],2,FALSE)</f>
        <v>SAS</v>
      </c>
      <c r="B189" s="5" t="s">
        <v>52</v>
      </c>
      <c r="C189" s="6">
        <v>2020</v>
      </c>
      <c r="D189" s="5" t="s">
        <v>36</v>
      </c>
      <c r="E189" s="5" t="s">
        <v>37</v>
      </c>
      <c r="F189" s="7">
        <v>333420896.38999999</v>
      </c>
      <c r="G189" s="7">
        <v>463231861.31999999</v>
      </c>
      <c r="H189" s="6">
        <v>100</v>
      </c>
      <c r="I189" s="6">
        <v>100</v>
      </c>
      <c r="J189" s="28"/>
      <c r="K189" s="29"/>
      <c r="L189" s="29"/>
      <c r="M189" s="6">
        <v>5</v>
      </c>
      <c r="N189" s="7">
        <v>5.84</v>
      </c>
      <c r="O189" s="6">
        <v>880280</v>
      </c>
      <c r="P189" s="7">
        <v>48.7</v>
      </c>
      <c r="Q189" s="7">
        <v>46.37</v>
      </c>
      <c r="R189" s="7">
        <v>3.29</v>
      </c>
      <c r="S189" s="7">
        <v>1.64</v>
      </c>
      <c r="T189" s="6">
        <v>3000</v>
      </c>
      <c r="U189" s="6">
        <v>0</v>
      </c>
      <c r="V189" s="7">
        <v>40874658.82</v>
      </c>
      <c r="W189" s="7">
        <v>419944580.74000001</v>
      </c>
      <c r="X189" s="7">
        <v>532397.17000000004</v>
      </c>
      <c r="Y189" s="7">
        <v>8.33</v>
      </c>
      <c r="Z189" s="7">
        <v>10.050000000000001</v>
      </c>
      <c r="AA189" s="6">
        <v>1510398</v>
      </c>
      <c r="AB189" s="7">
        <v>69.3</v>
      </c>
      <c r="AC189" s="7">
        <v>24.88</v>
      </c>
      <c r="AD189" s="7">
        <v>6.63</v>
      </c>
      <c r="AE189" s="7">
        <v>3.34</v>
      </c>
      <c r="AF189" s="6">
        <v>3000</v>
      </c>
      <c r="AG189" s="6">
        <v>0</v>
      </c>
      <c r="AH189" s="7">
        <v>154740368.96000001</v>
      </c>
      <c r="AI189" s="7">
        <v>420476977.91000003</v>
      </c>
      <c r="AJ189" s="6">
        <v>0</v>
      </c>
      <c r="AK189"/>
      <c r="AL189"/>
    </row>
    <row r="190" spans="1:38" ht="18.75" customHeight="1" x14ac:dyDescent="0.25">
      <c r="A190" s="8" t="str">
        <f>VLOOKUP(TradeVolume[[#This Row],[Partner Name]],CountryList[],2,FALSE)</f>
        <v>SAU</v>
      </c>
      <c r="B190" s="5" t="s">
        <v>74</v>
      </c>
      <c r="C190" s="6">
        <v>2020</v>
      </c>
      <c r="D190" s="5" t="s">
        <v>36</v>
      </c>
      <c r="E190" s="5" t="s">
        <v>37</v>
      </c>
      <c r="F190" s="7">
        <v>169736656.75</v>
      </c>
      <c r="G190" s="7">
        <v>157014511.62</v>
      </c>
      <c r="H190" s="6">
        <v>100</v>
      </c>
      <c r="I190" s="6">
        <v>100</v>
      </c>
      <c r="J190" s="6">
        <v>1</v>
      </c>
      <c r="K190" s="7">
        <v>-4.62</v>
      </c>
      <c r="L190" s="7">
        <v>-4.62</v>
      </c>
      <c r="M190" s="7">
        <v>4.4000000000000004</v>
      </c>
      <c r="N190" s="7">
        <v>1.63</v>
      </c>
      <c r="O190" s="6">
        <v>88510</v>
      </c>
      <c r="P190" s="7">
        <v>56.54</v>
      </c>
      <c r="Q190" s="7">
        <v>37.65</v>
      </c>
      <c r="R190" s="7">
        <v>5.0999999999999996</v>
      </c>
      <c r="S190" s="7">
        <v>0.72</v>
      </c>
      <c r="T190" s="7">
        <v>1331.46</v>
      </c>
      <c r="U190" s="6">
        <v>0</v>
      </c>
      <c r="V190" s="7">
        <v>1264083.32</v>
      </c>
      <c r="W190" s="7">
        <v>173982880.03</v>
      </c>
      <c r="X190" s="7">
        <v>1574040.31</v>
      </c>
      <c r="Y190" s="7">
        <v>8.56</v>
      </c>
      <c r="Z190" s="7">
        <v>3.6</v>
      </c>
      <c r="AA190" s="6">
        <v>1174864</v>
      </c>
      <c r="AB190" s="7">
        <v>69.31</v>
      </c>
      <c r="AC190" s="7">
        <v>24.29</v>
      </c>
      <c r="AD190" s="7">
        <v>56.6</v>
      </c>
      <c r="AE190" s="7">
        <v>28.33</v>
      </c>
      <c r="AF190" s="6">
        <v>3000</v>
      </c>
      <c r="AG190" s="6">
        <v>0</v>
      </c>
      <c r="AH190" s="7">
        <v>120937478.62</v>
      </c>
      <c r="AI190" s="7">
        <v>175556920.34</v>
      </c>
      <c r="AJ190" s="6">
        <v>0</v>
      </c>
      <c r="AK190"/>
      <c r="AL190"/>
    </row>
    <row r="191" spans="1:38" ht="18.75" customHeight="1" x14ac:dyDescent="0.25">
      <c r="A191" s="8" t="str">
        <f>VLOOKUP(TradeVolume[[#This Row],[Partner Name]],CountryList[],2,FALSE)</f>
        <v>SDN</v>
      </c>
      <c r="B191" s="5" t="s">
        <v>265</v>
      </c>
      <c r="C191" s="6">
        <v>2020</v>
      </c>
      <c r="D191" s="5" t="s">
        <v>36</v>
      </c>
      <c r="E191" s="5" t="s">
        <v>37</v>
      </c>
      <c r="F191" s="7">
        <v>4212.32</v>
      </c>
      <c r="G191" s="7">
        <v>77702.75</v>
      </c>
      <c r="H191" s="6">
        <v>100</v>
      </c>
      <c r="I191" s="6">
        <v>100</v>
      </c>
      <c r="J191" s="21"/>
      <c r="K191" s="23"/>
      <c r="L191" s="23"/>
      <c r="M191" s="6">
        <v>0</v>
      </c>
      <c r="N191" s="6">
        <v>0</v>
      </c>
      <c r="O191" s="6">
        <v>44</v>
      </c>
      <c r="P191" s="6">
        <v>0</v>
      </c>
      <c r="Q191" s="6">
        <v>100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 s="6">
        <v>0</v>
      </c>
      <c r="X191" s="7">
        <v>4212.32</v>
      </c>
      <c r="Y191" s="7">
        <v>8.89</v>
      </c>
      <c r="Z191" s="7">
        <v>11.57</v>
      </c>
      <c r="AA191" s="6">
        <v>14354</v>
      </c>
      <c r="AB191" s="7">
        <v>62.16</v>
      </c>
      <c r="AC191" s="7">
        <v>34.18</v>
      </c>
      <c r="AD191" s="7">
        <v>645.45000000000005</v>
      </c>
      <c r="AE191" s="6">
        <v>550</v>
      </c>
      <c r="AF191" s="7">
        <v>804.03</v>
      </c>
      <c r="AG191" s="6">
        <v>0</v>
      </c>
      <c r="AH191" s="7">
        <v>2.35</v>
      </c>
      <c r="AI191" s="7">
        <v>4212.32</v>
      </c>
      <c r="AJ191" s="6">
        <v>0</v>
      </c>
      <c r="AK191"/>
      <c r="AL191"/>
    </row>
    <row r="192" spans="1:38" ht="18.75" customHeight="1" x14ac:dyDescent="0.25">
      <c r="A192" s="8" t="str">
        <f>VLOOKUP(TradeVolume[[#This Row],[Partner Name]],CountryList[],2,FALSE)</f>
        <v>SEN</v>
      </c>
      <c r="B192" s="5" t="s">
        <v>139</v>
      </c>
      <c r="C192" s="6">
        <v>2020</v>
      </c>
      <c r="D192" s="5" t="s">
        <v>36</v>
      </c>
      <c r="E192" s="5" t="s">
        <v>37</v>
      </c>
      <c r="F192" s="7">
        <v>2470410.66</v>
      </c>
      <c r="G192" s="7">
        <v>13428190.67</v>
      </c>
      <c r="H192" s="6">
        <v>100</v>
      </c>
      <c r="I192" s="6">
        <v>100</v>
      </c>
      <c r="J192" s="22">
        <v>1</v>
      </c>
      <c r="K192" s="24">
        <v>-2.0499999999999998</v>
      </c>
      <c r="L192" s="24">
        <v>-2.0499999999999998</v>
      </c>
      <c r="M192" s="7">
        <v>1.79</v>
      </c>
      <c r="N192" s="7">
        <v>2.83</v>
      </c>
      <c r="O192" s="6">
        <v>27441</v>
      </c>
      <c r="P192" s="7">
        <v>28.69</v>
      </c>
      <c r="Q192" s="7">
        <v>70.239999999999995</v>
      </c>
      <c r="R192" s="7">
        <v>0.86</v>
      </c>
      <c r="S192" s="7">
        <v>0.21</v>
      </c>
      <c r="T192" s="7">
        <v>754.3</v>
      </c>
      <c r="U192" s="6">
        <v>0</v>
      </c>
      <c r="V192" s="7">
        <v>7286.13</v>
      </c>
      <c r="W192" s="7">
        <v>3025245.87</v>
      </c>
      <c r="X192" s="7">
        <v>1170139.1399999999</v>
      </c>
      <c r="Y192" s="7">
        <v>9.17</v>
      </c>
      <c r="Z192" s="7">
        <v>9.61</v>
      </c>
      <c r="AA192" s="6">
        <v>830263</v>
      </c>
      <c r="AB192" s="7">
        <v>70.22</v>
      </c>
      <c r="AC192" s="7">
        <v>22.89</v>
      </c>
      <c r="AD192" s="7">
        <v>143.53</v>
      </c>
      <c r="AE192" s="7">
        <v>65.06</v>
      </c>
      <c r="AF192" s="6">
        <v>3000</v>
      </c>
      <c r="AG192" s="6">
        <v>0</v>
      </c>
      <c r="AH192" s="7">
        <v>1688068.69</v>
      </c>
      <c r="AI192" s="7">
        <v>4195385.01</v>
      </c>
      <c r="AJ192" s="6">
        <v>0</v>
      </c>
      <c r="AK192"/>
      <c r="AL192"/>
    </row>
    <row r="193" spans="1:38" ht="18.75" customHeight="1" x14ac:dyDescent="0.25">
      <c r="A193" s="8" t="str">
        <f>VLOOKUP(TradeVolume[[#This Row],[Partner Name]],CountryList[],2,FALSE)</f>
        <v>SER</v>
      </c>
      <c r="B193" s="5" t="s">
        <v>103</v>
      </c>
      <c r="C193" s="6">
        <v>2020</v>
      </c>
      <c r="D193" s="5" t="s">
        <v>36</v>
      </c>
      <c r="E193" s="5" t="s">
        <v>37</v>
      </c>
      <c r="F193" s="7">
        <v>19893517.859999999</v>
      </c>
      <c r="G193" s="7">
        <v>42489652.270000003</v>
      </c>
      <c r="H193" s="6">
        <v>100</v>
      </c>
      <c r="I193" s="6">
        <v>100</v>
      </c>
      <c r="J193" s="6">
        <v>1</v>
      </c>
      <c r="K193" s="7">
        <v>-0.94</v>
      </c>
      <c r="L193" s="7">
        <v>-0.94</v>
      </c>
      <c r="M193" s="7">
        <v>5.28</v>
      </c>
      <c r="N193" s="7">
        <v>6.78</v>
      </c>
      <c r="O193" s="6">
        <v>161151</v>
      </c>
      <c r="P193" s="7">
        <v>65.78</v>
      </c>
      <c r="Q193" s="7">
        <v>21.98</v>
      </c>
      <c r="R193" s="7">
        <v>9.14</v>
      </c>
      <c r="S193" s="7">
        <v>3.1</v>
      </c>
      <c r="T193" s="7">
        <v>754.3</v>
      </c>
      <c r="U193" s="6">
        <v>0</v>
      </c>
      <c r="V193" s="7">
        <v>5147591.18</v>
      </c>
      <c r="W193" s="7">
        <v>28385238.66</v>
      </c>
      <c r="X193" s="7">
        <v>1971294.13</v>
      </c>
      <c r="Y193" s="7">
        <v>8.52</v>
      </c>
      <c r="Z193" s="7">
        <v>9.8000000000000007</v>
      </c>
      <c r="AA193" s="6">
        <v>1251707</v>
      </c>
      <c r="AB193" s="7">
        <v>69.260000000000005</v>
      </c>
      <c r="AC193" s="7">
        <v>24.37</v>
      </c>
      <c r="AD193" s="7">
        <v>33.380000000000003</v>
      </c>
      <c r="AE193" s="7">
        <v>16.11</v>
      </c>
      <c r="AF193" s="6">
        <v>3000</v>
      </c>
      <c r="AG193" s="6">
        <v>0</v>
      </c>
      <c r="AH193" s="7">
        <v>10187274.76</v>
      </c>
      <c r="AI193" s="7">
        <v>30356532.780000001</v>
      </c>
      <c r="AJ193" s="6">
        <v>0</v>
      </c>
      <c r="AK193"/>
      <c r="AL193"/>
    </row>
    <row r="194" spans="1:38" ht="18.75" customHeight="1" x14ac:dyDescent="0.25">
      <c r="A194" s="8" t="str">
        <f>VLOOKUP(TradeVolume[[#This Row],[Partner Name]],CountryList[],2,FALSE)</f>
        <v>SGP</v>
      </c>
      <c r="B194" s="5" t="s">
        <v>61</v>
      </c>
      <c r="C194" s="6">
        <v>2020</v>
      </c>
      <c r="D194" s="5" t="s">
        <v>36</v>
      </c>
      <c r="E194" s="5" t="s">
        <v>37</v>
      </c>
      <c r="F194" s="7">
        <v>242701257.84999999</v>
      </c>
      <c r="G194" s="7">
        <v>313564751.93000001</v>
      </c>
      <c r="H194" s="6">
        <v>100</v>
      </c>
      <c r="I194" s="6">
        <v>100</v>
      </c>
      <c r="J194" s="6">
        <v>1</v>
      </c>
      <c r="K194" s="7">
        <v>-4.32</v>
      </c>
      <c r="L194" s="7">
        <v>-4.32</v>
      </c>
      <c r="M194" s="7">
        <v>3.51</v>
      </c>
      <c r="N194" s="7">
        <v>2.0699999999999998</v>
      </c>
      <c r="O194" s="6">
        <v>253827</v>
      </c>
      <c r="P194" s="7">
        <v>24.27</v>
      </c>
      <c r="Q194" s="7">
        <v>73.58</v>
      </c>
      <c r="R194" s="7">
        <v>1.73</v>
      </c>
      <c r="S194" s="7">
        <v>0.41</v>
      </c>
      <c r="T194" s="6">
        <v>3000</v>
      </c>
      <c r="U194" s="6">
        <v>0</v>
      </c>
      <c r="V194" s="7">
        <v>14452876.369999999</v>
      </c>
      <c r="W194" s="7">
        <v>235696597.25</v>
      </c>
      <c r="X194" s="7">
        <v>19097741.960000001</v>
      </c>
      <c r="Y194" s="7">
        <v>8.34</v>
      </c>
      <c r="Z194" s="7">
        <v>4.6100000000000003</v>
      </c>
      <c r="AA194" s="6">
        <v>1435007</v>
      </c>
      <c r="AB194" s="7">
        <v>69.510000000000005</v>
      </c>
      <c r="AC194" s="7">
        <v>24.61</v>
      </c>
      <c r="AD194" s="7">
        <v>22.1</v>
      </c>
      <c r="AE194" s="7">
        <v>11.15</v>
      </c>
      <c r="AF194" s="6">
        <v>3000</v>
      </c>
      <c r="AG194" s="6">
        <v>0</v>
      </c>
      <c r="AH194" s="7">
        <v>67000104.75</v>
      </c>
      <c r="AI194" s="7">
        <v>254794339.22</v>
      </c>
      <c r="AJ194" s="6">
        <v>0</v>
      </c>
      <c r="AK194"/>
      <c r="AL194"/>
    </row>
    <row r="195" spans="1:38" ht="18.75" customHeight="1" x14ac:dyDescent="0.25">
      <c r="A195" s="8" t="str">
        <f>VLOOKUP(TradeVolume[[#This Row],[Partner Name]],CountryList[],2,FALSE)</f>
        <v>SGS</v>
      </c>
      <c r="B195" s="5" t="s">
        <v>281</v>
      </c>
      <c r="C195" s="6">
        <v>2020</v>
      </c>
      <c r="D195" s="5" t="s">
        <v>36</v>
      </c>
      <c r="E195" s="5" t="s">
        <v>37</v>
      </c>
      <c r="F195" s="7">
        <v>390.18</v>
      </c>
      <c r="G195" s="7">
        <v>763.31</v>
      </c>
      <c r="H195" s="6">
        <v>100</v>
      </c>
      <c r="I195" s="6">
        <v>100</v>
      </c>
      <c r="J195" s="28"/>
      <c r="K195" s="29"/>
      <c r="L195" s="29"/>
      <c r="M195" s="7">
        <v>5.32</v>
      </c>
      <c r="N195" s="7">
        <v>2.95</v>
      </c>
      <c r="O195" s="6">
        <v>815</v>
      </c>
      <c r="P195" s="7">
        <v>11.17</v>
      </c>
      <c r="Q195" s="7">
        <v>59.14</v>
      </c>
      <c r="R195" s="7">
        <v>28.34</v>
      </c>
      <c r="S195" s="7">
        <v>1.35</v>
      </c>
      <c r="T195" s="6">
        <v>50</v>
      </c>
      <c r="U195" s="6">
        <v>0</v>
      </c>
      <c r="V195" s="7">
        <v>9.69</v>
      </c>
      <c r="W195" s="7">
        <v>100.35</v>
      </c>
      <c r="X195" s="7">
        <v>134.33000000000001</v>
      </c>
      <c r="Y195" s="7">
        <v>9.07</v>
      </c>
      <c r="Z195" s="7">
        <v>10.61</v>
      </c>
      <c r="AA195" s="6">
        <v>34030</v>
      </c>
      <c r="AB195" s="7">
        <v>53.87</v>
      </c>
      <c r="AC195" s="7">
        <v>20.61</v>
      </c>
      <c r="AD195" s="7">
        <v>907.61</v>
      </c>
      <c r="AE195" s="7">
        <v>158.16</v>
      </c>
      <c r="AF195" s="7">
        <v>646.55999999999995</v>
      </c>
      <c r="AG195" s="6">
        <v>0</v>
      </c>
      <c r="AH195" s="7">
        <v>155.83000000000001</v>
      </c>
      <c r="AI195" s="7">
        <v>234.68</v>
      </c>
      <c r="AJ195" s="6">
        <v>0</v>
      </c>
      <c r="AK195"/>
      <c r="AL195"/>
    </row>
    <row r="196" spans="1:38" ht="18.75" customHeight="1" x14ac:dyDescent="0.25">
      <c r="A196" s="8" t="str">
        <f>VLOOKUP(TradeVolume[[#This Row],[Partner Name]],CountryList[],2,FALSE)</f>
        <v>SHN</v>
      </c>
      <c r="B196" s="5" t="s">
        <v>266</v>
      </c>
      <c r="C196" s="6">
        <v>2020</v>
      </c>
      <c r="D196" s="5" t="s">
        <v>36</v>
      </c>
      <c r="E196" s="5" t="s">
        <v>37</v>
      </c>
      <c r="F196" s="7">
        <v>11925.19</v>
      </c>
      <c r="G196" s="7">
        <v>62383.15</v>
      </c>
      <c r="H196" s="6">
        <v>100</v>
      </c>
      <c r="I196" s="6">
        <v>100</v>
      </c>
      <c r="J196" s="21"/>
      <c r="K196" s="23"/>
      <c r="L196" s="23"/>
      <c r="M196" s="7">
        <v>5.48</v>
      </c>
      <c r="N196" s="7">
        <v>0.5</v>
      </c>
      <c r="O196" s="6">
        <v>2051</v>
      </c>
      <c r="P196" s="7">
        <v>24.91</v>
      </c>
      <c r="Q196" s="7">
        <v>74.209999999999994</v>
      </c>
      <c r="R196" s="6">
        <v>0</v>
      </c>
      <c r="S196" s="7">
        <v>0.88</v>
      </c>
      <c r="T196" s="7">
        <v>274.5</v>
      </c>
      <c r="U196" s="6">
        <v>0</v>
      </c>
      <c r="V196" s="6">
        <v>0</v>
      </c>
      <c r="W196" s="7">
        <v>9883.42</v>
      </c>
      <c r="X196" s="7">
        <v>2281.23</v>
      </c>
      <c r="Y196" s="7">
        <v>8.0399999999999991</v>
      </c>
      <c r="Z196" s="7">
        <v>10.08</v>
      </c>
      <c r="AA196" s="6">
        <v>126272</v>
      </c>
      <c r="AB196" s="7">
        <v>70.47</v>
      </c>
      <c r="AC196" s="7">
        <v>27.06</v>
      </c>
      <c r="AD196" s="7">
        <v>76.45</v>
      </c>
      <c r="AE196" s="7">
        <v>76.16</v>
      </c>
      <c r="AF196" s="7">
        <v>1319.28</v>
      </c>
      <c r="AG196" s="6">
        <v>0</v>
      </c>
      <c r="AH196" s="7">
        <v>870.18</v>
      </c>
      <c r="AI196" s="7">
        <v>12164.66</v>
      </c>
      <c r="AJ196" s="6">
        <v>0</v>
      </c>
      <c r="AK196"/>
      <c r="AL196"/>
    </row>
    <row r="197" spans="1:38" ht="18.75" customHeight="1" x14ac:dyDescent="0.25">
      <c r="A197" s="8" t="str">
        <f>VLOOKUP(TradeVolume[[#This Row],[Partner Name]],CountryList[],2,FALSE)</f>
        <v>SLB</v>
      </c>
      <c r="B197" s="5" t="s">
        <v>242</v>
      </c>
      <c r="C197" s="6">
        <v>2020</v>
      </c>
      <c r="D197" s="5" t="s">
        <v>36</v>
      </c>
      <c r="E197" s="5" t="s">
        <v>37</v>
      </c>
      <c r="F197" s="7">
        <v>545879.06000000006</v>
      </c>
      <c r="G197" s="7">
        <v>370036.4</v>
      </c>
      <c r="H197" s="6">
        <v>100</v>
      </c>
      <c r="I197" s="6">
        <v>100</v>
      </c>
      <c r="J197" s="28"/>
      <c r="K197" s="29"/>
      <c r="L197" s="29"/>
      <c r="M197" s="7">
        <v>4.38</v>
      </c>
      <c r="N197" s="7">
        <v>0.72</v>
      </c>
      <c r="O197" s="6">
        <v>1981</v>
      </c>
      <c r="P197" s="7">
        <v>15.6</v>
      </c>
      <c r="Q197" s="7">
        <v>82.53</v>
      </c>
      <c r="R197" s="7">
        <v>0.1</v>
      </c>
      <c r="S197" s="7">
        <v>1.77</v>
      </c>
      <c r="T197" s="7">
        <v>595.17999999999995</v>
      </c>
      <c r="U197" s="6">
        <v>0</v>
      </c>
      <c r="V197" s="7">
        <v>26.93</v>
      </c>
      <c r="W197" s="7">
        <v>372685.48</v>
      </c>
      <c r="X197" s="7">
        <v>237863.25</v>
      </c>
      <c r="Y197" s="7">
        <v>8.67</v>
      </c>
      <c r="Z197" s="7">
        <v>7.68</v>
      </c>
      <c r="AA197" s="6">
        <v>132974</v>
      </c>
      <c r="AB197" s="7">
        <v>65.73</v>
      </c>
      <c r="AC197" s="7">
        <v>26.38</v>
      </c>
      <c r="AD197" s="7">
        <v>362.8</v>
      </c>
      <c r="AE197" s="7">
        <v>166.73</v>
      </c>
      <c r="AF197" s="7">
        <v>1496.51</v>
      </c>
      <c r="AG197" s="6">
        <v>0</v>
      </c>
      <c r="AH197" s="7">
        <v>3165.2</v>
      </c>
      <c r="AI197" s="7">
        <v>610548.73</v>
      </c>
      <c r="AJ197" s="6">
        <v>0</v>
      </c>
      <c r="AK197"/>
      <c r="AL197"/>
    </row>
    <row r="198" spans="1:38" ht="18.75" customHeight="1" x14ac:dyDescent="0.25">
      <c r="A198" s="8" t="str">
        <f>VLOOKUP(TradeVolume[[#This Row],[Partner Name]],CountryList[],2,FALSE)</f>
        <v>SLE</v>
      </c>
      <c r="B198" s="5" t="s">
        <v>222</v>
      </c>
      <c r="C198" s="6">
        <v>2020</v>
      </c>
      <c r="D198" s="5" t="s">
        <v>36</v>
      </c>
      <c r="E198" s="5" t="s">
        <v>37</v>
      </c>
      <c r="F198" s="6">
        <v>573230</v>
      </c>
      <c r="G198" s="7">
        <v>1388196.12</v>
      </c>
      <c r="H198" s="6">
        <v>100</v>
      </c>
      <c r="I198" s="6">
        <v>100</v>
      </c>
      <c r="J198" s="21"/>
      <c r="K198" s="23"/>
      <c r="L198" s="23"/>
      <c r="M198" s="7">
        <v>3.51</v>
      </c>
      <c r="N198" s="7">
        <v>0.73</v>
      </c>
      <c r="O198" s="6">
        <v>15772</v>
      </c>
      <c r="P198" s="7">
        <v>45.01</v>
      </c>
      <c r="Q198" s="7">
        <v>54.66</v>
      </c>
      <c r="R198" s="7">
        <v>0.04</v>
      </c>
      <c r="S198" s="7">
        <v>0.28999999999999998</v>
      </c>
      <c r="T198" s="7">
        <v>377.3</v>
      </c>
      <c r="U198" s="6">
        <v>0</v>
      </c>
      <c r="V198" s="7">
        <v>499.21</v>
      </c>
      <c r="W198" s="7">
        <v>466560.68</v>
      </c>
      <c r="X198" s="7">
        <v>391374.09</v>
      </c>
      <c r="Y198" s="7">
        <v>8.9</v>
      </c>
      <c r="Z198" s="7">
        <v>4.42</v>
      </c>
      <c r="AA198" s="6">
        <v>467664</v>
      </c>
      <c r="AB198" s="7">
        <v>71.22</v>
      </c>
      <c r="AC198" s="7">
        <v>23.14</v>
      </c>
      <c r="AD198" s="7">
        <v>108.1</v>
      </c>
      <c r="AE198" s="7">
        <v>59.15</v>
      </c>
      <c r="AF198" s="7">
        <v>1496.51</v>
      </c>
      <c r="AG198" s="6">
        <v>0</v>
      </c>
      <c r="AH198" s="7">
        <v>41078.04</v>
      </c>
      <c r="AI198" s="7">
        <v>857934.76</v>
      </c>
      <c r="AJ198" s="6">
        <v>0</v>
      </c>
      <c r="AK198"/>
      <c r="AL198"/>
    </row>
    <row r="199" spans="1:38" ht="18.75" customHeight="1" x14ac:dyDescent="0.25">
      <c r="A199" s="8" t="str">
        <f>VLOOKUP(TradeVolume[[#This Row],[Partner Name]],CountryList[],2,FALSE)</f>
        <v>SLV</v>
      </c>
      <c r="B199" s="5" t="s">
        <v>156</v>
      </c>
      <c r="C199" s="6">
        <v>2020</v>
      </c>
      <c r="D199" s="5" t="s">
        <v>36</v>
      </c>
      <c r="E199" s="5" t="s">
        <v>37</v>
      </c>
      <c r="F199" s="7">
        <v>4662448.6100000003</v>
      </c>
      <c r="G199" s="7">
        <v>9150175.7899999991</v>
      </c>
      <c r="H199" s="6">
        <v>100</v>
      </c>
      <c r="I199" s="6">
        <v>100</v>
      </c>
      <c r="J199" s="22">
        <v>1</v>
      </c>
      <c r="K199" s="24">
        <v>-6.02</v>
      </c>
      <c r="L199" s="24">
        <v>-6.02</v>
      </c>
      <c r="M199" s="7">
        <v>1.54</v>
      </c>
      <c r="N199" s="7">
        <v>4.9800000000000004</v>
      </c>
      <c r="O199" s="6">
        <v>33942</v>
      </c>
      <c r="P199" s="7">
        <v>21.09</v>
      </c>
      <c r="Q199" s="7">
        <v>75.16</v>
      </c>
      <c r="R199" s="7">
        <v>2.37</v>
      </c>
      <c r="S199" s="7">
        <v>1.38</v>
      </c>
      <c r="T199" s="7">
        <v>294.12</v>
      </c>
      <c r="U199" s="6">
        <v>0</v>
      </c>
      <c r="V199" s="7">
        <v>1199764.72</v>
      </c>
      <c r="W199" s="7">
        <v>4489113.68</v>
      </c>
      <c r="X199" s="7">
        <v>444822.26</v>
      </c>
      <c r="Y199" s="7">
        <v>8.8800000000000008</v>
      </c>
      <c r="Z199" s="7">
        <v>12.12</v>
      </c>
      <c r="AA199" s="6">
        <v>966236</v>
      </c>
      <c r="AB199" s="7">
        <v>70.62</v>
      </c>
      <c r="AC199" s="7">
        <v>23.12</v>
      </c>
      <c r="AD199" s="7">
        <v>118.79</v>
      </c>
      <c r="AE199" s="7">
        <v>59.67</v>
      </c>
      <c r="AF199" s="6">
        <v>3000</v>
      </c>
      <c r="AG199" s="6">
        <v>0</v>
      </c>
      <c r="AH199" s="7">
        <v>2657445.4300000002</v>
      </c>
      <c r="AI199" s="7">
        <v>4933935.9400000004</v>
      </c>
      <c r="AJ199" s="6">
        <v>0</v>
      </c>
      <c r="AK199"/>
      <c r="AL199"/>
    </row>
    <row r="200" spans="1:38" ht="18.75" customHeight="1" x14ac:dyDescent="0.25">
      <c r="A200" s="8" t="str">
        <f>VLOOKUP(TradeVolume[[#This Row],[Partner Name]],CountryList[],2,FALSE)</f>
        <v>SMR</v>
      </c>
      <c r="B200" s="5" t="s">
        <v>237</v>
      </c>
      <c r="C200" s="6">
        <v>2020</v>
      </c>
      <c r="D200" s="5" t="s">
        <v>36</v>
      </c>
      <c r="E200" s="5" t="s">
        <v>37</v>
      </c>
      <c r="F200" s="7">
        <v>160198.85999999999</v>
      </c>
      <c r="G200" s="7">
        <v>544789.27</v>
      </c>
      <c r="H200" s="6">
        <v>100</v>
      </c>
      <c r="I200" s="6">
        <v>100</v>
      </c>
      <c r="J200" s="28"/>
      <c r="K200" s="29"/>
      <c r="L200" s="29"/>
      <c r="M200" s="7">
        <v>2.6</v>
      </c>
      <c r="N200" s="7">
        <v>2.39</v>
      </c>
      <c r="O200" s="6">
        <v>16949</v>
      </c>
      <c r="P200" s="7">
        <v>19.850000000000001</v>
      </c>
      <c r="Q200" s="7">
        <v>78.59</v>
      </c>
      <c r="R200" s="7">
        <v>0.05</v>
      </c>
      <c r="S200" s="7">
        <v>1.51</v>
      </c>
      <c r="T200" s="7">
        <v>754.3</v>
      </c>
      <c r="U200" s="6">
        <v>0</v>
      </c>
      <c r="V200" s="7">
        <v>14101.71</v>
      </c>
      <c r="W200" s="7">
        <v>180496.88</v>
      </c>
      <c r="X200" s="7">
        <v>51659.4</v>
      </c>
      <c r="Y200" s="7">
        <v>8.86</v>
      </c>
      <c r="Z200" s="7">
        <v>6.76</v>
      </c>
      <c r="AA200" s="6">
        <v>381365</v>
      </c>
      <c r="AB200" s="7">
        <v>70.819999999999993</v>
      </c>
      <c r="AC200" s="7">
        <v>21.79</v>
      </c>
      <c r="AD200" s="7">
        <v>116.69</v>
      </c>
      <c r="AE200" s="7">
        <v>49.41</v>
      </c>
      <c r="AF200" s="6">
        <v>3000</v>
      </c>
      <c r="AG200" s="6">
        <v>0</v>
      </c>
      <c r="AH200" s="7">
        <v>52057.13</v>
      </c>
      <c r="AI200" s="7">
        <v>232156.28</v>
      </c>
      <c r="AJ200" s="6">
        <v>0</v>
      </c>
      <c r="AK200"/>
      <c r="AL200"/>
    </row>
    <row r="201" spans="1:38" ht="18.75" customHeight="1" x14ac:dyDescent="0.25">
      <c r="A201" s="8" t="str">
        <f>VLOOKUP(TradeVolume[[#This Row],[Partner Name]],CountryList[],2,FALSE)</f>
        <v>SOM</v>
      </c>
      <c r="B201" s="5" t="s">
        <v>183</v>
      </c>
      <c r="C201" s="6">
        <v>2020</v>
      </c>
      <c r="D201" s="5" t="s">
        <v>36</v>
      </c>
      <c r="E201" s="5" t="s">
        <v>37</v>
      </c>
      <c r="F201" s="7">
        <v>460944.19</v>
      </c>
      <c r="G201" s="7">
        <v>4621982.24</v>
      </c>
      <c r="H201" s="6">
        <v>100</v>
      </c>
      <c r="I201" s="6">
        <v>100</v>
      </c>
      <c r="J201" s="28"/>
      <c r="K201" s="29"/>
      <c r="L201" s="29"/>
      <c r="M201" s="7">
        <v>6.31</v>
      </c>
      <c r="N201" s="7">
        <v>0.74</v>
      </c>
      <c r="O201" s="6">
        <v>3360</v>
      </c>
      <c r="P201" s="7">
        <v>41.9</v>
      </c>
      <c r="Q201" s="7">
        <v>50.98</v>
      </c>
      <c r="R201" s="7">
        <v>6.76</v>
      </c>
      <c r="S201" s="7">
        <v>0.36</v>
      </c>
      <c r="T201" s="6">
        <v>70</v>
      </c>
      <c r="U201" s="6">
        <v>0</v>
      </c>
      <c r="V201" s="7">
        <v>22225.81</v>
      </c>
      <c r="W201" s="7">
        <v>81988.72</v>
      </c>
      <c r="X201" s="7">
        <v>339641.97</v>
      </c>
      <c r="Y201" s="7">
        <v>8.5299999999999994</v>
      </c>
      <c r="Z201" s="7">
        <v>8.98</v>
      </c>
      <c r="AA201" s="6">
        <v>205396</v>
      </c>
      <c r="AB201" s="7">
        <v>67.5</v>
      </c>
      <c r="AC201" s="7">
        <v>24.75</v>
      </c>
      <c r="AD201" s="7">
        <v>348.42</v>
      </c>
      <c r="AE201" s="7">
        <v>125.6</v>
      </c>
      <c r="AF201" s="6">
        <v>3000</v>
      </c>
      <c r="AG201" s="6">
        <v>0</v>
      </c>
      <c r="AH201" s="7">
        <v>392451.4</v>
      </c>
      <c r="AI201" s="7">
        <v>421630.69</v>
      </c>
      <c r="AJ201" s="6">
        <v>0</v>
      </c>
      <c r="AK201"/>
      <c r="AL201"/>
    </row>
    <row r="202" spans="1:38" ht="18.75" customHeight="1" x14ac:dyDescent="0.25">
      <c r="A202" s="8" t="str">
        <f>VLOOKUP(TradeVolume[[#This Row],[Partner Name]],CountryList[],2,FALSE)</f>
        <v>SPE</v>
      </c>
      <c r="B202" s="5" t="s">
        <v>90</v>
      </c>
      <c r="C202" s="6">
        <v>2020</v>
      </c>
      <c r="D202" s="5" t="s">
        <v>36</v>
      </c>
      <c r="E202" s="5" t="s">
        <v>37</v>
      </c>
      <c r="F202" s="7">
        <v>46107530.840000004</v>
      </c>
      <c r="G202" s="7">
        <v>69336688.299999997</v>
      </c>
      <c r="H202" s="6">
        <v>100</v>
      </c>
      <c r="I202" s="6">
        <v>100</v>
      </c>
      <c r="J202" s="28"/>
      <c r="K202" s="29"/>
      <c r="L202" s="29"/>
      <c r="M202" s="7">
        <v>9.31</v>
      </c>
      <c r="N202" s="7">
        <v>0.11</v>
      </c>
      <c r="O202" s="6">
        <v>4285</v>
      </c>
      <c r="P202" s="7">
        <v>52.79</v>
      </c>
      <c r="Q202" s="7">
        <v>43.8</v>
      </c>
      <c r="R202" s="7">
        <v>1.59</v>
      </c>
      <c r="S202" s="7">
        <v>1.82</v>
      </c>
      <c r="T202" s="6">
        <v>82</v>
      </c>
      <c r="U202" s="6">
        <v>0</v>
      </c>
      <c r="V202" s="7">
        <v>52478.91</v>
      </c>
      <c r="W202" s="7">
        <v>1223702.8600000001</v>
      </c>
      <c r="X202" s="7">
        <v>60909928.770000003</v>
      </c>
      <c r="Y202" s="7">
        <v>8.49</v>
      </c>
      <c r="Z202" s="7">
        <v>3.65</v>
      </c>
      <c r="AA202" s="6">
        <v>734391</v>
      </c>
      <c r="AB202" s="7">
        <v>69.680000000000007</v>
      </c>
      <c r="AC202" s="7">
        <v>24.14</v>
      </c>
      <c r="AD202" s="7">
        <v>704.62</v>
      </c>
      <c r="AE202" s="7">
        <v>354.35</v>
      </c>
      <c r="AF202" s="6">
        <v>3000</v>
      </c>
      <c r="AG202" s="6">
        <v>0</v>
      </c>
      <c r="AH202" s="7">
        <v>4289617.91</v>
      </c>
      <c r="AI202" s="7">
        <v>62133631.630000003</v>
      </c>
      <c r="AJ202" s="6">
        <v>0</v>
      </c>
      <c r="AK202"/>
      <c r="AL202"/>
    </row>
    <row r="203" spans="1:38" ht="18.75" customHeight="1" x14ac:dyDescent="0.25">
      <c r="A203" s="8" t="str">
        <f>VLOOKUP(TradeVolume[[#This Row],[Partner Name]],CountryList[],2,FALSE)</f>
        <v>SPM</v>
      </c>
      <c r="B203" s="5" t="s">
        <v>258</v>
      </c>
      <c r="C203" s="6">
        <v>2020</v>
      </c>
      <c r="D203" s="5" t="s">
        <v>36</v>
      </c>
      <c r="E203" s="5" t="s">
        <v>37</v>
      </c>
      <c r="F203" s="7">
        <v>7464.82</v>
      </c>
      <c r="G203" s="7">
        <v>134511.23000000001</v>
      </c>
      <c r="H203" s="6">
        <v>100</v>
      </c>
      <c r="I203" s="6">
        <v>100</v>
      </c>
      <c r="J203" s="28"/>
      <c r="K203" s="29"/>
      <c r="L203" s="29"/>
      <c r="M203" s="7">
        <v>0.87</v>
      </c>
      <c r="N203" s="7">
        <v>0.91</v>
      </c>
      <c r="O203" s="6">
        <v>1378</v>
      </c>
      <c r="P203" s="7">
        <v>2.39</v>
      </c>
      <c r="Q203" s="7">
        <v>78.88</v>
      </c>
      <c r="R203" s="7">
        <v>18.72</v>
      </c>
      <c r="S203" s="6">
        <v>0</v>
      </c>
      <c r="T203" s="6">
        <v>20</v>
      </c>
      <c r="U203" s="6">
        <v>0</v>
      </c>
      <c r="V203" s="7">
        <v>22.24</v>
      </c>
      <c r="W203" s="7">
        <v>3196.57</v>
      </c>
      <c r="X203" s="7">
        <v>3850.02</v>
      </c>
      <c r="Y203" s="7">
        <v>9.08</v>
      </c>
      <c r="Z203" s="7">
        <v>10.25</v>
      </c>
      <c r="AA203" s="6">
        <v>55802</v>
      </c>
      <c r="AB203" s="7">
        <v>58.79</v>
      </c>
      <c r="AC203" s="7">
        <v>25.17</v>
      </c>
      <c r="AD203" s="7">
        <v>534.03</v>
      </c>
      <c r="AE203" s="7">
        <v>115.82</v>
      </c>
      <c r="AF203" s="7">
        <v>1496.51</v>
      </c>
      <c r="AG203" s="6">
        <v>0</v>
      </c>
      <c r="AH203" s="7">
        <v>1594.09</v>
      </c>
      <c r="AI203" s="7">
        <v>7046.59</v>
      </c>
      <c r="AJ203" s="6">
        <v>0</v>
      </c>
      <c r="AK203"/>
      <c r="AL203"/>
    </row>
    <row r="204" spans="1:38" ht="18.75" customHeight="1" x14ac:dyDescent="0.25">
      <c r="A204" s="8" t="str">
        <f>VLOOKUP(TradeVolume[[#This Row],[Partner Name]],CountryList[],2,FALSE)</f>
        <v>SSD</v>
      </c>
      <c r="B204" s="5" t="s">
        <v>227</v>
      </c>
      <c r="C204" s="6">
        <v>2020</v>
      </c>
      <c r="D204" s="5" t="s">
        <v>36</v>
      </c>
      <c r="E204" s="5" t="s">
        <v>37</v>
      </c>
      <c r="F204" s="7">
        <v>856898.53</v>
      </c>
      <c r="G204" s="7">
        <v>1161591.43</v>
      </c>
      <c r="H204" s="6">
        <v>100</v>
      </c>
      <c r="I204" s="6">
        <v>100</v>
      </c>
      <c r="J204" s="28"/>
      <c r="K204" s="29"/>
      <c r="L204" s="29"/>
      <c r="M204" s="7">
        <v>11.53</v>
      </c>
      <c r="N204" s="7">
        <v>2.34</v>
      </c>
      <c r="O204" s="6">
        <v>1205</v>
      </c>
      <c r="P204" s="7">
        <v>57.26</v>
      </c>
      <c r="Q204" s="7">
        <v>41.08</v>
      </c>
      <c r="R204" s="7">
        <v>0.5</v>
      </c>
      <c r="S204" s="7">
        <v>1.1599999999999999</v>
      </c>
      <c r="T204" s="6">
        <v>100</v>
      </c>
      <c r="U204" s="6">
        <v>0</v>
      </c>
      <c r="V204" s="7">
        <v>1372.99</v>
      </c>
      <c r="W204" s="7">
        <v>89451.19</v>
      </c>
      <c r="X204" s="7">
        <v>807405.46</v>
      </c>
      <c r="Y204" s="7">
        <v>8.9</v>
      </c>
      <c r="Z204" s="7">
        <v>3.19</v>
      </c>
      <c r="AA204" s="6">
        <v>134861</v>
      </c>
      <c r="AB204" s="7">
        <v>67.400000000000006</v>
      </c>
      <c r="AC204" s="7">
        <v>25.37</v>
      </c>
      <c r="AD204" s="7">
        <v>558.51</v>
      </c>
      <c r="AE204" s="7">
        <v>250.95</v>
      </c>
      <c r="AF204" s="6">
        <v>3000</v>
      </c>
      <c r="AG204" s="6">
        <v>0</v>
      </c>
      <c r="AH204" s="7">
        <v>858271.79</v>
      </c>
      <c r="AI204" s="7">
        <v>896856.64</v>
      </c>
      <c r="AJ204" s="6">
        <v>0</v>
      </c>
      <c r="AK204"/>
      <c r="AL204"/>
    </row>
    <row r="205" spans="1:38" ht="18.75" customHeight="1" x14ac:dyDescent="0.25">
      <c r="A205" s="8" t="str">
        <f>VLOOKUP(TradeVolume[[#This Row],[Partner Name]],CountryList[],2,FALSE)</f>
        <v>SSF</v>
      </c>
      <c r="B205" s="5" t="s">
        <v>58</v>
      </c>
      <c r="C205" s="6">
        <v>2020</v>
      </c>
      <c r="D205" s="5" t="s">
        <v>36</v>
      </c>
      <c r="E205" s="5" t="s">
        <v>37</v>
      </c>
      <c r="F205" s="7">
        <v>317897835.38999999</v>
      </c>
      <c r="G205" s="7">
        <v>381794220.93000001</v>
      </c>
      <c r="H205" s="6">
        <v>100</v>
      </c>
      <c r="I205" s="6">
        <v>100</v>
      </c>
      <c r="J205" s="28"/>
      <c r="K205" s="29"/>
      <c r="L205" s="29"/>
      <c r="M205" s="7">
        <v>2.93</v>
      </c>
      <c r="N205" s="7">
        <v>1.99</v>
      </c>
      <c r="O205" s="6">
        <v>843795</v>
      </c>
      <c r="P205" s="7">
        <v>28.18</v>
      </c>
      <c r="Q205" s="7">
        <v>68.33</v>
      </c>
      <c r="R205" s="7">
        <v>2.5499999999999998</v>
      </c>
      <c r="S205" s="7">
        <v>0.93</v>
      </c>
      <c r="T205" s="6">
        <v>3000</v>
      </c>
      <c r="U205" s="6">
        <v>0</v>
      </c>
      <c r="V205" s="7">
        <v>23647406.82</v>
      </c>
      <c r="W205" s="7">
        <v>372047631.17000002</v>
      </c>
      <c r="X205" s="7">
        <v>899117.87</v>
      </c>
      <c r="Y205" s="7">
        <v>8.4</v>
      </c>
      <c r="Z205" s="7">
        <v>6.4</v>
      </c>
      <c r="AA205" s="6">
        <v>1513998</v>
      </c>
      <c r="AB205" s="7">
        <v>69.290000000000006</v>
      </c>
      <c r="AC205" s="7">
        <v>24.81</v>
      </c>
      <c r="AD205" s="7">
        <v>7.04</v>
      </c>
      <c r="AE205" s="7">
        <v>3.55</v>
      </c>
      <c r="AF205" s="6">
        <v>3000</v>
      </c>
      <c r="AG205" s="6">
        <v>0</v>
      </c>
      <c r="AH205" s="7">
        <v>186286446.28999999</v>
      </c>
      <c r="AI205" s="7">
        <v>372946749.05000001</v>
      </c>
      <c r="AJ205" s="6">
        <v>0</v>
      </c>
      <c r="AK205"/>
      <c r="AL205"/>
    </row>
    <row r="206" spans="1:38" ht="18.75" customHeight="1" x14ac:dyDescent="0.25">
      <c r="A206" s="8" t="str">
        <f>VLOOKUP(TradeVolume[[#This Row],[Partner Name]],CountryList[],2,FALSE)</f>
        <v>STP</v>
      </c>
      <c r="B206" s="5" t="s">
        <v>252</v>
      </c>
      <c r="C206" s="6">
        <v>2020</v>
      </c>
      <c r="D206" s="5" t="s">
        <v>36</v>
      </c>
      <c r="E206" s="5" t="s">
        <v>37</v>
      </c>
      <c r="F206" s="7">
        <v>24814.71</v>
      </c>
      <c r="G206" s="7">
        <v>182746.83</v>
      </c>
      <c r="H206" s="6">
        <v>100</v>
      </c>
      <c r="I206" s="6">
        <v>100</v>
      </c>
      <c r="J206" s="22">
        <v>1</v>
      </c>
      <c r="K206" s="24">
        <v>-3.31</v>
      </c>
      <c r="L206" s="24">
        <v>-3.31</v>
      </c>
      <c r="M206" s="7">
        <v>4.8</v>
      </c>
      <c r="N206" s="7">
        <v>0.77</v>
      </c>
      <c r="O206" s="6">
        <v>3225</v>
      </c>
      <c r="P206" s="7">
        <v>44.93</v>
      </c>
      <c r="Q206" s="7">
        <v>54.7</v>
      </c>
      <c r="R206" s="7">
        <v>0.03</v>
      </c>
      <c r="S206" s="7">
        <v>0.34</v>
      </c>
      <c r="T206" s="6">
        <v>50</v>
      </c>
      <c r="U206" s="6">
        <v>0</v>
      </c>
      <c r="V206" s="7">
        <v>56.1</v>
      </c>
      <c r="W206" s="7">
        <v>12443.96</v>
      </c>
      <c r="X206" s="7">
        <v>20480.150000000001</v>
      </c>
      <c r="Y206" s="7">
        <v>7.97</v>
      </c>
      <c r="Z206" s="7">
        <v>5.28</v>
      </c>
      <c r="AA206" s="6">
        <v>160644</v>
      </c>
      <c r="AB206" s="7">
        <v>69.23</v>
      </c>
      <c r="AC206" s="7">
        <v>24.92</v>
      </c>
      <c r="AD206" s="7">
        <v>193.89</v>
      </c>
      <c r="AE206" s="7">
        <v>97.71</v>
      </c>
      <c r="AF206" s="7">
        <v>1319.28</v>
      </c>
      <c r="AG206" s="6">
        <v>0</v>
      </c>
      <c r="AH206" s="7">
        <v>9755.57</v>
      </c>
      <c r="AI206" s="7">
        <v>32924.120000000003</v>
      </c>
      <c r="AJ206" s="6">
        <v>0</v>
      </c>
      <c r="AK206"/>
      <c r="AL206"/>
    </row>
    <row r="207" spans="1:38" ht="18.75" customHeight="1" x14ac:dyDescent="0.25">
      <c r="A207" s="8" t="str">
        <f>VLOOKUP(TradeVolume[[#This Row],[Partner Name]],CountryList[],2,FALSE)</f>
        <v>SUD</v>
      </c>
      <c r="B207" s="5" t="s">
        <v>155</v>
      </c>
      <c r="C207" s="6">
        <v>2020</v>
      </c>
      <c r="D207" s="5" t="s">
        <v>36</v>
      </c>
      <c r="E207" s="5" t="s">
        <v>37</v>
      </c>
      <c r="F207" s="7">
        <v>4051594.87</v>
      </c>
      <c r="G207" s="7">
        <v>9598661.5700000003</v>
      </c>
      <c r="H207" s="6">
        <v>100</v>
      </c>
      <c r="I207" s="6">
        <v>100</v>
      </c>
      <c r="J207" s="28"/>
      <c r="K207" s="29"/>
      <c r="L207" s="29"/>
      <c r="M207" s="7">
        <v>7.77</v>
      </c>
      <c r="N207" s="6">
        <v>3</v>
      </c>
      <c r="O207" s="6">
        <v>5538</v>
      </c>
      <c r="P207" s="7">
        <v>60.15</v>
      </c>
      <c r="Q207" s="7">
        <v>29.34</v>
      </c>
      <c r="R207" s="7">
        <v>8.61</v>
      </c>
      <c r="S207" s="7">
        <v>1.9</v>
      </c>
      <c r="T207" s="7">
        <v>754.3</v>
      </c>
      <c r="U207" s="6">
        <v>0</v>
      </c>
      <c r="V207" s="7">
        <v>54746.78</v>
      </c>
      <c r="W207" s="7">
        <v>1883353.03</v>
      </c>
      <c r="X207" s="7">
        <v>1379122.97</v>
      </c>
      <c r="Y207" s="7">
        <v>9.3699999999999992</v>
      </c>
      <c r="Z207" s="7">
        <v>7.28</v>
      </c>
      <c r="AA207" s="6">
        <v>290646</v>
      </c>
      <c r="AB207" s="7">
        <v>66.12</v>
      </c>
      <c r="AC207" s="7">
        <v>24.57</v>
      </c>
      <c r="AD207" s="7">
        <v>370.49</v>
      </c>
      <c r="AE207" s="7">
        <v>118.17</v>
      </c>
      <c r="AF207" s="6">
        <v>3000</v>
      </c>
      <c r="AG207" s="6">
        <v>0</v>
      </c>
      <c r="AH207" s="7">
        <v>2463889.41</v>
      </c>
      <c r="AI207" s="6">
        <v>3262476</v>
      </c>
      <c r="AJ207" s="6">
        <v>0</v>
      </c>
      <c r="AK207"/>
      <c r="AL207"/>
    </row>
    <row r="208" spans="1:38" ht="18.75" customHeight="1" x14ac:dyDescent="0.25">
      <c r="A208" s="8" t="str">
        <f>VLOOKUP(TradeVolume[[#This Row],[Partner Name]],CountryList[],2,FALSE)</f>
        <v>SUR</v>
      </c>
      <c r="B208" s="5" t="s">
        <v>214</v>
      </c>
      <c r="C208" s="6">
        <v>2020</v>
      </c>
      <c r="D208" s="5" t="s">
        <v>36</v>
      </c>
      <c r="E208" s="5" t="s">
        <v>37</v>
      </c>
      <c r="F208" s="7">
        <v>2376008.9500000002</v>
      </c>
      <c r="G208" s="7">
        <v>1570736.23</v>
      </c>
      <c r="H208" s="6">
        <v>100</v>
      </c>
      <c r="I208" s="6">
        <v>100</v>
      </c>
      <c r="J208" s="22">
        <v>1</v>
      </c>
      <c r="K208" s="24">
        <v>-5.35</v>
      </c>
      <c r="L208" s="24">
        <v>-5.35</v>
      </c>
      <c r="M208" s="7">
        <v>2.5099999999999998</v>
      </c>
      <c r="N208" s="7">
        <v>0.23</v>
      </c>
      <c r="O208" s="6">
        <v>12031</v>
      </c>
      <c r="P208" s="7">
        <v>10.56</v>
      </c>
      <c r="Q208" s="7">
        <v>88.22</v>
      </c>
      <c r="R208" s="7">
        <v>0.05</v>
      </c>
      <c r="S208" s="7">
        <v>1.17</v>
      </c>
      <c r="T208" s="6">
        <v>630</v>
      </c>
      <c r="U208" s="6">
        <v>0</v>
      </c>
      <c r="V208" s="7">
        <v>550.19000000000005</v>
      </c>
      <c r="W208" s="7">
        <v>300512.59000000003</v>
      </c>
      <c r="X208" s="7">
        <v>2515519.2200000002</v>
      </c>
      <c r="Y208" s="7">
        <v>10.16</v>
      </c>
      <c r="Z208" s="6">
        <v>6</v>
      </c>
      <c r="AA208" s="6">
        <v>413807</v>
      </c>
      <c r="AB208" s="7">
        <v>69.930000000000007</v>
      </c>
      <c r="AC208" s="7">
        <v>21.75</v>
      </c>
      <c r="AD208" s="7">
        <v>195.87</v>
      </c>
      <c r="AE208" s="7">
        <v>90.35</v>
      </c>
      <c r="AF208" s="6">
        <v>3000</v>
      </c>
      <c r="AG208" s="6">
        <v>0</v>
      </c>
      <c r="AH208" s="7">
        <v>2558757.4500000002</v>
      </c>
      <c r="AI208" s="7">
        <v>2816031.81</v>
      </c>
      <c r="AJ208" s="6">
        <v>0</v>
      </c>
      <c r="AK208"/>
      <c r="AL208"/>
    </row>
    <row r="209" spans="1:38" ht="18.75" customHeight="1" x14ac:dyDescent="0.25">
      <c r="A209" s="8" t="str">
        <f>VLOOKUP(TradeVolume[[#This Row],[Partner Name]],CountryList[],2,FALSE)</f>
        <v>SVK</v>
      </c>
      <c r="B209" s="5" t="s">
        <v>88</v>
      </c>
      <c r="C209" s="6">
        <v>2020</v>
      </c>
      <c r="D209" s="5" t="s">
        <v>36</v>
      </c>
      <c r="E209" s="5" t="s">
        <v>37</v>
      </c>
      <c r="F209" s="7">
        <v>82333753.870000005</v>
      </c>
      <c r="G209" s="7">
        <v>75185269.829999998</v>
      </c>
      <c r="H209" s="6">
        <v>100</v>
      </c>
      <c r="I209" s="6">
        <v>100</v>
      </c>
      <c r="J209" s="22">
        <v>1</v>
      </c>
      <c r="K209" s="24">
        <v>-3.3</v>
      </c>
      <c r="L209" s="24">
        <v>-3.3</v>
      </c>
      <c r="M209" s="7">
        <v>3.54</v>
      </c>
      <c r="N209" s="7">
        <v>7.67</v>
      </c>
      <c r="O209" s="6">
        <v>78860</v>
      </c>
      <c r="P209" s="7">
        <v>40.14</v>
      </c>
      <c r="Q209" s="7">
        <v>57.08</v>
      </c>
      <c r="R209" s="7">
        <v>0.36</v>
      </c>
      <c r="S209" s="7">
        <v>2.41</v>
      </c>
      <c r="T209" s="7">
        <v>808.67</v>
      </c>
      <c r="U209" s="6">
        <v>0</v>
      </c>
      <c r="V209" s="7">
        <v>11657687.35</v>
      </c>
      <c r="W209" s="7">
        <v>18855110.640000001</v>
      </c>
      <c r="X209" s="7">
        <v>475397.97</v>
      </c>
      <c r="Y209" s="7">
        <v>8.23</v>
      </c>
      <c r="Z209" s="7">
        <v>12.55</v>
      </c>
      <c r="AA209" s="6">
        <v>1028020</v>
      </c>
      <c r="AB209" s="7">
        <v>69.64</v>
      </c>
      <c r="AC209" s="7">
        <v>24.54</v>
      </c>
      <c r="AD209" s="7">
        <v>50.01</v>
      </c>
      <c r="AE209" s="7">
        <v>25.86</v>
      </c>
      <c r="AF209" s="6">
        <v>3000</v>
      </c>
      <c r="AG209" s="6">
        <v>0</v>
      </c>
      <c r="AH209" s="7">
        <v>13497211.4</v>
      </c>
      <c r="AI209" s="7">
        <v>19330508.620000001</v>
      </c>
      <c r="AJ209" s="6">
        <v>0</v>
      </c>
      <c r="AK209"/>
      <c r="AL209"/>
    </row>
    <row r="210" spans="1:38" ht="18.75" customHeight="1" x14ac:dyDescent="0.25">
      <c r="A210" s="8" t="str">
        <f>VLOOKUP(TradeVolume[[#This Row],[Partner Name]],CountryList[],2,FALSE)</f>
        <v>SVN</v>
      </c>
      <c r="B210" s="5" t="s">
        <v>104</v>
      </c>
      <c r="C210" s="6">
        <v>2020</v>
      </c>
      <c r="D210" s="5" t="s">
        <v>36</v>
      </c>
      <c r="E210" s="5" t="s">
        <v>37</v>
      </c>
      <c r="F210" s="7">
        <v>33510659.300000001</v>
      </c>
      <c r="G210" s="7">
        <v>40346964.200000003</v>
      </c>
      <c r="H210" s="6">
        <v>100</v>
      </c>
      <c r="I210" s="6">
        <v>100</v>
      </c>
      <c r="J210" s="6">
        <v>1</v>
      </c>
      <c r="K210" s="7">
        <v>-2.1800000000000002</v>
      </c>
      <c r="L210" s="7">
        <v>-2.1800000000000002</v>
      </c>
      <c r="M210" s="7">
        <v>3.43</v>
      </c>
      <c r="N210" s="7">
        <v>4.79</v>
      </c>
      <c r="O210" s="6">
        <v>82648</v>
      </c>
      <c r="P210" s="7">
        <v>38.78</v>
      </c>
      <c r="Q210" s="7">
        <v>58.68</v>
      </c>
      <c r="R210" s="7">
        <v>0.49</v>
      </c>
      <c r="S210" s="7">
        <v>2.04</v>
      </c>
      <c r="T210" s="6">
        <v>1025</v>
      </c>
      <c r="U210" s="6">
        <v>0</v>
      </c>
      <c r="V210" s="7">
        <v>314001.46000000002</v>
      </c>
      <c r="W210" s="7">
        <v>7236792.5099999998</v>
      </c>
      <c r="X210" s="7">
        <v>135658.57</v>
      </c>
      <c r="Y210" s="7">
        <v>8.18</v>
      </c>
      <c r="Z210" s="7">
        <v>6.85</v>
      </c>
      <c r="AA210" s="6">
        <v>1129493</v>
      </c>
      <c r="AB210" s="7">
        <v>69.489999999999995</v>
      </c>
      <c r="AC210" s="7">
        <v>24.57</v>
      </c>
      <c r="AD210" s="7">
        <v>53.31</v>
      </c>
      <c r="AE210" s="7">
        <v>27.78</v>
      </c>
      <c r="AF210" s="6">
        <v>3000</v>
      </c>
      <c r="AG210" s="6">
        <v>0</v>
      </c>
      <c r="AH210" s="7">
        <v>1203218.76</v>
      </c>
      <c r="AI210" s="7">
        <v>7372451.0800000001</v>
      </c>
      <c r="AJ210" s="6">
        <v>0</v>
      </c>
      <c r="AK210"/>
      <c r="AL210"/>
    </row>
    <row r="211" spans="1:38" ht="18.75" customHeight="1" x14ac:dyDescent="0.25">
      <c r="A211" s="8" t="str">
        <f>VLOOKUP(TradeVolume[[#This Row],[Partner Name]],CountryList[],2,FALSE)</f>
        <v>SWE</v>
      </c>
      <c r="B211" s="5" t="s">
        <v>77</v>
      </c>
      <c r="C211" s="6">
        <v>2020</v>
      </c>
      <c r="D211" s="5" t="s">
        <v>36</v>
      </c>
      <c r="E211" s="5" t="s">
        <v>37</v>
      </c>
      <c r="F211" s="7">
        <v>144945197.33000001</v>
      </c>
      <c r="G211" s="7">
        <v>135800836.41999999</v>
      </c>
      <c r="H211" s="6">
        <v>100</v>
      </c>
      <c r="I211" s="6">
        <v>100</v>
      </c>
      <c r="J211" s="6">
        <v>1</v>
      </c>
      <c r="K211" s="7">
        <v>-3.04</v>
      </c>
      <c r="L211" s="7">
        <v>-3.04</v>
      </c>
      <c r="M211" s="7">
        <v>6.21</v>
      </c>
      <c r="N211" s="7">
        <v>5.13</v>
      </c>
      <c r="O211" s="6">
        <v>161648</v>
      </c>
      <c r="P211" s="7">
        <v>47.45</v>
      </c>
      <c r="Q211" s="7">
        <v>50.5</v>
      </c>
      <c r="R211" s="7">
        <v>0.37</v>
      </c>
      <c r="S211" s="7">
        <v>1.68</v>
      </c>
      <c r="T211" s="7">
        <v>1366.74</v>
      </c>
      <c r="U211" s="6">
        <v>0</v>
      </c>
      <c r="V211" s="7">
        <v>8737000.6899999995</v>
      </c>
      <c r="W211" s="7">
        <v>52512728.159999996</v>
      </c>
      <c r="X211" s="7">
        <v>1000136.37</v>
      </c>
      <c r="Y211" s="7">
        <v>8.23</v>
      </c>
      <c r="Z211" s="7">
        <v>6.85</v>
      </c>
      <c r="AA211" s="6">
        <v>1327772</v>
      </c>
      <c r="AB211" s="7">
        <v>69.52</v>
      </c>
      <c r="AC211" s="7">
        <v>24.85</v>
      </c>
      <c r="AD211" s="7">
        <v>30.19</v>
      </c>
      <c r="AE211" s="7">
        <v>16.04</v>
      </c>
      <c r="AF211" s="6">
        <v>3000</v>
      </c>
      <c r="AG211" s="6">
        <v>0</v>
      </c>
      <c r="AH211" s="7">
        <v>14083356.859999999</v>
      </c>
      <c r="AI211" s="7">
        <v>53512864.530000001</v>
      </c>
      <c r="AJ211" s="6">
        <v>0</v>
      </c>
      <c r="AK211"/>
      <c r="AL211"/>
    </row>
    <row r="212" spans="1:38" ht="18.75" customHeight="1" x14ac:dyDescent="0.25">
      <c r="A212" s="8" t="str">
        <f>VLOOKUP(TradeVolume[[#This Row],[Partner Name]],CountryList[],2,FALSE)</f>
        <v>SWZ</v>
      </c>
      <c r="B212" s="5" t="s">
        <v>220</v>
      </c>
      <c r="C212" s="6">
        <v>2020</v>
      </c>
      <c r="D212" s="5" t="s">
        <v>36</v>
      </c>
      <c r="E212" s="5" t="s">
        <v>37</v>
      </c>
      <c r="F212" s="7">
        <v>1880862.28</v>
      </c>
      <c r="G212" s="7">
        <v>1415121.95</v>
      </c>
      <c r="H212" s="6">
        <v>100</v>
      </c>
      <c r="I212" s="6">
        <v>100</v>
      </c>
      <c r="J212" s="22">
        <v>1</v>
      </c>
      <c r="K212" s="24">
        <v>-6.4</v>
      </c>
      <c r="L212" s="24">
        <v>-6.4</v>
      </c>
      <c r="M212" s="7">
        <v>2.94</v>
      </c>
      <c r="N212" s="7">
        <v>5.7</v>
      </c>
      <c r="O212" s="6">
        <v>18910</v>
      </c>
      <c r="P212" s="7">
        <v>27.49</v>
      </c>
      <c r="Q212" s="7">
        <v>71.98</v>
      </c>
      <c r="R212" s="7">
        <v>0.02</v>
      </c>
      <c r="S212" s="7">
        <v>0.5</v>
      </c>
      <c r="T212" s="7">
        <v>754.3</v>
      </c>
      <c r="U212" s="6">
        <v>0</v>
      </c>
      <c r="V212" s="7">
        <v>2033.67</v>
      </c>
      <c r="W212" s="7">
        <v>1344690.41</v>
      </c>
      <c r="X212" s="6">
        <v>183789</v>
      </c>
      <c r="Y212" s="7">
        <v>8.9</v>
      </c>
      <c r="Z212" s="7">
        <v>12.03</v>
      </c>
      <c r="AA212" s="6">
        <v>756732</v>
      </c>
      <c r="AB212" s="7">
        <v>69.39</v>
      </c>
      <c r="AC212" s="7">
        <v>23.44</v>
      </c>
      <c r="AD212" s="7">
        <v>196.66</v>
      </c>
      <c r="AE212" s="7">
        <v>90.13</v>
      </c>
      <c r="AF212" s="6">
        <v>3000</v>
      </c>
      <c r="AG212" s="6">
        <v>0</v>
      </c>
      <c r="AH212" s="7">
        <v>1295182.33</v>
      </c>
      <c r="AI212" s="7">
        <v>1528479.41</v>
      </c>
      <c r="AJ212" s="6">
        <v>0</v>
      </c>
      <c r="AK212"/>
      <c r="AL212"/>
    </row>
    <row r="213" spans="1:38" ht="18.75" customHeight="1" x14ac:dyDescent="0.25">
      <c r="A213" s="8" t="str">
        <f>VLOOKUP(TradeVolume[[#This Row],[Partner Name]],CountryList[],2,FALSE)</f>
        <v>SXM</v>
      </c>
      <c r="B213" s="5" t="s">
        <v>1053</v>
      </c>
      <c r="C213" s="6">
        <v>2020</v>
      </c>
      <c r="D213" s="5" t="s">
        <v>36</v>
      </c>
      <c r="E213" s="5" t="s">
        <v>37</v>
      </c>
      <c r="F213" s="7">
        <v>54727.41</v>
      </c>
      <c r="G213" s="7">
        <v>593184.88</v>
      </c>
      <c r="H213" s="6">
        <v>100</v>
      </c>
      <c r="I213" s="6">
        <v>100</v>
      </c>
      <c r="J213" s="28"/>
      <c r="K213" s="29"/>
      <c r="L213" s="29"/>
      <c r="M213" s="7">
        <v>10.1</v>
      </c>
      <c r="N213" s="7">
        <v>9.48</v>
      </c>
      <c r="O213" s="6">
        <v>6106</v>
      </c>
      <c r="P213" s="7">
        <v>74.53</v>
      </c>
      <c r="Q213" s="7">
        <v>16.98</v>
      </c>
      <c r="R213" s="7">
        <v>8.34</v>
      </c>
      <c r="S213" s="7">
        <v>0.15</v>
      </c>
      <c r="T213" s="6">
        <v>100</v>
      </c>
      <c r="U213" s="6">
        <v>0</v>
      </c>
      <c r="V213" s="7">
        <v>572.05999999999995</v>
      </c>
      <c r="W213" s="7">
        <v>12827.5</v>
      </c>
      <c r="X213" s="7">
        <v>1434.16</v>
      </c>
      <c r="Y213" s="7">
        <v>9.5500000000000007</v>
      </c>
      <c r="Z213" s="7">
        <v>11.89</v>
      </c>
      <c r="AA213" s="6">
        <v>432288</v>
      </c>
      <c r="AB213" s="7">
        <v>70.069999999999993</v>
      </c>
      <c r="AC213" s="7">
        <v>22.46</v>
      </c>
      <c r="AD213" s="7">
        <v>356.24</v>
      </c>
      <c r="AE213" s="7">
        <v>172.54</v>
      </c>
      <c r="AF213" s="6">
        <v>3000</v>
      </c>
      <c r="AG213" s="6">
        <v>0</v>
      </c>
      <c r="AH213" s="7">
        <v>3651.14</v>
      </c>
      <c r="AI213" s="7">
        <v>14261.66</v>
      </c>
      <c r="AJ213" s="6">
        <v>0</v>
      </c>
      <c r="AK213"/>
      <c r="AL213"/>
    </row>
    <row r="214" spans="1:38" ht="18.75" customHeight="1" x14ac:dyDescent="0.25">
      <c r="A214" s="8" t="str">
        <f>VLOOKUP(TradeVolume[[#This Row],[Partner Name]],CountryList[],2,FALSE)</f>
        <v>SYC</v>
      </c>
      <c r="B214" s="5" t="s">
        <v>228</v>
      </c>
      <c r="C214" s="6">
        <v>2020</v>
      </c>
      <c r="D214" s="5" t="s">
        <v>36</v>
      </c>
      <c r="E214" s="5" t="s">
        <v>37</v>
      </c>
      <c r="F214" s="7">
        <v>654649.14</v>
      </c>
      <c r="G214" s="7">
        <v>1089767.98</v>
      </c>
      <c r="H214" s="6">
        <v>100</v>
      </c>
      <c r="I214" s="6">
        <v>100</v>
      </c>
      <c r="J214" s="22">
        <v>1</v>
      </c>
      <c r="K214" s="24">
        <v>1.94</v>
      </c>
      <c r="L214" s="24">
        <v>1.94</v>
      </c>
      <c r="M214" s="7">
        <v>4.76</v>
      </c>
      <c r="N214" s="7">
        <v>1.48</v>
      </c>
      <c r="O214" s="6">
        <v>7766</v>
      </c>
      <c r="P214" s="7">
        <v>23.68</v>
      </c>
      <c r="Q214" s="7">
        <v>72.5</v>
      </c>
      <c r="R214" s="7">
        <v>2.72</v>
      </c>
      <c r="S214" s="7">
        <v>1.1100000000000001</v>
      </c>
      <c r="T214" s="7">
        <v>268.92</v>
      </c>
      <c r="U214" s="6">
        <v>0</v>
      </c>
      <c r="V214" s="7">
        <v>2232.84</v>
      </c>
      <c r="W214" s="7">
        <v>906057.26</v>
      </c>
      <c r="X214" s="7">
        <v>27901.84</v>
      </c>
      <c r="Y214" s="7">
        <v>8.6199999999999992</v>
      </c>
      <c r="Z214" s="7">
        <v>15.95</v>
      </c>
      <c r="AA214" s="6">
        <v>317431</v>
      </c>
      <c r="AB214" s="7">
        <v>69.319999999999993</v>
      </c>
      <c r="AC214" s="7">
        <v>24.57</v>
      </c>
      <c r="AD214" s="7">
        <v>166.79</v>
      </c>
      <c r="AE214" s="7">
        <v>82.95</v>
      </c>
      <c r="AF214" s="6">
        <v>3000</v>
      </c>
      <c r="AG214" s="6">
        <v>0</v>
      </c>
      <c r="AH214" s="7">
        <v>35767.31</v>
      </c>
      <c r="AI214" s="7">
        <v>933959.1</v>
      </c>
      <c r="AJ214" s="6">
        <v>0</v>
      </c>
      <c r="AK214"/>
      <c r="AL214"/>
    </row>
    <row r="215" spans="1:38" ht="18.75" customHeight="1" x14ac:dyDescent="0.25">
      <c r="A215" s="8" t="str">
        <f>VLOOKUP(TradeVolume[[#This Row],[Partner Name]],CountryList[],2,FALSE)</f>
        <v>SYR</v>
      </c>
      <c r="B215" s="5" t="s">
        <v>180</v>
      </c>
      <c r="C215" s="6">
        <v>2020</v>
      </c>
      <c r="D215" s="5" t="s">
        <v>36</v>
      </c>
      <c r="E215" s="5" t="s">
        <v>37</v>
      </c>
      <c r="F215" s="7">
        <v>913159.84</v>
      </c>
      <c r="G215" s="7">
        <v>5203640.2</v>
      </c>
      <c r="H215" s="6">
        <v>100</v>
      </c>
      <c r="I215" s="6">
        <v>100</v>
      </c>
      <c r="J215" s="28"/>
      <c r="K215" s="29"/>
      <c r="L215" s="29"/>
      <c r="M215" s="7">
        <v>1.87</v>
      </c>
      <c r="N215" s="7">
        <v>8.06</v>
      </c>
      <c r="O215" s="6">
        <v>27104</v>
      </c>
      <c r="P215" s="7">
        <v>26.14</v>
      </c>
      <c r="Q215" s="7">
        <v>55.7</v>
      </c>
      <c r="R215" s="7">
        <v>16.59</v>
      </c>
      <c r="S215" s="7">
        <v>1.57</v>
      </c>
      <c r="T215" s="6">
        <v>513</v>
      </c>
      <c r="U215" s="6">
        <v>0</v>
      </c>
      <c r="V215" s="7">
        <v>171925.01</v>
      </c>
      <c r="W215" s="7">
        <v>626060.29</v>
      </c>
      <c r="X215" s="7">
        <v>108615.03999999999</v>
      </c>
      <c r="Y215" s="7">
        <v>10.1</v>
      </c>
      <c r="Z215" s="7">
        <v>11.8</v>
      </c>
      <c r="AA215" s="6">
        <v>642915</v>
      </c>
      <c r="AB215" s="7">
        <v>71.72</v>
      </c>
      <c r="AC215" s="7">
        <v>20.28</v>
      </c>
      <c r="AD215" s="7">
        <v>128.76</v>
      </c>
      <c r="AE215" s="7">
        <v>61.12</v>
      </c>
      <c r="AF215" s="6">
        <v>3000</v>
      </c>
      <c r="AG215" s="6">
        <v>0</v>
      </c>
      <c r="AH215" s="7">
        <v>380168.93</v>
      </c>
      <c r="AI215" s="7">
        <v>734675.34</v>
      </c>
      <c r="AJ215" s="6">
        <v>0</v>
      </c>
      <c r="AK215"/>
      <c r="AL215"/>
    </row>
    <row r="216" spans="1:38" ht="18.75" customHeight="1" x14ac:dyDescent="0.25">
      <c r="A216" s="8" t="str">
        <f>VLOOKUP(TradeVolume[[#This Row],[Partner Name]],CountryList[],2,FALSE)</f>
        <v>TCA</v>
      </c>
      <c r="B216" s="5" t="s">
        <v>246</v>
      </c>
      <c r="C216" s="6">
        <v>2020</v>
      </c>
      <c r="D216" s="5" t="s">
        <v>36</v>
      </c>
      <c r="E216" s="5" t="s">
        <v>37</v>
      </c>
      <c r="F216" s="7">
        <v>9885.7999999999993</v>
      </c>
      <c r="G216" s="7">
        <v>314629.31</v>
      </c>
      <c r="H216" s="6">
        <v>100</v>
      </c>
      <c r="I216" s="6">
        <v>100</v>
      </c>
      <c r="J216" s="28"/>
      <c r="K216" s="29"/>
      <c r="L216" s="29"/>
      <c r="M216" s="7">
        <v>6.42</v>
      </c>
      <c r="N216" s="7">
        <v>2.34</v>
      </c>
      <c r="O216" s="6">
        <v>3167</v>
      </c>
      <c r="P216" s="7">
        <v>27.94</v>
      </c>
      <c r="Q216" s="7">
        <v>70.92</v>
      </c>
      <c r="R216" s="7">
        <v>0.47</v>
      </c>
      <c r="S216" s="7">
        <v>0.66</v>
      </c>
      <c r="T216" s="7">
        <v>294.12</v>
      </c>
      <c r="U216" s="6">
        <v>0</v>
      </c>
      <c r="V216" s="7">
        <v>6.21</v>
      </c>
      <c r="W216" s="7">
        <v>2939.25</v>
      </c>
      <c r="X216" s="7">
        <v>5343.33</v>
      </c>
      <c r="Y216" s="7">
        <v>8.86</v>
      </c>
      <c r="Z216" s="7">
        <v>8.5500000000000007</v>
      </c>
      <c r="AA216" s="6">
        <v>197111</v>
      </c>
      <c r="AB216" s="7">
        <v>71.08</v>
      </c>
      <c r="AC216" s="7">
        <v>24.14</v>
      </c>
      <c r="AD216" s="7">
        <v>155.83000000000001</v>
      </c>
      <c r="AE216" s="7">
        <v>141.62</v>
      </c>
      <c r="AF216" s="7">
        <v>1494.23</v>
      </c>
      <c r="AG216" s="6">
        <v>0</v>
      </c>
      <c r="AH216" s="7">
        <v>2522.1</v>
      </c>
      <c r="AI216" s="7">
        <v>8282.57</v>
      </c>
      <c r="AJ216" s="6">
        <v>0</v>
      </c>
      <c r="AK216"/>
      <c r="AL216"/>
    </row>
    <row r="217" spans="1:38" ht="18.75" customHeight="1" x14ac:dyDescent="0.25">
      <c r="A217" s="8" t="str">
        <f>VLOOKUP(TradeVolume[[#This Row],[Partner Name]],CountryList[],2,FALSE)</f>
        <v>TCD</v>
      </c>
      <c r="B217" s="5" t="s">
        <v>224</v>
      </c>
      <c r="C217" s="6">
        <v>2020</v>
      </c>
      <c r="D217" s="5" t="s">
        <v>36</v>
      </c>
      <c r="E217" s="5" t="s">
        <v>37</v>
      </c>
      <c r="F217" s="7">
        <v>1674933.47</v>
      </c>
      <c r="G217" s="7">
        <v>1267536.8500000001</v>
      </c>
      <c r="H217" s="6">
        <v>100</v>
      </c>
      <c r="I217" s="6">
        <v>100</v>
      </c>
      <c r="J217" s="28"/>
      <c r="K217" s="29"/>
      <c r="L217" s="29"/>
      <c r="M217" s="7">
        <v>6.17</v>
      </c>
      <c r="N217" s="7">
        <v>0.13</v>
      </c>
      <c r="O217" s="6">
        <v>2359</v>
      </c>
      <c r="P217" s="7">
        <v>40.020000000000003</v>
      </c>
      <c r="Q217" s="7">
        <v>59.43</v>
      </c>
      <c r="R217" s="7">
        <v>0.17</v>
      </c>
      <c r="S217" s="7">
        <v>0.38</v>
      </c>
      <c r="T217" s="6">
        <v>45</v>
      </c>
      <c r="U217" s="6">
        <v>0</v>
      </c>
      <c r="V217" s="7">
        <v>58.06</v>
      </c>
      <c r="W217" s="7">
        <v>104407.96</v>
      </c>
      <c r="X217" s="7">
        <v>1982257.98</v>
      </c>
      <c r="Y217" s="7">
        <v>8.41</v>
      </c>
      <c r="Z217" s="7">
        <v>3.2</v>
      </c>
      <c r="AA217" s="6">
        <v>167967</v>
      </c>
      <c r="AB217" s="7">
        <v>68.62</v>
      </c>
      <c r="AC217" s="7">
        <v>27.84</v>
      </c>
      <c r="AD217" s="7">
        <v>126.24</v>
      </c>
      <c r="AE217" s="7">
        <v>125.82</v>
      </c>
      <c r="AF217" s="7">
        <v>1496.51</v>
      </c>
      <c r="AG217" s="6">
        <v>0</v>
      </c>
      <c r="AH217" s="7">
        <v>2044589.31</v>
      </c>
      <c r="AI217" s="7">
        <v>2086665.94</v>
      </c>
      <c r="AJ217" s="6">
        <v>0</v>
      </c>
      <c r="AK217"/>
      <c r="AL217"/>
    </row>
    <row r="218" spans="1:38" ht="18.75" customHeight="1" x14ac:dyDescent="0.25">
      <c r="A218" s="8" t="str">
        <f>VLOOKUP(TradeVolume[[#This Row],[Partner Name]],CountryList[],2,FALSE)</f>
        <v>TGO</v>
      </c>
      <c r="B218" s="5" t="s">
        <v>142</v>
      </c>
      <c r="C218" s="6">
        <v>2020</v>
      </c>
      <c r="D218" s="5" t="s">
        <v>36</v>
      </c>
      <c r="E218" s="5" t="s">
        <v>37</v>
      </c>
      <c r="F218" s="7">
        <v>1459615.91</v>
      </c>
      <c r="G218" s="7">
        <v>12436646.449999999</v>
      </c>
      <c r="H218" s="6">
        <v>100</v>
      </c>
      <c r="I218" s="6">
        <v>100</v>
      </c>
      <c r="J218" s="6">
        <v>1</v>
      </c>
      <c r="K218" s="7">
        <v>10.24</v>
      </c>
      <c r="L218" s="7">
        <v>10.24</v>
      </c>
      <c r="M218" s="7">
        <v>0.89</v>
      </c>
      <c r="N218" s="7">
        <v>3.55</v>
      </c>
      <c r="O218" s="6">
        <v>11375</v>
      </c>
      <c r="P218" s="7">
        <v>18.440000000000001</v>
      </c>
      <c r="Q218" s="7">
        <v>81.33</v>
      </c>
      <c r="R218" s="7">
        <v>0.1</v>
      </c>
      <c r="S218" s="7">
        <v>0.13</v>
      </c>
      <c r="T218" s="6">
        <v>630</v>
      </c>
      <c r="U218" s="6">
        <v>0</v>
      </c>
      <c r="V218" s="7">
        <v>16.23</v>
      </c>
      <c r="W218" s="7">
        <v>1873750.28</v>
      </c>
      <c r="X218" s="7">
        <v>667057.65</v>
      </c>
      <c r="Y218" s="7">
        <v>9.75</v>
      </c>
      <c r="Z218" s="7">
        <v>8.2799999999999994</v>
      </c>
      <c r="AA218" s="6">
        <v>634771</v>
      </c>
      <c r="AB218" s="7">
        <v>68.959999999999994</v>
      </c>
      <c r="AC218" s="7">
        <v>22.71</v>
      </c>
      <c r="AD218" s="7">
        <v>321.49</v>
      </c>
      <c r="AE218" s="7">
        <v>143.58000000000001</v>
      </c>
      <c r="AF218" s="6">
        <v>3000</v>
      </c>
      <c r="AG218" s="6">
        <v>0</v>
      </c>
      <c r="AH218" s="7">
        <v>582783.43999999994</v>
      </c>
      <c r="AI218" s="7">
        <v>2540807.9300000002</v>
      </c>
      <c r="AJ218" s="6">
        <v>0</v>
      </c>
      <c r="AK218"/>
      <c r="AL218"/>
    </row>
    <row r="219" spans="1:38" ht="18.75" customHeight="1" x14ac:dyDescent="0.25">
      <c r="A219" s="8" t="str">
        <f>VLOOKUP(TradeVolume[[#This Row],[Partner Name]],CountryList[],2,FALSE)</f>
        <v>THA</v>
      </c>
      <c r="B219" s="5" t="s">
        <v>71</v>
      </c>
      <c r="C219" s="6">
        <v>2020</v>
      </c>
      <c r="D219" s="5" t="s">
        <v>36</v>
      </c>
      <c r="E219" s="5" t="s">
        <v>37</v>
      </c>
      <c r="F219" s="7">
        <v>260361722.49000001</v>
      </c>
      <c r="G219" s="7">
        <v>197172910.31</v>
      </c>
      <c r="H219" s="6">
        <v>100</v>
      </c>
      <c r="I219" s="6">
        <v>100</v>
      </c>
      <c r="J219" s="22">
        <v>1</v>
      </c>
      <c r="K219" s="24">
        <v>-2.12</v>
      </c>
      <c r="L219" s="24">
        <v>-2.12</v>
      </c>
      <c r="M219" s="7">
        <v>4.5199999999999996</v>
      </c>
      <c r="N219" s="7">
        <v>5.67</v>
      </c>
      <c r="O219" s="6">
        <v>345990</v>
      </c>
      <c r="P219" s="6">
        <v>55</v>
      </c>
      <c r="Q219" s="7">
        <v>39.24</v>
      </c>
      <c r="R219" s="7">
        <v>4.5199999999999996</v>
      </c>
      <c r="S219" s="7">
        <v>1.24</v>
      </c>
      <c r="T219" s="7">
        <v>1331.46</v>
      </c>
      <c r="U219" s="6">
        <v>0</v>
      </c>
      <c r="V219" s="7">
        <v>61738297.369999997</v>
      </c>
      <c r="W219" s="7">
        <v>271219810.92000002</v>
      </c>
      <c r="X219" s="7">
        <v>3175372.82</v>
      </c>
      <c r="Y219" s="7">
        <v>8.4600000000000009</v>
      </c>
      <c r="Z219" s="7">
        <v>7.81</v>
      </c>
      <c r="AA219" s="6">
        <v>1448592</v>
      </c>
      <c r="AB219" s="7">
        <v>69.569999999999993</v>
      </c>
      <c r="AC219" s="7">
        <v>24.46</v>
      </c>
      <c r="AD219" s="7">
        <v>16.670000000000002</v>
      </c>
      <c r="AE219" s="7">
        <v>8.32</v>
      </c>
      <c r="AF219" s="6">
        <v>3000</v>
      </c>
      <c r="AG219" s="6">
        <v>0</v>
      </c>
      <c r="AH219" s="7">
        <v>122694902.61</v>
      </c>
      <c r="AI219" s="7">
        <v>274395183.73000002</v>
      </c>
      <c r="AJ219" s="6">
        <v>0</v>
      </c>
      <c r="AK219"/>
      <c r="AL219"/>
    </row>
    <row r="220" spans="1:38" ht="18.75" customHeight="1" x14ac:dyDescent="0.25">
      <c r="A220" s="8" t="str">
        <f>VLOOKUP(TradeVolume[[#This Row],[Partner Name]],CountryList[],2,FALSE)</f>
        <v>TJK</v>
      </c>
      <c r="B220" s="5" t="s">
        <v>193</v>
      </c>
      <c r="C220" s="6">
        <v>2020</v>
      </c>
      <c r="D220" s="5" t="s">
        <v>36</v>
      </c>
      <c r="E220" s="5" t="s">
        <v>37</v>
      </c>
      <c r="F220" s="7">
        <v>1378625.96</v>
      </c>
      <c r="G220" s="7">
        <v>3731779.22</v>
      </c>
      <c r="H220" s="6">
        <v>100</v>
      </c>
      <c r="I220" s="6">
        <v>100</v>
      </c>
      <c r="J220" s="22">
        <v>1</v>
      </c>
      <c r="K220" s="24">
        <v>-2.87</v>
      </c>
      <c r="L220" s="24">
        <v>-2.87</v>
      </c>
      <c r="M220" s="7">
        <v>7.69</v>
      </c>
      <c r="N220" s="7">
        <v>1.82</v>
      </c>
      <c r="O220" s="6">
        <v>6997</v>
      </c>
      <c r="P220" s="7">
        <v>39.97</v>
      </c>
      <c r="Q220" s="7">
        <v>50.41</v>
      </c>
      <c r="R220" s="7">
        <v>9.15</v>
      </c>
      <c r="S220" s="7">
        <v>0.47</v>
      </c>
      <c r="T220" s="6">
        <v>60</v>
      </c>
      <c r="U220" s="6">
        <v>0</v>
      </c>
      <c r="V220" s="7">
        <v>4523.66</v>
      </c>
      <c r="W220" s="7">
        <v>528994.68999999994</v>
      </c>
      <c r="X220" s="7">
        <v>1007115.06</v>
      </c>
      <c r="Y220" s="7">
        <v>9.16</v>
      </c>
      <c r="Z220" s="7">
        <v>5.68</v>
      </c>
      <c r="AA220" s="6">
        <v>355330</v>
      </c>
      <c r="AB220" s="7">
        <v>68.709999999999994</v>
      </c>
      <c r="AC220" s="7">
        <v>22.29</v>
      </c>
      <c r="AD220" s="7">
        <v>340.63</v>
      </c>
      <c r="AE220" s="7">
        <v>116.08</v>
      </c>
      <c r="AF220" s="6">
        <v>3000</v>
      </c>
      <c r="AG220" s="6">
        <v>0</v>
      </c>
      <c r="AH220" s="7">
        <v>963158.39</v>
      </c>
      <c r="AI220" s="7">
        <v>1536109.75</v>
      </c>
      <c r="AJ220" s="6">
        <v>0</v>
      </c>
      <c r="AK220"/>
      <c r="AL220"/>
    </row>
    <row r="221" spans="1:38" ht="18.75" customHeight="1" x14ac:dyDescent="0.25">
      <c r="A221" s="8" t="str">
        <f>VLOOKUP(TradeVolume[[#This Row],[Partner Name]],CountryList[],2,FALSE)</f>
        <v>TKL</v>
      </c>
      <c r="B221" s="5" t="s">
        <v>276</v>
      </c>
      <c r="C221" s="6">
        <v>2020</v>
      </c>
      <c r="D221" s="5" t="s">
        <v>36</v>
      </c>
      <c r="E221" s="5" t="s">
        <v>37</v>
      </c>
      <c r="F221" s="7">
        <v>42150.83</v>
      </c>
      <c r="G221" s="7">
        <v>13848.29</v>
      </c>
      <c r="H221" s="6">
        <v>100</v>
      </c>
      <c r="I221" s="6">
        <v>100</v>
      </c>
      <c r="J221" s="21"/>
      <c r="K221" s="29"/>
      <c r="L221" s="29"/>
      <c r="M221" s="7">
        <v>8.25</v>
      </c>
      <c r="N221" s="7">
        <v>2.76</v>
      </c>
      <c r="O221" s="6">
        <v>5114</v>
      </c>
      <c r="P221" s="7">
        <v>75.459999999999994</v>
      </c>
      <c r="Q221" s="7">
        <v>23.23</v>
      </c>
      <c r="R221" s="7">
        <v>1.04</v>
      </c>
      <c r="S221" s="7">
        <v>0.27</v>
      </c>
      <c r="T221" s="6">
        <v>50</v>
      </c>
      <c r="U221" s="6">
        <v>0</v>
      </c>
      <c r="V221" s="7">
        <v>109.79</v>
      </c>
      <c r="W221" s="7">
        <v>19833.37</v>
      </c>
      <c r="X221" s="7">
        <v>22507.54</v>
      </c>
      <c r="Y221" s="7">
        <v>9.98</v>
      </c>
      <c r="Z221" s="7">
        <v>6.66</v>
      </c>
      <c r="AA221" s="6">
        <v>260196</v>
      </c>
      <c r="AB221" s="7">
        <v>72.52</v>
      </c>
      <c r="AC221" s="7">
        <v>20.34</v>
      </c>
      <c r="AD221" s="7">
        <v>240.11</v>
      </c>
      <c r="AE221" s="7">
        <v>123.25</v>
      </c>
      <c r="AF221" s="7">
        <v>1494.23</v>
      </c>
      <c r="AG221" s="6">
        <v>0</v>
      </c>
      <c r="AH221" s="7">
        <v>20719.89</v>
      </c>
      <c r="AI221" s="7">
        <v>42340.91</v>
      </c>
      <c r="AJ221" s="6">
        <v>0</v>
      </c>
      <c r="AK221"/>
      <c r="AL221"/>
    </row>
    <row r="222" spans="1:38" ht="18.75" customHeight="1" x14ac:dyDescent="0.25">
      <c r="A222" s="8" t="str">
        <f>VLOOKUP(TradeVolume[[#This Row],[Partner Name]],CountryList[],2,FALSE)</f>
        <v>TKM</v>
      </c>
      <c r="B222" s="5" t="s">
        <v>192</v>
      </c>
      <c r="C222" s="6">
        <v>2020</v>
      </c>
      <c r="D222" s="5" t="s">
        <v>36</v>
      </c>
      <c r="E222" s="5" t="s">
        <v>37</v>
      </c>
      <c r="F222" s="7">
        <v>10239885.52</v>
      </c>
      <c r="G222" s="7">
        <v>3809491.37</v>
      </c>
      <c r="H222" s="6">
        <v>100</v>
      </c>
      <c r="I222" s="6">
        <v>100</v>
      </c>
      <c r="J222" s="28"/>
      <c r="K222" s="12"/>
      <c r="L222" s="12"/>
      <c r="M222" s="7">
        <v>3.2</v>
      </c>
      <c r="N222" s="7">
        <v>0.31</v>
      </c>
      <c r="O222" s="6">
        <v>4989</v>
      </c>
      <c r="P222" s="7">
        <v>46.14</v>
      </c>
      <c r="Q222" s="7">
        <v>52.34</v>
      </c>
      <c r="R222" s="7">
        <v>0.68</v>
      </c>
      <c r="S222" s="7">
        <v>0.84</v>
      </c>
      <c r="T222" s="6">
        <v>80</v>
      </c>
      <c r="U222" s="6">
        <v>0</v>
      </c>
      <c r="V222" s="7">
        <v>473.34</v>
      </c>
      <c r="W222" s="7">
        <v>858738.87</v>
      </c>
      <c r="X222" s="7">
        <v>6954158.9699999997</v>
      </c>
      <c r="Y222" s="7">
        <v>9.26</v>
      </c>
      <c r="Z222" s="7">
        <v>3.61</v>
      </c>
      <c r="AA222" s="6">
        <v>276621</v>
      </c>
      <c r="AB222" s="7">
        <v>72.11</v>
      </c>
      <c r="AC222" s="7">
        <v>21.68</v>
      </c>
      <c r="AD222" s="7">
        <v>224.21</v>
      </c>
      <c r="AE222" s="7">
        <v>120.38</v>
      </c>
      <c r="AF222" s="6">
        <v>3000</v>
      </c>
      <c r="AG222" s="6">
        <v>0</v>
      </c>
      <c r="AH222" s="7">
        <v>937328.73</v>
      </c>
      <c r="AI222" s="7">
        <v>7812897.8499999996</v>
      </c>
      <c r="AJ222" s="6">
        <v>0</v>
      </c>
      <c r="AK222"/>
      <c r="AL222"/>
    </row>
    <row r="223" spans="1:38" ht="18.75" customHeight="1" x14ac:dyDescent="0.25">
      <c r="A223" s="8" t="str">
        <f>VLOOKUP(TradeVolume[[#This Row],[Partner Name]],CountryList[],2,FALSE)</f>
        <v>TMP</v>
      </c>
      <c r="B223" s="5" t="s">
        <v>235</v>
      </c>
      <c r="C223" s="6">
        <v>2020</v>
      </c>
      <c r="D223" s="5" t="s">
        <v>36</v>
      </c>
      <c r="E223" s="5" t="s">
        <v>37</v>
      </c>
      <c r="F223" s="7">
        <v>108139.82</v>
      </c>
      <c r="G223" s="7">
        <v>628722.84</v>
      </c>
      <c r="H223" s="6">
        <v>100</v>
      </c>
      <c r="I223" s="6">
        <v>100</v>
      </c>
      <c r="J223" s="28"/>
      <c r="K223" s="29"/>
      <c r="L223" s="29"/>
      <c r="M223" s="7">
        <v>5.69</v>
      </c>
      <c r="N223" s="7">
        <v>7.26</v>
      </c>
      <c r="O223" s="6">
        <v>1906</v>
      </c>
      <c r="P223" s="7">
        <v>34.31</v>
      </c>
      <c r="Q223" s="7">
        <v>65.37</v>
      </c>
      <c r="R223" s="6">
        <v>0</v>
      </c>
      <c r="S223" s="7">
        <v>0.31</v>
      </c>
      <c r="T223" s="7">
        <v>754.3</v>
      </c>
      <c r="U223" s="6">
        <v>0</v>
      </c>
      <c r="V223" s="6">
        <v>0</v>
      </c>
      <c r="W223" s="7">
        <v>87665.31</v>
      </c>
      <c r="X223" s="7">
        <v>21589.47</v>
      </c>
      <c r="Y223" s="7">
        <v>8.77</v>
      </c>
      <c r="Z223" s="7">
        <v>3.98</v>
      </c>
      <c r="AA223" s="6">
        <v>155440</v>
      </c>
      <c r="AB223" s="7">
        <v>69.790000000000006</v>
      </c>
      <c r="AC223" s="7">
        <v>24.96</v>
      </c>
      <c r="AD223" s="7">
        <v>294.60000000000002</v>
      </c>
      <c r="AE223" s="7">
        <v>133.84</v>
      </c>
      <c r="AF223" s="7">
        <v>1545.16</v>
      </c>
      <c r="AG223" s="6">
        <v>0</v>
      </c>
      <c r="AH223" s="7">
        <v>73056.05</v>
      </c>
      <c r="AI223" s="7">
        <v>109254.79</v>
      </c>
      <c r="AJ223" s="6">
        <v>0</v>
      </c>
      <c r="AK223"/>
      <c r="AL223"/>
    </row>
    <row r="224" spans="1:38" ht="18.75" customHeight="1" x14ac:dyDescent="0.25">
      <c r="A224" s="8" t="str">
        <f>VLOOKUP(TradeVolume[[#This Row],[Partner Name]],CountryList[],2,FALSE)</f>
        <v>TON</v>
      </c>
      <c r="B224" s="5" t="s">
        <v>251</v>
      </c>
      <c r="C224" s="6">
        <v>2020</v>
      </c>
      <c r="D224" s="5" t="s">
        <v>36</v>
      </c>
      <c r="E224" s="5" t="s">
        <v>37</v>
      </c>
      <c r="F224" s="7">
        <v>11422.43</v>
      </c>
      <c r="G224" s="7">
        <v>191765.1</v>
      </c>
      <c r="H224" s="6">
        <v>100</v>
      </c>
      <c r="I224" s="6">
        <v>100</v>
      </c>
      <c r="J224" s="28"/>
      <c r="K224" s="29"/>
      <c r="L224" s="29"/>
      <c r="M224" s="7">
        <v>4.51</v>
      </c>
      <c r="N224" s="7">
        <v>2.78</v>
      </c>
      <c r="O224" s="6">
        <v>1251</v>
      </c>
      <c r="P224" s="7">
        <v>35.49</v>
      </c>
      <c r="Q224" s="7">
        <v>57.47</v>
      </c>
      <c r="R224" s="7">
        <v>5.92</v>
      </c>
      <c r="S224" s="7">
        <v>1.1200000000000001</v>
      </c>
      <c r="T224" s="7">
        <v>274.5</v>
      </c>
      <c r="U224" s="6">
        <v>0</v>
      </c>
      <c r="V224" s="7">
        <v>182.78</v>
      </c>
      <c r="W224" s="7">
        <v>5014.17</v>
      </c>
      <c r="X224" s="7">
        <v>5945.06</v>
      </c>
      <c r="Y224" s="7">
        <v>9.73</v>
      </c>
      <c r="Z224" s="7">
        <v>12.73</v>
      </c>
      <c r="AA224" s="6">
        <v>126686</v>
      </c>
      <c r="AB224" s="7">
        <v>66.900000000000006</v>
      </c>
      <c r="AC224" s="7">
        <v>22.99</v>
      </c>
      <c r="AD224" s="7">
        <v>759.23</v>
      </c>
      <c r="AE224" s="7">
        <v>264.67</v>
      </c>
      <c r="AF224" s="7">
        <v>1331.46</v>
      </c>
      <c r="AG224" s="6">
        <v>0</v>
      </c>
      <c r="AH224" s="7">
        <v>6328.38</v>
      </c>
      <c r="AI224" s="7">
        <v>10959.23</v>
      </c>
      <c r="AJ224" s="6">
        <v>0</v>
      </c>
      <c r="AK224"/>
      <c r="AL224"/>
    </row>
    <row r="225" spans="1:38" ht="18.75" customHeight="1" x14ac:dyDescent="0.25">
      <c r="A225" s="8" t="str">
        <f>VLOOKUP(TradeVolume[[#This Row],[Partner Name]],CountryList[],2,FALSE)</f>
        <v>TTO</v>
      </c>
      <c r="B225" s="5" t="s">
        <v>171</v>
      </c>
      <c r="C225" s="6">
        <v>2020</v>
      </c>
      <c r="D225" s="5" t="s">
        <v>36</v>
      </c>
      <c r="E225" s="5" t="s">
        <v>37</v>
      </c>
      <c r="F225" s="7">
        <v>7476751.4100000001</v>
      </c>
      <c r="G225" s="7">
        <v>5868207.6100000003</v>
      </c>
      <c r="H225" s="6">
        <v>100</v>
      </c>
      <c r="I225" s="6">
        <v>100</v>
      </c>
      <c r="J225" s="22">
        <v>1</v>
      </c>
      <c r="K225" s="24">
        <v>-12.29</v>
      </c>
      <c r="L225" s="24">
        <v>-12.29</v>
      </c>
      <c r="M225" s="7">
        <v>0.65</v>
      </c>
      <c r="N225" s="7">
        <v>0.97</v>
      </c>
      <c r="O225" s="6">
        <v>20891</v>
      </c>
      <c r="P225" s="7">
        <v>6.16</v>
      </c>
      <c r="Q225" s="7">
        <v>91.72</v>
      </c>
      <c r="R225" s="7">
        <v>0.2</v>
      </c>
      <c r="S225" s="7">
        <v>1.92</v>
      </c>
      <c r="T225" s="7">
        <v>586.94000000000005</v>
      </c>
      <c r="U225" s="6">
        <v>0</v>
      </c>
      <c r="V225" s="7">
        <v>83168.72</v>
      </c>
      <c r="W225" s="7">
        <v>6991392.9100000001</v>
      </c>
      <c r="X225" s="7">
        <v>1695951.66</v>
      </c>
      <c r="Y225" s="7">
        <v>9.2799999999999994</v>
      </c>
      <c r="Z225" s="7">
        <v>4.5599999999999996</v>
      </c>
      <c r="AA225" s="6">
        <v>825335</v>
      </c>
      <c r="AB225" s="7">
        <v>69.98</v>
      </c>
      <c r="AC225" s="7">
        <v>22.89</v>
      </c>
      <c r="AD225" s="7">
        <v>191.98</v>
      </c>
      <c r="AE225" s="7">
        <v>89.82</v>
      </c>
      <c r="AF225" s="6">
        <v>3000</v>
      </c>
      <c r="AG225" s="6">
        <v>0</v>
      </c>
      <c r="AH225" s="7">
        <v>1730281.51</v>
      </c>
      <c r="AI225" s="7">
        <v>8687344.5700000003</v>
      </c>
      <c r="AJ225" s="6">
        <v>0</v>
      </c>
      <c r="AK225"/>
      <c r="AL225"/>
    </row>
    <row r="226" spans="1:38" ht="18.75" customHeight="1" x14ac:dyDescent="0.25">
      <c r="A226" s="8" t="str">
        <f>VLOOKUP(TradeVolume[[#This Row],[Partner Name]],CountryList[],2,FALSE)</f>
        <v>TUN</v>
      </c>
      <c r="B226" s="5" t="s">
        <v>117</v>
      </c>
      <c r="C226" s="6">
        <v>2020</v>
      </c>
      <c r="D226" s="5" t="s">
        <v>36</v>
      </c>
      <c r="E226" s="5" t="s">
        <v>37</v>
      </c>
      <c r="F226" s="7">
        <v>13933336.560000001</v>
      </c>
      <c r="G226" s="7">
        <v>26653681.940000001</v>
      </c>
      <c r="H226" s="6">
        <v>100</v>
      </c>
      <c r="I226" s="6">
        <v>100</v>
      </c>
      <c r="J226" s="28"/>
      <c r="K226" s="29"/>
      <c r="L226" s="29"/>
      <c r="M226" s="7">
        <v>3.13</v>
      </c>
      <c r="N226" s="7">
        <v>3.84</v>
      </c>
      <c r="O226" s="6">
        <v>99080</v>
      </c>
      <c r="P226" s="7">
        <v>23.77</v>
      </c>
      <c r="Q226" s="7">
        <v>69.02</v>
      </c>
      <c r="R226" s="7">
        <v>5.0999999999999996</v>
      </c>
      <c r="S226" s="7">
        <v>2.11</v>
      </c>
      <c r="T226" s="7">
        <v>831.86</v>
      </c>
      <c r="U226" s="6">
        <v>0</v>
      </c>
      <c r="V226" s="7">
        <v>4690571.0999999996</v>
      </c>
      <c r="W226" s="7">
        <v>23278197.84</v>
      </c>
      <c r="X226" s="7">
        <v>1331993.8899999999</v>
      </c>
      <c r="Y226" s="7">
        <v>8.76</v>
      </c>
      <c r="Z226" s="7">
        <v>8.85</v>
      </c>
      <c r="AA226" s="6">
        <v>982740</v>
      </c>
      <c r="AB226" s="7">
        <v>70.900000000000006</v>
      </c>
      <c r="AC226" s="7">
        <v>23.25</v>
      </c>
      <c r="AD226" s="7">
        <v>37.28</v>
      </c>
      <c r="AE226" s="7">
        <v>20.72</v>
      </c>
      <c r="AF226" s="6">
        <v>3000</v>
      </c>
      <c r="AG226" s="6">
        <v>0</v>
      </c>
      <c r="AH226" s="7">
        <v>8701280.5700000003</v>
      </c>
      <c r="AI226" s="7">
        <v>24610191.719999999</v>
      </c>
      <c r="AJ226" s="6">
        <v>0</v>
      </c>
      <c r="AK226"/>
      <c r="AL226"/>
    </row>
    <row r="227" spans="1:38" ht="18.75" customHeight="1" x14ac:dyDescent="0.25">
      <c r="A227" s="8" t="str">
        <f>VLOOKUP(TradeVolume[[#This Row],[Partner Name]],CountryList[],2,FALSE)</f>
        <v>TUR</v>
      </c>
      <c r="B227" s="5" t="s">
        <v>66</v>
      </c>
      <c r="C227" s="6">
        <v>2020</v>
      </c>
      <c r="D227" s="5" t="s">
        <v>36</v>
      </c>
      <c r="E227" s="5" t="s">
        <v>37</v>
      </c>
      <c r="F227" s="7">
        <v>154686962.47999999</v>
      </c>
      <c r="G227" s="7">
        <v>268382007.75999999</v>
      </c>
      <c r="H227" s="6">
        <v>100</v>
      </c>
      <c r="I227" s="6">
        <v>100</v>
      </c>
      <c r="J227" s="22">
        <v>1</v>
      </c>
      <c r="K227" s="24">
        <v>2.16</v>
      </c>
      <c r="L227" s="24">
        <v>2.16</v>
      </c>
      <c r="M227" s="7">
        <v>4.42</v>
      </c>
      <c r="N227" s="7">
        <v>5.9</v>
      </c>
      <c r="O227" s="6">
        <v>482300</v>
      </c>
      <c r="P227" s="7">
        <v>35.76</v>
      </c>
      <c r="Q227" s="7">
        <v>58.83</v>
      </c>
      <c r="R227" s="7">
        <v>3.86</v>
      </c>
      <c r="S227" s="7">
        <v>1.55</v>
      </c>
      <c r="T227" s="7">
        <v>1392.36</v>
      </c>
      <c r="U227" s="6">
        <v>0</v>
      </c>
      <c r="V227" s="7">
        <v>69187665.790000007</v>
      </c>
      <c r="W227" s="7">
        <v>221964860.21000001</v>
      </c>
      <c r="X227" s="7">
        <v>661848.29</v>
      </c>
      <c r="Y227" s="7">
        <v>8.4</v>
      </c>
      <c r="Z227" s="7">
        <v>10.11</v>
      </c>
      <c r="AA227" s="6">
        <v>1465031</v>
      </c>
      <c r="AB227" s="7">
        <v>69.48</v>
      </c>
      <c r="AC227" s="7">
        <v>24.62</v>
      </c>
      <c r="AD227" s="7">
        <v>11.91</v>
      </c>
      <c r="AE227" s="7">
        <v>6.03</v>
      </c>
      <c r="AF227" s="6">
        <v>3000</v>
      </c>
      <c r="AG227" s="6">
        <v>0</v>
      </c>
      <c r="AH227" s="7">
        <v>91625019.400000006</v>
      </c>
      <c r="AI227" s="7">
        <v>222626708.50999999</v>
      </c>
      <c r="AJ227" s="6">
        <v>0</v>
      </c>
      <c r="AK227"/>
      <c r="AL227"/>
    </row>
    <row r="228" spans="1:38" ht="18.75" customHeight="1" x14ac:dyDescent="0.25">
      <c r="A228" s="8" t="str">
        <f>VLOOKUP(TradeVolume[[#This Row],[Partner Name]],CountryList[],2,FALSE)</f>
        <v>TUV</v>
      </c>
      <c r="B228" s="5" t="s">
        <v>261</v>
      </c>
      <c r="C228" s="6">
        <v>2020</v>
      </c>
      <c r="D228" s="5" t="s">
        <v>36</v>
      </c>
      <c r="E228" s="5" t="s">
        <v>37</v>
      </c>
      <c r="F228" s="7">
        <v>13488.8</v>
      </c>
      <c r="G228" s="7">
        <v>110214.55</v>
      </c>
      <c r="H228" s="6">
        <v>100</v>
      </c>
      <c r="I228" s="6">
        <v>100</v>
      </c>
      <c r="J228" s="28"/>
      <c r="K228" s="29"/>
      <c r="L228" s="29"/>
      <c r="M228" s="7">
        <v>3.07</v>
      </c>
      <c r="N228" s="7">
        <v>0.98</v>
      </c>
      <c r="O228" s="6">
        <v>803</v>
      </c>
      <c r="P228" s="7">
        <v>56.04</v>
      </c>
      <c r="Q228" s="7">
        <v>43.71</v>
      </c>
      <c r="R228" s="7">
        <v>0.25</v>
      </c>
      <c r="S228" s="6">
        <v>0</v>
      </c>
      <c r="T228" s="6">
        <v>35</v>
      </c>
      <c r="U228" s="6">
        <v>0</v>
      </c>
      <c r="V228" s="7">
        <v>0.14000000000000001</v>
      </c>
      <c r="W228" s="7">
        <v>472.82</v>
      </c>
      <c r="X228" s="7">
        <v>1098.67</v>
      </c>
      <c r="Y228" s="7">
        <v>7.7</v>
      </c>
      <c r="Z228" s="7">
        <v>8.02</v>
      </c>
      <c r="AA228" s="6">
        <v>52618</v>
      </c>
      <c r="AB228" s="7">
        <v>69.91</v>
      </c>
      <c r="AC228" s="7">
        <v>28.73</v>
      </c>
      <c r="AD228" s="7">
        <v>11.83</v>
      </c>
      <c r="AE228" s="7">
        <v>77.58</v>
      </c>
      <c r="AF228" s="6">
        <v>200</v>
      </c>
      <c r="AG228" s="6">
        <v>0</v>
      </c>
      <c r="AH228" s="7">
        <v>202.32</v>
      </c>
      <c r="AI228" s="7">
        <v>1571.49</v>
      </c>
      <c r="AJ228" s="6">
        <v>0</v>
      </c>
      <c r="AK228"/>
      <c r="AL228"/>
    </row>
    <row r="229" spans="1:38" ht="18.75" customHeight="1" x14ac:dyDescent="0.25">
      <c r="A229" s="8" t="str">
        <f>VLOOKUP(TradeVolume[[#This Row],[Partner Name]],CountryList[],2,FALSE)</f>
        <v>TZA</v>
      </c>
      <c r="B229" s="5" t="s">
        <v>141</v>
      </c>
      <c r="C229" s="6">
        <v>2020</v>
      </c>
      <c r="D229" s="5" t="s">
        <v>36</v>
      </c>
      <c r="E229" s="5" t="s">
        <v>37</v>
      </c>
      <c r="F229" s="7">
        <v>6082124.7999999998</v>
      </c>
      <c r="G229" s="7">
        <v>13271495.300000001</v>
      </c>
      <c r="H229" s="6">
        <v>100</v>
      </c>
      <c r="I229" s="6">
        <v>100</v>
      </c>
      <c r="J229" s="22">
        <v>1</v>
      </c>
      <c r="K229" s="24">
        <v>-3.02</v>
      </c>
      <c r="L229" s="24">
        <v>-3.02</v>
      </c>
      <c r="M229" s="7">
        <v>2.59</v>
      </c>
      <c r="N229" s="7">
        <v>3.39</v>
      </c>
      <c r="O229" s="6">
        <v>23803</v>
      </c>
      <c r="P229" s="7">
        <v>27.56</v>
      </c>
      <c r="Q229" s="7">
        <v>71.290000000000006</v>
      </c>
      <c r="R229" s="7">
        <v>0.93</v>
      </c>
      <c r="S229" s="7">
        <v>0.23</v>
      </c>
      <c r="T229" s="7">
        <v>887.4</v>
      </c>
      <c r="U229" s="6">
        <v>0</v>
      </c>
      <c r="V229" s="7">
        <v>8990.94</v>
      </c>
      <c r="W229" s="7">
        <v>3279877.6</v>
      </c>
      <c r="X229" s="7">
        <v>3078423.28</v>
      </c>
      <c r="Y229" s="7">
        <v>9.15</v>
      </c>
      <c r="Z229" s="7">
        <v>9.3699999999999992</v>
      </c>
      <c r="AA229" s="6">
        <v>921180</v>
      </c>
      <c r="AB229" s="7">
        <v>69.680000000000007</v>
      </c>
      <c r="AC229" s="7">
        <v>23.36</v>
      </c>
      <c r="AD229" s="7">
        <v>182.93</v>
      </c>
      <c r="AE229" s="7">
        <v>86.53</v>
      </c>
      <c r="AF229" s="6">
        <v>3000</v>
      </c>
      <c r="AG229" s="6">
        <v>0</v>
      </c>
      <c r="AH229" s="7">
        <v>3416572.02</v>
      </c>
      <c r="AI229" s="7">
        <v>6358300.8799999999</v>
      </c>
      <c r="AJ229" s="6">
        <v>0</v>
      </c>
      <c r="AK229"/>
      <c r="AL229"/>
    </row>
    <row r="230" spans="1:38" ht="18.75" customHeight="1" x14ac:dyDescent="0.25">
      <c r="A230" s="8" t="str">
        <f>VLOOKUP(TradeVolume[[#This Row],[Partner Name]],CountryList[],2,FALSE)</f>
        <v>UGA</v>
      </c>
      <c r="B230" s="5" t="s">
        <v>178</v>
      </c>
      <c r="C230" s="6">
        <v>2020</v>
      </c>
      <c r="D230" s="5" t="s">
        <v>36</v>
      </c>
      <c r="E230" s="5" t="s">
        <v>37</v>
      </c>
      <c r="F230" s="7">
        <v>3048345.15</v>
      </c>
      <c r="G230" s="7">
        <v>5259979.9800000004</v>
      </c>
      <c r="H230" s="6">
        <v>100</v>
      </c>
      <c r="I230" s="6">
        <v>100</v>
      </c>
      <c r="J230" s="22">
        <v>1</v>
      </c>
      <c r="K230" s="24">
        <v>3.54</v>
      </c>
      <c r="L230" s="24">
        <v>3.54</v>
      </c>
      <c r="M230" s="6">
        <v>4</v>
      </c>
      <c r="N230" s="7">
        <v>4.51</v>
      </c>
      <c r="O230" s="6">
        <v>18933</v>
      </c>
      <c r="P230" s="7">
        <v>31.58</v>
      </c>
      <c r="Q230" s="7">
        <v>67.97</v>
      </c>
      <c r="R230" s="7">
        <v>0.12</v>
      </c>
      <c r="S230" s="7">
        <v>0.33</v>
      </c>
      <c r="T230" s="7">
        <v>754.3</v>
      </c>
      <c r="U230" s="6">
        <v>0</v>
      </c>
      <c r="V230" s="7">
        <v>55336.59</v>
      </c>
      <c r="W230" s="7">
        <v>1679871.73</v>
      </c>
      <c r="X230" s="7">
        <v>1879597.83</v>
      </c>
      <c r="Y230" s="7">
        <v>9.34</v>
      </c>
      <c r="Z230" s="7">
        <v>8.86</v>
      </c>
      <c r="AA230" s="6">
        <v>786902</v>
      </c>
      <c r="AB230" s="7">
        <v>69.5</v>
      </c>
      <c r="AC230" s="7">
        <v>23.33</v>
      </c>
      <c r="AD230" s="7">
        <v>203.03</v>
      </c>
      <c r="AE230" s="7">
        <v>94.91</v>
      </c>
      <c r="AF230" s="6">
        <v>3000</v>
      </c>
      <c r="AG230" s="6">
        <v>0</v>
      </c>
      <c r="AH230" s="7">
        <v>2008219.21</v>
      </c>
      <c r="AI230" s="7">
        <v>3559469.57</v>
      </c>
      <c r="AJ230" s="6">
        <v>0</v>
      </c>
      <c r="AK230"/>
      <c r="AL230"/>
    </row>
    <row r="231" spans="1:38" ht="18.75" customHeight="1" x14ac:dyDescent="0.25">
      <c r="A231" s="8" t="str">
        <f>VLOOKUP(TradeVolume[[#This Row],[Partner Name]],CountryList[],2,FALSE)</f>
        <v>UKR</v>
      </c>
      <c r="B231" s="5" t="s">
        <v>87</v>
      </c>
      <c r="C231" s="6">
        <v>2020</v>
      </c>
      <c r="D231" s="5" t="s">
        <v>36</v>
      </c>
      <c r="E231" s="5" t="s">
        <v>37</v>
      </c>
      <c r="F231" s="7">
        <v>51769051.789999999</v>
      </c>
      <c r="G231" s="7">
        <v>78370639.310000002</v>
      </c>
      <c r="H231" s="6">
        <v>100</v>
      </c>
      <c r="I231" s="6">
        <v>100</v>
      </c>
      <c r="J231" s="22">
        <v>1</v>
      </c>
      <c r="K231" s="24">
        <v>-6.04</v>
      </c>
      <c r="L231" s="24">
        <v>-6.04</v>
      </c>
      <c r="M231" s="7">
        <v>2.14</v>
      </c>
      <c r="N231" s="7">
        <v>5.42</v>
      </c>
      <c r="O231" s="6">
        <v>189427</v>
      </c>
      <c r="P231" s="7">
        <v>18.07</v>
      </c>
      <c r="Q231" s="7">
        <v>78.540000000000006</v>
      </c>
      <c r="R231" s="7">
        <v>2.84</v>
      </c>
      <c r="S231" s="7">
        <v>0.55000000000000004</v>
      </c>
      <c r="T231" s="7">
        <v>1221.48</v>
      </c>
      <c r="U231" s="6">
        <v>0</v>
      </c>
      <c r="V231" s="7">
        <v>7129611.8200000003</v>
      </c>
      <c r="W231" s="7">
        <v>65751991.840000004</v>
      </c>
      <c r="X231" s="7">
        <v>2954755.76</v>
      </c>
      <c r="Y231" s="7">
        <v>8.61</v>
      </c>
      <c r="Z231" s="7">
        <v>8.7100000000000009</v>
      </c>
      <c r="AA231" s="6">
        <v>1291959</v>
      </c>
      <c r="AB231" s="7">
        <v>69.48</v>
      </c>
      <c r="AC231" s="7">
        <v>24.18</v>
      </c>
      <c r="AD231" s="6">
        <v>29</v>
      </c>
      <c r="AE231" s="7">
        <v>14.21</v>
      </c>
      <c r="AF231" s="6">
        <v>3000</v>
      </c>
      <c r="AG231" s="6">
        <v>0</v>
      </c>
      <c r="AH231" s="7">
        <v>12907405.4</v>
      </c>
      <c r="AI231" s="7">
        <v>68706747.599999994</v>
      </c>
      <c r="AJ231" s="6">
        <v>0</v>
      </c>
      <c r="AK231"/>
      <c r="AL231"/>
    </row>
    <row r="232" spans="1:38" ht="18.75" customHeight="1" x14ac:dyDescent="0.25">
      <c r="A232" s="8" t="str">
        <f>VLOOKUP(TradeVolume[[#This Row],[Partner Name]],CountryList[],2,FALSE)</f>
        <v>UMI</v>
      </c>
      <c r="B232" s="5" t="s">
        <v>215</v>
      </c>
      <c r="C232" s="6">
        <v>2020</v>
      </c>
      <c r="D232" s="5" t="s">
        <v>36</v>
      </c>
      <c r="E232" s="5" t="s">
        <v>37</v>
      </c>
      <c r="F232" s="7">
        <v>14393.53</v>
      </c>
      <c r="G232" s="7">
        <v>1561314.53</v>
      </c>
      <c r="H232" s="6">
        <v>100</v>
      </c>
      <c r="I232" s="6">
        <v>100</v>
      </c>
      <c r="J232" s="28"/>
      <c r="K232" s="29"/>
      <c r="L232" s="29"/>
      <c r="M232" s="7">
        <v>4.53</v>
      </c>
      <c r="N232" s="7">
        <v>1.81</v>
      </c>
      <c r="O232" s="6">
        <v>4380</v>
      </c>
      <c r="P232" s="7">
        <v>57.12</v>
      </c>
      <c r="Q232" s="7">
        <v>40.840000000000003</v>
      </c>
      <c r="R232" s="7">
        <v>1.74</v>
      </c>
      <c r="S232" s="7">
        <v>0.3</v>
      </c>
      <c r="T232" s="7">
        <v>274.5</v>
      </c>
      <c r="U232" s="6">
        <v>0</v>
      </c>
      <c r="V232" s="7">
        <v>0.52</v>
      </c>
      <c r="W232" s="7">
        <v>8418.33</v>
      </c>
      <c r="X232" s="7">
        <v>7653.13</v>
      </c>
      <c r="Y232" s="7">
        <v>7.43</v>
      </c>
      <c r="Z232" s="7">
        <v>5.76</v>
      </c>
      <c r="AA232" s="6">
        <v>207543</v>
      </c>
      <c r="AB232" s="7">
        <v>70.89</v>
      </c>
      <c r="AC232" s="7">
        <v>26.65</v>
      </c>
      <c r="AD232" s="7">
        <v>52.76</v>
      </c>
      <c r="AE232" s="7">
        <v>63.4</v>
      </c>
      <c r="AF232" s="7">
        <v>1167.01</v>
      </c>
      <c r="AG232" s="6">
        <v>0</v>
      </c>
      <c r="AH232" s="7">
        <v>1885.98</v>
      </c>
      <c r="AI232" s="7">
        <v>16071.46</v>
      </c>
      <c r="AJ232" s="6">
        <v>0</v>
      </c>
      <c r="AK232"/>
      <c r="AL232"/>
    </row>
    <row r="233" spans="1:38" ht="18.75" customHeight="1" x14ac:dyDescent="0.25">
      <c r="A233" s="8" t="str">
        <f>VLOOKUP(TradeVolume[[#This Row],[Partner Name]],CountryList[],2,FALSE)</f>
        <v>UNS</v>
      </c>
      <c r="B233" s="5" t="s">
        <v>53</v>
      </c>
      <c r="C233" s="6">
        <v>2020</v>
      </c>
      <c r="D233" s="5" t="s">
        <v>36</v>
      </c>
      <c r="E233" s="5" t="s">
        <v>37</v>
      </c>
      <c r="F233" s="7">
        <v>132467099.86</v>
      </c>
      <c r="G233" s="7">
        <v>454971004.75</v>
      </c>
      <c r="H233" s="6">
        <v>100</v>
      </c>
      <c r="I233" s="6">
        <v>100</v>
      </c>
      <c r="J233" s="28"/>
      <c r="K233" s="29"/>
      <c r="L233" s="29"/>
      <c r="M233" s="7">
        <v>5.79</v>
      </c>
      <c r="N233" s="7">
        <v>2.87</v>
      </c>
      <c r="O233" s="6">
        <v>196046</v>
      </c>
      <c r="P233" s="7">
        <v>68.03</v>
      </c>
      <c r="Q233" s="7">
        <v>22.86</v>
      </c>
      <c r="R233" s="7">
        <v>8.11</v>
      </c>
      <c r="S233" s="6">
        <v>1</v>
      </c>
      <c r="T233" s="7">
        <v>754.3</v>
      </c>
      <c r="U233" s="6">
        <v>0</v>
      </c>
      <c r="V233" s="7">
        <v>4743071.5999999996</v>
      </c>
      <c r="W233" s="7">
        <v>104657468.25</v>
      </c>
      <c r="X233" s="7">
        <v>1469022.06</v>
      </c>
      <c r="Y233" s="7">
        <v>8.44</v>
      </c>
      <c r="Z233" s="7">
        <v>4.97</v>
      </c>
      <c r="AA233" s="6">
        <v>1479615</v>
      </c>
      <c r="AB233" s="7">
        <v>69.36</v>
      </c>
      <c r="AC233" s="7">
        <v>24.67</v>
      </c>
      <c r="AD233" s="7">
        <v>30.05</v>
      </c>
      <c r="AE233" s="7">
        <v>15.05</v>
      </c>
      <c r="AF233" s="6">
        <v>3000</v>
      </c>
      <c r="AG233" s="6">
        <v>0</v>
      </c>
      <c r="AH233" s="7">
        <v>44370268.399999999</v>
      </c>
      <c r="AI233" s="7">
        <v>106126490.31999999</v>
      </c>
      <c r="AJ233" s="6">
        <v>0</v>
      </c>
      <c r="AK233"/>
      <c r="AL233"/>
    </row>
    <row r="234" spans="1:38" ht="18.75" customHeight="1" x14ac:dyDescent="0.25">
      <c r="A234" s="8" t="str">
        <f>VLOOKUP(TradeVolume[[#This Row],[Partner Name]],CountryList[],2,FALSE)</f>
        <v>URY</v>
      </c>
      <c r="B234" s="5" t="s">
        <v>150</v>
      </c>
      <c r="C234" s="6">
        <v>2020</v>
      </c>
      <c r="D234" s="5" t="s">
        <v>36</v>
      </c>
      <c r="E234" s="5" t="s">
        <v>37</v>
      </c>
      <c r="F234" s="7">
        <v>8583029.1099999994</v>
      </c>
      <c r="G234" s="7">
        <v>10283303.220000001</v>
      </c>
      <c r="H234" s="6">
        <v>100</v>
      </c>
      <c r="I234" s="6">
        <v>100</v>
      </c>
      <c r="J234" s="22">
        <v>1</v>
      </c>
      <c r="K234" s="24">
        <v>-4.22</v>
      </c>
      <c r="L234" s="24">
        <v>-4.22</v>
      </c>
      <c r="M234" s="7">
        <v>3.39</v>
      </c>
      <c r="N234" s="7">
        <v>9.17</v>
      </c>
      <c r="O234" s="6">
        <v>42726</v>
      </c>
      <c r="P234" s="7">
        <v>41.73</v>
      </c>
      <c r="Q234" s="7">
        <v>39.65</v>
      </c>
      <c r="R234" s="7">
        <v>17.3</v>
      </c>
      <c r="S234" s="7">
        <v>1.33</v>
      </c>
      <c r="T234" s="7">
        <v>754.3</v>
      </c>
      <c r="U234" s="6">
        <v>0</v>
      </c>
      <c r="V234" s="7">
        <v>2925733.69</v>
      </c>
      <c r="W234" s="7">
        <v>8863544.0800000001</v>
      </c>
      <c r="X234" s="7">
        <v>621927.85</v>
      </c>
      <c r="Y234" s="7">
        <v>8.9</v>
      </c>
      <c r="Z234" s="7">
        <v>13.21</v>
      </c>
      <c r="AA234" s="6">
        <v>835154</v>
      </c>
      <c r="AB234" s="7">
        <v>69.3</v>
      </c>
      <c r="AC234" s="7">
        <v>23.47</v>
      </c>
      <c r="AD234" s="7">
        <v>98.97</v>
      </c>
      <c r="AE234" s="7">
        <v>42.39</v>
      </c>
      <c r="AF234" s="6">
        <v>3000</v>
      </c>
      <c r="AG234" s="6">
        <v>0</v>
      </c>
      <c r="AH234" s="7">
        <v>4533427.6500000004</v>
      </c>
      <c r="AI234" s="7">
        <v>9485471.9399999995</v>
      </c>
      <c r="AJ234" s="6">
        <v>0</v>
      </c>
      <c r="AK234"/>
      <c r="AL234"/>
    </row>
    <row r="235" spans="1:38" ht="18.75" customHeight="1" x14ac:dyDescent="0.25">
      <c r="A235" s="8" t="str">
        <f>VLOOKUP(TradeVolume[[#This Row],[Partner Name]],CountryList[],2,FALSE)</f>
        <v>USA</v>
      </c>
      <c r="B235" s="5" t="s">
        <v>41</v>
      </c>
      <c r="C235" s="6">
        <v>2020</v>
      </c>
      <c r="D235" s="5" t="s">
        <v>36</v>
      </c>
      <c r="E235" s="5" t="s">
        <v>37</v>
      </c>
      <c r="F235" s="7">
        <v>1381332897.5799999</v>
      </c>
      <c r="G235" s="7">
        <v>2697986774.9299998</v>
      </c>
      <c r="H235" s="6">
        <v>100</v>
      </c>
      <c r="I235" s="6">
        <v>100</v>
      </c>
      <c r="J235" s="22">
        <v>1</v>
      </c>
      <c r="K235" s="24">
        <v>-3.21</v>
      </c>
      <c r="L235" s="24">
        <v>-3.21</v>
      </c>
      <c r="M235" s="7">
        <v>6.39</v>
      </c>
      <c r="N235" s="7">
        <v>4.96</v>
      </c>
      <c r="O235" s="6">
        <v>730205</v>
      </c>
      <c r="P235" s="7">
        <v>61.35</v>
      </c>
      <c r="Q235" s="7">
        <v>33.51</v>
      </c>
      <c r="R235" s="7">
        <v>3.74</v>
      </c>
      <c r="S235" s="7">
        <v>1.4</v>
      </c>
      <c r="T235" s="6">
        <v>3000</v>
      </c>
      <c r="U235" s="6">
        <v>0</v>
      </c>
      <c r="V235" s="7">
        <v>208281017.69999999</v>
      </c>
      <c r="W235" s="7">
        <v>1404232629.96</v>
      </c>
      <c r="X235" s="6">
        <v>196486</v>
      </c>
      <c r="Y235" s="7">
        <v>8.51</v>
      </c>
      <c r="Z235" s="7">
        <v>6.28</v>
      </c>
      <c r="AA235" s="6">
        <v>1534467</v>
      </c>
      <c r="AB235" s="7">
        <v>69.22</v>
      </c>
      <c r="AC235" s="7">
        <v>24.92</v>
      </c>
      <c r="AD235" s="7">
        <v>8.17</v>
      </c>
      <c r="AE235" s="7">
        <v>4.13</v>
      </c>
      <c r="AF235" s="6">
        <v>3000</v>
      </c>
      <c r="AG235" s="6">
        <v>0</v>
      </c>
      <c r="AH235" s="7">
        <v>440875060.19</v>
      </c>
      <c r="AI235" s="7">
        <v>1404421046.1600001</v>
      </c>
      <c r="AJ235" s="7">
        <v>8069.8</v>
      </c>
      <c r="AK235"/>
      <c r="AL235"/>
    </row>
    <row r="236" spans="1:38" ht="18.75" customHeight="1" x14ac:dyDescent="0.25">
      <c r="A236" s="8" t="str">
        <f>VLOOKUP(TradeVolume[[#This Row],[Partner Name]],CountryList[],2,FALSE)</f>
        <v>UZB</v>
      </c>
      <c r="B236" s="5" t="s">
        <v>121</v>
      </c>
      <c r="C236" s="6">
        <v>2020</v>
      </c>
      <c r="D236" s="5" t="s">
        <v>36</v>
      </c>
      <c r="E236" s="5" t="s">
        <v>37</v>
      </c>
      <c r="F236" s="7">
        <v>11997669.369999999</v>
      </c>
      <c r="G236" s="7">
        <v>22055177.940000001</v>
      </c>
      <c r="H236" s="6">
        <v>100</v>
      </c>
      <c r="I236" s="6">
        <v>100</v>
      </c>
      <c r="J236" s="22">
        <v>1</v>
      </c>
      <c r="K236" s="24">
        <v>-4.32</v>
      </c>
      <c r="L236" s="24">
        <v>-4.32</v>
      </c>
      <c r="M236" s="7">
        <v>2.12</v>
      </c>
      <c r="N236" s="7">
        <v>0.83</v>
      </c>
      <c r="O236" s="6">
        <v>28914</v>
      </c>
      <c r="P236" s="7">
        <v>26.88</v>
      </c>
      <c r="Q236" s="7">
        <v>65.86</v>
      </c>
      <c r="R236" s="7">
        <v>5.94</v>
      </c>
      <c r="S236" s="7">
        <v>1.32</v>
      </c>
      <c r="T236" s="7">
        <v>754.3</v>
      </c>
      <c r="U236" s="6">
        <v>0</v>
      </c>
      <c r="V236" s="7">
        <v>498862.71</v>
      </c>
      <c r="W236" s="7">
        <v>4551580.59</v>
      </c>
      <c r="X236" s="7">
        <v>13856283.68</v>
      </c>
      <c r="Y236" s="7">
        <v>9.2799999999999994</v>
      </c>
      <c r="Z236" s="7">
        <v>6.14</v>
      </c>
      <c r="AA236" s="6">
        <v>748517</v>
      </c>
      <c r="AB236" s="7">
        <v>70.03</v>
      </c>
      <c r="AC236" s="7">
        <v>22.5</v>
      </c>
      <c r="AD236" s="7">
        <v>132.55000000000001</v>
      </c>
      <c r="AE236" s="7">
        <v>60.88</v>
      </c>
      <c r="AF236" s="6">
        <v>3000</v>
      </c>
      <c r="AG236" s="6">
        <v>0</v>
      </c>
      <c r="AH236" s="7">
        <v>13786521.48</v>
      </c>
      <c r="AI236" s="7">
        <v>18407864.27</v>
      </c>
      <c r="AJ236" s="6">
        <v>0</v>
      </c>
      <c r="AK236"/>
      <c r="AL236"/>
    </row>
    <row r="237" spans="1:38" ht="18.75" customHeight="1" x14ac:dyDescent="0.25">
      <c r="A237" s="8" t="str">
        <f>VLOOKUP(TradeVolume[[#This Row],[Partner Name]],CountryList[],2,FALSE)</f>
        <v>VAT</v>
      </c>
      <c r="B237" s="5" t="s">
        <v>264</v>
      </c>
      <c r="C237" s="6">
        <v>2020</v>
      </c>
      <c r="D237" s="5" t="s">
        <v>36</v>
      </c>
      <c r="E237" s="5" t="s">
        <v>37</v>
      </c>
      <c r="F237" s="7">
        <v>13796.75</v>
      </c>
      <c r="G237" s="7">
        <v>85661.27</v>
      </c>
      <c r="H237" s="6">
        <v>100</v>
      </c>
      <c r="I237" s="6">
        <v>100</v>
      </c>
      <c r="J237" s="28"/>
      <c r="K237" s="29"/>
      <c r="L237" s="29"/>
      <c r="M237" s="7">
        <v>6.37</v>
      </c>
      <c r="N237" s="7">
        <v>0.9</v>
      </c>
      <c r="O237" s="6">
        <v>1507</v>
      </c>
      <c r="P237" s="7">
        <v>68.88</v>
      </c>
      <c r="Q237" s="7">
        <v>28.33</v>
      </c>
      <c r="R237" s="7">
        <v>0.53</v>
      </c>
      <c r="S237" s="7">
        <v>2.2599999999999998</v>
      </c>
      <c r="T237" s="7">
        <v>54.93</v>
      </c>
      <c r="U237" s="6">
        <v>0</v>
      </c>
      <c r="V237" s="7">
        <v>1.01</v>
      </c>
      <c r="W237" s="7">
        <v>3163.76</v>
      </c>
      <c r="X237" s="7">
        <v>11243.79</v>
      </c>
      <c r="Y237" s="7">
        <v>8.8699999999999992</v>
      </c>
      <c r="Z237" s="7">
        <v>7.12</v>
      </c>
      <c r="AA237" s="6">
        <v>105050</v>
      </c>
      <c r="AB237" s="7">
        <v>70.41</v>
      </c>
      <c r="AC237" s="7">
        <v>23.6</v>
      </c>
      <c r="AD237" s="7">
        <v>297.74</v>
      </c>
      <c r="AE237" s="7">
        <v>119.91</v>
      </c>
      <c r="AF237" s="7">
        <v>1331.46</v>
      </c>
      <c r="AG237" s="6">
        <v>0</v>
      </c>
      <c r="AH237" s="7">
        <v>1938.48</v>
      </c>
      <c r="AI237" s="7">
        <v>14407.55</v>
      </c>
      <c r="AJ237" s="6">
        <v>0</v>
      </c>
      <c r="AK237"/>
      <c r="AL237"/>
    </row>
    <row r="238" spans="1:38" ht="18.75" customHeight="1" x14ac:dyDescent="0.25">
      <c r="A238" s="8" t="str">
        <f>VLOOKUP(TradeVolume[[#This Row],[Partner Name]],CountryList[],2,FALSE)</f>
        <v>VCT</v>
      </c>
      <c r="B238" s="5" t="s">
        <v>248</v>
      </c>
      <c r="C238" s="6">
        <v>2020</v>
      </c>
      <c r="D238" s="5" t="s">
        <v>36</v>
      </c>
      <c r="E238" s="5" t="s">
        <v>37</v>
      </c>
      <c r="F238" s="7">
        <v>99491.520000000004</v>
      </c>
      <c r="G238" s="7">
        <v>290813.18</v>
      </c>
      <c r="H238" s="6">
        <v>100</v>
      </c>
      <c r="I238" s="6">
        <v>100</v>
      </c>
      <c r="J238" s="28"/>
      <c r="K238" s="29"/>
      <c r="L238" s="29"/>
      <c r="M238" s="7">
        <v>3.55</v>
      </c>
      <c r="N238" s="7">
        <v>15.69</v>
      </c>
      <c r="O238" s="6">
        <v>2941</v>
      </c>
      <c r="P238" s="7">
        <v>12.68</v>
      </c>
      <c r="Q238" s="7">
        <v>86.71</v>
      </c>
      <c r="R238" s="7">
        <v>7.0000000000000007E-2</v>
      </c>
      <c r="S238" s="7">
        <v>0.54</v>
      </c>
      <c r="T238" s="6">
        <v>35</v>
      </c>
      <c r="U238" s="6">
        <v>0</v>
      </c>
      <c r="V238" s="7">
        <v>0.52</v>
      </c>
      <c r="W238" s="7">
        <v>67637.119999999995</v>
      </c>
      <c r="X238" s="7">
        <v>51758.01</v>
      </c>
      <c r="Y238" s="7">
        <v>9.73</v>
      </c>
      <c r="Z238" s="7">
        <v>6.33</v>
      </c>
      <c r="AA238" s="6">
        <v>272060</v>
      </c>
      <c r="AB238" s="7">
        <v>68.989999999999995</v>
      </c>
      <c r="AC238" s="7">
        <v>22.9</v>
      </c>
      <c r="AD238" s="7">
        <v>567.63</v>
      </c>
      <c r="AE238" s="7">
        <v>182.11</v>
      </c>
      <c r="AF238" s="6">
        <v>3000</v>
      </c>
      <c r="AG238" s="6">
        <v>0</v>
      </c>
      <c r="AH238" s="7">
        <v>24084.18</v>
      </c>
      <c r="AI238" s="7">
        <v>119395.14</v>
      </c>
      <c r="AJ238" s="6">
        <v>0</v>
      </c>
      <c r="AK238"/>
      <c r="AL238"/>
    </row>
    <row r="239" spans="1:38" ht="18.75" customHeight="1" x14ac:dyDescent="0.25">
      <c r="A239" s="8" t="str">
        <f>VLOOKUP(TradeVolume[[#This Row],[Partner Name]],CountryList[],2,FALSE)</f>
        <v>VEN</v>
      </c>
      <c r="B239" s="5" t="s">
        <v>165</v>
      </c>
      <c r="C239" s="6">
        <v>2020</v>
      </c>
      <c r="D239" s="5" t="s">
        <v>36</v>
      </c>
      <c r="E239" s="5" t="s">
        <v>37</v>
      </c>
      <c r="F239" s="7">
        <v>4843415.04</v>
      </c>
      <c r="G239" s="7">
        <v>7341757.3600000003</v>
      </c>
      <c r="H239" s="6">
        <v>100</v>
      </c>
      <c r="I239" s="6">
        <v>100</v>
      </c>
      <c r="J239" s="28"/>
      <c r="K239" s="29"/>
      <c r="L239" s="29"/>
      <c r="M239" s="7">
        <v>5.53</v>
      </c>
      <c r="N239" s="7">
        <v>2.29</v>
      </c>
      <c r="O239" s="6">
        <v>18892</v>
      </c>
      <c r="P239" s="7">
        <v>55.02</v>
      </c>
      <c r="Q239" s="7">
        <v>37.090000000000003</v>
      </c>
      <c r="R239" s="7">
        <v>6.51</v>
      </c>
      <c r="S239" s="7">
        <v>1.38</v>
      </c>
      <c r="T239" s="7">
        <v>274.5</v>
      </c>
      <c r="U239" s="6">
        <v>0</v>
      </c>
      <c r="V239" s="7">
        <v>132274.76999999999</v>
      </c>
      <c r="W239" s="7">
        <v>5630852.4100000001</v>
      </c>
      <c r="X239" s="7">
        <v>361188.98</v>
      </c>
      <c r="Y239" s="7">
        <v>8.9499999999999993</v>
      </c>
      <c r="Z239" s="7">
        <v>4.45</v>
      </c>
      <c r="AA239" s="6">
        <v>666110</v>
      </c>
      <c r="AB239" s="7">
        <v>70.66</v>
      </c>
      <c r="AC239" s="7">
        <v>23.26</v>
      </c>
      <c r="AD239" s="7">
        <v>138.26</v>
      </c>
      <c r="AE239" s="7">
        <v>75.94</v>
      </c>
      <c r="AF239" s="6">
        <v>3000</v>
      </c>
      <c r="AG239" s="6">
        <v>0</v>
      </c>
      <c r="AH239" s="7">
        <v>4011813.3</v>
      </c>
      <c r="AI239" s="7">
        <v>5992041.3899999997</v>
      </c>
      <c r="AJ239" s="6">
        <v>0</v>
      </c>
      <c r="AK239"/>
      <c r="AL239"/>
    </row>
    <row r="240" spans="1:38" ht="18.75" customHeight="1" x14ac:dyDescent="0.25">
      <c r="A240" s="8" t="str">
        <f>VLOOKUP(TradeVolume[[#This Row],[Partner Name]],CountryList[],2,FALSE)</f>
        <v>VGB</v>
      </c>
      <c r="B240" s="5" t="s">
        <v>210</v>
      </c>
      <c r="C240" s="6">
        <v>2020</v>
      </c>
      <c r="D240" s="5" t="s">
        <v>36</v>
      </c>
      <c r="E240" s="5" t="s">
        <v>37</v>
      </c>
      <c r="F240" s="7">
        <v>746990.62</v>
      </c>
      <c r="G240" s="7">
        <v>1693655.08</v>
      </c>
      <c r="H240" s="6">
        <v>100</v>
      </c>
      <c r="I240" s="6">
        <v>100</v>
      </c>
      <c r="J240" s="28"/>
      <c r="K240" s="29"/>
      <c r="L240" s="29"/>
      <c r="M240" s="7">
        <v>9.44</v>
      </c>
      <c r="N240" s="7">
        <v>0.92</v>
      </c>
      <c r="O240" s="6">
        <v>6095</v>
      </c>
      <c r="P240" s="7">
        <v>42.81</v>
      </c>
      <c r="Q240" s="7">
        <v>52.17</v>
      </c>
      <c r="R240" s="7">
        <v>3.77</v>
      </c>
      <c r="S240" s="7">
        <v>1.25</v>
      </c>
      <c r="T240" s="7">
        <v>274.5</v>
      </c>
      <c r="U240" s="6">
        <v>0</v>
      </c>
      <c r="V240" s="7">
        <v>51.39</v>
      </c>
      <c r="W240" s="7">
        <v>1002611.98</v>
      </c>
      <c r="X240" s="7">
        <v>13616.51</v>
      </c>
      <c r="Y240" s="7">
        <v>9.14</v>
      </c>
      <c r="Z240" s="7">
        <v>8.27</v>
      </c>
      <c r="AA240" s="6">
        <v>351494</v>
      </c>
      <c r="AB240" s="7">
        <v>69.61</v>
      </c>
      <c r="AC240" s="7">
        <v>22.42</v>
      </c>
      <c r="AD240" s="7">
        <v>323.66000000000003</v>
      </c>
      <c r="AE240" s="7">
        <v>136.13999999999999</v>
      </c>
      <c r="AF240" s="6">
        <v>3000</v>
      </c>
      <c r="AG240" s="6">
        <v>0</v>
      </c>
      <c r="AH240" s="7">
        <v>905985.73</v>
      </c>
      <c r="AI240" s="7">
        <v>1016228.5</v>
      </c>
      <c r="AJ240" s="6">
        <v>0</v>
      </c>
      <c r="AK240"/>
      <c r="AL240"/>
    </row>
    <row r="241" spans="1:38" ht="18.75" customHeight="1" x14ac:dyDescent="0.25">
      <c r="A241" s="8" t="str">
        <f>VLOOKUP(TradeVolume[[#This Row],[Partner Name]],CountryList[],2,FALSE)</f>
        <v>VNM</v>
      </c>
      <c r="B241" s="5" t="s">
        <v>64</v>
      </c>
      <c r="C241" s="6">
        <v>2020</v>
      </c>
      <c r="D241" s="5" t="s">
        <v>36</v>
      </c>
      <c r="E241" s="5" t="s">
        <v>37</v>
      </c>
      <c r="F241" s="7">
        <v>350963342.13999999</v>
      </c>
      <c r="G241" s="7">
        <v>293047626.86000001</v>
      </c>
      <c r="H241" s="6">
        <v>100</v>
      </c>
      <c r="I241" s="6">
        <v>100</v>
      </c>
      <c r="J241" s="6">
        <v>1</v>
      </c>
      <c r="K241" s="7">
        <v>1.54</v>
      </c>
      <c r="L241" s="7">
        <v>1.54</v>
      </c>
      <c r="M241" s="7">
        <v>3.1</v>
      </c>
      <c r="N241" s="7">
        <v>4.53</v>
      </c>
      <c r="O241" s="6">
        <v>259630</v>
      </c>
      <c r="P241" s="7">
        <v>29.73</v>
      </c>
      <c r="Q241" s="7">
        <v>66.87</v>
      </c>
      <c r="R241" s="7">
        <v>2.0499999999999998</v>
      </c>
      <c r="S241" s="7">
        <v>1.35</v>
      </c>
      <c r="T241" s="7">
        <v>1362.62</v>
      </c>
      <c r="U241" s="6">
        <v>0</v>
      </c>
      <c r="V241" s="7">
        <v>30621210.239999998</v>
      </c>
      <c r="W241" s="7">
        <v>366457788.55000001</v>
      </c>
      <c r="X241" s="7">
        <v>11447994.560000001</v>
      </c>
      <c r="Y241" s="7">
        <v>8.59</v>
      </c>
      <c r="Z241" s="7">
        <v>7.6</v>
      </c>
      <c r="AA241" s="6">
        <v>1373119</v>
      </c>
      <c r="AB241" s="7">
        <v>70.040000000000006</v>
      </c>
      <c r="AC241" s="7">
        <v>24.13</v>
      </c>
      <c r="AD241" s="7">
        <v>20.39</v>
      </c>
      <c r="AE241" s="7">
        <v>10.44</v>
      </c>
      <c r="AF241" s="6">
        <v>3000</v>
      </c>
      <c r="AG241" s="6">
        <v>0</v>
      </c>
      <c r="AH241" s="6">
        <v>114027463</v>
      </c>
      <c r="AI241" s="7">
        <v>377905783.11000001</v>
      </c>
      <c r="AJ241" s="6">
        <v>0</v>
      </c>
      <c r="AK241"/>
      <c r="AL241"/>
    </row>
    <row r="242" spans="1:38" ht="18.75" customHeight="1" x14ac:dyDescent="0.25">
      <c r="A242" s="8" t="str">
        <f>VLOOKUP(TradeVolume[[#This Row],[Partner Name]],CountryList[],2,FALSE)</f>
        <v>VUT</v>
      </c>
      <c r="B242" s="5" t="s">
        <v>249</v>
      </c>
      <c r="C242" s="6">
        <v>2020</v>
      </c>
      <c r="D242" s="5" t="s">
        <v>36</v>
      </c>
      <c r="E242" s="5" t="s">
        <v>37</v>
      </c>
      <c r="F242" s="7">
        <v>210792.35</v>
      </c>
      <c r="G242" s="7">
        <v>268552.68</v>
      </c>
      <c r="H242" s="6">
        <v>100</v>
      </c>
      <c r="I242" s="6">
        <v>100</v>
      </c>
      <c r="J242" s="28"/>
      <c r="K242" s="29"/>
      <c r="L242" s="29"/>
      <c r="M242" s="7">
        <v>5.53</v>
      </c>
      <c r="N242" s="7">
        <v>3.87</v>
      </c>
      <c r="O242" s="6">
        <v>2099</v>
      </c>
      <c r="P242" s="7">
        <v>43.35</v>
      </c>
      <c r="Q242" s="7">
        <v>54.93</v>
      </c>
      <c r="R242" s="7">
        <v>0.14000000000000001</v>
      </c>
      <c r="S242" s="7">
        <v>1.57</v>
      </c>
      <c r="T242" s="7">
        <v>754.3</v>
      </c>
      <c r="U242" s="6">
        <v>0</v>
      </c>
      <c r="V242" s="7">
        <v>260.75</v>
      </c>
      <c r="W242" s="7">
        <v>82788.2</v>
      </c>
      <c r="X242" s="7">
        <v>14424.69</v>
      </c>
      <c r="Y242" s="7">
        <v>9.01</v>
      </c>
      <c r="Z242" s="7">
        <v>8.1300000000000008</v>
      </c>
      <c r="AA242" s="6">
        <v>146548</v>
      </c>
      <c r="AB242" s="7">
        <v>65.22</v>
      </c>
      <c r="AC242" s="7">
        <v>25.99</v>
      </c>
      <c r="AD242" s="7">
        <v>445.07</v>
      </c>
      <c r="AE242" s="7">
        <v>169.18</v>
      </c>
      <c r="AF242" s="7">
        <v>1496.51</v>
      </c>
      <c r="AG242" s="6">
        <v>0</v>
      </c>
      <c r="AH242" s="7">
        <v>20891.25</v>
      </c>
      <c r="AI242" s="7">
        <v>97212.89</v>
      </c>
      <c r="AJ242" s="6">
        <v>0</v>
      </c>
      <c r="AK242"/>
      <c r="AL242"/>
    </row>
    <row r="243" spans="1:38" ht="18.75" customHeight="1" x14ac:dyDescent="0.25">
      <c r="A243" s="8" t="str">
        <f>VLOOKUP(TradeVolume[[#This Row],[Partner Name]],CountryList[],2,FALSE)</f>
        <v>WLD</v>
      </c>
      <c r="B243" s="5" t="s">
        <v>35</v>
      </c>
      <c r="C243" s="6">
        <v>2020</v>
      </c>
      <c r="D243" s="5" t="s">
        <v>36</v>
      </c>
      <c r="E243" s="5" t="s">
        <v>37</v>
      </c>
      <c r="F243" s="7">
        <v>17221103581.639999</v>
      </c>
      <c r="G243" s="6">
        <v>19237810179</v>
      </c>
      <c r="H243" s="6">
        <v>100</v>
      </c>
      <c r="I243" s="6">
        <v>100</v>
      </c>
      <c r="J243" s="22">
        <v>1</v>
      </c>
      <c r="K243" s="24">
        <v>-3.91</v>
      </c>
      <c r="L243" s="24">
        <v>-3.91</v>
      </c>
      <c r="M243" s="7">
        <v>5.0199999999999996</v>
      </c>
      <c r="N243" s="7">
        <v>3.91</v>
      </c>
      <c r="O243" s="6">
        <v>17131957</v>
      </c>
      <c r="P243" s="7">
        <v>42.84</v>
      </c>
      <c r="Q243" s="7">
        <v>52.8</v>
      </c>
      <c r="R243" s="7">
        <v>2.86</v>
      </c>
      <c r="S243" s="7">
        <v>1.5</v>
      </c>
      <c r="T243" s="6">
        <v>3000</v>
      </c>
      <c r="U243" s="6">
        <v>0</v>
      </c>
      <c r="V243" s="7">
        <v>3348427822.4400001</v>
      </c>
      <c r="W243" s="7">
        <v>14785426584.76</v>
      </c>
      <c r="X243" s="7">
        <v>11369.31</v>
      </c>
      <c r="Y243" s="7">
        <v>8.5399999999999991</v>
      </c>
      <c r="Z243" s="7">
        <v>6.77</v>
      </c>
      <c r="AA243" s="6">
        <v>1538248</v>
      </c>
      <c r="AB243" s="7">
        <v>69.22</v>
      </c>
      <c r="AC243" s="7">
        <v>24.94</v>
      </c>
      <c r="AD243" s="7">
        <v>0.35</v>
      </c>
      <c r="AE243" s="7">
        <v>0.18</v>
      </c>
      <c r="AF243" s="6">
        <v>3000</v>
      </c>
      <c r="AG243" s="6">
        <v>0</v>
      </c>
      <c r="AH243" s="7">
        <v>5236588726.2700005</v>
      </c>
      <c r="AI243" s="7">
        <v>14933790848.389999</v>
      </c>
      <c r="AJ243" s="7">
        <v>8070.57</v>
      </c>
      <c r="AK243"/>
      <c r="AL243"/>
    </row>
    <row r="244" spans="1:38" ht="18.75" customHeight="1" x14ac:dyDescent="0.25">
      <c r="A244" s="8" t="str">
        <f>VLOOKUP(TradeVolume[[#This Row],[Partner Name]],CountryList[],2,FALSE)</f>
        <v>WLF</v>
      </c>
      <c r="B244" s="5" t="s">
        <v>267</v>
      </c>
      <c r="C244" s="6">
        <v>2020</v>
      </c>
      <c r="D244" s="5" t="s">
        <v>36</v>
      </c>
      <c r="E244" s="5" t="s">
        <v>37</v>
      </c>
      <c r="F244" s="7">
        <v>1726.39</v>
      </c>
      <c r="G244" s="7">
        <v>59944.58</v>
      </c>
      <c r="H244" s="6">
        <v>100</v>
      </c>
      <c r="I244" s="6">
        <v>100</v>
      </c>
      <c r="J244" s="28"/>
      <c r="K244" s="29"/>
      <c r="L244" s="29"/>
      <c r="M244" s="7">
        <v>2.4500000000000002</v>
      </c>
      <c r="N244" s="7">
        <v>0.28999999999999998</v>
      </c>
      <c r="O244" s="6">
        <v>672</v>
      </c>
      <c r="P244" s="7">
        <v>19.489999999999998</v>
      </c>
      <c r="Q244" s="7">
        <v>80.510000000000005</v>
      </c>
      <c r="R244" s="6">
        <v>0</v>
      </c>
      <c r="S244" s="6">
        <v>0</v>
      </c>
      <c r="T244" s="6">
        <v>30</v>
      </c>
      <c r="U244" s="6">
        <v>0</v>
      </c>
      <c r="V244" s="6">
        <v>0</v>
      </c>
      <c r="W244" s="7">
        <v>79.260000000000005</v>
      </c>
      <c r="X244" s="7">
        <v>1688.04</v>
      </c>
      <c r="Y244" s="7">
        <v>7.97</v>
      </c>
      <c r="Z244" s="7">
        <v>5.89</v>
      </c>
      <c r="AA244" s="6">
        <v>40395</v>
      </c>
      <c r="AB244" s="7">
        <v>69.25</v>
      </c>
      <c r="AC244" s="7">
        <v>29.47</v>
      </c>
      <c r="AD244" s="7">
        <v>7.29</v>
      </c>
      <c r="AE244" s="7">
        <v>69.790000000000006</v>
      </c>
      <c r="AF244" s="6">
        <v>200</v>
      </c>
      <c r="AG244" s="6">
        <v>0</v>
      </c>
      <c r="AH244" s="7">
        <v>278.27</v>
      </c>
      <c r="AI244" s="7">
        <v>1767.31</v>
      </c>
      <c r="AJ244" s="6">
        <v>0</v>
      </c>
      <c r="AK244"/>
      <c r="AL244"/>
    </row>
    <row r="245" spans="1:38" ht="18.75" customHeight="1" x14ac:dyDescent="0.25">
      <c r="A245" s="8" t="str">
        <f>VLOOKUP(TradeVolume[[#This Row],[Partner Name]],CountryList[],2,FALSE)</f>
        <v>WSM</v>
      </c>
      <c r="B245" s="5" t="s">
        <v>243</v>
      </c>
      <c r="C245" s="6">
        <v>2020</v>
      </c>
      <c r="D245" s="5" t="s">
        <v>36</v>
      </c>
      <c r="E245" s="5" t="s">
        <v>37</v>
      </c>
      <c r="F245" s="7">
        <v>49388.01</v>
      </c>
      <c r="G245" s="7">
        <v>368334.93</v>
      </c>
      <c r="H245" s="6">
        <v>100</v>
      </c>
      <c r="I245" s="6">
        <v>100</v>
      </c>
      <c r="J245" s="28"/>
      <c r="K245" s="29"/>
      <c r="L245" s="29"/>
      <c r="M245" s="7">
        <v>3.08</v>
      </c>
      <c r="N245" s="7">
        <v>10.039999999999999</v>
      </c>
      <c r="O245" s="6">
        <v>2897</v>
      </c>
      <c r="P245" s="7">
        <v>24.3</v>
      </c>
      <c r="Q245" s="7">
        <v>74.25</v>
      </c>
      <c r="R245" s="7">
        <v>0.03</v>
      </c>
      <c r="S245" s="7">
        <v>1.42</v>
      </c>
      <c r="T245" s="7">
        <v>299.92</v>
      </c>
      <c r="U245" s="6">
        <v>0</v>
      </c>
      <c r="V245" s="7">
        <v>0.21</v>
      </c>
      <c r="W245" s="7">
        <v>36646.370000000003</v>
      </c>
      <c r="X245" s="7">
        <v>15388.41</v>
      </c>
      <c r="Y245" s="7">
        <v>9.07</v>
      </c>
      <c r="Z245" s="7">
        <v>8.86</v>
      </c>
      <c r="AA245" s="6">
        <v>199391</v>
      </c>
      <c r="AB245" s="7">
        <v>70.41</v>
      </c>
      <c r="AC245" s="7">
        <v>23.21</v>
      </c>
      <c r="AD245" s="7">
        <v>287.75</v>
      </c>
      <c r="AE245" s="7">
        <v>151.97999999999999</v>
      </c>
      <c r="AF245" s="7">
        <v>1496.51</v>
      </c>
      <c r="AG245" s="6">
        <v>0</v>
      </c>
      <c r="AH245" s="7">
        <v>25086.55</v>
      </c>
      <c r="AI245" s="7">
        <v>52034.78</v>
      </c>
      <c r="AJ245" s="6">
        <v>0</v>
      </c>
      <c r="AK245"/>
      <c r="AL245"/>
    </row>
    <row r="246" spans="1:38" ht="18.75" customHeight="1" x14ac:dyDescent="0.25">
      <c r="A246" s="8" t="str">
        <f>VLOOKUP(TradeVolume[[#This Row],[Partner Name]],CountryList[],2,FALSE)</f>
        <v>YEM</v>
      </c>
      <c r="B246" s="5" t="s">
        <v>144</v>
      </c>
      <c r="C246" s="6">
        <v>2020</v>
      </c>
      <c r="D246" s="5" t="s">
        <v>36</v>
      </c>
      <c r="E246" s="5" t="s">
        <v>37</v>
      </c>
      <c r="F246" s="7">
        <v>1624164.15</v>
      </c>
      <c r="G246" s="7">
        <v>11833135.310000001</v>
      </c>
      <c r="H246" s="6">
        <v>100</v>
      </c>
      <c r="I246" s="6">
        <v>100</v>
      </c>
      <c r="J246" s="28"/>
      <c r="K246" s="29"/>
      <c r="L246" s="29"/>
      <c r="M246" s="7">
        <v>3.01</v>
      </c>
      <c r="N246" s="7">
        <v>0.76</v>
      </c>
      <c r="O246" s="6">
        <v>4531</v>
      </c>
      <c r="P246" s="7">
        <v>28.16</v>
      </c>
      <c r="Q246" s="7">
        <v>70.36</v>
      </c>
      <c r="R246" s="7">
        <v>0.71</v>
      </c>
      <c r="S246" s="7">
        <v>0.77</v>
      </c>
      <c r="T246" s="7">
        <v>754.3</v>
      </c>
      <c r="U246" s="6">
        <v>0</v>
      </c>
      <c r="V246" s="7">
        <v>304.87</v>
      </c>
      <c r="W246" s="7">
        <v>909356.05</v>
      </c>
      <c r="X246" s="7">
        <v>339195.84</v>
      </c>
      <c r="Y246" s="7">
        <v>10.67</v>
      </c>
      <c r="Z246" s="7">
        <v>4.21</v>
      </c>
      <c r="AA246" s="6">
        <v>276701</v>
      </c>
      <c r="AB246" s="7">
        <v>71.3</v>
      </c>
      <c r="AC246" s="7">
        <v>21.05</v>
      </c>
      <c r="AD246" s="7">
        <v>321.72000000000003</v>
      </c>
      <c r="AE246" s="7">
        <v>145.53</v>
      </c>
      <c r="AF246" s="6">
        <v>3000</v>
      </c>
      <c r="AG246" s="6">
        <v>0</v>
      </c>
      <c r="AH246" s="7">
        <v>1094980.96</v>
      </c>
      <c r="AI246" s="7">
        <v>1248551.8899999999</v>
      </c>
      <c r="AJ246" s="6">
        <v>0</v>
      </c>
      <c r="AK246"/>
      <c r="AL246"/>
    </row>
    <row r="247" spans="1:38" ht="18.75" customHeight="1" x14ac:dyDescent="0.25">
      <c r="A247" s="8" t="str">
        <f>VLOOKUP(TradeVolume[[#This Row],[Partner Name]],CountryList[],2,FALSE)</f>
        <v>ZAF</v>
      </c>
      <c r="B247" s="5" t="s">
        <v>83</v>
      </c>
      <c r="C247" s="6">
        <v>2020</v>
      </c>
      <c r="D247" s="5" t="s">
        <v>36</v>
      </c>
      <c r="E247" s="5" t="s">
        <v>37</v>
      </c>
      <c r="F247" s="7">
        <v>111016207.93000001</v>
      </c>
      <c r="G247" s="7">
        <v>89361007.010000005</v>
      </c>
      <c r="H247" s="6">
        <v>100</v>
      </c>
      <c r="I247" s="6">
        <v>100</v>
      </c>
      <c r="J247" s="22">
        <v>1</v>
      </c>
      <c r="K247" s="24">
        <v>-11.51</v>
      </c>
      <c r="L247" s="24">
        <v>-11.51</v>
      </c>
      <c r="M247" s="7">
        <v>3.36</v>
      </c>
      <c r="N247" s="7">
        <v>3.14</v>
      </c>
      <c r="O247" s="6">
        <v>234620</v>
      </c>
      <c r="P247" s="7">
        <v>31.03</v>
      </c>
      <c r="Q247" s="7">
        <v>63.69</v>
      </c>
      <c r="R247" s="7">
        <v>4.43</v>
      </c>
      <c r="S247" s="7">
        <v>0.85</v>
      </c>
      <c r="T247" s="6">
        <v>3000</v>
      </c>
      <c r="U247" s="6">
        <v>0</v>
      </c>
      <c r="V247" s="7">
        <v>12033310.949999999</v>
      </c>
      <c r="W247" s="7">
        <v>129531601.88</v>
      </c>
      <c r="X247" s="7">
        <v>1016744.87</v>
      </c>
      <c r="Y247" s="7">
        <v>8.3800000000000008</v>
      </c>
      <c r="Z247" s="7">
        <v>7.27</v>
      </c>
      <c r="AA247" s="6">
        <v>1499066</v>
      </c>
      <c r="AB247" s="7">
        <v>69.3</v>
      </c>
      <c r="AC247" s="7">
        <v>24.77</v>
      </c>
      <c r="AD247" s="7">
        <v>25.21</v>
      </c>
      <c r="AE247" s="7">
        <v>12.72</v>
      </c>
      <c r="AF247" s="6">
        <v>3000</v>
      </c>
      <c r="AG247" s="6">
        <v>0</v>
      </c>
      <c r="AH247" s="7">
        <v>50948546.939999998</v>
      </c>
      <c r="AI247" s="7">
        <v>130548346.73999999</v>
      </c>
      <c r="AJ247" s="6">
        <v>0</v>
      </c>
      <c r="AK247"/>
      <c r="AL247"/>
    </row>
    <row r="248" spans="1:38" ht="18.75" customHeight="1" x14ac:dyDescent="0.25">
      <c r="A248" s="8" t="str">
        <f>VLOOKUP(TradeVolume[[#This Row],[Partner Name]],CountryList[],2,FALSE)</f>
        <v>ZMB</v>
      </c>
      <c r="B248" s="5" t="s">
        <v>177</v>
      </c>
      <c r="C248" s="6">
        <v>2020</v>
      </c>
      <c r="D248" s="5" t="s">
        <v>36</v>
      </c>
      <c r="E248" s="5" t="s">
        <v>37</v>
      </c>
      <c r="F248" s="7">
        <v>7711495.9400000004</v>
      </c>
      <c r="G248" s="7">
        <v>5509733.3799999999</v>
      </c>
      <c r="H248" s="6">
        <v>100</v>
      </c>
      <c r="I248" s="6">
        <v>100</v>
      </c>
      <c r="J248" s="22">
        <v>1</v>
      </c>
      <c r="K248" s="24">
        <v>-14.22</v>
      </c>
      <c r="L248" s="24">
        <v>-14.22</v>
      </c>
      <c r="M248" s="7">
        <v>4.07</v>
      </c>
      <c r="N248" s="7">
        <v>0.94</v>
      </c>
      <c r="O248" s="6">
        <v>14145</v>
      </c>
      <c r="P248" s="7">
        <v>33.08</v>
      </c>
      <c r="Q248" s="7">
        <v>66.72</v>
      </c>
      <c r="R248" s="7">
        <v>0.11</v>
      </c>
      <c r="S248" s="7">
        <v>0.1</v>
      </c>
      <c r="T248" s="6">
        <v>350</v>
      </c>
      <c r="U248" s="6">
        <v>0</v>
      </c>
      <c r="V248" s="7">
        <v>32777.730000000003</v>
      </c>
      <c r="W248" s="7">
        <v>6419075.4900000002</v>
      </c>
      <c r="X248" s="7">
        <v>571740.03</v>
      </c>
      <c r="Y248" s="7">
        <v>9.1</v>
      </c>
      <c r="Z248" s="7">
        <v>5.45</v>
      </c>
      <c r="AA248" s="6">
        <v>767782</v>
      </c>
      <c r="AB248" s="7">
        <v>68.83</v>
      </c>
      <c r="AC248" s="7">
        <v>23.89</v>
      </c>
      <c r="AD248" s="7">
        <v>269.27999999999997</v>
      </c>
      <c r="AE248" s="7">
        <v>125.39</v>
      </c>
      <c r="AF248" s="6">
        <v>3000</v>
      </c>
      <c r="AG248" s="6">
        <v>0</v>
      </c>
      <c r="AH248" s="7">
        <v>790240.15</v>
      </c>
      <c r="AI248" s="7">
        <v>6990815.5300000003</v>
      </c>
      <c r="AJ248" s="6">
        <v>0</v>
      </c>
      <c r="AK248"/>
      <c r="AL248"/>
    </row>
    <row r="249" spans="1:38" ht="18.75" customHeight="1" x14ac:dyDescent="0.25">
      <c r="A249" s="8" t="str">
        <f>VLOOKUP(TradeVolume[[#This Row],[Partner Name]],CountryList[],2,FALSE)</f>
        <v>ZWE</v>
      </c>
      <c r="B249" s="5" t="s">
        <v>190</v>
      </c>
      <c r="C249" s="6">
        <v>2020</v>
      </c>
      <c r="D249" s="5" t="s">
        <v>36</v>
      </c>
      <c r="E249" s="5" t="s">
        <v>37</v>
      </c>
      <c r="F249" s="7">
        <v>3660038.76</v>
      </c>
      <c r="G249" s="7">
        <v>4087282.72</v>
      </c>
      <c r="H249" s="22">
        <v>100</v>
      </c>
      <c r="I249" s="6">
        <v>100</v>
      </c>
      <c r="J249" s="22">
        <v>1</v>
      </c>
      <c r="K249" s="24">
        <v>2.68</v>
      </c>
      <c r="L249" s="24">
        <v>2.68</v>
      </c>
      <c r="M249" s="7">
        <v>1.05</v>
      </c>
      <c r="N249" s="7">
        <v>4.54</v>
      </c>
      <c r="O249" s="6">
        <v>13472</v>
      </c>
      <c r="P249" s="7">
        <v>11.67</v>
      </c>
      <c r="Q249" s="7">
        <v>84.12</v>
      </c>
      <c r="R249" s="7">
        <v>3.18</v>
      </c>
      <c r="S249" s="7">
        <v>1.02</v>
      </c>
      <c r="T249" s="7">
        <v>1392.36</v>
      </c>
      <c r="U249" s="6">
        <v>0</v>
      </c>
      <c r="V249" s="7">
        <v>36539.32</v>
      </c>
      <c r="W249" s="7">
        <v>1888259.35</v>
      </c>
      <c r="X249" s="7">
        <v>1370990.69</v>
      </c>
      <c r="Y249" s="7">
        <v>9.58</v>
      </c>
      <c r="Z249" s="7">
        <v>25.92</v>
      </c>
      <c r="AA249" s="6">
        <v>567617</v>
      </c>
      <c r="AB249" s="7">
        <v>69.349999999999994</v>
      </c>
      <c r="AC249" s="7">
        <v>23.79</v>
      </c>
      <c r="AD249" s="7">
        <v>193.03</v>
      </c>
      <c r="AE249" s="7">
        <v>96.15</v>
      </c>
      <c r="AF249" s="6">
        <v>3000</v>
      </c>
      <c r="AG249" s="6">
        <v>0</v>
      </c>
      <c r="AH249" s="7">
        <v>2185299.87</v>
      </c>
      <c r="AI249" s="7">
        <v>3259250.04</v>
      </c>
      <c r="AJ249" s="6">
        <v>0</v>
      </c>
      <c r="AK249"/>
      <c r="AL249"/>
    </row>
  </sheetData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2D5A0-AE92-44F7-81BD-CCFE81E6179C}">
  <dimension ref="A1:J271"/>
  <sheetViews>
    <sheetView workbookViewId="0">
      <selection activeCell="G235" sqref="G235"/>
    </sheetView>
  </sheetViews>
  <sheetFormatPr defaultRowHeight="15" x14ac:dyDescent="0.25"/>
  <cols>
    <col min="1" max="1" width="29.85546875" style="14" bestFit="1" customWidth="1"/>
    <col min="2" max="2" width="14.5703125" style="14" customWidth="1"/>
    <col min="3" max="3" width="15.140625" style="14" customWidth="1"/>
    <col min="4" max="4" width="68.85546875" style="14" bestFit="1" customWidth="1"/>
    <col min="5" max="5" width="21.7109375" style="14" bestFit="1" customWidth="1"/>
    <col min="6" max="6" width="18.42578125" style="14" customWidth="1"/>
    <col min="7" max="7" width="24.7109375" style="14" bestFit="1" customWidth="1"/>
    <col min="8" max="8" width="222.28515625" style="14" bestFit="1" customWidth="1"/>
    <col min="9" max="9" width="15.140625" style="14" customWidth="1"/>
    <col min="10" max="10" width="15.7109375" style="14" customWidth="1"/>
    <col min="11" max="16384" width="9.140625" style="14"/>
  </cols>
  <sheetData>
    <row r="1" spans="1:10" s="13" customFormat="1" x14ac:dyDescent="0.25">
      <c r="A1" s="13" t="s">
        <v>546</v>
      </c>
      <c r="B1" s="13" t="s">
        <v>547</v>
      </c>
      <c r="C1" s="13" t="s">
        <v>548</v>
      </c>
      <c r="D1" s="13" t="s">
        <v>549</v>
      </c>
      <c r="E1" s="13" t="s">
        <v>286</v>
      </c>
      <c r="F1" s="13" t="s">
        <v>550</v>
      </c>
      <c r="G1" s="13" t="s">
        <v>287</v>
      </c>
      <c r="H1" s="13" t="s">
        <v>551</v>
      </c>
      <c r="I1" s="13" t="s">
        <v>552</v>
      </c>
      <c r="J1" s="13" t="s">
        <v>553</v>
      </c>
    </row>
    <row r="2" spans="1:10" x14ac:dyDescent="0.25">
      <c r="A2" s="14" t="s">
        <v>166</v>
      </c>
      <c r="B2" s="14" t="s">
        <v>364</v>
      </c>
      <c r="C2" s="14" t="s">
        <v>554</v>
      </c>
      <c r="D2" s="14" t="s">
        <v>555</v>
      </c>
      <c r="E2" s="14" t="s">
        <v>556</v>
      </c>
      <c r="F2" s="14" t="s">
        <v>557</v>
      </c>
      <c r="G2" s="14" t="s">
        <v>52</v>
      </c>
      <c r="H2" s="14" t="s">
        <v>558</v>
      </c>
      <c r="I2" s="14" t="s">
        <v>559</v>
      </c>
      <c r="J2" s="14" t="s">
        <v>560</v>
      </c>
    </row>
    <row r="3" spans="1:10" x14ac:dyDescent="0.25">
      <c r="A3" s="14" t="s">
        <v>157</v>
      </c>
      <c r="B3" s="14" t="s">
        <v>431</v>
      </c>
      <c r="C3" s="14" t="s">
        <v>561</v>
      </c>
      <c r="D3" s="14" t="s">
        <v>562</v>
      </c>
      <c r="E3" s="14" t="s">
        <v>563</v>
      </c>
      <c r="F3" s="14" t="s">
        <v>564</v>
      </c>
      <c r="G3" s="14" t="s">
        <v>38</v>
      </c>
      <c r="H3" s="14" t="s">
        <v>565</v>
      </c>
      <c r="J3" s="14" t="s">
        <v>566</v>
      </c>
    </row>
    <row r="4" spans="1:10" x14ac:dyDescent="0.25">
      <c r="A4" s="14" t="s">
        <v>99</v>
      </c>
      <c r="B4" s="14" t="s">
        <v>321</v>
      </c>
      <c r="C4" s="14" t="s">
        <v>567</v>
      </c>
      <c r="D4" s="14" t="s">
        <v>568</v>
      </c>
      <c r="E4" s="14" t="s">
        <v>563</v>
      </c>
      <c r="F4" s="14" t="s">
        <v>564</v>
      </c>
      <c r="G4" s="14" t="s">
        <v>45</v>
      </c>
      <c r="H4" s="14" t="s">
        <v>569</v>
      </c>
      <c r="J4" s="14" t="s">
        <v>560</v>
      </c>
    </row>
    <row r="5" spans="1:10" x14ac:dyDescent="0.25">
      <c r="A5" s="14" t="s">
        <v>257</v>
      </c>
      <c r="B5" s="14" t="s">
        <v>536</v>
      </c>
      <c r="C5" s="14" t="s">
        <v>570</v>
      </c>
      <c r="D5" s="14" t="s">
        <v>257</v>
      </c>
      <c r="E5" s="14" t="s">
        <v>563</v>
      </c>
      <c r="G5" s="14" t="s">
        <v>39</v>
      </c>
      <c r="H5" s="14" t="s">
        <v>571</v>
      </c>
      <c r="J5" s="14" t="s">
        <v>560</v>
      </c>
    </row>
    <row r="6" spans="1:10" x14ac:dyDescent="0.25">
      <c r="A6" s="14" t="s">
        <v>202</v>
      </c>
      <c r="B6" s="14" t="s">
        <v>432</v>
      </c>
      <c r="C6" s="14" t="s">
        <v>572</v>
      </c>
      <c r="E6" s="14" t="s">
        <v>573</v>
      </c>
      <c r="G6" s="14" t="s">
        <v>38</v>
      </c>
      <c r="J6" s="14" t="s">
        <v>560</v>
      </c>
    </row>
    <row r="7" spans="1:10" x14ac:dyDescent="0.25">
      <c r="A7" s="14" t="s">
        <v>154</v>
      </c>
      <c r="B7" s="14" t="s">
        <v>311</v>
      </c>
      <c r="C7" s="14" t="s">
        <v>574</v>
      </c>
      <c r="D7" s="14" t="s">
        <v>575</v>
      </c>
      <c r="E7" s="14" t="s">
        <v>563</v>
      </c>
      <c r="F7" s="14" t="s">
        <v>564</v>
      </c>
      <c r="G7" s="14" t="s">
        <v>58</v>
      </c>
      <c r="H7" s="14" t="s">
        <v>576</v>
      </c>
      <c r="J7" s="14" t="s">
        <v>566</v>
      </c>
    </row>
    <row r="8" spans="1:10" x14ac:dyDescent="0.25">
      <c r="A8" s="14" t="s">
        <v>254</v>
      </c>
      <c r="B8" s="14" t="s">
        <v>460</v>
      </c>
      <c r="C8" s="14" t="s">
        <v>577</v>
      </c>
      <c r="E8" s="14" t="s">
        <v>573</v>
      </c>
      <c r="J8" s="14" t="s">
        <v>560</v>
      </c>
    </row>
    <row r="9" spans="1:10" x14ac:dyDescent="0.25">
      <c r="A9" s="14" t="s">
        <v>270</v>
      </c>
      <c r="B9" s="14" t="s">
        <v>578</v>
      </c>
      <c r="C9" s="14" t="s">
        <v>579</v>
      </c>
      <c r="E9" s="14" t="s">
        <v>573</v>
      </c>
      <c r="J9" s="14" t="s">
        <v>560</v>
      </c>
    </row>
    <row r="10" spans="1:10" x14ac:dyDescent="0.25">
      <c r="A10" s="14" t="s">
        <v>230</v>
      </c>
      <c r="B10" s="14" t="s">
        <v>461</v>
      </c>
      <c r="C10" s="14" t="s">
        <v>580</v>
      </c>
      <c r="D10" s="14" t="s">
        <v>230</v>
      </c>
      <c r="E10" s="14" t="s">
        <v>581</v>
      </c>
      <c r="F10" s="14" t="s">
        <v>564</v>
      </c>
      <c r="G10" s="14" t="s">
        <v>44</v>
      </c>
      <c r="H10" s="14" t="s">
        <v>582</v>
      </c>
      <c r="J10" s="14" t="s">
        <v>566</v>
      </c>
    </row>
    <row r="11" spans="1:10" x14ac:dyDescent="0.25">
      <c r="A11" s="14" t="s">
        <v>102</v>
      </c>
      <c r="B11" s="14" t="s">
        <v>501</v>
      </c>
      <c r="C11" s="14" t="s">
        <v>583</v>
      </c>
      <c r="D11" s="14" t="s">
        <v>584</v>
      </c>
      <c r="E11" s="14" t="s">
        <v>581</v>
      </c>
      <c r="F11" s="14" t="s">
        <v>564</v>
      </c>
      <c r="G11" s="14" t="s">
        <v>44</v>
      </c>
      <c r="H11" s="14" t="s">
        <v>585</v>
      </c>
      <c r="J11" s="14" t="s">
        <v>566</v>
      </c>
    </row>
    <row r="12" spans="1:10" x14ac:dyDescent="0.25">
      <c r="A12" s="14" t="s">
        <v>188</v>
      </c>
      <c r="B12" s="14" t="s">
        <v>387</v>
      </c>
      <c r="C12" s="14" t="s">
        <v>586</v>
      </c>
      <c r="D12" s="14" t="s">
        <v>587</v>
      </c>
      <c r="E12" s="14" t="s">
        <v>588</v>
      </c>
      <c r="F12" s="14" t="s">
        <v>564</v>
      </c>
      <c r="G12" s="14" t="s">
        <v>38</v>
      </c>
      <c r="H12" s="14" t="s">
        <v>589</v>
      </c>
      <c r="J12" s="14" t="s">
        <v>566</v>
      </c>
    </row>
    <row r="13" spans="1:10" x14ac:dyDescent="0.25">
      <c r="A13" s="14" t="s">
        <v>231</v>
      </c>
      <c r="B13" s="14" t="s">
        <v>462</v>
      </c>
      <c r="C13" s="14" t="s">
        <v>590</v>
      </c>
      <c r="D13" s="14" t="s">
        <v>231</v>
      </c>
      <c r="E13" s="14" t="s">
        <v>581</v>
      </c>
      <c r="G13" s="14" t="s">
        <v>44</v>
      </c>
      <c r="H13" s="14" t="s">
        <v>591</v>
      </c>
      <c r="J13" s="14" t="s">
        <v>560</v>
      </c>
    </row>
    <row r="14" spans="1:10" x14ac:dyDescent="0.25">
      <c r="A14" s="14" t="s">
        <v>68</v>
      </c>
      <c r="B14" s="14" t="s">
        <v>522</v>
      </c>
      <c r="C14" s="14" t="s">
        <v>592</v>
      </c>
      <c r="D14" s="14" t="s">
        <v>593</v>
      </c>
      <c r="E14" s="14" t="s">
        <v>594</v>
      </c>
      <c r="G14" s="14" t="s">
        <v>39</v>
      </c>
      <c r="H14" s="14" t="s">
        <v>595</v>
      </c>
      <c r="J14" s="14" t="s">
        <v>566</v>
      </c>
    </row>
    <row r="15" spans="1:10" x14ac:dyDescent="0.25">
      <c r="A15" s="14" t="s">
        <v>73</v>
      </c>
      <c r="B15" s="14" t="s">
        <v>449</v>
      </c>
      <c r="C15" s="14" t="s">
        <v>596</v>
      </c>
      <c r="D15" s="14" t="s">
        <v>597</v>
      </c>
      <c r="E15" s="14" t="s">
        <v>594</v>
      </c>
      <c r="G15" s="14" t="s">
        <v>38</v>
      </c>
      <c r="H15" s="14" t="s">
        <v>598</v>
      </c>
      <c r="I15" s="14" t="s">
        <v>599</v>
      </c>
      <c r="J15" s="14" t="s">
        <v>566</v>
      </c>
    </row>
    <row r="16" spans="1:10" x14ac:dyDescent="0.25">
      <c r="A16" s="14" t="s">
        <v>147</v>
      </c>
      <c r="B16" s="14" t="s">
        <v>388</v>
      </c>
      <c r="C16" s="14" t="s">
        <v>600</v>
      </c>
      <c r="D16" s="14" t="s">
        <v>601</v>
      </c>
      <c r="E16" s="14" t="s">
        <v>563</v>
      </c>
      <c r="F16" s="14" t="s">
        <v>564</v>
      </c>
      <c r="G16" s="14" t="s">
        <v>38</v>
      </c>
      <c r="H16" s="14" t="s">
        <v>602</v>
      </c>
      <c r="J16" s="14" t="s">
        <v>560</v>
      </c>
    </row>
    <row r="17" spans="1:10" x14ac:dyDescent="0.25">
      <c r="A17" s="14" t="s">
        <v>167</v>
      </c>
      <c r="B17" s="14" t="s">
        <v>463</v>
      </c>
      <c r="C17" s="14" t="s">
        <v>603</v>
      </c>
      <c r="D17" s="14" t="s">
        <v>604</v>
      </c>
      <c r="E17" s="14" t="s">
        <v>581</v>
      </c>
      <c r="G17" s="14" t="s">
        <v>44</v>
      </c>
      <c r="H17" s="14" t="s">
        <v>605</v>
      </c>
      <c r="J17" s="14" t="s">
        <v>560</v>
      </c>
    </row>
    <row r="18" spans="1:10" x14ac:dyDescent="0.25">
      <c r="A18" s="14" t="s">
        <v>134</v>
      </c>
      <c r="B18" s="14" t="s">
        <v>389</v>
      </c>
      <c r="C18" s="14" t="s">
        <v>606</v>
      </c>
      <c r="D18" s="14" t="s">
        <v>607</v>
      </c>
      <c r="E18" s="14" t="s">
        <v>581</v>
      </c>
      <c r="G18" s="14" t="s">
        <v>45</v>
      </c>
      <c r="H18" s="14" t="s">
        <v>608</v>
      </c>
      <c r="J18" s="14" t="s">
        <v>566</v>
      </c>
    </row>
    <row r="19" spans="1:10" x14ac:dyDescent="0.25">
      <c r="A19" s="14" t="s">
        <v>96</v>
      </c>
      <c r="B19" s="14" t="s">
        <v>365</v>
      </c>
      <c r="C19" s="14" t="s">
        <v>609</v>
      </c>
      <c r="D19" s="14" t="s">
        <v>610</v>
      </c>
      <c r="E19" s="14" t="s">
        <v>588</v>
      </c>
      <c r="F19" s="14" t="s">
        <v>557</v>
      </c>
      <c r="G19" s="14" t="s">
        <v>52</v>
      </c>
      <c r="H19" s="14" t="s">
        <v>611</v>
      </c>
      <c r="J19" s="14" t="s">
        <v>566</v>
      </c>
    </row>
    <row r="20" spans="1:10" x14ac:dyDescent="0.25">
      <c r="A20" s="14" t="s">
        <v>217</v>
      </c>
      <c r="B20" s="14" t="s">
        <v>464</v>
      </c>
      <c r="C20" s="14" t="s">
        <v>612</v>
      </c>
      <c r="D20" s="14" t="s">
        <v>217</v>
      </c>
      <c r="E20" s="14" t="s">
        <v>581</v>
      </c>
      <c r="G20" s="14" t="s">
        <v>44</v>
      </c>
      <c r="H20" s="14" t="s">
        <v>613</v>
      </c>
      <c r="J20" s="14" t="s">
        <v>566</v>
      </c>
    </row>
    <row r="21" spans="1:10" x14ac:dyDescent="0.25">
      <c r="A21" s="14" t="s">
        <v>107</v>
      </c>
      <c r="B21" s="14" t="s">
        <v>405</v>
      </c>
      <c r="C21" s="14" t="s">
        <v>614</v>
      </c>
      <c r="D21" s="14" t="s">
        <v>615</v>
      </c>
      <c r="E21" s="14" t="s">
        <v>563</v>
      </c>
      <c r="F21" s="14" t="s">
        <v>564</v>
      </c>
      <c r="G21" s="14" t="s">
        <v>38</v>
      </c>
      <c r="H21" s="14" t="s">
        <v>616</v>
      </c>
      <c r="J21" s="14" t="s">
        <v>560</v>
      </c>
    </row>
    <row r="22" spans="1:10" x14ac:dyDescent="0.25">
      <c r="A22" s="14" t="s">
        <v>59</v>
      </c>
      <c r="B22" s="14" t="s">
        <v>450</v>
      </c>
      <c r="C22" s="14" t="s">
        <v>617</v>
      </c>
      <c r="D22" s="14" t="s">
        <v>618</v>
      </c>
      <c r="E22" s="14" t="s">
        <v>594</v>
      </c>
      <c r="G22" s="14" t="s">
        <v>38</v>
      </c>
      <c r="H22" s="14" t="s">
        <v>598</v>
      </c>
      <c r="I22" s="14" t="s">
        <v>599</v>
      </c>
      <c r="J22" s="14" t="s">
        <v>566</v>
      </c>
    </row>
    <row r="23" spans="1:10" x14ac:dyDescent="0.25">
      <c r="A23" s="14" t="s">
        <v>619</v>
      </c>
      <c r="B23" s="14" t="s">
        <v>620</v>
      </c>
      <c r="C23" s="14" t="s">
        <v>621</v>
      </c>
      <c r="E23" s="14" t="s">
        <v>573</v>
      </c>
      <c r="J23" s="14" t="s">
        <v>560</v>
      </c>
    </row>
    <row r="24" spans="1:10" x14ac:dyDescent="0.25">
      <c r="A24" s="14" t="s">
        <v>229</v>
      </c>
      <c r="B24" s="14" t="s">
        <v>493</v>
      </c>
      <c r="C24" s="14" t="s">
        <v>622</v>
      </c>
      <c r="D24" s="14" t="s">
        <v>229</v>
      </c>
      <c r="E24" s="14" t="s">
        <v>563</v>
      </c>
      <c r="F24" s="14" t="s">
        <v>564</v>
      </c>
      <c r="G24" s="14" t="s">
        <v>44</v>
      </c>
      <c r="H24" s="14" t="s">
        <v>623</v>
      </c>
      <c r="J24" s="14" t="s">
        <v>566</v>
      </c>
    </row>
    <row r="25" spans="1:10" x14ac:dyDescent="0.25">
      <c r="A25" s="14" t="s">
        <v>187</v>
      </c>
      <c r="B25" s="14" t="s">
        <v>333</v>
      </c>
      <c r="C25" s="14" t="s">
        <v>624</v>
      </c>
      <c r="D25" s="14" t="s">
        <v>625</v>
      </c>
      <c r="E25" s="14" t="s">
        <v>556</v>
      </c>
      <c r="F25" s="14" t="s">
        <v>557</v>
      </c>
      <c r="G25" s="14" t="s">
        <v>58</v>
      </c>
      <c r="H25" s="14" t="s">
        <v>626</v>
      </c>
      <c r="I25" s="14" t="s">
        <v>559</v>
      </c>
      <c r="J25" s="14" t="s">
        <v>566</v>
      </c>
    </row>
    <row r="26" spans="1:10" x14ac:dyDescent="0.25">
      <c r="A26" s="14" t="s">
        <v>204</v>
      </c>
      <c r="B26" s="14" t="s">
        <v>516</v>
      </c>
      <c r="C26" s="14" t="s">
        <v>627</v>
      </c>
      <c r="D26" s="14" t="s">
        <v>628</v>
      </c>
      <c r="E26" s="14" t="s">
        <v>581</v>
      </c>
      <c r="G26" s="14" t="s">
        <v>40</v>
      </c>
      <c r="H26" s="14" t="s">
        <v>629</v>
      </c>
      <c r="J26" s="14" t="s">
        <v>560</v>
      </c>
    </row>
    <row r="27" spans="1:10" x14ac:dyDescent="0.25">
      <c r="A27" s="14" t="s">
        <v>232</v>
      </c>
      <c r="B27" s="14" t="s">
        <v>366</v>
      </c>
      <c r="C27" s="14" t="s">
        <v>630</v>
      </c>
      <c r="D27" s="14" t="s">
        <v>631</v>
      </c>
      <c r="E27" s="14" t="s">
        <v>588</v>
      </c>
      <c r="F27" s="14" t="s">
        <v>557</v>
      </c>
      <c r="G27" s="14" t="s">
        <v>52</v>
      </c>
      <c r="H27" s="14" t="s">
        <v>632</v>
      </c>
      <c r="J27" s="14" t="s">
        <v>560</v>
      </c>
    </row>
    <row r="28" spans="1:10" x14ac:dyDescent="0.25">
      <c r="A28" s="14" t="s">
        <v>174</v>
      </c>
      <c r="B28" s="14" t="s">
        <v>502</v>
      </c>
      <c r="C28" s="14" t="s">
        <v>633</v>
      </c>
      <c r="D28" s="14" t="s">
        <v>634</v>
      </c>
      <c r="E28" s="14" t="s">
        <v>588</v>
      </c>
      <c r="F28" s="14" t="s">
        <v>635</v>
      </c>
      <c r="G28" s="14" t="s">
        <v>44</v>
      </c>
      <c r="H28" s="14" t="s">
        <v>636</v>
      </c>
      <c r="I28" s="14" t="s">
        <v>559</v>
      </c>
      <c r="J28" s="14" t="s">
        <v>566</v>
      </c>
    </row>
    <row r="29" spans="1:10" x14ac:dyDescent="0.25">
      <c r="A29" s="14" t="s">
        <v>241</v>
      </c>
      <c r="B29" s="14" t="s">
        <v>465</v>
      </c>
      <c r="C29" s="14" t="s">
        <v>637</v>
      </c>
      <c r="E29" s="14" t="s">
        <v>573</v>
      </c>
      <c r="J29" s="14" t="s">
        <v>560</v>
      </c>
    </row>
    <row r="30" spans="1:10" x14ac:dyDescent="0.25">
      <c r="A30" s="14" t="s">
        <v>135</v>
      </c>
      <c r="B30" s="14" t="s">
        <v>433</v>
      </c>
      <c r="C30" s="14" t="s">
        <v>638</v>
      </c>
      <c r="D30" s="14" t="s">
        <v>135</v>
      </c>
      <c r="E30" s="14" t="s">
        <v>563</v>
      </c>
      <c r="F30" s="14" t="s">
        <v>564</v>
      </c>
      <c r="G30" s="14" t="s">
        <v>38</v>
      </c>
      <c r="H30" s="14" t="s">
        <v>639</v>
      </c>
      <c r="J30" s="14" t="s">
        <v>560</v>
      </c>
    </row>
    <row r="31" spans="1:10" x14ac:dyDescent="0.25">
      <c r="A31" s="14" t="s">
        <v>169</v>
      </c>
      <c r="B31" s="14" t="s">
        <v>328</v>
      </c>
      <c r="C31" s="14" t="s">
        <v>640</v>
      </c>
      <c r="D31" s="14" t="s">
        <v>641</v>
      </c>
      <c r="E31" s="14" t="s">
        <v>563</v>
      </c>
      <c r="F31" s="14" t="s">
        <v>564</v>
      </c>
      <c r="G31" s="14" t="s">
        <v>58</v>
      </c>
      <c r="H31" s="14" t="s">
        <v>642</v>
      </c>
      <c r="J31" s="14" t="s">
        <v>566</v>
      </c>
    </row>
    <row r="32" spans="1:10" x14ac:dyDescent="0.25">
      <c r="A32" s="14" t="s">
        <v>280</v>
      </c>
      <c r="B32" s="14" t="s">
        <v>643</v>
      </c>
      <c r="C32" s="14" t="s">
        <v>644</v>
      </c>
      <c r="E32" s="14" t="s">
        <v>573</v>
      </c>
      <c r="J32" s="14" t="s">
        <v>560</v>
      </c>
    </row>
    <row r="33" spans="1:10" x14ac:dyDescent="0.25">
      <c r="A33" s="14" t="s">
        <v>282</v>
      </c>
      <c r="B33" s="14" t="s">
        <v>645</v>
      </c>
      <c r="C33" s="14" t="s">
        <v>646</v>
      </c>
      <c r="E33" s="14" t="s">
        <v>573</v>
      </c>
      <c r="J33" s="14" t="s">
        <v>560</v>
      </c>
    </row>
    <row r="34" spans="1:10" x14ac:dyDescent="0.25">
      <c r="A34" s="14" t="s">
        <v>72</v>
      </c>
      <c r="B34" s="14" t="s">
        <v>503</v>
      </c>
      <c r="C34" s="14" t="s">
        <v>647</v>
      </c>
      <c r="D34" s="14" t="s">
        <v>648</v>
      </c>
      <c r="E34" s="14" t="s">
        <v>563</v>
      </c>
      <c r="F34" s="14" t="s">
        <v>564</v>
      </c>
      <c r="G34" s="14" t="s">
        <v>44</v>
      </c>
      <c r="H34" s="14" t="s">
        <v>649</v>
      </c>
      <c r="J34" s="14" t="s">
        <v>566</v>
      </c>
    </row>
    <row r="35" spans="1:10" x14ac:dyDescent="0.25">
      <c r="A35" s="14" t="s">
        <v>271</v>
      </c>
      <c r="B35" s="14" t="s">
        <v>650</v>
      </c>
      <c r="C35" s="14" t="s">
        <v>651</v>
      </c>
      <c r="E35" s="14" t="s">
        <v>573</v>
      </c>
      <c r="J35" s="14" t="s">
        <v>560</v>
      </c>
    </row>
    <row r="36" spans="1:10" x14ac:dyDescent="0.25">
      <c r="A36" s="14" t="s">
        <v>210</v>
      </c>
      <c r="B36" s="14" t="s">
        <v>466</v>
      </c>
      <c r="C36" s="14" t="s">
        <v>652</v>
      </c>
      <c r="E36" s="14" t="s">
        <v>573</v>
      </c>
      <c r="J36" s="14" t="s">
        <v>560</v>
      </c>
    </row>
    <row r="37" spans="1:10" x14ac:dyDescent="0.25">
      <c r="A37" s="14" t="s">
        <v>191</v>
      </c>
      <c r="B37" s="14" t="s">
        <v>374</v>
      </c>
      <c r="C37" s="14" t="s">
        <v>653</v>
      </c>
      <c r="D37" s="14" t="s">
        <v>373</v>
      </c>
      <c r="E37" s="14" t="s">
        <v>581</v>
      </c>
      <c r="G37" s="14" t="s">
        <v>39</v>
      </c>
      <c r="H37" s="14" t="s">
        <v>654</v>
      </c>
      <c r="J37" s="14" t="s">
        <v>566</v>
      </c>
    </row>
    <row r="38" spans="1:10" x14ac:dyDescent="0.25">
      <c r="A38" s="14" t="s">
        <v>111</v>
      </c>
      <c r="B38" s="14" t="s">
        <v>406</v>
      </c>
      <c r="C38" s="14" t="s">
        <v>655</v>
      </c>
      <c r="D38" s="14" t="s">
        <v>656</v>
      </c>
      <c r="E38" s="14" t="s">
        <v>563</v>
      </c>
      <c r="F38" s="14" t="s">
        <v>564</v>
      </c>
      <c r="G38" s="14" t="s">
        <v>38</v>
      </c>
      <c r="H38" s="14" t="s">
        <v>657</v>
      </c>
      <c r="J38" s="14" t="s">
        <v>566</v>
      </c>
    </row>
    <row r="39" spans="1:10" x14ac:dyDescent="0.25">
      <c r="A39" s="14" t="s">
        <v>114</v>
      </c>
      <c r="B39" s="14" t="s">
        <v>658</v>
      </c>
      <c r="C39" s="14" t="s">
        <v>659</v>
      </c>
      <c r="E39" s="14" t="s">
        <v>573</v>
      </c>
      <c r="J39" s="14" t="s">
        <v>560</v>
      </c>
    </row>
    <row r="40" spans="1:10" x14ac:dyDescent="0.25">
      <c r="A40" s="14" t="s">
        <v>199</v>
      </c>
      <c r="B40" s="14" t="s">
        <v>334</v>
      </c>
      <c r="C40" s="14" t="s">
        <v>660</v>
      </c>
      <c r="D40" s="14" t="s">
        <v>199</v>
      </c>
      <c r="E40" s="14" t="s">
        <v>556</v>
      </c>
      <c r="F40" s="14" t="s">
        <v>557</v>
      </c>
      <c r="G40" s="14" t="s">
        <v>58</v>
      </c>
      <c r="H40" s="14" t="s">
        <v>626</v>
      </c>
      <c r="I40" s="14" t="s">
        <v>559</v>
      </c>
      <c r="J40" s="14" t="s">
        <v>566</v>
      </c>
    </row>
    <row r="41" spans="1:10" x14ac:dyDescent="0.25">
      <c r="A41" s="14" t="s">
        <v>233</v>
      </c>
      <c r="B41" s="14" t="s">
        <v>288</v>
      </c>
      <c r="C41" s="14" t="s">
        <v>661</v>
      </c>
      <c r="D41" s="14" t="s">
        <v>662</v>
      </c>
      <c r="E41" s="14" t="s">
        <v>556</v>
      </c>
      <c r="F41" s="14" t="s">
        <v>557</v>
      </c>
      <c r="G41" s="14" t="s">
        <v>58</v>
      </c>
      <c r="H41" s="14" t="s">
        <v>663</v>
      </c>
      <c r="I41" s="14" t="s">
        <v>559</v>
      </c>
      <c r="J41" s="14" t="s">
        <v>566</v>
      </c>
    </row>
    <row r="42" spans="1:10" x14ac:dyDescent="0.25">
      <c r="A42" s="14" t="s">
        <v>119</v>
      </c>
      <c r="B42" s="14" t="s">
        <v>375</v>
      </c>
      <c r="C42" s="14" t="s">
        <v>664</v>
      </c>
      <c r="D42" s="14" t="s">
        <v>665</v>
      </c>
      <c r="E42" s="14" t="s">
        <v>556</v>
      </c>
      <c r="F42" s="14" t="s">
        <v>557</v>
      </c>
      <c r="G42" s="14" t="s">
        <v>39</v>
      </c>
      <c r="H42" s="14" t="s">
        <v>666</v>
      </c>
      <c r="J42" s="14" t="s">
        <v>566</v>
      </c>
    </row>
    <row r="43" spans="1:10" x14ac:dyDescent="0.25">
      <c r="A43" s="14" t="s">
        <v>159</v>
      </c>
      <c r="B43" s="14" t="s">
        <v>312</v>
      </c>
      <c r="C43" s="14" t="s">
        <v>667</v>
      </c>
      <c r="D43" s="14" t="s">
        <v>668</v>
      </c>
      <c r="E43" s="14" t="s">
        <v>588</v>
      </c>
      <c r="F43" s="14" t="s">
        <v>635</v>
      </c>
      <c r="G43" s="14" t="s">
        <v>58</v>
      </c>
      <c r="H43" s="14" t="s">
        <v>626</v>
      </c>
      <c r="I43" s="14" t="s">
        <v>559</v>
      </c>
      <c r="J43" s="14" t="s">
        <v>566</v>
      </c>
    </row>
    <row r="44" spans="1:10" x14ac:dyDescent="0.25">
      <c r="A44" s="14" t="s">
        <v>55</v>
      </c>
      <c r="B44" s="14" t="s">
        <v>517</v>
      </c>
      <c r="C44" s="14" t="s">
        <v>669</v>
      </c>
      <c r="D44" s="14" t="s">
        <v>55</v>
      </c>
      <c r="E44" s="14" t="s">
        <v>594</v>
      </c>
      <c r="G44" s="14" t="s">
        <v>40</v>
      </c>
      <c r="H44" s="14" t="s">
        <v>670</v>
      </c>
      <c r="J44" s="14" t="s">
        <v>566</v>
      </c>
    </row>
    <row r="45" spans="1:10" x14ac:dyDescent="0.25">
      <c r="A45" s="14" t="s">
        <v>221</v>
      </c>
      <c r="B45" s="14" t="s">
        <v>336</v>
      </c>
      <c r="C45" s="14" t="s">
        <v>671</v>
      </c>
      <c r="D45" s="14" t="s">
        <v>672</v>
      </c>
      <c r="E45" s="14" t="s">
        <v>588</v>
      </c>
      <c r="F45" s="14" t="s">
        <v>635</v>
      </c>
      <c r="G45" s="14" t="s">
        <v>58</v>
      </c>
      <c r="H45" s="14" t="s">
        <v>673</v>
      </c>
      <c r="J45" s="14" t="s">
        <v>566</v>
      </c>
    </row>
    <row r="46" spans="1:10" x14ac:dyDescent="0.25">
      <c r="A46" s="14" t="s">
        <v>168</v>
      </c>
      <c r="B46" s="14" t="s">
        <v>467</v>
      </c>
      <c r="C46" s="14" t="s">
        <v>674</v>
      </c>
      <c r="D46" s="14" t="s">
        <v>168</v>
      </c>
      <c r="E46" s="14" t="s">
        <v>581</v>
      </c>
      <c r="G46" s="14" t="s">
        <v>44</v>
      </c>
      <c r="H46" s="14" t="s">
        <v>675</v>
      </c>
      <c r="J46" s="14" t="s">
        <v>560</v>
      </c>
    </row>
    <row r="47" spans="1:10" x14ac:dyDescent="0.25">
      <c r="A47" s="14" t="s">
        <v>239</v>
      </c>
      <c r="B47" s="14" t="s">
        <v>313</v>
      </c>
      <c r="C47" s="14" t="s">
        <v>676</v>
      </c>
      <c r="D47" s="14" t="s">
        <v>239</v>
      </c>
      <c r="E47" s="14" t="s">
        <v>556</v>
      </c>
      <c r="F47" s="14" t="s">
        <v>557</v>
      </c>
      <c r="G47" s="14" t="s">
        <v>58</v>
      </c>
      <c r="H47" s="14" t="s">
        <v>626</v>
      </c>
      <c r="I47" s="14" t="s">
        <v>559</v>
      </c>
      <c r="J47" s="14" t="s">
        <v>566</v>
      </c>
    </row>
    <row r="48" spans="1:10" x14ac:dyDescent="0.25">
      <c r="A48" s="14" t="s">
        <v>224</v>
      </c>
      <c r="B48" s="14" t="s">
        <v>314</v>
      </c>
      <c r="C48" s="14" t="s">
        <v>677</v>
      </c>
      <c r="D48" s="14" t="s">
        <v>678</v>
      </c>
      <c r="E48" s="14" t="s">
        <v>556</v>
      </c>
      <c r="F48" s="14" t="s">
        <v>557</v>
      </c>
      <c r="G48" s="14" t="s">
        <v>58</v>
      </c>
      <c r="H48" s="14" t="s">
        <v>626</v>
      </c>
      <c r="I48" s="14" t="s">
        <v>559</v>
      </c>
      <c r="J48" s="14" t="s">
        <v>566</v>
      </c>
    </row>
    <row r="49" spans="1:10" x14ac:dyDescent="0.25">
      <c r="A49" s="14" t="s">
        <v>92</v>
      </c>
      <c r="B49" s="14" t="s">
        <v>504</v>
      </c>
      <c r="C49" s="14" t="s">
        <v>679</v>
      </c>
      <c r="D49" s="14" t="s">
        <v>680</v>
      </c>
      <c r="E49" s="14" t="s">
        <v>594</v>
      </c>
      <c r="F49" s="14" t="s">
        <v>564</v>
      </c>
      <c r="G49" s="14" t="s">
        <v>44</v>
      </c>
      <c r="H49" s="14" t="s">
        <v>681</v>
      </c>
      <c r="J49" s="14" t="s">
        <v>566</v>
      </c>
    </row>
    <row r="50" spans="1:10" x14ac:dyDescent="0.25">
      <c r="A50" s="14" t="s">
        <v>42</v>
      </c>
      <c r="B50" s="14" t="s">
        <v>356</v>
      </c>
      <c r="C50" s="14" t="s">
        <v>682</v>
      </c>
      <c r="D50" s="14" t="s">
        <v>683</v>
      </c>
      <c r="E50" s="14" t="s">
        <v>563</v>
      </c>
      <c r="F50" s="14" t="s">
        <v>564</v>
      </c>
      <c r="G50" s="14" t="s">
        <v>39</v>
      </c>
      <c r="H50" s="14" t="s">
        <v>684</v>
      </c>
      <c r="J50" s="14" t="s">
        <v>566</v>
      </c>
    </row>
    <row r="51" spans="1:10" x14ac:dyDescent="0.25">
      <c r="A51" s="14" t="s">
        <v>273</v>
      </c>
      <c r="B51" s="14" t="s">
        <v>685</v>
      </c>
      <c r="C51" s="14" t="s">
        <v>686</v>
      </c>
      <c r="E51" s="14" t="s">
        <v>573</v>
      </c>
      <c r="J51" s="14" t="s">
        <v>560</v>
      </c>
    </row>
    <row r="52" spans="1:10" x14ac:dyDescent="0.25">
      <c r="A52" s="14" t="s">
        <v>278</v>
      </c>
      <c r="B52" s="14" t="s">
        <v>687</v>
      </c>
      <c r="C52" s="14" t="s">
        <v>688</v>
      </c>
      <c r="E52" s="14" t="s">
        <v>573</v>
      </c>
      <c r="J52" s="14" t="s">
        <v>560</v>
      </c>
    </row>
    <row r="53" spans="1:10" x14ac:dyDescent="0.25">
      <c r="A53" s="14" t="s">
        <v>101</v>
      </c>
      <c r="B53" s="14" t="s">
        <v>505</v>
      </c>
      <c r="C53" s="14" t="s">
        <v>689</v>
      </c>
      <c r="D53" s="14" t="s">
        <v>690</v>
      </c>
      <c r="E53" s="14" t="s">
        <v>563</v>
      </c>
      <c r="F53" s="14" t="s">
        <v>564</v>
      </c>
      <c r="G53" s="14" t="s">
        <v>44</v>
      </c>
      <c r="H53" s="14" t="s">
        <v>691</v>
      </c>
      <c r="J53" s="14" t="s">
        <v>566</v>
      </c>
    </row>
    <row r="54" spans="1:10" x14ac:dyDescent="0.25">
      <c r="A54" s="14" t="s">
        <v>244</v>
      </c>
      <c r="B54" s="14" t="s">
        <v>289</v>
      </c>
      <c r="C54" s="14" t="s">
        <v>692</v>
      </c>
      <c r="D54" s="14" t="s">
        <v>693</v>
      </c>
      <c r="E54" s="14" t="s">
        <v>556</v>
      </c>
      <c r="F54" s="14" t="s">
        <v>557</v>
      </c>
      <c r="G54" s="14" t="s">
        <v>58</v>
      </c>
      <c r="H54" s="14" t="s">
        <v>694</v>
      </c>
      <c r="I54" s="14" t="s">
        <v>559</v>
      </c>
      <c r="J54" s="14" t="s">
        <v>560</v>
      </c>
    </row>
    <row r="55" spans="1:10" x14ac:dyDescent="0.25">
      <c r="A55" s="14" t="s">
        <v>163</v>
      </c>
      <c r="B55" s="14" t="s">
        <v>317</v>
      </c>
      <c r="C55" s="14" t="s">
        <v>695</v>
      </c>
      <c r="D55" s="14" t="s">
        <v>316</v>
      </c>
      <c r="E55" s="14" t="s">
        <v>556</v>
      </c>
      <c r="F55" s="14" t="s">
        <v>557</v>
      </c>
      <c r="G55" s="14" t="s">
        <v>58</v>
      </c>
      <c r="H55" s="14" t="s">
        <v>696</v>
      </c>
      <c r="I55" s="14" t="s">
        <v>559</v>
      </c>
      <c r="J55" s="14" t="s">
        <v>566</v>
      </c>
    </row>
    <row r="56" spans="1:10" x14ac:dyDescent="0.25">
      <c r="A56" s="14" t="s">
        <v>201</v>
      </c>
      <c r="B56" s="14" t="s">
        <v>315</v>
      </c>
      <c r="C56" s="14" t="s">
        <v>697</v>
      </c>
      <c r="D56" s="14" t="s">
        <v>698</v>
      </c>
      <c r="E56" s="14" t="s">
        <v>588</v>
      </c>
      <c r="F56" s="14" t="s">
        <v>635</v>
      </c>
      <c r="G56" s="14" t="s">
        <v>58</v>
      </c>
      <c r="H56" s="14" t="s">
        <v>626</v>
      </c>
      <c r="I56" s="14" t="s">
        <v>559</v>
      </c>
      <c r="J56" s="14" t="s">
        <v>566</v>
      </c>
    </row>
    <row r="57" spans="1:10" x14ac:dyDescent="0.25">
      <c r="A57" s="14" t="s">
        <v>263</v>
      </c>
      <c r="B57" s="14" t="s">
        <v>537</v>
      </c>
      <c r="C57" s="14" t="s">
        <v>699</v>
      </c>
      <c r="E57" s="14" t="s">
        <v>573</v>
      </c>
      <c r="J57" s="14" t="s">
        <v>560</v>
      </c>
    </row>
    <row r="58" spans="1:10" x14ac:dyDescent="0.25">
      <c r="A58" s="14" t="s">
        <v>137</v>
      </c>
      <c r="B58" s="14" t="s">
        <v>494</v>
      </c>
      <c r="C58" s="14" t="s">
        <v>700</v>
      </c>
      <c r="D58" s="14" t="s">
        <v>701</v>
      </c>
      <c r="E58" s="14" t="s">
        <v>563</v>
      </c>
      <c r="F58" s="14" t="s">
        <v>564</v>
      </c>
      <c r="G58" s="14" t="s">
        <v>44</v>
      </c>
      <c r="H58" s="14" t="s">
        <v>702</v>
      </c>
      <c r="J58" s="14" t="s">
        <v>566</v>
      </c>
    </row>
    <row r="59" spans="1:10" x14ac:dyDescent="0.25">
      <c r="A59" s="14" t="s">
        <v>140</v>
      </c>
      <c r="B59" s="14" t="s">
        <v>337</v>
      </c>
      <c r="C59" s="14" t="s">
        <v>703</v>
      </c>
      <c r="D59" s="14" t="s">
        <v>704</v>
      </c>
      <c r="E59" s="14" t="s">
        <v>588</v>
      </c>
      <c r="F59" s="14" t="s">
        <v>557</v>
      </c>
      <c r="G59" s="14" t="s">
        <v>58</v>
      </c>
      <c r="H59" s="14" t="s">
        <v>626</v>
      </c>
      <c r="I59" s="14" t="s">
        <v>559</v>
      </c>
      <c r="J59" s="14" t="s">
        <v>566</v>
      </c>
    </row>
    <row r="60" spans="1:10" x14ac:dyDescent="0.25">
      <c r="A60" s="14" t="s">
        <v>118</v>
      </c>
      <c r="B60" s="14" t="s">
        <v>434</v>
      </c>
      <c r="C60" s="14" t="s">
        <v>705</v>
      </c>
      <c r="D60" s="14" t="s">
        <v>706</v>
      </c>
      <c r="E60" s="14" t="s">
        <v>581</v>
      </c>
      <c r="F60" s="14" t="s">
        <v>564</v>
      </c>
      <c r="G60" s="14" t="s">
        <v>38</v>
      </c>
      <c r="H60" s="14" t="s">
        <v>707</v>
      </c>
      <c r="J60" s="14" t="s">
        <v>566</v>
      </c>
    </row>
    <row r="61" spans="1:10" x14ac:dyDescent="0.25">
      <c r="A61" s="14" t="s">
        <v>175</v>
      </c>
      <c r="B61" s="14" t="s">
        <v>468</v>
      </c>
      <c r="C61" s="14" t="s">
        <v>708</v>
      </c>
      <c r="D61" s="14" t="s">
        <v>709</v>
      </c>
      <c r="E61" s="14" t="s">
        <v>563</v>
      </c>
      <c r="G61" s="14" t="s">
        <v>44</v>
      </c>
      <c r="H61" s="14" t="s">
        <v>710</v>
      </c>
      <c r="J61" s="14" t="s">
        <v>566</v>
      </c>
    </row>
    <row r="62" spans="1:10" x14ac:dyDescent="0.25">
      <c r="A62" s="14" t="s">
        <v>223</v>
      </c>
      <c r="B62" s="14" t="s">
        <v>469</v>
      </c>
      <c r="C62" s="14" t="s">
        <v>711</v>
      </c>
      <c r="D62" s="14" t="s">
        <v>223</v>
      </c>
      <c r="E62" s="14" t="s">
        <v>581</v>
      </c>
      <c r="G62" s="14" t="s">
        <v>44</v>
      </c>
      <c r="H62" s="14" t="s">
        <v>712</v>
      </c>
      <c r="J62" s="14" t="s">
        <v>560</v>
      </c>
    </row>
    <row r="63" spans="1:10" x14ac:dyDescent="0.25">
      <c r="A63" s="14" t="s">
        <v>148</v>
      </c>
      <c r="B63" s="14" t="s">
        <v>390</v>
      </c>
      <c r="C63" s="14" t="s">
        <v>713</v>
      </c>
      <c r="D63" s="14" t="s">
        <v>714</v>
      </c>
      <c r="E63" s="14" t="s">
        <v>581</v>
      </c>
      <c r="G63" s="14" t="s">
        <v>38</v>
      </c>
      <c r="H63" s="14" t="s">
        <v>598</v>
      </c>
      <c r="I63" s="14" t="s">
        <v>599</v>
      </c>
      <c r="J63" s="14" t="s">
        <v>566</v>
      </c>
    </row>
    <row r="64" spans="1:10" x14ac:dyDescent="0.25">
      <c r="A64" s="14" t="s">
        <v>75</v>
      </c>
      <c r="B64" s="14" t="s">
        <v>408</v>
      </c>
      <c r="C64" s="14" t="s">
        <v>715</v>
      </c>
      <c r="D64" s="14" t="s">
        <v>75</v>
      </c>
      <c r="E64" s="14" t="s">
        <v>594</v>
      </c>
      <c r="G64" s="14" t="s">
        <v>38</v>
      </c>
      <c r="H64" s="14" t="s">
        <v>716</v>
      </c>
      <c r="J64" s="14" t="s">
        <v>566</v>
      </c>
    </row>
    <row r="65" spans="1:10" x14ac:dyDescent="0.25">
      <c r="A65" s="14" t="s">
        <v>717</v>
      </c>
      <c r="B65" s="14" t="s">
        <v>718</v>
      </c>
      <c r="C65" s="14" t="s">
        <v>719</v>
      </c>
      <c r="E65" s="14" t="s">
        <v>573</v>
      </c>
      <c r="J65" s="14" t="s">
        <v>560</v>
      </c>
    </row>
    <row r="66" spans="1:10" x14ac:dyDescent="0.25">
      <c r="A66" s="14" t="s">
        <v>81</v>
      </c>
      <c r="B66" s="14" t="s">
        <v>417</v>
      </c>
      <c r="C66" s="14" t="s">
        <v>720</v>
      </c>
      <c r="D66" s="14" t="s">
        <v>721</v>
      </c>
      <c r="E66" s="14" t="s">
        <v>594</v>
      </c>
      <c r="G66" s="14" t="s">
        <v>38</v>
      </c>
      <c r="H66" s="14" t="s">
        <v>722</v>
      </c>
      <c r="J66" s="14" t="s">
        <v>566</v>
      </c>
    </row>
    <row r="67" spans="1:10" x14ac:dyDescent="0.25">
      <c r="A67" s="14" t="s">
        <v>173</v>
      </c>
      <c r="B67" s="14" t="s">
        <v>290</v>
      </c>
      <c r="C67" s="14" t="s">
        <v>723</v>
      </c>
      <c r="D67" s="14" t="s">
        <v>724</v>
      </c>
      <c r="E67" s="14" t="s">
        <v>588</v>
      </c>
      <c r="F67" s="14" t="s">
        <v>557</v>
      </c>
      <c r="G67" s="14" t="s">
        <v>45</v>
      </c>
      <c r="H67" s="14" t="s">
        <v>725</v>
      </c>
      <c r="J67" s="14" t="s">
        <v>566</v>
      </c>
    </row>
    <row r="68" spans="1:10" x14ac:dyDescent="0.25">
      <c r="A68" s="14" t="s">
        <v>250</v>
      </c>
      <c r="B68" s="14" t="s">
        <v>470</v>
      </c>
      <c r="C68" s="14" t="s">
        <v>726</v>
      </c>
      <c r="D68" s="14" t="s">
        <v>727</v>
      </c>
      <c r="E68" s="14" t="s">
        <v>563</v>
      </c>
      <c r="F68" s="14" t="s">
        <v>635</v>
      </c>
      <c r="G68" s="14" t="s">
        <v>44</v>
      </c>
      <c r="H68" s="14" t="s">
        <v>582</v>
      </c>
      <c r="J68" s="14" t="s">
        <v>566</v>
      </c>
    </row>
    <row r="69" spans="1:10" x14ac:dyDescent="0.25">
      <c r="A69" s="14" t="s">
        <v>127</v>
      </c>
      <c r="B69" s="14" t="s">
        <v>471</v>
      </c>
      <c r="C69" s="14" t="s">
        <v>728</v>
      </c>
      <c r="D69" s="14" t="s">
        <v>127</v>
      </c>
      <c r="E69" s="14" t="s">
        <v>563</v>
      </c>
      <c r="F69" s="14" t="s">
        <v>564</v>
      </c>
      <c r="G69" s="14" t="s">
        <v>44</v>
      </c>
      <c r="H69" s="14" t="s">
        <v>729</v>
      </c>
      <c r="J69" s="14" t="s">
        <v>566</v>
      </c>
    </row>
    <row r="70" spans="1:10" x14ac:dyDescent="0.25">
      <c r="A70" s="14" t="s">
        <v>39</v>
      </c>
      <c r="B70" s="14" t="s">
        <v>730</v>
      </c>
      <c r="C70" s="14" t="s">
        <v>730</v>
      </c>
      <c r="D70" s="14" t="s">
        <v>731</v>
      </c>
      <c r="E70" s="14" t="s">
        <v>573</v>
      </c>
    </row>
    <row r="71" spans="1:10" x14ac:dyDescent="0.25">
      <c r="A71" s="14" t="s">
        <v>39</v>
      </c>
      <c r="B71" s="14" t="s">
        <v>730</v>
      </c>
      <c r="C71" s="14" t="s">
        <v>730</v>
      </c>
      <c r="D71" s="14" t="s">
        <v>731</v>
      </c>
      <c r="E71" s="14" t="s">
        <v>573</v>
      </c>
    </row>
    <row r="72" spans="1:10" x14ac:dyDescent="0.25">
      <c r="A72" s="14" t="s">
        <v>235</v>
      </c>
      <c r="B72" s="14" t="s">
        <v>732</v>
      </c>
      <c r="C72" s="14" t="s">
        <v>733</v>
      </c>
      <c r="D72" s="14" t="s">
        <v>734</v>
      </c>
      <c r="E72" s="14" t="s">
        <v>588</v>
      </c>
      <c r="F72" s="14" t="s">
        <v>635</v>
      </c>
      <c r="G72" s="14" t="s">
        <v>39</v>
      </c>
      <c r="H72" s="14" t="s">
        <v>571</v>
      </c>
      <c r="J72" s="14" t="s">
        <v>560</v>
      </c>
    </row>
    <row r="73" spans="1:10" x14ac:dyDescent="0.25">
      <c r="A73" s="14" t="s">
        <v>128</v>
      </c>
      <c r="B73" s="14" t="s">
        <v>506</v>
      </c>
      <c r="C73" s="14" t="s">
        <v>735</v>
      </c>
      <c r="D73" s="14" t="s">
        <v>736</v>
      </c>
      <c r="E73" s="14" t="s">
        <v>563</v>
      </c>
      <c r="F73" s="14" t="s">
        <v>564</v>
      </c>
      <c r="G73" s="14" t="s">
        <v>44</v>
      </c>
      <c r="H73" s="14" t="s">
        <v>571</v>
      </c>
      <c r="J73" s="14" t="s">
        <v>566</v>
      </c>
    </row>
    <row r="74" spans="1:10" x14ac:dyDescent="0.25">
      <c r="A74" s="14" t="s">
        <v>82</v>
      </c>
      <c r="B74" s="14" t="s">
        <v>322</v>
      </c>
      <c r="C74" s="14" t="s">
        <v>737</v>
      </c>
      <c r="D74" s="14" t="s">
        <v>738</v>
      </c>
      <c r="E74" s="14" t="s">
        <v>588</v>
      </c>
      <c r="F74" s="14" t="s">
        <v>564</v>
      </c>
      <c r="G74" s="14" t="s">
        <v>45</v>
      </c>
      <c r="H74" s="14" t="s">
        <v>739</v>
      </c>
      <c r="J74" s="14" t="s">
        <v>566</v>
      </c>
    </row>
    <row r="75" spans="1:10" x14ac:dyDescent="0.25">
      <c r="A75" s="14" t="s">
        <v>156</v>
      </c>
      <c r="B75" s="14" t="s">
        <v>495</v>
      </c>
      <c r="C75" s="14" t="s">
        <v>740</v>
      </c>
      <c r="D75" s="14" t="s">
        <v>741</v>
      </c>
      <c r="E75" s="14" t="s">
        <v>588</v>
      </c>
      <c r="F75" s="14" t="s">
        <v>564</v>
      </c>
      <c r="G75" s="14" t="s">
        <v>44</v>
      </c>
      <c r="H75" s="14" t="s">
        <v>571</v>
      </c>
      <c r="J75" s="14" t="s">
        <v>566</v>
      </c>
    </row>
    <row r="76" spans="1:10" x14ac:dyDescent="0.25">
      <c r="A76" s="14" t="s">
        <v>213</v>
      </c>
      <c r="B76" s="14" t="s">
        <v>318</v>
      </c>
      <c r="C76" s="14" t="s">
        <v>742</v>
      </c>
      <c r="D76" s="14" t="s">
        <v>743</v>
      </c>
      <c r="E76" s="14" t="s">
        <v>581</v>
      </c>
      <c r="F76" s="14" t="s">
        <v>564</v>
      </c>
      <c r="G76" s="14" t="s">
        <v>58</v>
      </c>
      <c r="H76" s="14" t="s">
        <v>626</v>
      </c>
      <c r="J76" s="14" t="s">
        <v>560</v>
      </c>
    </row>
    <row r="77" spans="1:10" x14ac:dyDescent="0.25">
      <c r="A77" s="14" t="s">
        <v>240</v>
      </c>
      <c r="B77" s="14" t="s">
        <v>291</v>
      </c>
      <c r="C77" s="14" t="s">
        <v>744</v>
      </c>
      <c r="D77" s="14" t="s">
        <v>745</v>
      </c>
      <c r="E77" s="14" t="s">
        <v>556</v>
      </c>
      <c r="F77" s="14" t="s">
        <v>557</v>
      </c>
      <c r="G77" s="14" t="s">
        <v>58</v>
      </c>
      <c r="H77" s="14" t="s">
        <v>746</v>
      </c>
      <c r="I77" s="14" t="s">
        <v>559</v>
      </c>
      <c r="J77" s="14" t="s">
        <v>560</v>
      </c>
    </row>
    <row r="78" spans="1:10" x14ac:dyDescent="0.25">
      <c r="A78" s="14" t="s">
        <v>125</v>
      </c>
      <c r="B78" s="14" t="s">
        <v>418</v>
      </c>
      <c r="C78" s="14" t="s">
        <v>747</v>
      </c>
      <c r="D78" s="14" t="s">
        <v>748</v>
      </c>
      <c r="E78" s="14" t="s">
        <v>594</v>
      </c>
      <c r="G78" s="14" t="s">
        <v>38</v>
      </c>
      <c r="H78" s="14" t="s">
        <v>598</v>
      </c>
      <c r="I78" s="14" t="s">
        <v>599</v>
      </c>
      <c r="J78" s="14" t="s">
        <v>566</v>
      </c>
    </row>
    <row r="79" spans="1:10" x14ac:dyDescent="0.25">
      <c r="A79" s="14" t="s">
        <v>220</v>
      </c>
      <c r="B79" s="14" t="s">
        <v>329</v>
      </c>
      <c r="C79" s="14" t="s">
        <v>1092</v>
      </c>
      <c r="D79" s="14" t="s">
        <v>1186</v>
      </c>
      <c r="E79" s="14" t="s">
        <v>588</v>
      </c>
      <c r="F79" s="14" t="s">
        <v>564</v>
      </c>
      <c r="G79" s="14" t="s">
        <v>58</v>
      </c>
      <c r="H79" s="14" t="s">
        <v>1187</v>
      </c>
      <c r="J79" s="14" t="s">
        <v>566</v>
      </c>
    </row>
    <row r="80" spans="1:10" x14ac:dyDescent="0.25">
      <c r="A80" s="14" t="s">
        <v>152</v>
      </c>
      <c r="B80" s="14" t="s">
        <v>293</v>
      </c>
      <c r="C80" s="14" t="s">
        <v>749</v>
      </c>
      <c r="D80" s="14" t="s">
        <v>750</v>
      </c>
      <c r="E80" s="14" t="s">
        <v>556</v>
      </c>
      <c r="F80" s="14" t="s">
        <v>557</v>
      </c>
      <c r="G80" s="14" t="s">
        <v>58</v>
      </c>
      <c r="H80" s="14" t="s">
        <v>751</v>
      </c>
      <c r="I80" s="14" t="s">
        <v>559</v>
      </c>
      <c r="J80" s="14" t="s">
        <v>560</v>
      </c>
    </row>
    <row r="81" spans="1:10" x14ac:dyDescent="0.25">
      <c r="A81" s="14" t="s">
        <v>752</v>
      </c>
      <c r="B81" s="14" t="s">
        <v>753</v>
      </c>
      <c r="C81" s="14" t="s">
        <v>754</v>
      </c>
      <c r="E81" s="14" t="s">
        <v>573</v>
      </c>
      <c r="J81" s="14" t="s">
        <v>560</v>
      </c>
    </row>
    <row r="82" spans="1:10" x14ac:dyDescent="0.25">
      <c r="A82" s="14" t="s">
        <v>38</v>
      </c>
      <c r="B82" s="14" t="s">
        <v>755</v>
      </c>
      <c r="C82" s="14" t="s">
        <v>755</v>
      </c>
      <c r="D82" s="14" t="s">
        <v>756</v>
      </c>
      <c r="E82" s="14" t="s">
        <v>573</v>
      </c>
    </row>
    <row r="83" spans="1:10" x14ac:dyDescent="0.25">
      <c r="A83" s="14" t="s">
        <v>207</v>
      </c>
      <c r="B83" s="14" t="s">
        <v>420</v>
      </c>
      <c r="C83" s="14" t="s">
        <v>757</v>
      </c>
      <c r="D83" s="14" t="s">
        <v>207</v>
      </c>
      <c r="E83" s="14" t="s">
        <v>581</v>
      </c>
      <c r="G83" s="14" t="s">
        <v>38</v>
      </c>
      <c r="H83" s="14" t="s">
        <v>722</v>
      </c>
      <c r="J83" s="14" t="s">
        <v>560</v>
      </c>
    </row>
    <row r="84" spans="1:10" x14ac:dyDescent="0.25">
      <c r="A84" s="14" t="s">
        <v>253</v>
      </c>
      <c r="B84" s="14" t="s">
        <v>507</v>
      </c>
      <c r="C84" s="14" t="s">
        <v>758</v>
      </c>
      <c r="E84" s="14" t="s">
        <v>573</v>
      </c>
      <c r="J84" s="14" t="s">
        <v>560</v>
      </c>
    </row>
    <row r="85" spans="1:10" x14ac:dyDescent="0.25">
      <c r="A85" s="14" t="s">
        <v>218</v>
      </c>
      <c r="B85" s="14" t="s">
        <v>524</v>
      </c>
      <c r="C85" s="14" t="s">
        <v>759</v>
      </c>
      <c r="D85" s="14" t="s">
        <v>760</v>
      </c>
      <c r="E85" s="14" t="s">
        <v>563</v>
      </c>
      <c r="F85" s="14" t="s">
        <v>564</v>
      </c>
      <c r="G85" s="14" t="s">
        <v>39</v>
      </c>
      <c r="H85" s="14" t="s">
        <v>761</v>
      </c>
      <c r="J85" s="14" t="s">
        <v>566</v>
      </c>
    </row>
    <row r="86" spans="1:10" x14ac:dyDescent="0.25">
      <c r="A86" s="14" t="s">
        <v>91</v>
      </c>
      <c r="B86" s="14" t="s">
        <v>421</v>
      </c>
      <c r="C86" s="14" t="s">
        <v>762</v>
      </c>
      <c r="D86" s="14" t="s">
        <v>763</v>
      </c>
      <c r="E86" s="14" t="s">
        <v>594</v>
      </c>
      <c r="G86" s="14" t="s">
        <v>38</v>
      </c>
      <c r="H86" s="14" t="s">
        <v>598</v>
      </c>
      <c r="I86" s="14" t="s">
        <v>599</v>
      </c>
      <c r="J86" s="14" t="s">
        <v>566</v>
      </c>
    </row>
    <row r="87" spans="1:10" x14ac:dyDescent="0.25">
      <c r="A87" s="14" t="s">
        <v>265</v>
      </c>
      <c r="B87" s="14" t="s">
        <v>325</v>
      </c>
      <c r="C87" s="14" t="s">
        <v>764</v>
      </c>
      <c r="D87" s="14" t="s">
        <v>765</v>
      </c>
      <c r="E87" s="14" t="s">
        <v>588</v>
      </c>
      <c r="F87" s="14" t="s">
        <v>557</v>
      </c>
      <c r="G87" s="14" t="s">
        <v>58</v>
      </c>
      <c r="H87" s="14" t="s">
        <v>766</v>
      </c>
      <c r="I87" s="14" t="s">
        <v>559</v>
      </c>
      <c r="J87" s="14" t="s">
        <v>560</v>
      </c>
    </row>
    <row r="88" spans="1:10" x14ac:dyDescent="0.25">
      <c r="A88" s="14" t="s">
        <v>272</v>
      </c>
      <c r="B88" s="14" t="s">
        <v>767</v>
      </c>
      <c r="C88" s="14" t="s">
        <v>768</v>
      </c>
      <c r="E88" s="14" t="s">
        <v>573</v>
      </c>
      <c r="J88" s="14" t="s">
        <v>560</v>
      </c>
    </row>
    <row r="89" spans="1:10" x14ac:dyDescent="0.25">
      <c r="A89" s="14" t="s">
        <v>49</v>
      </c>
      <c r="B89" s="14" t="s">
        <v>451</v>
      </c>
      <c r="C89" s="14" t="s">
        <v>769</v>
      </c>
      <c r="D89" s="14" t="s">
        <v>770</v>
      </c>
      <c r="E89" s="14" t="s">
        <v>594</v>
      </c>
      <c r="G89" s="14" t="s">
        <v>38</v>
      </c>
      <c r="H89" s="14" t="s">
        <v>598</v>
      </c>
      <c r="I89" s="14" t="s">
        <v>599</v>
      </c>
      <c r="J89" s="14" t="s">
        <v>566</v>
      </c>
    </row>
    <row r="90" spans="1:10" x14ac:dyDescent="0.25">
      <c r="A90" s="14" t="s">
        <v>203</v>
      </c>
      <c r="B90" s="14" t="s">
        <v>771</v>
      </c>
      <c r="C90" s="14" t="s">
        <v>772</v>
      </c>
      <c r="E90" s="14" t="s">
        <v>573</v>
      </c>
      <c r="J90" s="14" t="s">
        <v>560</v>
      </c>
    </row>
    <row r="91" spans="1:10" x14ac:dyDescent="0.25">
      <c r="A91" s="14" t="s">
        <v>508</v>
      </c>
      <c r="B91" s="14" t="s">
        <v>509</v>
      </c>
      <c r="C91" s="14" t="s">
        <v>773</v>
      </c>
      <c r="E91" s="14" t="s">
        <v>573</v>
      </c>
      <c r="J91" s="14" t="s">
        <v>560</v>
      </c>
    </row>
    <row r="92" spans="1:10" x14ac:dyDescent="0.25">
      <c r="A92" s="14" t="s">
        <v>206</v>
      </c>
      <c r="B92" s="14" t="s">
        <v>538</v>
      </c>
      <c r="C92" s="14" t="s">
        <v>774</v>
      </c>
      <c r="D92" s="14" t="s">
        <v>206</v>
      </c>
      <c r="E92" s="14" t="s">
        <v>581</v>
      </c>
      <c r="G92" s="14" t="s">
        <v>39</v>
      </c>
      <c r="H92" s="14" t="s">
        <v>775</v>
      </c>
      <c r="J92" s="14" t="s">
        <v>560</v>
      </c>
    </row>
    <row r="93" spans="1:10" x14ac:dyDescent="0.25">
      <c r="A93" s="14" t="s">
        <v>200</v>
      </c>
      <c r="B93" s="14" t="s">
        <v>319</v>
      </c>
      <c r="C93" s="14" t="s">
        <v>776</v>
      </c>
      <c r="D93" s="14" t="s">
        <v>777</v>
      </c>
      <c r="E93" s="14" t="s">
        <v>563</v>
      </c>
      <c r="F93" s="14" t="s">
        <v>564</v>
      </c>
      <c r="G93" s="14" t="s">
        <v>58</v>
      </c>
      <c r="H93" s="14" t="s">
        <v>626</v>
      </c>
      <c r="J93" s="14" t="s">
        <v>566</v>
      </c>
    </row>
    <row r="94" spans="1:10" x14ac:dyDescent="0.25">
      <c r="A94" s="14" t="s">
        <v>211</v>
      </c>
      <c r="B94" s="14" t="s">
        <v>338</v>
      </c>
      <c r="C94" s="14" t="s">
        <v>778</v>
      </c>
      <c r="D94" s="14" t="s">
        <v>779</v>
      </c>
      <c r="E94" s="14" t="s">
        <v>556</v>
      </c>
      <c r="F94" s="14" t="s">
        <v>557</v>
      </c>
      <c r="G94" s="14" t="s">
        <v>58</v>
      </c>
      <c r="H94" s="14" t="s">
        <v>780</v>
      </c>
      <c r="I94" s="14" t="s">
        <v>559</v>
      </c>
      <c r="J94" s="14" t="s">
        <v>566</v>
      </c>
    </row>
    <row r="95" spans="1:10" x14ac:dyDescent="0.25">
      <c r="A95" s="14" t="s">
        <v>151</v>
      </c>
      <c r="B95" s="14" t="s">
        <v>391</v>
      </c>
      <c r="C95" s="14" t="s">
        <v>781</v>
      </c>
      <c r="D95" s="14" t="s">
        <v>151</v>
      </c>
      <c r="E95" s="14" t="s">
        <v>588</v>
      </c>
      <c r="F95" s="14" t="s">
        <v>564</v>
      </c>
      <c r="G95" s="14" t="s">
        <v>38</v>
      </c>
      <c r="H95" s="14" t="s">
        <v>782</v>
      </c>
      <c r="J95" s="14" t="s">
        <v>566</v>
      </c>
    </row>
    <row r="96" spans="1:10" x14ac:dyDescent="0.25">
      <c r="A96" s="14" t="s">
        <v>783</v>
      </c>
      <c r="B96" s="14" t="s">
        <v>784</v>
      </c>
      <c r="C96" s="14" t="s">
        <v>785</v>
      </c>
      <c r="E96" s="14" t="s">
        <v>573</v>
      </c>
      <c r="J96" s="14" t="s">
        <v>560</v>
      </c>
    </row>
    <row r="97" spans="1:10" x14ac:dyDescent="0.25">
      <c r="A97" s="14" t="s">
        <v>43</v>
      </c>
      <c r="B97" s="14" t="s">
        <v>452</v>
      </c>
      <c r="C97" s="14" t="s">
        <v>786</v>
      </c>
      <c r="D97" s="14" t="s">
        <v>787</v>
      </c>
      <c r="E97" s="14" t="s">
        <v>594</v>
      </c>
      <c r="G97" s="14" t="s">
        <v>38</v>
      </c>
      <c r="H97" s="14" t="s">
        <v>598</v>
      </c>
      <c r="I97" s="14" t="s">
        <v>599</v>
      </c>
      <c r="J97" s="14" t="s">
        <v>566</v>
      </c>
    </row>
    <row r="98" spans="1:10" x14ac:dyDescent="0.25">
      <c r="A98" s="14" t="s">
        <v>126</v>
      </c>
      <c r="B98" s="14" t="s">
        <v>339</v>
      </c>
      <c r="C98" s="14" t="s">
        <v>788</v>
      </c>
      <c r="D98" s="14" t="s">
        <v>789</v>
      </c>
      <c r="E98" s="14" t="s">
        <v>588</v>
      </c>
      <c r="F98" s="14" t="s">
        <v>557</v>
      </c>
      <c r="G98" s="14" t="s">
        <v>58</v>
      </c>
      <c r="H98" s="14" t="s">
        <v>790</v>
      </c>
      <c r="I98" s="14" t="s">
        <v>559</v>
      </c>
      <c r="J98" s="14" t="s">
        <v>566</v>
      </c>
    </row>
    <row r="99" spans="1:10" x14ac:dyDescent="0.25">
      <c r="A99" s="14" t="s">
        <v>145</v>
      </c>
      <c r="B99" s="14" t="s">
        <v>435</v>
      </c>
      <c r="C99" s="14" t="s">
        <v>791</v>
      </c>
      <c r="E99" s="14" t="s">
        <v>573</v>
      </c>
      <c r="J99" s="14" t="s">
        <v>560</v>
      </c>
    </row>
    <row r="100" spans="1:10" x14ac:dyDescent="0.25">
      <c r="A100" s="14" t="s">
        <v>94</v>
      </c>
      <c r="B100" s="14" t="s">
        <v>436</v>
      </c>
      <c r="C100" s="14" t="s">
        <v>792</v>
      </c>
      <c r="D100" s="14" t="s">
        <v>793</v>
      </c>
      <c r="E100" s="14" t="s">
        <v>594</v>
      </c>
      <c r="G100" s="14" t="s">
        <v>38</v>
      </c>
      <c r="H100" s="14" t="s">
        <v>598</v>
      </c>
      <c r="I100" s="14" t="s">
        <v>599</v>
      </c>
      <c r="J100" s="14" t="s">
        <v>566</v>
      </c>
    </row>
    <row r="101" spans="1:10" x14ac:dyDescent="0.25">
      <c r="A101" s="14" t="s">
        <v>216</v>
      </c>
      <c r="B101" s="14" t="s">
        <v>518</v>
      </c>
      <c r="C101" s="14" t="s">
        <v>794</v>
      </c>
      <c r="D101" s="14" t="s">
        <v>216</v>
      </c>
      <c r="E101" s="14" t="s">
        <v>581</v>
      </c>
      <c r="G101" s="14" t="s">
        <v>38</v>
      </c>
      <c r="H101" s="14" t="s">
        <v>722</v>
      </c>
      <c r="J101" s="14" t="s">
        <v>560</v>
      </c>
    </row>
    <row r="102" spans="1:10" x14ac:dyDescent="0.25">
      <c r="A102" s="14" t="s">
        <v>245</v>
      </c>
      <c r="B102" s="14" t="s">
        <v>472</v>
      </c>
      <c r="C102" s="14" t="s">
        <v>795</v>
      </c>
      <c r="D102" s="14" t="s">
        <v>245</v>
      </c>
      <c r="E102" s="14" t="s">
        <v>563</v>
      </c>
      <c r="F102" s="14" t="s">
        <v>635</v>
      </c>
      <c r="G102" s="14" t="s">
        <v>44</v>
      </c>
      <c r="H102" s="14" t="s">
        <v>582</v>
      </c>
      <c r="J102" s="14" t="s">
        <v>566</v>
      </c>
    </row>
    <row r="103" spans="1:10" x14ac:dyDescent="0.25">
      <c r="A103" s="14" t="s">
        <v>473</v>
      </c>
      <c r="B103" s="14" t="s">
        <v>474</v>
      </c>
      <c r="C103" s="14" t="s">
        <v>796</v>
      </c>
      <c r="E103" s="14" t="s">
        <v>573</v>
      </c>
      <c r="J103" s="14" t="s">
        <v>560</v>
      </c>
    </row>
    <row r="104" spans="1:10" x14ac:dyDescent="0.25">
      <c r="A104" s="14" t="s">
        <v>234</v>
      </c>
      <c r="B104" s="14" t="s">
        <v>529</v>
      </c>
      <c r="C104" s="14" t="s">
        <v>797</v>
      </c>
      <c r="D104" s="14" t="s">
        <v>234</v>
      </c>
      <c r="E104" s="14" t="s">
        <v>581</v>
      </c>
      <c r="G104" s="14" t="s">
        <v>39</v>
      </c>
      <c r="H104" s="14" t="s">
        <v>571</v>
      </c>
      <c r="J104" s="14" t="s">
        <v>560</v>
      </c>
    </row>
    <row r="105" spans="1:10" x14ac:dyDescent="0.25">
      <c r="A105" s="14" t="s">
        <v>129</v>
      </c>
      <c r="B105" s="14" t="s">
        <v>496</v>
      </c>
      <c r="C105" s="14" t="s">
        <v>798</v>
      </c>
      <c r="D105" s="14" t="s">
        <v>799</v>
      </c>
      <c r="E105" s="14" t="s">
        <v>588</v>
      </c>
      <c r="F105" s="14" t="s">
        <v>564</v>
      </c>
      <c r="G105" s="14" t="s">
        <v>44</v>
      </c>
      <c r="H105" s="14" t="s">
        <v>800</v>
      </c>
      <c r="J105" s="14" t="s">
        <v>566</v>
      </c>
    </row>
    <row r="106" spans="1:10" x14ac:dyDescent="0.25">
      <c r="A106" s="14" t="s">
        <v>172</v>
      </c>
      <c r="B106" s="14" t="s">
        <v>340</v>
      </c>
      <c r="C106" s="14" t="s">
        <v>801</v>
      </c>
      <c r="D106" s="14" t="s">
        <v>802</v>
      </c>
      <c r="E106" s="14" t="s">
        <v>556</v>
      </c>
      <c r="F106" s="14" t="s">
        <v>557</v>
      </c>
      <c r="G106" s="14" t="s">
        <v>58</v>
      </c>
      <c r="H106" s="14" t="s">
        <v>803</v>
      </c>
      <c r="I106" s="14" t="s">
        <v>559</v>
      </c>
      <c r="J106" s="14" t="s">
        <v>566</v>
      </c>
    </row>
    <row r="107" spans="1:10" x14ac:dyDescent="0.25">
      <c r="A107" s="14" t="s">
        <v>238</v>
      </c>
      <c r="B107" s="14" t="s">
        <v>341</v>
      </c>
      <c r="C107" s="14" t="s">
        <v>804</v>
      </c>
      <c r="D107" s="14" t="s">
        <v>805</v>
      </c>
      <c r="E107" s="14" t="s">
        <v>556</v>
      </c>
      <c r="F107" s="14" t="s">
        <v>557</v>
      </c>
      <c r="G107" s="14" t="s">
        <v>58</v>
      </c>
      <c r="H107" s="14" t="s">
        <v>626</v>
      </c>
      <c r="I107" s="14" t="s">
        <v>559</v>
      </c>
      <c r="J107" s="14" t="s">
        <v>566</v>
      </c>
    </row>
    <row r="108" spans="1:10" x14ac:dyDescent="0.25">
      <c r="A108" s="14" t="s">
        <v>205</v>
      </c>
      <c r="B108" s="14" t="s">
        <v>510</v>
      </c>
      <c r="C108" s="14" t="s">
        <v>806</v>
      </c>
      <c r="D108" s="14" t="s">
        <v>807</v>
      </c>
      <c r="E108" s="14" t="s">
        <v>588</v>
      </c>
      <c r="F108" s="14" t="s">
        <v>557</v>
      </c>
      <c r="G108" s="14" t="s">
        <v>44</v>
      </c>
      <c r="H108" s="14" t="s">
        <v>808</v>
      </c>
      <c r="I108" s="14" t="s">
        <v>559</v>
      </c>
      <c r="J108" s="14" t="s">
        <v>566</v>
      </c>
    </row>
    <row r="109" spans="1:10" x14ac:dyDescent="0.25">
      <c r="A109" s="14" t="s">
        <v>185</v>
      </c>
      <c r="B109" s="14" t="s">
        <v>475</v>
      </c>
      <c r="C109" s="14" t="s">
        <v>809</v>
      </c>
      <c r="D109" s="14" t="s">
        <v>810</v>
      </c>
      <c r="E109" s="14" t="s">
        <v>556</v>
      </c>
      <c r="F109" s="14" t="s">
        <v>557</v>
      </c>
      <c r="G109" s="14" t="s">
        <v>44</v>
      </c>
      <c r="H109" s="14" t="s">
        <v>811</v>
      </c>
      <c r="I109" s="14" t="s">
        <v>559</v>
      </c>
      <c r="J109" s="14" t="s">
        <v>566</v>
      </c>
    </row>
    <row r="110" spans="1:10" x14ac:dyDescent="0.25">
      <c r="A110" s="14" t="s">
        <v>1182</v>
      </c>
      <c r="B110" s="14" t="s">
        <v>812</v>
      </c>
      <c r="C110" s="14" t="s">
        <v>813</v>
      </c>
      <c r="D110" s="20" t="s">
        <v>1179</v>
      </c>
      <c r="E110" s="14" t="s">
        <v>573</v>
      </c>
      <c r="J110" s="14" t="s">
        <v>560</v>
      </c>
    </row>
    <row r="111" spans="1:10" x14ac:dyDescent="0.25">
      <c r="A111" s="14" t="s">
        <v>264</v>
      </c>
      <c r="B111" s="14" t="s">
        <v>437</v>
      </c>
      <c r="C111" s="14" t="s">
        <v>814</v>
      </c>
      <c r="E111" s="14" t="s">
        <v>573</v>
      </c>
      <c r="J111" s="14" t="s">
        <v>560</v>
      </c>
    </row>
    <row r="112" spans="1:10" x14ac:dyDescent="0.25">
      <c r="A112" s="14" t="s">
        <v>149</v>
      </c>
      <c r="B112" s="14" t="s">
        <v>497</v>
      </c>
      <c r="C112" s="14" t="s">
        <v>815</v>
      </c>
      <c r="D112" s="14" t="s">
        <v>816</v>
      </c>
      <c r="E112" s="14" t="s">
        <v>588</v>
      </c>
      <c r="F112" s="14" t="s">
        <v>557</v>
      </c>
      <c r="G112" s="14" t="s">
        <v>44</v>
      </c>
      <c r="H112" s="14" t="s">
        <v>817</v>
      </c>
      <c r="I112" s="14" t="s">
        <v>559</v>
      </c>
      <c r="J112" s="14" t="s">
        <v>566</v>
      </c>
    </row>
    <row r="113" spans="1:10" x14ac:dyDescent="0.25">
      <c r="A113" s="14" t="s">
        <v>47</v>
      </c>
      <c r="B113" s="14" t="s">
        <v>357</v>
      </c>
      <c r="C113" s="14" t="s">
        <v>818</v>
      </c>
      <c r="D113" s="14" t="s">
        <v>819</v>
      </c>
      <c r="E113" s="14" t="s">
        <v>581</v>
      </c>
      <c r="G113" s="14" t="s">
        <v>39</v>
      </c>
      <c r="H113" s="14" t="s">
        <v>820</v>
      </c>
      <c r="J113" s="14" t="s">
        <v>566</v>
      </c>
    </row>
    <row r="114" spans="1:10" x14ac:dyDescent="0.25">
      <c r="A114" s="14" t="s">
        <v>80</v>
      </c>
      <c r="B114" s="14" t="s">
        <v>409</v>
      </c>
      <c r="C114" s="14" t="s">
        <v>821</v>
      </c>
      <c r="D114" s="14" t="s">
        <v>80</v>
      </c>
      <c r="E114" s="14" t="s">
        <v>594</v>
      </c>
      <c r="G114" s="14" t="s">
        <v>38</v>
      </c>
      <c r="H114" s="14" t="s">
        <v>822</v>
      </c>
      <c r="J114" s="14" t="s">
        <v>566</v>
      </c>
    </row>
    <row r="115" spans="1:10" x14ac:dyDescent="0.25">
      <c r="A115" s="14" t="s">
        <v>162</v>
      </c>
      <c r="B115" s="14" t="s">
        <v>422</v>
      </c>
      <c r="C115" s="14" t="s">
        <v>823</v>
      </c>
      <c r="D115" s="14" t="s">
        <v>824</v>
      </c>
      <c r="E115" s="14" t="s">
        <v>594</v>
      </c>
      <c r="G115" s="14" t="s">
        <v>38</v>
      </c>
      <c r="H115" s="14" t="s">
        <v>825</v>
      </c>
      <c r="J115" s="14" t="s">
        <v>566</v>
      </c>
    </row>
    <row r="116" spans="1:10" x14ac:dyDescent="0.25">
      <c r="A116" s="14" t="s">
        <v>60</v>
      </c>
      <c r="B116" s="14" t="s">
        <v>367</v>
      </c>
      <c r="C116" s="14" t="s">
        <v>826</v>
      </c>
      <c r="D116" s="14" t="s">
        <v>827</v>
      </c>
      <c r="E116" s="14" t="s">
        <v>588</v>
      </c>
      <c r="F116" s="14" t="s">
        <v>564</v>
      </c>
      <c r="G116" s="14" t="s">
        <v>52</v>
      </c>
      <c r="H116" s="14" t="s">
        <v>828</v>
      </c>
      <c r="J116" s="14" t="s">
        <v>566</v>
      </c>
    </row>
    <row r="117" spans="1:10" x14ac:dyDescent="0.25">
      <c r="A117" s="14" t="s">
        <v>76</v>
      </c>
      <c r="B117" s="14" t="s">
        <v>376</v>
      </c>
      <c r="C117" s="14" t="s">
        <v>829</v>
      </c>
      <c r="D117" s="14" t="s">
        <v>830</v>
      </c>
      <c r="E117" s="14" t="s">
        <v>588</v>
      </c>
      <c r="F117" s="14" t="s">
        <v>564</v>
      </c>
      <c r="G117" s="14" t="s">
        <v>39</v>
      </c>
      <c r="H117" s="14" t="s">
        <v>831</v>
      </c>
      <c r="J117" s="14" t="s">
        <v>566</v>
      </c>
    </row>
    <row r="118" spans="1:10" x14ac:dyDescent="0.25">
      <c r="A118" s="14" t="s">
        <v>112</v>
      </c>
      <c r="B118" s="14" t="s">
        <v>368</v>
      </c>
      <c r="C118" s="14" t="s">
        <v>832</v>
      </c>
      <c r="D118" s="14" t="s">
        <v>833</v>
      </c>
      <c r="E118" s="14" t="s">
        <v>563</v>
      </c>
      <c r="F118" s="14" t="s">
        <v>564</v>
      </c>
      <c r="G118" s="14" t="s">
        <v>45</v>
      </c>
      <c r="H118" s="14" t="s">
        <v>834</v>
      </c>
      <c r="J118" s="14" t="s">
        <v>560</v>
      </c>
    </row>
    <row r="119" spans="1:10" x14ac:dyDescent="0.25">
      <c r="A119" s="14" t="s">
        <v>97</v>
      </c>
      <c r="B119" s="14" t="s">
        <v>392</v>
      </c>
      <c r="C119" s="14" t="s">
        <v>835</v>
      </c>
      <c r="D119" s="14" t="s">
        <v>836</v>
      </c>
      <c r="E119" s="14" t="s">
        <v>563</v>
      </c>
      <c r="F119" s="14" t="s">
        <v>564</v>
      </c>
      <c r="G119" s="14" t="s">
        <v>45</v>
      </c>
      <c r="H119" s="14" t="s">
        <v>837</v>
      </c>
      <c r="J119" s="14" t="s">
        <v>560</v>
      </c>
    </row>
    <row r="120" spans="1:10" x14ac:dyDescent="0.25">
      <c r="A120" s="14" t="s">
        <v>86</v>
      </c>
      <c r="B120" s="14" t="s">
        <v>423</v>
      </c>
      <c r="C120" s="14" t="s">
        <v>838</v>
      </c>
      <c r="D120" s="14" t="s">
        <v>86</v>
      </c>
      <c r="E120" s="14" t="s">
        <v>594</v>
      </c>
      <c r="G120" s="14" t="s">
        <v>38</v>
      </c>
      <c r="H120" s="14" t="s">
        <v>598</v>
      </c>
      <c r="I120" s="14" t="s">
        <v>599</v>
      </c>
      <c r="J120" s="14" t="s">
        <v>566</v>
      </c>
    </row>
    <row r="121" spans="1:10" x14ac:dyDescent="0.25">
      <c r="A121" s="14" t="s">
        <v>84</v>
      </c>
      <c r="B121" s="14" t="s">
        <v>393</v>
      </c>
      <c r="C121" s="14" t="s">
        <v>839</v>
      </c>
      <c r="D121" s="14" t="s">
        <v>840</v>
      </c>
      <c r="E121" s="14" t="s">
        <v>594</v>
      </c>
      <c r="G121" s="14" t="s">
        <v>45</v>
      </c>
      <c r="H121" s="14" t="s">
        <v>841</v>
      </c>
      <c r="J121" s="14" t="s">
        <v>566</v>
      </c>
    </row>
    <row r="122" spans="1:10" x14ac:dyDescent="0.25">
      <c r="A122" s="14" t="s">
        <v>56</v>
      </c>
      <c r="B122" s="14" t="s">
        <v>438</v>
      </c>
      <c r="C122" s="14" t="s">
        <v>842</v>
      </c>
      <c r="D122" s="14" t="s">
        <v>843</v>
      </c>
      <c r="E122" s="14" t="s">
        <v>594</v>
      </c>
      <c r="G122" s="14" t="s">
        <v>38</v>
      </c>
      <c r="H122" s="14" t="s">
        <v>598</v>
      </c>
      <c r="I122" s="14" t="s">
        <v>599</v>
      </c>
      <c r="J122" s="14" t="s">
        <v>566</v>
      </c>
    </row>
    <row r="123" spans="1:10" x14ac:dyDescent="0.25">
      <c r="A123" s="14" t="s">
        <v>182</v>
      </c>
      <c r="B123" s="14" t="s">
        <v>476</v>
      </c>
      <c r="C123" s="14" t="s">
        <v>844</v>
      </c>
      <c r="D123" s="14" t="s">
        <v>182</v>
      </c>
      <c r="E123" s="14" t="s">
        <v>563</v>
      </c>
      <c r="F123" s="14" t="s">
        <v>564</v>
      </c>
      <c r="G123" s="14" t="s">
        <v>44</v>
      </c>
      <c r="H123" s="14" t="s">
        <v>845</v>
      </c>
      <c r="J123" s="14" t="s">
        <v>566</v>
      </c>
    </row>
    <row r="124" spans="1:10" x14ac:dyDescent="0.25">
      <c r="A124" s="14" t="s">
        <v>48</v>
      </c>
      <c r="B124" s="14" t="s">
        <v>360</v>
      </c>
      <c r="C124" s="14" t="s">
        <v>846</v>
      </c>
      <c r="D124" s="14" t="s">
        <v>48</v>
      </c>
      <c r="E124" s="14" t="s">
        <v>594</v>
      </c>
      <c r="G124" s="14" t="s">
        <v>39</v>
      </c>
      <c r="H124" s="14" t="s">
        <v>847</v>
      </c>
      <c r="J124" s="14" t="s">
        <v>566</v>
      </c>
    </row>
    <row r="125" spans="1:10" x14ac:dyDescent="0.25">
      <c r="A125" s="14" t="s">
        <v>123</v>
      </c>
      <c r="B125" s="14" t="s">
        <v>394</v>
      </c>
      <c r="C125" s="14" t="s">
        <v>848</v>
      </c>
      <c r="D125" s="14" t="s">
        <v>849</v>
      </c>
      <c r="E125" s="14" t="s">
        <v>563</v>
      </c>
      <c r="F125" s="14" t="s">
        <v>564</v>
      </c>
      <c r="G125" s="14" t="s">
        <v>45</v>
      </c>
      <c r="H125" s="14" t="s">
        <v>850</v>
      </c>
      <c r="J125" s="14" t="s">
        <v>566</v>
      </c>
    </row>
    <row r="126" spans="1:10" x14ac:dyDescent="0.25">
      <c r="A126" s="14" t="s">
        <v>100</v>
      </c>
      <c r="B126" s="14" t="s">
        <v>351</v>
      </c>
      <c r="C126" s="14" t="s">
        <v>851</v>
      </c>
      <c r="D126" s="14" t="s">
        <v>852</v>
      </c>
      <c r="E126" s="14" t="s">
        <v>563</v>
      </c>
      <c r="F126" s="14" t="s">
        <v>564</v>
      </c>
      <c r="G126" s="14" t="s">
        <v>38</v>
      </c>
      <c r="H126" s="14" t="s">
        <v>853</v>
      </c>
      <c r="J126" s="14" t="s">
        <v>560</v>
      </c>
    </row>
    <row r="127" spans="1:10" x14ac:dyDescent="0.25">
      <c r="A127" s="14" t="s">
        <v>124</v>
      </c>
      <c r="B127" s="14" t="s">
        <v>294</v>
      </c>
      <c r="C127" s="14" t="s">
        <v>854</v>
      </c>
      <c r="D127" s="14" t="s">
        <v>855</v>
      </c>
      <c r="E127" s="14" t="s">
        <v>588</v>
      </c>
      <c r="F127" s="14" t="s">
        <v>557</v>
      </c>
      <c r="G127" s="14" t="s">
        <v>58</v>
      </c>
      <c r="H127" s="14" t="s">
        <v>856</v>
      </c>
      <c r="J127" s="14" t="s">
        <v>566</v>
      </c>
    </row>
    <row r="128" spans="1:10" x14ac:dyDescent="0.25">
      <c r="A128" s="14" t="s">
        <v>255</v>
      </c>
      <c r="B128" s="14" t="s">
        <v>530</v>
      </c>
      <c r="C128" s="14" t="s">
        <v>857</v>
      </c>
      <c r="D128" s="14" t="s">
        <v>858</v>
      </c>
      <c r="E128" s="14" t="s">
        <v>588</v>
      </c>
      <c r="F128" s="14" t="s">
        <v>557</v>
      </c>
      <c r="G128" s="14" t="s">
        <v>39</v>
      </c>
      <c r="H128" s="14" t="s">
        <v>595</v>
      </c>
      <c r="J128" s="14" t="s">
        <v>560</v>
      </c>
    </row>
    <row r="129" spans="1:10" x14ac:dyDescent="0.25">
      <c r="A129" s="14" t="s">
        <v>236</v>
      </c>
      <c r="B129" s="14" t="s">
        <v>359</v>
      </c>
      <c r="C129" s="14" t="s">
        <v>859</v>
      </c>
      <c r="D129" s="14" t="s">
        <v>860</v>
      </c>
      <c r="E129" s="14" t="s">
        <v>556</v>
      </c>
      <c r="G129" s="14" t="s">
        <v>39</v>
      </c>
      <c r="H129" s="14" t="s">
        <v>861</v>
      </c>
      <c r="J129" s="14" t="s">
        <v>560</v>
      </c>
    </row>
    <row r="130" spans="1:10" x14ac:dyDescent="0.25">
      <c r="A130" s="14" t="s">
        <v>51</v>
      </c>
      <c r="B130" s="14" t="s">
        <v>363</v>
      </c>
      <c r="C130" s="14" t="s">
        <v>862</v>
      </c>
      <c r="D130" s="14" t="s">
        <v>362</v>
      </c>
      <c r="E130" s="14" t="s">
        <v>594</v>
      </c>
      <c r="F130" s="14" t="s">
        <v>564</v>
      </c>
      <c r="G130" s="14" t="s">
        <v>39</v>
      </c>
      <c r="H130" s="14" t="s">
        <v>863</v>
      </c>
      <c r="J130" s="14" t="s">
        <v>566</v>
      </c>
    </row>
    <row r="131" spans="1:10" x14ac:dyDescent="0.25">
      <c r="A131" s="14" t="s">
        <v>110</v>
      </c>
      <c r="B131" s="14" t="s">
        <v>395</v>
      </c>
      <c r="C131" s="14" t="s">
        <v>864</v>
      </c>
      <c r="D131" s="14" t="s">
        <v>865</v>
      </c>
      <c r="E131" s="14" t="s">
        <v>581</v>
      </c>
      <c r="G131" s="14" t="s">
        <v>45</v>
      </c>
      <c r="H131" s="14" t="s">
        <v>866</v>
      </c>
      <c r="J131" s="14" t="s">
        <v>566</v>
      </c>
    </row>
    <row r="132" spans="1:10" x14ac:dyDescent="0.25">
      <c r="A132" s="14" t="s">
        <v>164</v>
      </c>
      <c r="B132" s="14" t="s">
        <v>352</v>
      </c>
      <c r="C132" s="14" t="s">
        <v>867</v>
      </c>
      <c r="D132" s="14" t="s">
        <v>164</v>
      </c>
      <c r="E132" s="14" t="s">
        <v>588</v>
      </c>
      <c r="F132" s="14" t="s">
        <v>557</v>
      </c>
      <c r="G132" s="14" t="s">
        <v>38</v>
      </c>
      <c r="H132" s="14" t="s">
        <v>868</v>
      </c>
      <c r="I132" s="14" t="s">
        <v>559</v>
      </c>
      <c r="J132" s="14" t="s">
        <v>566</v>
      </c>
    </row>
    <row r="133" spans="1:10" x14ac:dyDescent="0.25">
      <c r="A133" s="14" t="s">
        <v>170</v>
      </c>
      <c r="B133" s="14" t="s">
        <v>378</v>
      </c>
      <c r="C133" s="14" t="s">
        <v>869</v>
      </c>
      <c r="D133" s="14" t="s">
        <v>377</v>
      </c>
      <c r="E133" s="14" t="s">
        <v>588</v>
      </c>
      <c r="F133" s="14" t="s">
        <v>557</v>
      </c>
      <c r="G133" s="14" t="s">
        <v>39</v>
      </c>
      <c r="H133" s="14" t="s">
        <v>870</v>
      </c>
      <c r="J133" s="14" t="s">
        <v>560</v>
      </c>
    </row>
    <row r="134" spans="1:10" x14ac:dyDescent="0.25">
      <c r="A134" s="14" t="s">
        <v>44</v>
      </c>
      <c r="B134" s="14" t="s">
        <v>871</v>
      </c>
      <c r="C134" s="14" t="s">
        <v>871</v>
      </c>
      <c r="D134" s="14" t="s">
        <v>872</v>
      </c>
      <c r="E134" s="14" t="s">
        <v>573</v>
      </c>
    </row>
    <row r="135" spans="1:10" x14ac:dyDescent="0.25">
      <c r="A135" s="14" t="s">
        <v>44</v>
      </c>
      <c r="B135" s="14" t="s">
        <v>871</v>
      </c>
      <c r="C135" s="14" t="s">
        <v>871</v>
      </c>
      <c r="D135" s="14" t="s">
        <v>872</v>
      </c>
      <c r="E135" s="14" t="s">
        <v>573</v>
      </c>
    </row>
    <row r="136" spans="1:10" x14ac:dyDescent="0.25">
      <c r="A136" s="14" t="s">
        <v>122</v>
      </c>
      <c r="B136" s="14" t="s">
        <v>426</v>
      </c>
      <c r="C136" s="14" t="s">
        <v>873</v>
      </c>
      <c r="D136" s="14" t="s">
        <v>874</v>
      </c>
      <c r="E136" s="14" t="s">
        <v>581</v>
      </c>
      <c r="G136" s="14" t="s">
        <v>38</v>
      </c>
      <c r="H136" s="14" t="s">
        <v>598</v>
      </c>
      <c r="I136" s="14" t="s">
        <v>599</v>
      </c>
      <c r="J136" s="14" t="s">
        <v>566</v>
      </c>
    </row>
    <row r="137" spans="1:10" x14ac:dyDescent="0.25">
      <c r="A137" s="14" t="s">
        <v>132</v>
      </c>
      <c r="B137" s="14" t="s">
        <v>396</v>
      </c>
      <c r="C137" s="14" t="s">
        <v>875</v>
      </c>
      <c r="D137" s="14" t="s">
        <v>876</v>
      </c>
      <c r="E137" s="14" t="s">
        <v>563</v>
      </c>
      <c r="F137" s="14" t="s">
        <v>564</v>
      </c>
      <c r="G137" s="14" t="s">
        <v>45</v>
      </c>
      <c r="H137" s="14" t="s">
        <v>877</v>
      </c>
      <c r="J137" s="14" t="s">
        <v>560</v>
      </c>
    </row>
    <row r="138" spans="1:10" x14ac:dyDescent="0.25">
      <c r="A138" s="14" t="s">
        <v>225</v>
      </c>
      <c r="B138" s="14" t="s">
        <v>330</v>
      </c>
      <c r="C138" s="14" t="s">
        <v>878</v>
      </c>
      <c r="D138" s="14" t="s">
        <v>879</v>
      </c>
      <c r="E138" s="14" t="s">
        <v>588</v>
      </c>
      <c r="F138" s="14" t="s">
        <v>557</v>
      </c>
      <c r="G138" s="14" t="s">
        <v>58</v>
      </c>
      <c r="H138" s="14" t="s">
        <v>880</v>
      </c>
      <c r="J138" s="14" t="s">
        <v>566</v>
      </c>
    </row>
    <row r="139" spans="1:10" x14ac:dyDescent="0.25">
      <c r="A139" s="14" t="s">
        <v>138</v>
      </c>
      <c r="B139" s="14" t="s">
        <v>342</v>
      </c>
      <c r="C139" s="14" t="s">
        <v>881</v>
      </c>
      <c r="D139" s="14" t="s">
        <v>882</v>
      </c>
      <c r="E139" s="14" t="s">
        <v>556</v>
      </c>
      <c r="F139" s="14" t="s">
        <v>557</v>
      </c>
      <c r="G139" s="14" t="s">
        <v>58</v>
      </c>
      <c r="H139" s="14" t="s">
        <v>883</v>
      </c>
      <c r="I139" s="14" t="s">
        <v>559</v>
      </c>
      <c r="J139" s="14" t="s">
        <v>560</v>
      </c>
    </row>
    <row r="140" spans="1:10" x14ac:dyDescent="0.25">
      <c r="A140" s="14" t="s">
        <v>131</v>
      </c>
      <c r="B140" s="14" t="s">
        <v>323</v>
      </c>
      <c r="C140" s="14" t="s">
        <v>884</v>
      </c>
      <c r="D140" s="14" t="s">
        <v>885</v>
      </c>
      <c r="E140" s="14" t="s">
        <v>563</v>
      </c>
      <c r="F140" s="14" t="s">
        <v>564</v>
      </c>
      <c r="G140" s="14" t="s">
        <v>45</v>
      </c>
      <c r="H140" s="14" t="s">
        <v>886</v>
      </c>
      <c r="J140" s="14" t="s">
        <v>560</v>
      </c>
    </row>
    <row r="141" spans="1:10" x14ac:dyDescent="0.25">
      <c r="A141" s="14" t="s">
        <v>115</v>
      </c>
      <c r="B141" s="14" t="s">
        <v>427</v>
      </c>
      <c r="C141" s="14" t="s">
        <v>887</v>
      </c>
      <c r="D141" s="14" t="s">
        <v>888</v>
      </c>
      <c r="E141" s="14" t="s">
        <v>581</v>
      </c>
      <c r="G141" s="14" t="s">
        <v>38</v>
      </c>
      <c r="H141" s="14" t="s">
        <v>598</v>
      </c>
      <c r="I141" s="14" t="s">
        <v>599</v>
      </c>
      <c r="J141" s="14" t="s">
        <v>566</v>
      </c>
    </row>
    <row r="142" spans="1:10" x14ac:dyDescent="0.25">
      <c r="A142" s="14" t="s">
        <v>120</v>
      </c>
      <c r="B142" s="14" t="s">
        <v>455</v>
      </c>
      <c r="C142" s="14" t="s">
        <v>889</v>
      </c>
      <c r="D142" s="14" t="s">
        <v>890</v>
      </c>
      <c r="E142" s="14" t="s">
        <v>594</v>
      </c>
      <c r="G142" s="14" t="s">
        <v>38</v>
      </c>
      <c r="H142" s="14" t="s">
        <v>598</v>
      </c>
      <c r="I142" s="14" t="s">
        <v>599</v>
      </c>
      <c r="J142" s="14" t="s">
        <v>566</v>
      </c>
    </row>
    <row r="143" spans="1:10" x14ac:dyDescent="0.25">
      <c r="A143" s="14" t="s">
        <v>153</v>
      </c>
      <c r="B143" s="14" t="s">
        <v>358</v>
      </c>
      <c r="C143" s="14" t="s">
        <v>891</v>
      </c>
      <c r="D143" s="14" t="s">
        <v>892</v>
      </c>
      <c r="E143" s="14" t="s">
        <v>581</v>
      </c>
      <c r="G143" s="14" t="s">
        <v>39</v>
      </c>
      <c r="H143" s="14" t="s">
        <v>893</v>
      </c>
      <c r="J143" s="14" t="s">
        <v>566</v>
      </c>
    </row>
    <row r="144" spans="1:10" x14ac:dyDescent="0.25">
      <c r="A144" s="14" t="s">
        <v>196</v>
      </c>
      <c r="B144" s="14" t="s">
        <v>295</v>
      </c>
      <c r="C144" s="14" t="s">
        <v>896</v>
      </c>
      <c r="D144" s="14" t="s">
        <v>897</v>
      </c>
      <c r="E144" s="14" t="s">
        <v>556</v>
      </c>
      <c r="F144" s="14" t="s">
        <v>557</v>
      </c>
      <c r="G144" s="14" t="s">
        <v>58</v>
      </c>
      <c r="H144" s="14" t="s">
        <v>898</v>
      </c>
      <c r="I144" s="14" t="s">
        <v>559</v>
      </c>
      <c r="J144" s="14" t="s">
        <v>566</v>
      </c>
    </row>
    <row r="145" spans="1:10" x14ac:dyDescent="0.25">
      <c r="A145" s="14" t="s">
        <v>219</v>
      </c>
      <c r="B145" s="14" t="s">
        <v>296</v>
      </c>
      <c r="C145" s="14" t="s">
        <v>899</v>
      </c>
      <c r="D145" s="14" t="s">
        <v>900</v>
      </c>
      <c r="E145" s="14" t="s">
        <v>556</v>
      </c>
      <c r="F145" s="14" t="s">
        <v>557</v>
      </c>
      <c r="G145" s="14" t="s">
        <v>58</v>
      </c>
      <c r="H145" s="14" t="s">
        <v>901</v>
      </c>
      <c r="I145" s="14" t="s">
        <v>559</v>
      </c>
      <c r="J145" s="14" t="s">
        <v>566</v>
      </c>
    </row>
    <row r="146" spans="1:10" x14ac:dyDescent="0.25">
      <c r="A146" s="14" t="s">
        <v>69</v>
      </c>
      <c r="B146" s="14" t="s">
        <v>379</v>
      </c>
      <c r="C146" s="14" t="s">
        <v>902</v>
      </c>
      <c r="D146" s="14" t="s">
        <v>69</v>
      </c>
      <c r="E146" s="14" t="s">
        <v>563</v>
      </c>
      <c r="F146" s="14" t="s">
        <v>564</v>
      </c>
      <c r="G146" s="14" t="s">
        <v>39</v>
      </c>
      <c r="H146" s="14" t="s">
        <v>903</v>
      </c>
      <c r="J146" s="14" t="s">
        <v>566</v>
      </c>
    </row>
    <row r="147" spans="1:10" x14ac:dyDescent="0.25">
      <c r="A147" s="14" t="s">
        <v>212</v>
      </c>
      <c r="B147" s="14" t="s">
        <v>369</v>
      </c>
      <c r="C147" s="14" t="s">
        <v>904</v>
      </c>
      <c r="D147" s="14" t="s">
        <v>905</v>
      </c>
      <c r="E147" s="14" t="s">
        <v>563</v>
      </c>
      <c r="F147" s="14" t="s">
        <v>557</v>
      </c>
      <c r="G147" s="14" t="s">
        <v>52</v>
      </c>
      <c r="H147" s="14" t="s">
        <v>906</v>
      </c>
      <c r="J147" s="14" t="s">
        <v>566</v>
      </c>
    </row>
    <row r="148" spans="1:10" x14ac:dyDescent="0.25">
      <c r="A148" s="14" t="s">
        <v>179</v>
      </c>
      <c r="B148" s="14" t="s">
        <v>343</v>
      </c>
      <c r="C148" s="14" t="s">
        <v>907</v>
      </c>
      <c r="D148" s="14" t="s">
        <v>908</v>
      </c>
      <c r="E148" s="14" t="s">
        <v>556</v>
      </c>
      <c r="F148" s="14" t="s">
        <v>557</v>
      </c>
      <c r="G148" s="14" t="s">
        <v>58</v>
      </c>
      <c r="H148" s="14" t="s">
        <v>626</v>
      </c>
      <c r="I148" s="14" t="s">
        <v>559</v>
      </c>
      <c r="J148" s="14" t="s">
        <v>566</v>
      </c>
    </row>
    <row r="149" spans="1:10" x14ac:dyDescent="0.25">
      <c r="A149" s="14" t="s">
        <v>136</v>
      </c>
      <c r="B149" s="14" t="s">
        <v>440</v>
      </c>
      <c r="C149" s="14" t="s">
        <v>909</v>
      </c>
      <c r="D149" s="14" t="s">
        <v>910</v>
      </c>
      <c r="E149" s="14" t="s">
        <v>581</v>
      </c>
      <c r="G149" s="14" t="s">
        <v>45</v>
      </c>
      <c r="H149" s="14" t="s">
        <v>598</v>
      </c>
      <c r="I149" s="14" t="s">
        <v>599</v>
      </c>
      <c r="J149" s="14" t="s">
        <v>566</v>
      </c>
    </row>
    <row r="150" spans="1:10" x14ac:dyDescent="0.25">
      <c r="A150" s="14" t="s">
        <v>130</v>
      </c>
      <c r="B150" s="14" t="s">
        <v>531</v>
      </c>
      <c r="C150" s="14" t="s">
        <v>911</v>
      </c>
      <c r="D150" s="14" t="s">
        <v>912</v>
      </c>
      <c r="E150" s="14" t="s">
        <v>563</v>
      </c>
      <c r="F150" s="14" t="s">
        <v>557</v>
      </c>
      <c r="G150" s="14" t="s">
        <v>39</v>
      </c>
      <c r="H150" s="14" t="s">
        <v>571</v>
      </c>
      <c r="J150" s="14" t="s">
        <v>560</v>
      </c>
    </row>
    <row r="151" spans="1:10" x14ac:dyDescent="0.25">
      <c r="A151" s="14" t="s">
        <v>477</v>
      </c>
      <c r="B151" s="14" t="s">
        <v>478</v>
      </c>
      <c r="C151" s="14" t="s">
        <v>913</v>
      </c>
      <c r="E151" s="14" t="s">
        <v>573</v>
      </c>
      <c r="J151" s="14" t="s">
        <v>560</v>
      </c>
    </row>
    <row r="152" spans="1:10" x14ac:dyDescent="0.25">
      <c r="A152" s="14" t="s">
        <v>194</v>
      </c>
      <c r="B152" s="14" t="s">
        <v>344</v>
      </c>
      <c r="C152" s="14" t="s">
        <v>914</v>
      </c>
      <c r="D152" s="14" t="s">
        <v>915</v>
      </c>
      <c r="E152" s="14" t="s">
        <v>588</v>
      </c>
      <c r="F152" s="14" t="s">
        <v>557</v>
      </c>
      <c r="G152" s="14" t="s">
        <v>58</v>
      </c>
      <c r="H152" s="14" t="s">
        <v>916</v>
      </c>
      <c r="I152" s="14" t="s">
        <v>559</v>
      </c>
      <c r="J152" s="14" t="s">
        <v>566</v>
      </c>
    </row>
    <row r="153" spans="1:10" x14ac:dyDescent="0.25">
      <c r="A153" s="14" t="s">
        <v>186</v>
      </c>
      <c r="B153" s="14" t="s">
        <v>297</v>
      </c>
      <c r="C153" s="14" t="s">
        <v>917</v>
      </c>
      <c r="D153" s="14" t="s">
        <v>918</v>
      </c>
      <c r="E153" s="14" t="s">
        <v>563</v>
      </c>
      <c r="F153" s="14" t="s">
        <v>564</v>
      </c>
      <c r="G153" s="14" t="s">
        <v>58</v>
      </c>
      <c r="H153" s="14" t="s">
        <v>919</v>
      </c>
      <c r="J153" s="14" t="s">
        <v>566</v>
      </c>
    </row>
    <row r="154" spans="1:10" x14ac:dyDescent="0.25">
      <c r="A154" s="14" t="s">
        <v>298</v>
      </c>
      <c r="B154" s="14" t="s">
        <v>299</v>
      </c>
      <c r="C154" s="14" t="s">
        <v>920</v>
      </c>
      <c r="E154" s="14" t="s">
        <v>573</v>
      </c>
      <c r="J154" s="14" t="s">
        <v>560</v>
      </c>
    </row>
    <row r="155" spans="1:10" x14ac:dyDescent="0.25">
      <c r="A155" s="14" t="s">
        <v>57</v>
      </c>
      <c r="B155" s="14" t="s">
        <v>498</v>
      </c>
      <c r="C155" s="14" t="s">
        <v>921</v>
      </c>
      <c r="D155" s="14" t="s">
        <v>922</v>
      </c>
      <c r="E155" s="14" t="s">
        <v>563</v>
      </c>
      <c r="F155" s="14" t="s">
        <v>564</v>
      </c>
      <c r="G155" s="14" t="s">
        <v>44</v>
      </c>
      <c r="H155" s="14" t="s">
        <v>923</v>
      </c>
      <c r="J155" s="14" t="s">
        <v>566</v>
      </c>
    </row>
    <row r="156" spans="1:10" x14ac:dyDescent="0.25">
      <c r="A156" s="14" t="s">
        <v>256</v>
      </c>
      <c r="B156" s="14" t="s">
        <v>532</v>
      </c>
      <c r="C156" s="14" t="s">
        <v>924</v>
      </c>
      <c r="D156" s="14" t="s">
        <v>925</v>
      </c>
      <c r="E156" s="14" t="s">
        <v>588</v>
      </c>
      <c r="F156" s="14" t="s">
        <v>557</v>
      </c>
      <c r="G156" s="14" t="s">
        <v>39</v>
      </c>
      <c r="H156" s="14" t="s">
        <v>571</v>
      </c>
      <c r="J156" s="14" t="s">
        <v>560</v>
      </c>
    </row>
    <row r="157" spans="1:10" x14ac:dyDescent="0.25">
      <c r="A157" s="14" t="s">
        <v>45</v>
      </c>
      <c r="B157" s="14" t="s">
        <v>926</v>
      </c>
      <c r="C157" s="14" t="s">
        <v>926</v>
      </c>
      <c r="D157" s="14" t="s">
        <v>927</v>
      </c>
      <c r="E157" s="14" t="s">
        <v>573</v>
      </c>
    </row>
    <row r="158" spans="1:10" x14ac:dyDescent="0.25">
      <c r="A158" s="14" t="s">
        <v>45</v>
      </c>
      <c r="B158" s="14" t="s">
        <v>926</v>
      </c>
      <c r="C158" s="14" t="s">
        <v>926</v>
      </c>
      <c r="D158" s="14" t="s">
        <v>927</v>
      </c>
      <c r="E158" s="14" t="s">
        <v>573</v>
      </c>
    </row>
    <row r="159" spans="1:10" x14ac:dyDescent="0.25">
      <c r="A159" s="14" t="s">
        <v>158</v>
      </c>
      <c r="B159" s="14" t="s">
        <v>412</v>
      </c>
      <c r="C159" s="14" t="s">
        <v>928</v>
      </c>
      <c r="D159" s="14" t="s">
        <v>411</v>
      </c>
      <c r="E159" s="14" t="s">
        <v>588</v>
      </c>
      <c r="F159" s="14" t="s">
        <v>635</v>
      </c>
      <c r="G159" s="14" t="s">
        <v>38</v>
      </c>
      <c r="H159" s="14" t="s">
        <v>929</v>
      </c>
      <c r="J159" s="14" t="s">
        <v>566</v>
      </c>
    </row>
    <row r="160" spans="1:10" x14ac:dyDescent="0.25">
      <c r="A160" s="14" t="s">
        <v>456</v>
      </c>
      <c r="B160" s="14" t="s">
        <v>457</v>
      </c>
      <c r="C160" s="14" t="s">
        <v>930</v>
      </c>
      <c r="D160" s="14" t="s">
        <v>931</v>
      </c>
      <c r="E160" s="14" t="s">
        <v>581</v>
      </c>
      <c r="G160" s="14" t="s">
        <v>38</v>
      </c>
      <c r="H160" s="14" t="s">
        <v>598</v>
      </c>
      <c r="J160" s="14" t="s">
        <v>560</v>
      </c>
    </row>
    <row r="161" spans="1:10" x14ac:dyDescent="0.25">
      <c r="A161" s="14" t="s">
        <v>181</v>
      </c>
      <c r="B161" s="14" t="s">
        <v>361</v>
      </c>
      <c r="C161" s="14" t="s">
        <v>932</v>
      </c>
      <c r="D161" s="14" t="s">
        <v>181</v>
      </c>
      <c r="E161" s="14" t="s">
        <v>563</v>
      </c>
      <c r="F161" s="14" t="s">
        <v>635</v>
      </c>
      <c r="G161" s="14" t="s">
        <v>39</v>
      </c>
      <c r="H161" s="14" t="s">
        <v>933</v>
      </c>
      <c r="J161" s="14" t="s">
        <v>566</v>
      </c>
    </row>
    <row r="162" spans="1:10" x14ac:dyDescent="0.25">
      <c r="A162" s="14" t="s">
        <v>195</v>
      </c>
      <c r="B162" s="14" t="s">
        <v>441</v>
      </c>
      <c r="C162" s="14" t="s">
        <v>934</v>
      </c>
      <c r="E162" s="14" t="s">
        <v>573</v>
      </c>
      <c r="J162" s="14" t="s">
        <v>560</v>
      </c>
    </row>
    <row r="163" spans="1:10" x14ac:dyDescent="0.25">
      <c r="A163" s="14" t="s">
        <v>275</v>
      </c>
      <c r="B163" s="14" t="s">
        <v>479</v>
      </c>
      <c r="C163" s="14" t="s">
        <v>935</v>
      </c>
      <c r="E163" s="14" t="s">
        <v>573</v>
      </c>
      <c r="J163" s="14" t="s">
        <v>560</v>
      </c>
    </row>
    <row r="164" spans="1:10" x14ac:dyDescent="0.25">
      <c r="A164" s="14" t="s">
        <v>93</v>
      </c>
      <c r="B164" s="18" t="s">
        <v>324</v>
      </c>
      <c r="C164" s="14" t="s">
        <v>936</v>
      </c>
      <c r="D164" s="14" t="s">
        <v>937</v>
      </c>
      <c r="E164" s="14" t="s">
        <v>588</v>
      </c>
      <c r="F164" s="14" t="s">
        <v>564</v>
      </c>
      <c r="G164" s="14" t="s">
        <v>45</v>
      </c>
      <c r="H164" s="14" t="s">
        <v>938</v>
      </c>
      <c r="J164" s="14" t="s">
        <v>566</v>
      </c>
    </row>
    <row r="165" spans="1:10" x14ac:dyDescent="0.25">
      <c r="A165" s="14" t="s">
        <v>146</v>
      </c>
      <c r="B165" s="14" t="s">
        <v>300</v>
      </c>
      <c r="C165" s="14" t="s">
        <v>939</v>
      </c>
      <c r="D165" s="14" t="s">
        <v>940</v>
      </c>
      <c r="E165" s="14" t="s">
        <v>556</v>
      </c>
      <c r="F165" s="14" t="s">
        <v>557</v>
      </c>
      <c r="G165" s="14" t="s">
        <v>58</v>
      </c>
      <c r="H165" s="14" t="s">
        <v>941</v>
      </c>
      <c r="I165" s="14" t="s">
        <v>559</v>
      </c>
      <c r="J165" s="14" t="s">
        <v>566</v>
      </c>
    </row>
    <row r="166" spans="1:10" x14ac:dyDescent="0.25">
      <c r="A166" s="14" t="s">
        <v>116</v>
      </c>
      <c r="B166" s="14" t="s">
        <v>380</v>
      </c>
      <c r="C166" s="14" t="s">
        <v>942</v>
      </c>
      <c r="D166" s="14" t="s">
        <v>943</v>
      </c>
      <c r="E166" s="14" t="s">
        <v>588</v>
      </c>
      <c r="F166" s="14" t="s">
        <v>557</v>
      </c>
      <c r="G166" s="14" t="s">
        <v>39</v>
      </c>
      <c r="H166" s="14" t="s">
        <v>944</v>
      </c>
      <c r="J166" s="14" t="s">
        <v>566</v>
      </c>
    </row>
    <row r="167" spans="1:10" x14ac:dyDescent="0.25">
      <c r="A167" s="14" t="s">
        <v>184</v>
      </c>
      <c r="B167" s="14" t="s">
        <v>331</v>
      </c>
      <c r="C167" s="14" t="s">
        <v>945</v>
      </c>
      <c r="D167" s="14" t="s">
        <v>946</v>
      </c>
      <c r="E167" s="14" t="s">
        <v>563</v>
      </c>
      <c r="F167" s="14" t="s">
        <v>564</v>
      </c>
      <c r="G167" s="14" t="s">
        <v>58</v>
      </c>
      <c r="H167" s="14" t="s">
        <v>947</v>
      </c>
      <c r="J167" s="14" t="s">
        <v>566</v>
      </c>
    </row>
    <row r="168" spans="1:10" x14ac:dyDescent="0.25">
      <c r="A168" s="14" t="s">
        <v>260</v>
      </c>
      <c r="B168" s="14" t="s">
        <v>533</v>
      </c>
      <c r="C168" s="14" t="s">
        <v>948</v>
      </c>
      <c r="E168" s="14" t="s">
        <v>573</v>
      </c>
      <c r="J168" s="14" t="s">
        <v>560</v>
      </c>
    </row>
    <row r="169" spans="1:10" x14ac:dyDescent="0.25">
      <c r="A169" s="14" t="s">
        <v>161</v>
      </c>
      <c r="B169" s="14" t="s">
        <v>370</v>
      </c>
      <c r="C169" s="14" t="s">
        <v>949</v>
      </c>
      <c r="D169" s="14" t="s">
        <v>161</v>
      </c>
      <c r="E169" s="14" t="s">
        <v>556</v>
      </c>
      <c r="F169" s="14" t="s">
        <v>557</v>
      </c>
      <c r="G169" s="14" t="s">
        <v>52</v>
      </c>
      <c r="H169" s="14" t="s">
        <v>950</v>
      </c>
      <c r="J169" s="14" t="s">
        <v>566</v>
      </c>
    </row>
    <row r="170" spans="1:10" x14ac:dyDescent="0.25">
      <c r="A170" s="14" t="s">
        <v>50</v>
      </c>
      <c r="B170" s="14" t="s">
        <v>458</v>
      </c>
      <c r="C170" s="14" t="s">
        <v>951</v>
      </c>
      <c r="D170" s="14" t="s">
        <v>952</v>
      </c>
      <c r="E170" s="14" t="s">
        <v>594</v>
      </c>
      <c r="G170" s="14" t="s">
        <v>38</v>
      </c>
      <c r="H170" s="14" t="s">
        <v>598</v>
      </c>
      <c r="I170" s="14" t="s">
        <v>599</v>
      </c>
      <c r="J170" s="14" t="s">
        <v>566</v>
      </c>
    </row>
    <row r="171" spans="1:10" x14ac:dyDescent="0.25">
      <c r="A171" s="14" t="s">
        <v>953</v>
      </c>
      <c r="B171" s="14" t="s">
        <v>954</v>
      </c>
      <c r="C171" s="14" t="s">
        <v>955</v>
      </c>
      <c r="E171" s="14" t="s">
        <v>573</v>
      </c>
      <c r="J171" s="14" t="s">
        <v>566</v>
      </c>
    </row>
    <row r="172" spans="1:10" x14ac:dyDescent="0.25">
      <c r="A172" s="14" t="s">
        <v>956</v>
      </c>
      <c r="B172" s="14" t="s">
        <v>957</v>
      </c>
      <c r="C172" s="14" t="s">
        <v>958</v>
      </c>
      <c r="E172" s="14" t="s">
        <v>573</v>
      </c>
      <c r="J172" s="14" t="s">
        <v>560</v>
      </c>
    </row>
    <row r="173" spans="1:10" x14ac:dyDescent="0.25">
      <c r="A173" s="14" t="s">
        <v>197</v>
      </c>
      <c r="B173" s="14" t="s">
        <v>525</v>
      </c>
      <c r="C173" s="14" t="s">
        <v>959</v>
      </c>
      <c r="D173" s="14" t="s">
        <v>197</v>
      </c>
      <c r="E173" s="14" t="s">
        <v>581</v>
      </c>
      <c r="G173" s="14" t="s">
        <v>39</v>
      </c>
      <c r="H173" s="14" t="s">
        <v>775</v>
      </c>
      <c r="J173" s="14" t="s">
        <v>560</v>
      </c>
    </row>
    <row r="174" spans="1:10" x14ac:dyDescent="0.25">
      <c r="A174" s="14" t="s">
        <v>105</v>
      </c>
      <c r="B174" s="14" t="s">
        <v>523</v>
      </c>
      <c r="C174" s="14" t="s">
        <v>960</v>
      </c>
      <c r="D174" s="14" t="s">
        <v>105</v>
      </c>
      <c r="E174" s="14" t="s">
        <v>594</v>
      </c>
      <c r="G174" s="14" t="s">
        <v>39</v>
      </c>
      <c r="H174" s="14" t="s">
        <v>961</v>
      </c>
      <c r="J174" s="14" t="s">
        <v>566</v>
      </c>
    </row>
    <row r="175" spans="1:10" x14ac:dyDescent="0.25">
      <c r="A175" s="14" t="s">
        <v>176</v>
      </c>
      <c r="B175" s="14" t="s">
        <v>499</v>
      </c>
      <c r="C175" s="14" t="s">
        <v>962</v>
      </c>
      <c r="D175" s="14" t="s">
        <v>963</v>
      </c>
      <c r="E175" s="14" t="s">
        <v>588</v>
      </c>
      <c r="F175" s="14" t="s">
        <v>557</v>
      </c>
      <c r="G175" s="14" t="s">
        <v>44</v>
      </c>
      <c r="H175" s="14" t="s">
        <v>964</v>
      </c>
      <c r="I175" s="14" t="s">
        <v>559</v>
      </c>
      <c r="J175" s="14" t="s">
        <v>566</v>
      </c>
    </row>
    <row r="176" spans="1:10" x14ac:dyDescent="0.25">
      <c r="A176" s="14" t="s">
        <v>208</v>
      </c>
      <c r="B176" s="14" t="s">
        <v>345</v>
      </c>
      <c r="C176" s="14" t="s">
        <v>965</v>
      </c>
      <c r="D176" s="14" t="s">
        <v>966</v>
      </c>
      <c r="E176" s="14" t="s">
        <v>556</v>
      </c>
      <c r="F176" s="14" t="s">
        <v>557</v>
      </c>
      <c r="G176" s="14" t="s">
        <v>58</v>
      </c>
      <c r="H176" s="14" t="s">
        <v>626</v>
      </c>
      <c r="I176" s="14" t="s">
        <v>559</v>
      </c>
      <c r="J176" s="14" t="s">
        <v>566</v>
      </c>
    </row>
    <row r="177" spans="1:10" x14ac:dyDescent="0.25">
      <c r="A177" s="14" t="s">
        <v>95</v>
      </c>
      <c r="B177" s="14" t="s">
        <v>346</v>
      </c>
      <c r="C177" s="14" t="s">
        <v>967</v>
      </c>
      <c r="D177" s="14" t="s">
        <v>968</v>
      </c>
      <c r="E177" s="14" t="s">
        <v>588</v>
      </c>
      <c r="F177" s="14" t="s">
        <v>635</v>
      </c>
      <c r="G177" s="14" t="s">
        <v>58</v>
      </c>
      <c r="H177" s="14" t="s">
        <v>969</v>
      </c>
      <c r="J177" s="14" t="s">
        <v>566</v>
      </c>
    </row>
    <row r="178" spans="1:10" x14ac:dyDescent="0.25">
      <c r="A178" s="14" t="s">
        <v>274</v>
      </c>
      <c r="B178" s="14" t="s">
        <v>539</v>
      </c>
      <c r="C178" s="14" t="s">
        <v>970</v>
      </c>
      <c r="E178" s="14" t="s">
        <v>573</v>
      </c>
      <c r="J178" s="14" t="s">
        <v>560</v>
      </c>
    </row>
    <row r="179" spans="1:10" x14ac:dyDescent="0.25">
      <c r="A179" s="14" t="s">
        <v>269</v>
      </c>
      <c r="B179" s="14" t="s">
        <v>971</v>
      </c>
      <c r="C179" s="14" t="s">
        <v>972</v>
      </c>
      <c r="E179" s="14" t="s">
        <v>573</v>
      </c>
      <c r="J179" s="14" t="s">
        <v>560</v>
      </c>
    </row>
    <row r="180" spans="1:10" x14ac:dyDescent="0.25">
      <c r="A180" s="14" t="s">
        <v>40</v>
      </c>
      <c r="B180" s="14" t="s">
        <v>973</v>
      </c>
      <c r="C180" s="14" t="s">
        <v>973</v>
      </c>
      <c r="D180" s="14" t="s">
        <v>40</v>
      </c>
      <c r="E180" s="14" t="s">
        <v>573</v>
      </c>
    </row>
    <row r="181" spans="1:10" x14ac:dyDescent="0.25">
      <c r="A181" s="14" t="s">
        <v>143</v>
      </c>
      <c r="B181" s="14" t="s">
        <v>442</v>
      </c>
      <c r="C181" s="14" t="s">
        <v>894</v>
      </c>
      <c r="D181" s="14" t="s">
        <v>1185</v>
      </c>
      <c r="E181" s="14" t="s">
        <v>563</v>
      </c>
      <c r="F181" s="14" t="s">
        <v>564</v>
      </c>
      <c r="G181" s="14" t="s">
        <v>38</v>
      </c>
      <c r="H181" s="14" t="s">
        <v>895</v>
      </c>
      <c r="J181" s="14" t="s">
        <v>566</v>
      </c>
    </row>
    <row r="182" spans="1:10" x14ac:dyDescent="0.25">
      <c r="A182" s="14" t="s">
        <v>259</v>
      </c>
      <c r="B182" s="14" t="s">
        <v>534</v>
      </c>
      <c r="C182" s="14" t="s">
        <v>974</v>
      </c>
      <c r="D182" s="14" t="s">
        <v>975</v>
      </c>
      <c r="E182" s="14" t="s">
        <v>581</v>
      </c>
      <c r="G182" s="14" t="s">
        <v>39</v>
      </c>
      <c r="H182" s="14" t="s">
        <v>571</v>
      </c>
      <c r="J182" s="14" t="s">
        <v>560</v>
      </c>
    </row>
    <row r="183" spans="1:10" x14ac:dyDescent="0.25">
      <c r="A183" s="14" t="s">
        <v>78</v>
      </c>
      <c r="B183" s="14" t="s">
        <v>428</v>
      </c>
      <c r="C183" s="14" t="s">
        <v>976</v>
      </c>
      <c r="D183" s="14" t="s">
        <v>977</v>
      </c>
      <c r="E183" s="14" t="s">
        <v>594</v>
      </c>
      <c r="G183" s="14" t="s">
        <v>38</v>
      </c>
      <c r="H183" s="14" t="s">
        <v>978</v>
      </c>
      <c r="J183" s="14" t="s">
        <v>566</v>
      </c>
    </row>
    <row r="184" spans="1:10" x14ac:dyDescent="0.25">
      <c r="A184" s="14" t="s">
        <v>226</v>
      </c>
      <c r="B184" s="14" t="s">
        <v>400</v>
      </c>
      <c r="C184" s="14" t="s">
        <v>979</v>
      </c>
      <c r="E184" s="14" t="s">
        <v>573</v>
      </c>
      <c r="J184" s="14" t="s">
        <v>560</v>
      </c>
    </row>
    <row r="185" spans="1:10" x14ac:dyDescent="0.25">
      <c r="A185" s="14" t="s">
        <v>113</v>
      </c>
      <c r="B185" s="14" t="s">
        <v>397</v>
      </c>
      <c r="C185" s="14" t="s">
        <v>980</v>
      </c>
      <c r="D185" s="14" t="s">
        <v>981</v>
      </c>
      <c r="E185" s="14" t="s">
        <v>581</v>
      </c>
      <c r="G185" s="14" t="s">
        <v>45</v>
      </c>
      <c r="H185" s="14" t="s">
        <v>982</v>
      </c>
      <c r="J185" s="14" t="s">
        <v>566</v>
      </c>
    </row>
    <row r="186" spans="1:10" x14ac:dyDescent="0.25">
      <c r="A186" s="14" t="s">
        <v>65</v>
      </c>
      <c r="B186" s="14" t="s">
        <v>983</v>
      </c>
      <c r="C186" s="14" t="s">
        <v>984</v>
      </c>
      <c r="E186" s="14" t="s">
        <v>573</v>
      </c>
      <c r="J186" s="14" t="s">
        <v>560</v>
      </c>
    </row>
    <row r="187" spans="1:10" x14ac:dyDescent="0.25">
      <c r="A187" s="14" t="s">
        <v>985</v>
      </c>
      <c r="B187" s="14" t="s">
        <v>986</v>
      </c>
      <c r="C187" s="14" t="s">
        <v>987</v>
      </c>
      <c r="E187" s="14" t="s">
        <v>573</v>
      </c>
      <c r="J187" s="14" t="s">
        <v>560</v>
      </c>
    </row>
    <row r="188" spans="1:10" x14ac:dyDescent="0.25">
      <c r="A188" s="14" t="s">
        <v>98</v>
      </c>
      <c r="B188" s="14" t="s">
        <v>371</v>
      </c>
      <c r="C188" s="14" t="s">
        <v>988</v>
      </c>
      <c r="D188" s="14" t="s">
        <v>989</v>
      </c>
      <c r="E188" s="14" t="s">
        <v>588</v>
      </c>
      <c r="F188" s="14" t="s">
        <v>635</v>
      </c>
      <c r="G188" s="14" t="s">
        <v>52</v>
      </c>
      <c r="H188" s="14" t="s">
        <v>990</v>
      </c>
      <c r="J188" s="14" t="s">
        <v>566</v>
      </c>
    </row>
    <row r="189" spans="1:10" x14ac:dyDescent="0.25">
      <c r="A189" s="14" t="s">
        <v>262</v>
      </c>
      <c r="B189" s="14" t="s">
        <v>535</v>
      </c>
      <c r="C189" s="14" t="s">
        <v>991</v>
      </c>
      <c r="D189" s="14" t="s">
        <v>992</v>
      </c>
      <c r="E189" s="14" t="s">
        <v>563</v>
      </c>
      <c r="F189" s="14" t="s">
        <v>564</v>
      </c>
      <c r="G189" s="14" t="s">
        <v>39</v>
      </c>
      <c r="H189" s="14" t="s">
        <v>571</v>
      </c>
      <c r="J189" s="14" t="s">
        <v>560</v>
      </c>
    </row>
    <row r="190" spans="1:10" x14ac:dyDescent="0.25">
      <c r="A190" s="14" t="s">
        <v>106</v>
      </c>
      <c r="B190" s="14" t="s">
        <v>500</v>
      </c>
      <c r="C190" s="14" t="s">
        <v>993</v>
      </c>
      <c r="D190" s="14" t="s">
        <v>994</v>
      </c>
      <c r="E190" s="14" t="s">
        <v>563</v>
      </c>
      <c r="F190" s="14" t="s">
        <v>564</v>
      </c>
      <c r="G190" s="14" t="s">
        <v>44</v>
      </c>
      <c r="H190" s="14" t="s">
        <v>995</v>
      </c>
      <c r="J190" s="14" t="s">
        <v>566</v>
      </c>
    </row>
    <row r="191" spans="1:10" x14ac:dyDescent="0.25">
      <c r="A191" s="14" t="s">
        <v>189</v>
      </c>
      <c r="B191" s="14" t="s">
        <v>526</v>
      </c>
      <c r="C191" s="14" t="s">
        <v>996</v>
      </c>
      <c r="D191" s="14" t="s">
        <v>997</v>
      </c>
      <c r="E191" s="14" t="s">
        <v>588</v>
      </c>
      <c r="F191" s="14" t="s">
        <v>635</v>
      </c>
      <c r="G191" s="14" t="s">
        <v>39</v>
      </c>
      <c r="H191" s="14" t="s">
        <v>998</v>
      </c>
      <c r="J191" s="14" t="s">
        <v>566</v>
      </c>
    </row>
    <row r="192" spans="1:10" x14ac:dyDescent="0.25">
      <c r="A192" s="14" t="s">
        <v>160</v>
      </c>
      <c r="B192" s="14" t="s">
        <v>511</v>
      </c>
      <c r="C192" s="14" t="s">
        <v>999</v>
      </c>
      <c r="D192" s="14" t="s">
        <v>1000</v>
      </c>
      <c r="E192" s="14" t="s">
        <v>563</v>
      </c>
      <c r="F192" s="14" t="s">
        <v>564</v>
      </c>
      <c r="G192" s="14" t="s">
        <v>44</v>
      </c>
      <c r="H192" s="14" t="s">
        <v>1001</v>
      </c>
      <c r="J192" s="14" t="s">
        <v>566</v>
      </c>
    </row>
    <row r="193" spans="1:10" x14ac:dyDescent="0.25">
      <c r="A193" s="14" t="s">
        <v>108</v>
      </c>
      <c r="B193" s="14" t="s">
        <v>512</v>
      </c>
      <c r="C193" s="14" t="s">
        <v>1002</v>
      </c>
      <c r="D193" s="14" t="s">
        <v>1003</v>
      </c>
      <c r="E193" s="14" t="s">
        <v>563</v>
      </c>
      <c r="F193" s="14" t="s">
        <v>564</v>
      </c>
      <c r="G193" s="14" t="s">
        <v>44</v>
      </c>
      <c r="H193" s="14" t="s">
        <v>1004</v>
      </c>
      <c r="J193" s="14" t="s">
        <v>566</v>
      </c>
    </row>
    <row r="194" spans="1:10" x14ac:dyDescent="0.25">
      <c r="A194" s="14" t="s">
        <v>79</v>
      </c>
      <c r="B194" s="14" t="s">
        <v>381</v>
      </c>
      <c r="C194" s="14" t="s">
        <v>1005</v>
      </c>
      <c r="D194" s="14" t="s">
        <v>1006</v>
      </c>
      <c r="E194" s="14" t="s">
        <v>588</v>
      </c>
      <c r="F194" s="14" t="s">
        <v>564</v>
      </c>
      <c r="G194" s="14" t="s">
        <v>39</v>
      </c>
      <c r="H194" s="14" t="s">
        <v>1007</v>
      </c>
      <c r="J194" s="14" t="s">
        <v>566</v>
      </c>
    </row>
    <row r="195" spans="1:10" x14ac:dyDescent="0.25">
      <c r="A195" s="14" t="s">
        <v>279</v>
      </c>
      <c r="B195" s="14" t="s">
        <v>1008</v>
      </c>
      <c r="C195" s="14" t="s">
        <v>1009</v>
      </c>
      <c r="E195" s="14" t="s">
        <v>573</v>
      </c>
      <c r="J195" s="14" t="s">
        <v>560</v>
      </c>
    </row>
    <row r="196" spans="1:10" x14ac:dyDescent="0.25">
      <c r="A196" s="14" t="s">
        <v>67</v>
      </c>
      <c r="B196" s="14" t="s">
        <v>410</v>
      </c>
      <c r="C196" s="14" t="s">
        <v>1010</v>
      </c>
      <c r="D196" s="14" t="s">
        <v>1011</v>
      </c>
      <c r="E196" s="14" t="s">
        <v>594</v>
      </c>
      <c r="F196" s="14" t="s">
        <v>564</v>
      </c>
      <c r="G196" s="14" t="s">
        <v>38</v>
      </c>
      <c r="H196" s="14" t="s">
        <v>1012</v>
      </c>
      <c r="J196" s="14" t="s">
        <v>566</v>
      </c>
    </row>
    <row r="197" spans="1:10" x14ac:dyDescent="0.25">
      <c r="A197" s="14" t="s">
        <v>89</v>
      </c>
      <c r="B197" s="14" t="s">
        <v>443</v>
      </c>
      <c r="C197" s="14" t="s">
        <v>1013</v>
      </c>
      <c r="D197" s="14" t="s">
        <v>1014</v>
      </c>
      <c r="E197" s="14" t="s">
        <v>594</v>
      </c>
      <c r="G197" s="14" t="s">
        <v>38</v>
      </c>
      <c r="H197" s="14" t="s">
        <v>598</v>
      </c>
      <c r="I197" s="14" t="s">
        <v>599</v>
      </c>
      <c r="J197" s="14" t="s">
        <v>566</v>
      </c>
    </row>
    <row r="198" spans="1:10" x14ac:dyDescent="0.25">
      <c r="A198" s="14" t="s">
        <v>109</v>
      </c>
      <c r="B198" s="14" t="s">
        <v>398</v>
      </c>
      <c r="C198" s="14" t="s">
        <v>1015</v>
      </c>
      <c r="D198" s="14" t="s">
        <v>1016</v>
      </c>
      <c r="E198" s="14" t="s">
        <v>581</v>
      </c>
      <c r="G198" s="14" t="s">
        <v>45</v>
      </c>
      <c r="H198" s="14" t="s">
        <v>1017</v>
      </c>
      <c r="J198" s="14" t="s">
        <v>566</v>
      </c>
    </row>
    <row r="199" spans="1:10" x14ac:dyDescent="0.25">
      <c r="A199" s="14" t="s">
        <v>1018</v>
      </c>
      <c r="B199" s="14" t="s">
        <v>301</v>
      </c>
      <c r="C199" s="14" t="s">
        <v>1019</v>
      </c>
      <c r="E199" s="14" t="s">
        <v>573</v>
      </c>
      <c r="J199" s="14" t="s">
        <v>560</v>
      </c>
    </row>
    <row r="200" spans="1:10" x14ac:dyDescent="0.25">
      <c r="A200" s="14" t="s">
        <v>85</v>
      </c>
      <c r="B200" s="14" t="s">
        <v>1020</v>
      </c>
      <c r="C200" s="14" t="s">
        <v>1021</v>
      </c>
      <c r="D200" s="14" t="s">
        <v>85</v>
      </c>
      <c r="E200" s="14" t="s">
        <v>563</v>
      </c>
      <c r="F200" s="14" t="s">
        <v>564</v>
      </c>
      <c r="G200" s="14" t="s">
        <v>38</v>
      </c>
      <c r="H200" s="14" t="s">
        <v>1022</v>
      </c>
      <c r="J200" s="14" t="s">
        <v>566</v>
      </c>
    </row>
    <row r="201" spans="1:10" x14ac:dyDescent="0.25">
      <c r="A201" s="14" t="s">
        <v>62</v>
      </c>
      <c r="B201" s="14" t="s">
        <v>414</v>
      </c>
      <c r="C201" s="14" t="s">
        <v>1023</v>
      </c>
      <c r="D201" s="14" t="s">
        <v>62</v>
      </c>
      <c r="E201" s="14" t="s">
        <v>581</v>
      </c>
      <c r="F201" s="14" t="s">
        <v>564</v>
      </c>
      <c r="G201" s="14" t="s">
        <v>38</v>
      </c>
      <c r="H201" s="14" t="s">
        <v>1024</v>
      </c>
      <c r="J201" s="14" t="s">
        <v>560</v>
      </c>
    </row>
    <row r="202" spans="1:10" x14ac:dyDescent="0.25">
      <c r="A202" s="14" t="s">
        <v>209</v>
      </c>
      <c r="B202" s="14" t="s">
        <v>302</v>
      </c>
      <c r="C202" s="14" t="s">
        <v>1025</v>
      </c>
      <c r="D202" s="14" t="s">
        <v>1026</v>
      </c>
      <c r="E202" s="14" t="s">
        <v>556</v>
      </c>
      <c r="F202" s="14" t="s">
        <v>557</v>
      </c>
      <c r="G202" s="14" t="s">
        <v>58</v>
      </c>
      <c r="H202" s="14" t="s">
        <v>1027</v>
      </c>
      <c r="I202" s="14" t="s">
        <v>559</v>
      </c>
      <c r="J202" s="14" t="s">
        <v>566</v>
      </c>
    </row>
    <row r="203" spans="1:10" x14ac:dyDescent="0.25">
      <c r="A203" s="20" t="s">
        <v>268</v>
      </c>
      <c r="B203" s="20" t="s">
        <v>482</v>
      </c>
      <c r="C203" s="20"/>
      <c r="D203" s="20" t="s">
        <v>268</v>
      </c>
      <c r="E203" s="20"/>
      <c r="F203" s="20"/>
      <c r="G203" s="20"/>
      <c r="H203" s="20"/>
      <c r="I203" s="20"/>
      <c r="J203" s="20"/>
    </row>
    <row r="204" spans="1:10" x14ac:dyDescent="0.25">
      <c r="A204" s="14" t="s">
        <v>266</v>
      </c>
      <c r="B204" s="14" t="s">
        <v>347</v>
      </c>
      <c r="C204" s="14" t="s">
        <v>1028</v>
      </c>
      <c r="E204" s="14" t="s">
        <v>573</v>
      </c>
      <c r="J204" s="14" t="s">
        <v>560</v>
      </c>
    </row>
    <row r="205" spans="1:10" x14ac:dyDescent="0.25">
      <c r="A205" s="14" t="s">
        <v>258</v>
      </c>
      <c r="B205" s="14" t="s">
        <v>519</v>
      </c>
      <c r="C205" s="14" t="s">
        <v>1029</v>
      </c>
      <c r="E205" s="14" t="s">
        <v>573</v>
      </c>
      <c r="J205" s="14" t="s">
        <v>560</v>
      </c>
    </row>
    <row r="206" spans="1:10" x14ac:dyDescent="0.25">
      <c r="A206" s="14" t="s">
        <v>243</v>
      </c>
      <c r="B206" s="14" t="s">
        <v>540</v>
      </c>
      <c r="C206" s="14" t="s">
        <v>1030</v>
      </c>
      <c r="D206" s="14" t="s">
        <v>243</v>
      </c>
      <c r="E206" s="14" t="s">
        <v>588</v>
      </c>
      <c r="F206" s="14" t="s">
        <v>557</v>
      </c>
      <c r="G206" s="14" t="s">
        <v>39</v>
      </c>
      <c r="H206" s="14" t="s">
        <v>1031</v>
      </c>
      <c r="J206" s="14" t="s">
        <v>560</v>
      </c>
    </row>
    <row r="207" spans="1:10" x14ac:dyDescent="0.25">
      <c r="A207" s="14" t="s">
        <v>237</v>
      </c>
      <c r="B207" s="14" t="s">
        <v>444</v>
      </c>
      <c r="C207" s="14" t="s">
        <v>1032</v>
      </c>
      <c r="D207" s="14" t="s">
        <v>1033</v>
      </c>
      <c r="E207" s="14" t="s">
        <v>581</v>
      </c>
      <c r="G207" s="14" t="s">
        <v>38</v>
      </c>
      <c r="H207" s="14" t="s">
        <v>598</v>
      </c>
      <c r="J207" s="14" t="s">
        <v>560</v>
      </c>
    </row>
    <row r="208" spans="1:10" x14ac:dyDescent="0.25">
      <c r="A208" s="14" t="s">
        <v>252</v>
      </c>
      <c r="B208" s="14" t="s">
        <v>320</v>
      </c>
      <c r="C208" s="14" t="s">
        <v>1034</v>
      </c>
      <c r="D208" s="14" t="s">
        <v>1035</v>
      </c>
      <c r="E208" s="14" t="s">
        <v>588</v>
      </c>
      <c r="F208" s="14" t="s">
        <v>557</v>
      </c>
      <c r="G208" s="14" t="s">
        <v>58</v>
      </c>
      <c r="H208" s="14" t="s">
        <v>1036</v>
      </c>
      <c r="I208" s="14" t="s">
        <v>559</v>
      </c>
      <c r="J208" s="14" t="s">
        <v>560</v>
      </c>
    </row>
    <row r="209" spans="1:10" x14ac:dyDescent="0.25">
      <c r="A209" s="14" t="s">
        <v>74</v>
      </c>
      <c r="B209" s="14" t="s">
        <v>399</v>
      </c>
      <c r="C209" s="14" t="s">
        <v>1037</v>
      </c>
      <c r="D209" s="14" t="s">
        <v>1038</v>
      </c>
      <c r="E209" s="14" t="s">
        <v>581</v>
      </c>
      <c r="G209" s="14" t="s">
        <v>45</v>
      </c>
      <c r="H209" s="14" t="s">
        <v>1039</v>
      </c>
      <c r="J209" s="14" t="s">
        <v>566</v>
      </c>
    </row>
    <row r="210" spans="1:10" x14ac:dyDescent="0.25">
      <c r="A210" s="14" t="s">
        <v>139</v>
      </c>
      <c r="B210" s="14" t="s">
        <v>348</v>
      </c>
      <c r="C210" s="14" t="s">
        <v>1040</v>
      </c>
      <c r="D210" s="14" t="s">
        <v>1041</v>
      </c>
      <c r="E210" s="14" t="s">
        <v>588</v>
      </c>
      <c r="F210" s="14" t="s">
        <v>557</v>
      </c>
      <c r="G210" s="14" t="s">
        <v>58</v>
      </c>
      <c r="H210" s="14" t="s">
        <v>626</v>
      </c>
      <c r="I210" s="14" t="s">
        <v>559</v>
      </c>
      <c r="J210" s="14" t="s">
        <v>566</v>
      </c>
    </row>
    <row r="211" spans="1:10" x14ac:dyDescent="0.25">
      <c r="A211" s="14" t="s">
        <v>103</v>
      </c>
      <c r="B211" s="14" t="s">
        <v>1042</v>
      </c>
      <c r="C211" s="14" t="s">
        <v>1043</v>
      </c>
      <c r="E211" s="14" t="s">
        <v>573</v>
      </c>
      <c r="J211" s="14" t="s">
        <v>560</v>
      </c>
    </row>
    <row r="212" spans="1:10" x14ac:dyDescent="0.25">
      <c r="A212" s="14" t="s">
        <v>228</v>
      </c>
      <c r="B212" s="14" t="s">
        <v>303</v>
      </c>
      <c r="C212" s="14" t="s">
        <v>1044</v>
      </c>
      <c r="D212" s="14" t="s">
        <v>1045</v>
      </c>
      <c r="E212" s="14" t="s">
        <v>581</v>
      </c>
      <c r="F212" s="14" t="s">
        <v>564</v>
      </c>
      <c r="G212" s="14" t="s">
        <v>58</v>
      </c>
      <c r="H212" s="14" t="s">
        <v>1046</v>
      </c>
      <c r="J212" s="14" t="s">
        <v>560</v>
      </c>
    </row>
    <row r="213" spans="1:10" x14ac:dyDescent="0.25">
      <c r="A213" s="14" t="s">
        <v>222</v>
      </c>
      <c r="B213" s="14" t="s">
        <v>349</v>
      </c>
      <c r="C213" s="14" t="s">
        <v>1047</v>
      </c>
      <c r="D213" s="14" t="s">
        <v>1048</v>
      </c>
      <c r="E213" s="14" t="s">
        <v>556</v>
      </c>
      <c r="F213" s="14" t="s">
        <v>557</v>
      </c>
      <c r="G213" s="14" t="s">
        <v>58</v>
      </c>
      <c r="H213" s="14" t="s">
        <v>1049</v>
      </c>
      <c r="I213" s="14" t="s">
        <v>559</v>
      </c>
      <c r="J213" s="14" t="s">
        <v>566</v>
      </c>
    </row>
    <row r="214" spans="1:10" x14ac:dyDescent="0.25">
      <c r="A214" s="14" t="s">
        <v>61</v>
      </c>
      <c r="B214" s="14" t="s">
        <v>382</v>
      </c>
      <c r="C214" s="14" t="s">
        <v>1050</v>
      </c>
      <c r="D214" s="14" t="s">
        <v>1051</v>
      </c>
      <c r="E214" s="14" t="s">
        <v>581</v>
      </c>
      <c r="G214" s="14" t="s">
        <v>39</v>
      </c>
      <c r="H214" s="14" t="s">
        <v>1052</v>
      </c>
      <c r="J214" s="14" t="s">
        <v>566</v>
      </c>
    </row>
    <row r="215" spans="1:10" x14ac:dyDescent="0.25">
      <c r="A215" s="14" t="s">
        <v>1053</v>
      </c>
      <c r="B215" s="14" t="s">
        <v>488</v>
      </c>
      <c r="C215" s="14" t="s">
        <v>1054</v>
      </c>
      <c r="D215" s="14" t="s">
        <v>487</v>
      </c>
      <c r="E215" s="14" t="s">
        <v>581</v>
      </c>
      <c r="G215" s="14" t="s">
        <v>44</v>
      </c>
      <c r="H215" s="14" t="s">
        <v>712</v>
      </c>
      <c r="J215" s="14" t="s">
        <v>560</v>
      </c>
    </row>
    <row r="216" spans="1:10" x14ac:dyDescent="0.25">
      <c r="A216" s="14" t="s">
        <v>88</v>
      </c>
      <c r="B216" s="14" t="s">
        <v>415</v>
      </c>
      <c r="C216" s="14" t="s">
        <v>1055</v>
      </c>
      <c r="D216" s="14" t="s">
        <v>88</v>
      </c>
      <c r="E216" s="14" t="s">
        <v>594</v>
      </c>
      <c r="G216" s="14" t="s">
        <v>38</v>
      </c>
      <c r="H216" s="14" t="s">
        <v>598</v>
      </c>
      <c r="I216" s="14" t="s">
        <v>599</v>
      </c>
      <c r="J216" s="14" t="s">
        <v>566</v>
      </c>
    </row>
    <row r="217" spans="1:10" x14ac:dyDescent="0.25">
      <c r="A217" s="14" t="s">
        <v>104</v>
      </c>
      <c r="B217" s="14" t="s">
        <v>447</v>
      </c>
      <c r="C217" s="14" t="s">
        <v>1056</v>
      </c>
      <c r="D217" s="14" t="s">
        <v>1057</v>
      </c>
      <c r="E217" s="14" t="s">
        <v>594</v>
      </c>
      <c r="G217" s="14" t="s">
        <v>38</v>
      </c>
      <c r="H217" s="14" t="s">
        <v>598</v>
      </c>
      <c r="I217" s="14" t="s">
        <v>599</v>
      </c>
      <c r="J217" s="14" t="s">
        <v>566</v>
      </c>
    </row>
    <row r="218" spans="1:10" x14ac:dyDescent="0.25">
      <c r="A218" s="14" t="s">
        <v>242</v>
      </c>
      <c r="B218" s="14" t="s">
        <v>527</v>
      </c>
      <c r="C218" s="14" t="s">
        <v>1058</v>
      </c>
      <c r="D218" s="14" t="s">
        <v>242</v>
      </c>
      <c r="E218" s="14" t="s">
        <v>588</v>
      </c>
      <c r="F218" s="14" t="s">
        <v>557</v>
      </c>
      <c r="G218" s="14" t="s">
        <v>39</v>
      </c>
      <c r="H218" s="14" t="s">
        <v>1059</v>
      </c>
      <c r="J218" s="14" t="s">
        <v>566</v>
      </c>
    </row>
    <row r="219" spans="1:10" x14ac:dyDescent="0.25">
      <c r="A219" s="14" t="s">
        <v>183</v>
      </c>
      <c r="B219" s="14" t="s">
        <v>304</v>
      </c>
      <c r="C219" s="14" t="s">
        <v>1060</v>
      </c>
      <c r="D219" s="14" t="s">
        <v>1061</v>
      </c>
      <c r="E219" s="14" t="s">
        <v>556</v>
      </c>
      <c r="F219" s="14" t="s">
        <v>557</v>
      </c>
      <c r="G219" s="14" t="s">
        <v>58</v>
      </c>
      <c r="H219" s="14" t="s">
        <v>1062</v>
      </c>
      <c r="I219" s="14" t="s">
        <v>559</v>
      </c>
      <c r="J219" s="14" t="s">
        <v>560</v>
      </c>
    </row>
    <row r="220" spans="1:10" x14ac:dyDescent="0.25">
      <c r="A220" s="14" t="s">
        <v>83</v>
      </c>
      <c r="B220" s="14" t="s">
        <v>332</v>
      </c>
      <c r="C220" s="14" t="s">
        <v>1063</v>
      </c>
      <c r="D220" s="14" t="s">
        <v>1064</v>
      </c>
      <c r="E220" s="14" t="s">
        <v>563</v>
      </c>
      <c r="F220" s="14" t="s">
        <v>564</v>
      </c>
      <c r="G220" s="14" t="s">
        <v>58</v>
      </c>
      <c r="H220" s="14" t="s">
        <v>1065</v>
      </c>
      <c r="J220" s="14" t="s">
        <v>566</v>
      </c>
    </row>
    <row r="221" spans="1:10" x14ac:dyDescent="0.25">
      <c r="A221" s="14" t="s">
        <v>52</v>
      </c>
      <c r="B221" s="14" t="s">
        <v>1066</v>
      </c>
      <c r="C221" s="14" t="s">
        <v>1066</v>
      </c>
      <c r="D221" s="14" t="s">
        <v>52</v>
      </c>
      <c r="E221" s="14" t="s">
        <v>573</v>
      </c>
    </row>
    <row r="222" spans="1:10" x14ac:dyDescent="0.25">
      <c r="A222" s="14" t="s">
        <v>52</v>
      </c>
      <c r="B222" s="14" t="s">
        <v>1066</v>
      </c>
      <c r="C222" s="14" t="s">
        <v>1066</v>
      </c>
      <c r="D222" s="14" t="s">
        <v>52</v>
      </c>
      <c r="E222" s="14" t="s">
        <v>573</v>
      </c>
    </row>
    <row r="223" spans="1:10" x14ac:dyDescent="0.25">
      <c r="A223" s="14" t="s">
        <v>281</v>
      </c>
      <c r="B223" s="14" t="s">
        <v>1067</v>
      </c>
      <c r="C223" s="14" t="s">
        <v>1068</v>
      </c>
      <c r="E223" s="14" t="s">
        <v>573</v>
      </c>
      <c r="J223" s="14" t="s">
        <v>560</v>
      </c>
    </row>
    <row r="224" spans="1:10" x14ac:dyDescent="0.25">
      <c r="A224" s="14" t="s">
        <v>227</v>
      </c>
      <c r="B224" s="14" t="s">
        <v>305</v>
      </c>
      <c r="C224" s="14" t="s">
        <v>1069</v>
      </c>
      <c r="D224" s="14" t="s">
        <v>1070</v>
      </c>
      <c r="E224" s="14" t="s">
        <v>556</v>
      </c>
      <c r="F224" s="14" t="s">
        <v>557</v>
      </c>
      <c r="G224" s="14" t="s">
        <v>58</v>
      </c>
      <c r="H224" s="14" t="s">
        <v>1071</v>
      </c>
      <c r="J224" s="14" t="s">
        <v>560</v>
      </c>
    </row>
    <row r="225" spans="1:10" x14ac:dyDescent="0.25">
      <c r="A225" s="14" t="s">
        <v>1072</v>
      </c>
      <c r="B225" s="14" t="s">
        <v>1073</v>
      </c>
      <c r="C225" s="14" t="s">
        <v>1074</v>
      </c>
      <c r="E225" s="14" t="s">
        <v>573</v>
      </c>
      <c r="J225" s="14" t="s">
        <v>560</v>
      </c>
    </row>
    <row r="226" spans="1:10" x14ac:dyDescent="0.25">
      <c r="A226" s="14" t="s">
        <v>63</v>
      </c>
      <c r="B226" s="14" t="s">
        <v>448</v>
      </c>
      <c r="C226" s="14" t="s">
        <v>1075</v>
      </c>
      <c r="D226" s="14" t="s">
        <v>1076</v>
      </c>
      <c r="E226" s="14" t="s">
        <v>594</v>
      </c>
      <c r="G226" s="14" t="s">
        <v>38</v>
      </c>
      <c r="H226" s="14" t="s">
        <v>598</v>
      </c>
      <c r="I226" s="14" t="s">
        <v>599</v>
      </c>
      <c r="J226" s="14" t="s">
        <v>566</v>
      </c>
    </row>
    <row r="227" spans="1:10" x14ac:dyDescent="0.25">
      <c r="A227" s="14" t="s">
        <v>90</v>
      </c>
      <c r="B227" s="14" t="s">
        <v>1077</v>
      </c>
      <c r="C227" s="14" t="s">
        <v>1078</v>
      </c>
      <c r="E227" s="14" t="s">
        <v>573</v>
      </c>
      <c r="J227" s="14" t="s">
        <v>560</v>
      </c>
    </row>
    <row r="228" spans="1:10" x14ac:dyDescent="0.25">
      <c r="A228" s="14" t="s">
        <v>133</v>
      </c>
      <c r="B228" s="14" t="s">
        <v>372</v>
      </c>
      <c r="C228" s="14" t="s">
        <v>1079</v>
      </c>
      <c r="D228" s="14" t="s">
        <v>1080</v>
      </c>
      <c r="E228" s="14" t="s">
        <v>588</v>
      </c>
      <c r="F228" s="14" t="s">
        <v>635</v>
      </c>
      <c r="G228" s="14" t="s">
        <v>52</v>
      </c>
      <c r="H228" s="14" t="s">
        <v>1081</v>
      </c>
      <c r="J228" s="14" t="s">
        <v>566</v>
      </c>
    </row>
    <row r="229" spans="1:10" x14ac:dyDescent="0.25">
      <c r="A229" s="14" t="s">
        <v>247</v>
      </c>
      <c r="B229" s="14" t="s">
        <v>483</v>
      </c>
      <c r="C229" s="14" t="s">
        <v>1082</v>
      </c>
      <c r="D229" s="14" t="s">
        <v>247</v>
      </c>
      <c r="E229" s="14" t="s">
        <v>581</v>
      </c>
      <c r="F229" s="14" t="s">
        <v>564</v>
      </c>
      <c r="G229" s="14" t="s">
        <v>44</v>
      </c>
      <c r="H229" s="14" t="s">
        <v>582</v>
      </c>
      <c r="J229" s="14" t="s">
        <v>566</v>
      </c>
    </row>
    <row r="230" spans="1:10" x14ac:dyDescent="0.25">
      <c r="A230" s="14" t="s">
        <v>198</v>
      </c>
      <c r="B230" s="14" t="s">
        <v>484</v>
      </c>
      <c r="C230" s="14" t="s">
        <v>1083</v>
      </c>
      <c r="D230" s="14" t="s">
        <v>198</v>
      </c>
      <c r="E230" s="14" t="s">
        <v>563</v>
      </c>
      <c r="F230" s="14" t="s">
        <v>635</v>
      </c>
      <c r="G230" s="14" t="s">
        <v>44</v>
      </c>
      <c r="H230" s="14" t="s">
        <v>582</v>
      </c>
      <c r="J230" s="14" t="s">
        <v>566</v>
      </c>
    </row>
    <row r="231" spans="1:10" x14ac:dyDescent="0.25">
      <c r="A231" s="14" t="s">
        <v>248</v>
      </c>
      <c r="B231" s="14" t="s">
        <v>486</v>
      </c>
      <c r="C231" s="14" t="s">
        <v>1084</v>
      </c>
      <c r="D231" s="14" t="s">
        <v>248</v>
      </c>
      <c r="E231" s="14" t="s">
        <v>563</v>
      </c>
      <c r="F231" s="14" t="s">
        <v>635</v>
      </c>
      <c r="G231" s="14" t="s">
        <v>44</v>
      </c>
      <c r="H231" s="14" t="s">
        <v>582</v>
      </c>
      <c r="J231" s="14" t="s">
        <v>566</v>
      </c>
    </row>
    <row r="232" spans="1:10" x14ac:dyDescent="0.25">
      <c r="A232" s="14" t="s">
        <v>58</v>
      </c>
      <c r="B232" s="14" t="s">
        <v>1085</v>
      </c>
      <c r="C232" s="14" t="s">
        <v>1085</v>
      </c>
      <c r="D232" s="14" t="s">
        <v>1086</v>
      </c>
      <c r="E232" s="14" t="s">
        <v>573</v>
      </c>
    </row>
    <row r="233" spans="1:10" x14ac:dyDescent="0.25">
      <c r="A233" s="14" t="s">
        <v>58</v>
      </c>
      <c r="B233" s="14" t="s">
        <v>1085</v>
      </c>
      <c r="C233" s="14" t="s">
        <v>1085</v>
      </c>
      <c r="D233" s="14" t="s">
        <v>1086</v>
      </c>
      <c r="E233" s="14" t="s">
        <v>573</v>
      </c>
    </row>
    <row r="234" spans="1:10" x14ac:dyDescent="0.25">
      <c r="A234" s="14" t="s">
        <v>155</v>
      </c>
      <c r="B234" s="14" t="s">
        <v>1087</v>
      </c>
      <c r="C234" s="14" t="s">
        <v>1088</v>
      </c>
      <c r="E234" s="14" t="s">
        <v>573</v>
      </c>
      <c r="G234" s="14" t="s">
        <v>58</v>
      </c>
      <c r="J234" s="14" t="s">
        <v>560</v>
      </c>
    </row>
    <row r="235" spans="1:10" x14ac:dyDescent="0.25">
      <c r="A235" s="14" t="s">
        <v>214</v>
      </c>
      <c r="B235" s="14" t="s">
        <v>513</v>
      </c>
      <c r="C235" s="14" t="s">
        <v>1089</v>
      </c>
      <c r="D235" s="14" t="s">
        <v>1090</v>
      </c>
      <c r="E235" s="14" t="s">
        <v>563</v>
      </c>
      <c r="F235" s="14" t="s">
        <v>564</v>
      </c>
      <c r="G235" s="14" t="s">
        <v>44</v>
      </c>
      <c r="H235" s="14" t="s">
        <v>1091</v>
      </c>
      <c r="J235" s="14" t="s">
        <v>566</v>
      </c>
    </row>
    <row r="236" spans="1:10" x14ac:dyDescent="0.25">
      <c r="A236" s="14" t="s">
        <v>77</v>
      </c>
      <c r="B236" s="14" t="s">
        <v>429</v>
      </c>
      <c r="C236" s="14" t="s">
        <v>1093</v>
      </c>
      <c r="D236" s="14" t="s">
        <v>1094</v>
      </c>
      <c r="E236" s="14" t="s">
        <v>594</v>
      </c>
      <c r="G236" s="14" t="s">
        <v>38</v>
      </c>
      <c r="H236" s="14" t="s">
        <v>1095</v>
      </c>
      <c r="J236" s="14" t="s">
        <v>566</v>
      </c>
    </row>
    <row r="237" spans="1:10" x14ac:dyDescent="0.25">
      <c r="A237" s="14" t="s">
        <v>54</v>
      </c>
      <c r="B237" s="14" t="s">
        <v>459</v>
      </c>
      <c r="C237" s="14" t="s">
        <v>1096</v>
      </c>
      <c r="D237" s="14" t="s">
        <v>54</v>
      </c>
      <c r="E237" s="14" t="s">
        <v>594</v>
      </c>
      <c r="G237" s="14" t="s">
        <v>38</v>
      </c>
      <c r="H237" s="14" t="s">
        <v>1097</v>
      </c>
      <c r="J237" s="14" t="s">
        <v>566</v>
      </c>
    </row>
    <row r="238" spans="1:10" x14ac:dyDescent="0.25">
      <c r="A238" s="14" t="s">
        <v>180</v>
      </c>
      <c r="B238" s="14" t="s">
        <v>401</v>
      </c>
      <c r="C238" s="14" t="s">
        <v>1098</v>
      </c>
      <c r="D238" s="14" t="s">
        <v>180</v>
      </c>
      <c r="E238" s="14" t="s">
        <v>588</v>
      </c>
      <c r="F238" s="14" t="s">
        <v>564</v>
      </c>
      <c r="G238" s="14" t="s">
        <v>45</v>
      </c>
      <c r="H238" s="14" t="s">
        <v>1099</v>
      </c>
      <c r="J238" s="14" t="s">
        <v>560</v>
      </c>
    </row>
    <row r="239" spans="1:10" x14ac:dyDescent="0.25">
      <c r="A239" s="14" t="s">
        <v>193</v>
      </c>
      <c r="B239" s="14" t="s">
        <v>353</v>
      </c>
      <c r="C239" s="14" t="s">
        <v>1100</v>
      </c>
      <c r="D239" s="14" t="s">
        <v>1101</v>
      </c>
      <c r="E239" s="14" t="s">
        <v>588</v>
      </c>
      <c r="F239" s="14" t="s">
        <v>557</v>
      </c>
      <c r="G239" s="14" t="s">
        <v>38</v>
      </c>
      <c r="H239" s="14" t="s">
        <v>1102</v>
      </c>
      <c r="J239" s="14" t="s">
        <v>560</v>
      </c>
    </row>
    <row r="240" spans="1:10" x14ac:dyDescent="0.25">
      <c r="A240" s="14" t="s">
        <v>141</v>
      </c>
      <c r="B240" s="14" t="s">
        <v>308</v>
      </c>
      <c r="C240" s="14" t="s">
        <v>1103</v>
      </c>
      <c r="D240" s="14" t="s">
        <v>307</v>
      </c>
      <c r="E240" s="14" t="s">
        <v>556</v>
      </c>
      <c r="F240" s="14" t="s">
        <v>557</v>
      </c>
      <c r="G240" s="14" t="s">
        <v>58</v>
      </c>
      <c r="H240" s="14" t="s">
        <v>1104</v>
      </c>
      <c r="I240" s="14" t="s">
        <v>559</v>
      </c>
      <c r="J240" s="14" t="s">
        <v>566</v>
      </c>
    </row>
    <row r="241" spans="1:10" x14ac:dyDescent="0.25">
      <c r="A241" s="14" t="s">
        <v>71</v>
      </c>
      <c r="B241" s="14" t="s">
        <v>383</v>
      </c>
      <c r="C241" s="14" t="s">
        <v>1105</v>
      </c>
      <c r="D241" s="14" t="s">
        <v>1106</v>
      </c>
      <c r="E241" s="14" t="s">
        <v>563</v>
      </c>
      <c r="F241" s="14" t="s">
        <v>564</v>
      </c>
      <c r="G241" s="14" t="s">
        <v>39</v>
      </c>
      <c r="H241" s="14" t="s">
        <v>1107</v>
      </c>
      <c r="J241" s="14" t="s">
        <v>566</v>
      </c>
    </row>
    <row r="242" spans="1:10" x14ac:dyDescent="0.25">
      <c r="A242" s="14" t="s">
        <v>142</v>
      </c>
      <c r="B242" s="14" t="s">
        <v>350</v>
      </c>
      <c r="C242" s="14" t="s">
        <v>1108</v>
      </c>
      <c r="D242" s="14" t="s">
        <v>1109</v>
      </c>
      <c r="E242" s="14" t="s">
        <v>556</v>
      </c>
      <c r="F242" s="14" t="s">
        <v>557</v>
      </c>
      <c r="G242" s="14" t="s">
        <v>58</v>
      </c>
      <c r="H242" s="14" t="s">
        <v>626</v>
      </c>
      <c r="I242" s="14" t="s">
        <v>559</v>
      </c>
      <c r="J242" s="14" t="s">
        <v>566</v>
      </c>
    </row>
    <row r="243" spans="1:10" x14ac:dyDescent="0.25">
      <c r="A243" s="14" t="s">
        <v>276</v>
      </c>
      <c r="B243" s="14" t="s">
        <v>541</v>
      </c>
      <c r="C243" s="14" t="s">
        <v>1110</v>
      </c>
      <c r="E243" s="14" t="s">
        <v>573</v>
      </c>
      <c r="J243" s="14" t="s">
        <v>560</v>
      </c>
    </row>
    <row r="244" spans="1:10" x14ac:dyDescent="0.25">
      <c r="A244" s="14" t="s">
        <v>251</v>
      </c>
      <c r="B244" s="14" t="s">
        <v>542</v>
      </c>
      <c r="C244" s="14" t="s">
        <v>1111</v>
      </c>
      <c r="D244" s="14" t="s">
        <v>1112</v>
      </c>
      <c r="E244" s="14" t="s">
        <v>563</v>
      </c>
      <c r="F244" s="14" t="s">
        <v>557</v>
      </c>
      <c r="G244" s="14" t="s">
        <v>39</v>
      </c>
      <c r="H244" s="14" t="s">
        <v>1113</v>
      </c>
      <c r="J244" s="14" t="s">
        <v>566</v>
      </c>
    </row>
    <row r="245" spans="1:10" x14ac:dyDescent="0.25">
      <c r="A245" s="14" t="s">
        <v>171</v>
      </c>
      <c r="B245" s="14" t="s">
        <v>489</v>
      </c>
      <c r="C245" s="14" t="s">
        <v>1114</v>
      </c>
      <c r="D245" s="14" t="s">
        <v>1115</v>
      </c>
      <c r="E245" s="14" t="s">
        <v>581</v>
      </c>
      <c r="F245" s="14" t="s">
        <v>564</v>
      </c>
      <c r="G245" s="14" t="s">
        <v>44</v>
      </c>
      <c r="H245" s="14" t="s">
        <v>1116</v>
      </c>
      <c r="J245" s="14" t="s">
        <v>566</v>
      </c>
    </row>
    <row r="246" spans="1:10" x14ac:dyDescent="0.25">
      <c r="A246" s="14" t="s">
        <v>117</v>
      </c>
      <c r="B246" s="14" t="s">
        <v>326</v>
      </c>
      <c r="C246" s="14" t="s">
        <v>1117</v>
      </c>
      <c r="D246" s="14" t="s">
        <v>1118</v>
      </c>
      <c r="E246" s="14" t="s">
        <v>563</v>
      </c>
      <c r="F246" s="14" t="s">
        <v>564</v>
      </c>
      <c r="G246" s="14" t="s">
        <v>45</v>
      </c>
      <c r="H246" s="14" t="s">
        <v>1119</v>
      </c>
      <c r="J246" s="14" t="s">
        <v>566</v>
      </c>
    </row>
    <row r="247" spans="1:10" x14ac:dyDescent="0.25">
      <c r="A247" s="14" t="s">
        <v>66</v>
      </c>
      <c r="B247" s="14" t="s">
        <v>402</v>
      </c>
      <c r="C247" s="14" t="s">
        <v>1120</v>
      </c>
      <c r="D247" s="14" t="s">
        <v>1121</v>
      </c>
      <c r="E247" s="14" t="s">
        <v>563</v>
      </c>
      <c r="F247" s="14" t="s">
        <v>564</v>
      </c>
      <c r="G247" s="14" t="s">
        <v>38</v>
      </c>
      <c r="H247" s="14" t="s">
        <v>1122</v>
      </c>
      <c r="J247" s="14" t="s">
        <v>566</v>
      </c>
    </row>
    <row r="248" spans="1:10" x14ac:dyDescent="0.25">
      <c r="A248" s="14" t="s">
        <v>192</v>
      </c>
      <c r="B248" s="14" t="s">
        <v>354</v>
      </c>
      <c r="C248" s="14" t="s">
        <v>1123</v>
      </c>
      <c r="D248" s="14" t="s">
        <v>192</v>
      </c>
      <c r="E248" s="14" t="s">
        <v>563</v>
      </c>
      <c r="F248" s="14" t="s">
        <v>564</v>
      </c>
      <c r="G248" s="14" t="s">
        <v>38</v>
      </c>
      <c r="H248" s="14" t="s">
        <v>1124</v>
      </c>
      <c r="J248" s="14" t="s">
        <v>560</v>
      </c>
    </row>
    <row r="249" spans="1:10" x14ac:dyDescent="0.25">
      <c r="A249" s="14" t="s">
        <v>246</v>
      </c>
      <c r="B249" s="14" t="s">
        <v>491</v>
      </c>
      <c r="C249" s="14" t="s">
        <v>1125</v>
      </c>
      <c r="D249" s="14" t="s">
        <v>490</v>
      </c>
      <c r="E249" s="14" t="s">
        <v>581</v>
      </c>
      <c r="G249" s="14" t="s">
        <v>44</v>
      </c>
      <c r="H249" s="14" t="s">
        <v>571</v>
      </c>
      <c r="J249" s="14" t="s">
        <v>560</v>
      </c>
    </row>
    <row r="250" spans="1:10" x14ac:dyDescent="0.25">
      <c r="A250" s="14" t="s">
        <v>261</v>
      </c>
      <c r="B250" s="14" t="s">
        <v>543</v>
      </c>
      <c r="C250" s="14" t="s">
        <v>1126</v>
      </c>
      <c r="D250" s="14" t="s">
        <v>261</v>
      </c>
      <c r="E250" s="14" t="s">
        <v>563</v>
      </c>
      <c r="F250" s="14" t="s">
        <v>557</v>
      </c>
      <c r="G250" s="14" t="s">
        <v>39</v>
      </c>
      <c r="H250" s="14" t="s">
        <v>595</v>
      </c>
      <c r="J250" s="14" t="s">
        <v>560</v>
      </c>
    </row>
    <row r="251" spans="1:10" x14ac:dyDescent="0.25">
      <c r="A251" s="14" t="s">
        <v>178</v>
      </c>
      <c r="B251" s="14" t="s">
        <v>306</v>
      </c>
      <c r="C251" s="14" t="s">
        <v>1127</v>
      </c>
      <c r="D251" s="14" t="s">
        <v>1128</v>
      </c>
      <c r="E251" s="14" t="s">
        <v>556</v>
      </c>
      <c r="F251" s="14" t="s">
        <v>557</v>
      </c>
      <c r="G251" s="14" t="s">
        <v>58</v>
      </c>
      <c r="H251" s="14" t="s">
        <v>1129</v>
      </c>
      <c r="I251" s="14" t="s">
        <v>559</v>
      </c>
      <c r="J251" s="14" t="s">
        <v>566</v>
      </c>
    </row>
    <row r="252" spans="1:10" x14ac:dyDescent="0.25">
      <c r="A252" s="14" t="s">
        <v>87</v>
      </c>
      <c r="B252" s="14" t="s">
        <v>416</v>
      </c>
      <c r="C252" s="14" t="s">
        <v>1130</v>
      </c>
      <c r="D252" s="14" t="s">
        <v>87</v>
      </c>
      <c r="E252" s="14" t="s">
        <v>588</v>
      </c>
      <c r="F252" s="14" t="s">
        <v>564</v>
      </c>
      <c r="G252" s="14" t="s">
        <v>38</v>
      </c>
      <c r="H252" s="14" t="s">
        <v>1131</v>
      </c>
      <c r="J252" s="14" t="s">
        <v>566</v>
      </c>
    </row>
    <row r="253" spans="1:10" x14ac:dyDescent="0.25">
      <c r="A253" s="14" t="s">
        <v>70</v>
      </c>
      <c r="B253" s="14" t="s">
        <v>403</v>
      </c>
      <c r="C253" s="14" t="s">
        <v>1132</v>
      </c>
      <c r="D253" s="14" t="s">
        <v>70</v>
      </c>
      <c r="E253" s="14" t="s">
        <v>581</v>
      </c>
      <c r="G253" s="14" t="s">
        <v>45</v>
      </c>
      <c r="H253" s="14" t="s">
        <v>1133</v>
      </c>
      <c r="J253" s="14" t="s">
        <v>566</v>
      </c>
    </row>
    <row r="254" spans="1:10" x14ac:dyDescent="0.25">
      <c r="A254" s="14" t="s">
        <v>46</v>
      </c>
      <c r="B254" s="14" t="s">
        <v>430</v>
      </c>
      <c r="C254" s="14" t="s">
        <v>1134</v>
      </c>
      <c r="D254" s="14" t="s">
        <v>1135</v>
      </c>
      <c r="E254" s="14" t="s">
        <v>594</v>
      </c>
      <c r="G254" s="14" t="s">
        <v>38</v>
      </c>
      <c r="H254" s="14" t="s">
        <v>1136</v>
      </c>
      <c r="J254" s="14" t="s">
        <v>566</v>
      </c>
    </row>
    <row r="255" spans="1:10" x14ac:dyDescent="0.25">
      <c r="A255" s="14" t="s">
        <v>41</v>
      </c>
      <c r="B255" s="14" t="s">
        <v>521</v>
      </c>
      <c r="C255" s="14" t="s">
        <v>1137</v>
      </c>
      <c r="D255" s="14" t="s">
        <v>520</v>
      </c>
      <c r="E255" s="14" t="s">
        <v>594</v>
      </c>
      <c r="G255" s="14" t="s">
        <v>40</v>
      </c>
      <c r="H255" s="14" t="s">
        <v>571</v>
      </c>
      <c r="J255" s="14" t="s">
        <v>566</v>
      </c>
    </row>
    <row r="256" spans="1:10" x14ac:dyDescent="0.25">
      <c r="A256" s="14" t="s">
        <v>215</v>
      </c>
      <c r="B256" s="14" t="s">
        <v>1138</v>
      </c>
      <c r="C256" s="14" t="s">
        <v>1139</v>
      </c>
      <c r="E256" s="14" t="s">
        <v>573</v>
      </c>
      <c r="J256" s="14" t="s">
        <v>560</v>
      </c>
    </row>
    <row r="257" spans="1:10" x14ac:dyDescent="0.25">
      <c r="A257" s="14" t="s">
        <v>53</v>
      </c>
      <c r="B257" s="14" t="s">
        <v>1140</v>
      </c>
      <c r="C257" s="14" t="s">
        <v>1141</v>
      </c>
      <c r="E257" s="14" t="s">
        <v>573</v>
      </c>
      <c r="J257" s="14" t="s">
        <v>560</v>
      </c>
    </row>
    <row r="258" spans="1:10" x14ac:dyDescent="0.25">
      <c r="A258" s="14" t="s">
        <v>150</v>
      </c>
      <c r="B258" s="14" t="s">
        <v>514</v>
      </c>
      <c r="C258" s="14" t="s">
        <v>1142</v>
      </c>
      <c r="D258" s="14" t="s">
        <v>1143</v>
      </c>
      <c r="E258" s="14" t="s">
        <v>581</v>
      </c>
      <c r="F258" s="14" t="s">
        <v>564</v>
      </c>
      <c r="G258" s="14" t="s">
        <v>44</v>
      </c>
      <c r="H258" s="14" t="s">
        <v>1144</v>
      </c>
      <c r="J258" s="14" t="s">
        <v>566</v>
      </c>
    </row>
    <row r="259" spans="1:10" x14ac:dyDescent="0.25">
      <c r="A259" s="14" t="s">
        <v>1145</v>
      </c>
      <c r="B259" s="14" t="s">
        <v>1146</v>
      </c>
      <c r="C259" s="14" t="s">
        <v>1147</v>
      </c>
      <c r="E259" s="14" t="s">
        <v>573</v>
      </c>
      <c r="J259" s="14" t="s">
        <v>560</v>
      </c>
    </row>
    <row r="260" spans="1:10" x14ac:dyDescent="0.25">
      <c r="A260" s="14" t="s">
        <v>121</v>
      </c>
      <c r="B260" s="14" t="s">
        <v>355</v>
      </c>
      <c r="C260" s="14" t="s">
        <v>1148</v>
      </c>
      <c r="D260" s="14" t="s">
        <v>1149</v>
      </c>
      <c r="E260" s="14" t="s">
        <v>588</v>
      </c>
      <c r="F260" s="14" t="s">
        <v>635</v>
      </c>
      <c r="G260" s="14" t="s">
        <v>38</v>
      </c>
      <c r="H260" s="14" t="s">
        <v>1150</v>
      </c>
      <c r="J260" s="14" t="s">
        <v>560</v>
      </c>
    </row>
    <row r="261" spans="1:10" x14ac:dyDescent="0.25">
      <c r="A261" s="14" t="s">
        <v>249</v>
      </c>
      <c r="B261" s="14" t="s">
        <v>528</v>
      </c>
      <c r="C261" s="14" t="s">
        <v>1151</v>
      </c>
      <c r="D261" s="14" t="s">
        <v>1152</v>
      </c>
      <c r="E261" s="14" t="s">
        <v>588</v>
      </c>
      <c r="F261" s="14" t="s">
        <v>557</v>
      </c>
      <c r="G261" s="14" t="s">
        <v>39</v>
      </c>
      <c r="H261" s="14" t="s">
        <v>1153</v>
      </c>
      <c r="J261" s="14" t="s">
        <v>560</v>
      </c>
    </row>
    <row r="262" spans="1:10" x14ac:dyDescent="0.25">
      <c r="A262" s="14" t="s">
        <v>165</v>
      </c>
      <c r="B262" s="14" t="s">
        <v>515</v>
      </c>
      <c r="C262" s="14" t="s">
        <v>1154</v>
      </c>
      <c r="D262" s="14" t="s">
        <v>1155</v>
      </c>
      <c r="E262" s="14" t="s">
        <v>581</v>
      </c>
      <c r="F262" s="14" t="s">
        <v>564</v>
      </c>
      <c r="G262" s="14" t="s">
        <v>44</v>
      </c>
      <c r="H262" s="14" t="s">
        <v>1156</v>
      </c>
      <c r="J262" s="14" t="s">
        <v>566</v>
      </c>
    </row>
    <row r="263" spans="1:10" x14ac:dyDescent="0.25">
      <c r="A263" s="14" t="s">
        <v>64</v>
      </c>
      <c r="B263" s="14" t="s">
        <v>386</v>
      </c>
      <c r="C263" s="14" t="s">
        <v>1157</v>
      </c>
      <c r="D263" s="14" t="s">
        <v>1158</v>
      </c>
      <c r="E263" s="14" t="s">
        <v>588</v>
      </c>
      <c r="F263" s="14" t="s">
        <v>635</v>
      </c>
      <c r="G263" s="14" t="s">
        <v>39</v>
      </c>
      <c r="H263" s="14" t="s">
        <v>1159</v>
      </c>
      <c r="J263" s="14" t="s">
        <v>566</v>
      </c>
    </row>
    <row r="264" spans="1:10" x14ac:dyDescent="0.25">
      <c r="A264" s="14" t="s">
        <v>267</v>
      </c>
      <c r="B264" s="14" t="s">
        <v>544</v>
      </c>
      <c r="C264" s="14" t="s">
        <v>1160</v>
      </c>
      <c r="E264" s="14" t="s">
        <v>573</v>
      </c>
      <c r="J264" s="14" t="s">
        <v>560</v>
      </c>
    </row>
    <row r="265" spans="1:10" x14ac:dyDescent="0.25">
      <c r="A265" s="14" t="s">
        <v>277</v>
      </c>
      <c r="B265" s="14" t="s">
        <v>327</v>
      </c>
      <c r="C265" s="14" t="s">
        <v>1161</v>
      </c>
      <c r="E265" s="14" t="s">
        <v>573</v>
      </c>
      <c r="J265" s="14" t="s">
        <v>560</v>
      </c>
    </row>
    <row r="266" spans="1:10" x14ac:dyDescent="0.25">
      <c r="A266" s="14" t="s">
        <v>35</v>
      </c>
      <c r="B266" s="14" t="s">
        <v>1162</v>
      </c>
      <c r="C266" s="14" t="s">
        <v>1163</v>
      </c>
      <c r="D266" s="14" t="s">
        <v>35</v>
      </c>
      <c r="E266" s="14" t="s">
        <v>573</v>
      </c>
      <c r="J266" s="14" t="s">
        <v>560</v>
      </c>
    </row>
    <row r="267" spans="1:10" x14ac:dyDescent="0.25">
      <c r="A267" s="14" t="s">
        <v>144</v>
      </c>
      <c r="B267" s="14" t="s">
        <v>404</v>
      </c>
      <c r="C267" s="14" t="s">
        <v>1164</v>
      </c>
      <c r="D267" s="14" t="s">
        <v>1165</v>
      </c>
      <c r="E267" s="14" t="s">
        <v>588</v>
      </c>
      <c r="F267" s="14" t="s">
        <v>557</v>
      </c>
      <c r="G267" s="14" t="s">
        <v>45</v>
      </c>
      <c r="H267" s="14" t="s">
        <v>1166</v>
      </c>
      <c r="J267" s="14" t="s">
        <v>560</v>
      </c>
    </row>
    <row r="268" spans="1:10" x14ac:dyDescent="0.25">
      <c r="A268" s="14" t="s">
        <v>1167</v>
      </c>
      <c r="B268" s="14" t="s">
        <v>1168</v>
      </c>
      <c r="C268" s="14" t="s">
        <v>1169</v>
      </c>
      <c r="E268" s="14" t="s">
        <v>573</v>
      </c>
      <c r="J268" s="14" t="s">
        <v>560</v>
      </c>
    </row>
    <row r="269" spans="1:10" x14ac:dyDescent="0.25">
      <c r="A269" s="14" t="s">
        <v>1180</v>
      </c>
      <c r="B269" s="14" t="s">
        <v>1170</v>
      </c>
      <c r="C269" s="14" t="s">
        <v>1171</v>
      </c>
      <c r="E269" s="14" t="s">
        <v>573</v>
      </c>
      <c r="J269" s="14" t="s">
        <v>560</v>
      </c>
    </row>
    <row r="270" spans="1:10" x14ac:dyDescent="0.25">
      <c r="A270" s="14" t="s">
        <v>177</v>
      </c>
      <c r="B270" s="14" t="s">
        <v>309</v>
      </c>
      <c r="C270" s="14" t="s">
        <v>1172</v>
      </c>
      <c r="D270" s="14" t="s">
        <v>1173</v>
      </c>
      <c r="E270" s="14" t="s">
        <v>588</v>
      </c>
      <c r="F270" s="14" t="s">
        <v>557</v>
      </c>
      <c r="G270" s="14" t="s">
        <v>58</v>
      </c>
      <c r="H270" s="14" t="s">
        <v>1174</v>
      </c>
      <c r="I270" s="14" t="s">
        <v>559</v>
      </c>
      <c r="J270" s="14" t="s">
        <v>566</v>
      </c>
    </row>
    <row r="271" spans="1:10" x14ac:dyDescent="0.25">
      <c r="A271" s="14" t="s">
        <v>190</v>
      </c>
      <c r="B271" s="14" t="s">
        <v>310</v>
      </c>
      <c r="C271" s="14" t="s">
        <v>1175</v>
      </c>
      <c r="D271" s="14" t="s">
        <v>1176</v>
      </c>
      <c r="E271" s="14" t="s">
        <v>556</v>
      </c>
      <c r="F271" s="14" t="s">
        <v>635</v>
      </c>
      <c r="G271" s="14" t="s">
        <v>58</v>
      </c>
      <c r="H271" s="14" t="s">
        <v>571</v>
      </c>
      <c r="J271" s="14" t="s">
        <v>566</v>
      </c>
    </row>
  </sheetData>
  <sortState xmlns:xlrd2="http://schemas.microsoft.com/office/spreadsheetml/2017/richdata2" ref="A2:J269">
    <sortCondition ref="B2:B269"/>
  </sortState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A3889-CD8F-4765-B3BF-4B2A92F6ECD2}">
  <dimension ref="A1:BN270"/>
  <sheetViews>
    <sheetView topLeftCell="A247" workbookViewId="0">
      <selection activeCell="E264" sqref="E264"/>
    </sheetView>
  </sheetViews>
  <sheetFormatPr defaultRowHeight="15" x14ac:dyDescent="0.25"/>
  <cols>
    <col min="1" max="1" width="27.7109375" style="25" customWidth="1"/>
    <col min="2" max="2" width="44" style="25" bestFit="1" customWidth="1"/>
    <col min="3" max="3" width="16.7109375" style="25" customWidth="1"/>
    <col min="4" max="4" width="16" style="25" customWidth="1"/>
    <col min="5" max="66" width="11" style="25" bestFit="1" customWidth="1"/>
    <col min="67" max="256" width="9.140625" style="25"/>
    <col min="257" max="257" width="44" style="25" bestFit="1" customWidth="1"/>
    <col min="258" max="258" width="25.7109375" style="25" bestFit="1" customWidth="1"/>
    <col min="259" max="259" width="14.42578125" style="25" bestFit="1" customWidth="1"/>
    <col min="260" max="260" width="12.7109375" style="25" bestFit="1" customWidth="1"/>
    <col min="261" max="322" width="11" style="25" bestFit="1" customWidth="1"/>
    <col min="323" max="512" width="9.140625" style="25"/>
    <col min="513" max="513" width="44" style="25" bestFit="1" customWidth="1"/>
    <col min="514" max="514" width="25.7109375" style="25" bestFit="1" customWidth="1"/>
    <col min="515" max="515" width="14.42578125" style="25" bestFit="1" customWidth="1"/>
    <col min="516" max="516" width="12.7109375" style="25" bestFit="1" customWidth="1"/>
    <col min="517" max="578" width="11" style="25" bestFit="1" customWidth="1"/>
    <col min="579" max="768" width="9.140625" style="25"/>
    <col min="769" max="769" width="44" style="25" bestFit="1" customWidth="1"/>
    <col min="770" max="770" width="25.7109375" style="25" bestFit="1" customWidth="1"/>
    <col min="771" max="771" width="14.42578125" style="25" bestFit="1" customWidth="1"/>
    <col min="772" max="772" width="12.7109375" style="25" bestFit="1" customWidth="1"/>
    <col min="773" max="834" width="11" style="25" bestFit="1" customWidth="1"/>
    <col min="835" max="1024" width="9.140625" style="25"/>
    <col min="1025" max="1025" width="44" style="25" bestFit="1" customWidth="1"/>
    <col min="1026" max="1026" width="25.7109375" style="25" bestFit="1" customWidth="1"/>
    <col min="1027" max="1027" width="14.42578125" style="25" bestFit="1" customWidth="1"/>
    <col min="1028" max="1028" width="12.7109375" style="25" bestFit="1" customWidth="1"/>
    <col min="1029" max="1090" width="11" style="25" bestFit="1" customWidth="1"/>
    <col min="1091" max="1280" width="9.140625" style="25"/>
    <col min="1281" max="1281" width="44" style="25" bestFit="1" customWidth="1"/>
    <col min="1282" max="1282" width="25.7109375" style="25" bestFit="1" customWidth="1"/>
    <col min="1283" max="1283" width="14.42578125" style="25" bestFit="1" customWidth="1"/>
    <col min="1284" max="1284" width="12.7109375" style="25" bestFit="1" customWidth="1"/>
    <col min="1285" max="1346" width="11" style="25" bestFit="1" customWidth="1"/>
    <col min="1347" max="1536" width="9.140625" style="25"/>
    <col min="1537" max="1537" width="44" style="25" bestFit="1" customWidth="1"/>
    <col min="1538" max="1538" width="25.7109375" style="25" bestFit="1" customWidth="1"/>
    <col min="1539" max="1539" width="14.42578125" style="25" bestFit="1" customWidth="1"/>
    <col min="1540" max="1540" width="12.7109375" style="25" bestFit="1" customWidth="1"/>
    <col min="1541" max="1602" width="11" style="25" bestFit="1" customWidth="1"/>
    <col min="1603" max="1792" width="9.140625" style="25"/>
    <col min="1793" max="1793" width="44" style="25" bestFit="1" customWidth="1"/>
    <col min="1794" max="1794" width="25.7109375" style="25" bestFit="1" customWidth="1"/>
    <col min="1795" max="1795" width="14.42578125" style="25" bestFit="1" customWidth="1"/>
    <col min="1796" max="1796" width="12.7109375" style="25" bestFit="1" customWidth="1"/>
    <col min="1797" max="1858" width="11" style="25" bestFit="1" customWidth="1"/>
    <col min="1859" max="2048" width="9.140625" style="25"/>
    <col min="2049" max="2049" width="44" style="25" bestFit="1" customWidth="1"/>
    <col min="2050" max="2050" width="25.7109375" style="25" bestFit="1" customWidth="1"/>
    <col min="2051" max="2051" width="14.42578125" style="25" bestFit="1" customWidth="1"/>
    <col min="2052" max="2052" width="12.7109375" style="25" bestFit="1" customWidth="1"/>
    <col min="2053" max="2114" width="11" style="25" bestFit="1" customWidth="1"/>
    <col min="2115" max="2304" width="9.140625" style="25"/>
    <col min="2305" max="2305" width="44" style="25" bestFit="1" customWidth="1"/>
    <col min="2306" max="2306" width="25.7109375" style="25" bestFit="1" customWidth="1"/>
    <col min="2307" max="2307" width="14.42578125" style="25" bestFit="1" customWidth="1"/>
    <col min="2308" max="2308" width="12.7109375" style="25" bestFit="1" customWidth="1"/>
    <col min="2309" max="2370" width="11" style="25" bestFit="1" customWidth="1"/>
    <col min="2371" max="2560" width="9.140625" style="25"/>
    <col min="2561" max="2561" width="44" style="25" bestFit="1" customWidth="1"/>
    <col min="2562" max="2562" width="25.7109375" style="25" bestFit="1" customWidth="1"/>
    <col min="2563" max="2563" width="14.42578125" style="25" bestFit="1" customWidth="1"/>
    <col min="2564" max="2564" width="12.7109375" style="25" bestFit="1" customWidth="1"/>
    <col min="2565" max="2626" width="11" style="25" bestFit="1" customWidth="1"/>
    <col min="2627" max="2816" width="9.140625" style="25"/>
    <col min="2817" max="2817" width="44" style="25" bestFit="1" customWidth="1"/>
    <col min="2818" max="2818" width="25.7109375" style="25" bestFit="1" customWidth="1"/>
    <col min="2819" max="2819" width="14.42578125" style="25" bestFit="1" customWidth="1"/>
    <col min="2820" max="2820" width="12.7109375" style="25" bestFit="1" customWidth="1"/>
    <col min="2821" max="2882" width="11" style="25" bestFit="1" customWidth="1"/>
    <col min="2883" max="3072" width="9.140625" style="25"/>
    <col min="3073" max="3073" width="44" style="25" bestFit="1" customWidth="1"/>
    <col min="3074" max="3074" width="25.7109375" style="25" bestFit="1" customWidth="1"/>
    <col min="3075" max="3075" width="14.42578125" style="25" bestFit="1" customWidth="1"/>
    <col min="3076" max="3076" width="12.7109375" style="25" bestFit="1" customWidth="1"/>
    <col min="3077" max="3138" width="11" style="25" bestFit="1" customWidth="1"/>
    <col min="3139" max="3328" width="9.140625" style="25"/>
    <col min="3329" max="3329" width="44" style="25" bestFit="1" customWidth="1"/>
    <col min="3330" max="3330" width="25.7109375" style="25" bestFit="1" customWidth="1"/>
    <col min="3331" max="3331" width="14.42578125" style="25" bestFit="1" customWidth="1"/>
    <col min="3332" max="3332" width="12.7109375" style="25" bestFit="1" customWidth="1"/>
    <col min="3333" max="3394" width="11" style="25" bestFit="1" customWidth="1"/>
    <col min="3395" max="3584" width="9.140625" style="25"/>
    <col min="3585" max="3585" width="44" style="25" bestFit="1" customWidth="1"/>
    <col min="3586" max="3586" width="25.7109375" style="25" bestFit="1" customWidth="1"/>
    <col min="3587" max="3587" width="14.42578125" style="25" bestFit="1" customWidth="1"/>
    <col min="3588" max="3588" width="12.7109375" style="25" bestFit="1" customWidth="1"/>
    <col min="3589" max="3650" width="11" style="25" bestFit="1" customWidth="1"/>
    <col min="3651" max="3840" width="9.140625" style="25"/>
    <col min="3841" max="3841" width="44" style="25" bestFit="1" customWidth="1"/>
    <col min="3842" max="3842" width="25.7109375" style="25" bestFit="1" customWidth="1"/>
    <col min="3843" max="3843" width="14.42578125" style="25" bestFit="1" customWidth="1"/>
    <col min="3844" max="3844" width="12.7109375" style="25" bestFit="1" customWidth="1"/>
    <col min="3845" max="3906" width="11" style="25" bestFit="1" customWidth="1"/>
    <col min="3907" max="4096" width="9.140625" style="25"/>
    <col min="4097" max="4097" width="44" style="25" bestFit="1" customWidth="1"/>
    <col min="4098" max="4098" width="25.7109375" style="25" bestFit="1" customWidth="1"/>
    <col min="4099" max="4099" width="14.42578125" style="25" bestFit="1" customWidth="1"/>
    <col min="4100" max="4100" width="12.7109375" style="25" bestFit="1" customWidth="1"/>
    <col min="4101" max="4162" width="11" style="25" bestFit="1" customWidth="1"/>
    <col min="4163" max="4352" width="9.140625" style="25"/>
    <col min="4353" max="4353" width="44" style="25" bestFit="1" customWidth="1"/>
    <col min="4354" max="4354" width="25.7109375" style="25" bestFit="1" customWidth="1"/>
    <col min="4355" max="4355" width="14.42578125" style="25" bestFit="1" customWidth="1"/>
    <col min="4356" max="4356" width="12.7109375" style="25" bestFit="1" customWidth="1"/>
    <col min="4357" max="4418" width="11" style="25" bestFit="1" customWidth="1"/>
    <col min="4419" max="4608" width="9.140625" style="25"/>
    <col min="4609" max="4609" width="44" style="25" bestFit="1" customWidth="1"/>
    <col min="4610" max="4610" width="25.7109375" style="25" bestFit="1" customWidth="1"/>
    <col min="4611" max="4611" width="14.42578125" style="25" bestFit="1" customWidth="1"/>
    <col min="4612" max="4612" width="12.7109375" style="25" bestFit="1" customWidth="1"/>
    <col min="4613" max="4674" width="11" style="25" bestFit="1" customWidth="1"/>
    <col min="4675" max="4864" width="9.140625" style="25"/>
    <col min="4865" max="4865" width="44" style="25" bestFit="1" customWidth="1"/>
    <col min="4866" max="4866" width="25.7109375" style="25" bestFit="1" customWidth="1"/>
    <col min="4867" max="4867" width="14.42578125" style="25" bestFit="1" customWidth="1"/>
    <col min="4868" max="4868" width="12.7109375" style="25" bestFit="1" customWidth="1"/>
    <col min="4869" max="4930" width="11" style="25" bestFit="1" customWidth="1"/>
    <col min="4931" max="5120" width="9.140625" style="25"/>
    <col min="5121" max="5121" width="44" style="25" bestFit="1" customWidth="1"/>
    <col min="5122" max="5122" width="25.7109375" style="25" bestFit="1" customWidth="1"/>
    <col min="5123" max="5123" width="14.42578125" style="25" bestFit="1" customWidth="1"/>
    <col min="5124" max="5124" width="12.7109375" style="25" bestFit="1" customWidth="1"/>
    <col min="5125" max="5186" width="11" style="25" bestFit="1" customWidth="1"/>
    <col min="5187" max="5376" width="9.140625" style="25"/>
    <col min="5377" max="5377" width="44" style="25" bestFit="1" customWidth="1"/>
    <col min="5378" max="5378" width="25.7109375" style="25" bestFit="1" customWidth="1"/>
    <col min="5379" max="5379" width="14.42578125" style="25" bestFit="1" customWidth="1"/>
    <col min="5380" max="5380" width="12.7109375" style="25" bestFit="1" customWidth="1"/>
    <col min="5381" max="5442" width="11" style="25" bestFit="1" customWidth="1"/>
    <col min="5443" max="5632" width="9.140625" style="25"/>
    <col min="5633" max="5633" width="44" style="25" bestFit="1" customWidth="1"/>
    <col min="5634" max="5634" width="25.7109375" style="25" bestFit="1" customWidth="1"/>
    <col min="5635" max="5635" width="14.42578125" style="25" bestFit="1" customWidth="1"/>
    <col min="5636" max="5636" width="12.7109375" style="25" bestFit="1" customWidth="1"/>
    <col min="5637" max="5698" width="11" style="25" bestFit="1" customWidth="1"/>
    <col min="5699" max="5888" width="9.140625" style="25"/>
    <col min="5889" max="5889" width="44" style="25" bestFit="1" customWidth="1"/>
    <col min="5890" max="5890" width="25.7109375" style="25" bestFit="1" customWidth="1"/>
    <col min="5891" max="5891" width="14.42578125" style="25" bestFit="1" customWidth="1"/>
    <col min="5892" max="5892" width="12.7109375" style="25" bestFit="1" customWidth="1"/>
    <col min="5893" max="5954" width="11" style="25" bestFit="1" customWidth="1"/>
    <col min="5955" max="6144" width="9.140625" style="25"/>
    <col min="6145" max="6145" width="44" style="25" bestFit="1" customWidth="1"/>
    <col min="6146" max="6146" width="25.7109375" style="25" bestFit="1" customWidth="1"/>
    <col min="6147" max="6147" width="14.42578125" style="25" bestFit="1" customWidth="1"/>
    <col min="6148" max="6148" width="12.7109375" style="25" bestFit="1" customWidth="1"/>
    <col min="6149" max="6210" width="11" style="25" bestFit="1" customWidth="1"/>
    <col min="6211" max="6400" width="9.140625" style="25"/>
    <col min="6401" max="6401" width="44" style="25" bestFit="1" customWidth="1"/>
    <col min="6402" max="6402" width="25.7109375" style="25" bestFit="1" customWidth="1"/>
    <col min="6403" max="6403" width="14.42578125" style="25" bestFit="1" customWidth="1"/>
    <col min="6404" max="6404" width="12.7109375" style="25" bestFit="1" customWidth="1"/>
    <col min="6405" max="6466" width="11" style="25" bestFit="1" customWidth="1"/>
    <col min="6467" max="6656" width="9.140625" style="25"/>
    <col min="6657" max="6657" width="44" style="25" bestFit="1" customWidth="1"/>
    <col min="6658" max="6658" width="25.7109375" style="25" bestFit="1" customWidth="1"/>
    <col min="6659" max="6659" width="14.42578125" style="25" bestFit="1" customWidth="1"/>
    <col min="6660" max="6660" width="12.7109375" style="25" bestFit="1" customWidth="1"/>
    <col min="6661" max="6722" width="11" style="25" bestFit="1" customWidth="1"/>
    <col min="6723" max="6912" width="9.140625" style="25"/>
    <col min="6913" max="6913" width="44" style="25" bestFit="1" customWidth="1"/>
    <col min="6914" max="6914" width="25.7109375" style="25" bestFit="1" customWidth="1"/>
    <col min="6915" max="6915" width="14.42578125" style="25" bestFit="1" customWidth="1"/>
    <col min="6916" max="6916" width="12.7109375" style="25" bestFit="1" customWidth="1"/>
    <col min="6917" max="6978" width="11" style="25" bestFit="1" customWidth="1"/>
    <col min="6979" max="7168" width="9.140625" style="25"/>
    <col min="7169" max="7169" width="44" style="25" bestFit="1" customWidth="1"/>
    <col min="7170" max="7170" width="25.7109375" style="25" bestFit="1" customWidth="1"/>
    <col min="7171" max="7171" width="14.42578125" style="25" bestFit="1" customWidth="1"/>
    <col min="7172" max="7172" width="12.7109375" style="25" bestFit="1" customWidth="1"/>
    <col min="7173" max="7234" width="11" style="25" bestFit="1" customWidth="1"/>
    <col min="7235" max="7424" width="9.140625" style="25"/>
    <col min="7425" max="7425" width="44" style="25" bestFit="1" customWidth="1"/>
    <col min="7426" max="7426" width="25.7109375" style="25" bestFit="1" customWidth="1"/>
    <col min="7427" max="7427" width="14.42578125" style="25" bestFit="1" customWidth="1"/>
    <col min="7428" max="7428" width="12.7109375" style="25" bestFit="1" customWidth="1"/>
    <col min="7429" max="7490" width="11" style="25" bestFit="1" customWidth="1"/>
    <col min="7491" max="7680" width="9.140625" style="25"/>
    <col min="7681" max="7681" width="44" style="25" bestFit="1" customWidth="1"/>
    <col min="7682" max="7682" width="25.7109375" style="25" bestFit="1" customWidth="1"/>
    <col min="7683" max="7683" width="14.42578125" style="25" bestFit="1" customWidth="1"/>
    <col min="7684" max="7684" width="12.7109375" style="25" bestFit="1" customWidth="1"/>
    <col min="7685" max="7746" width="11" style="25" bestFit="1" customWidth="1"/>
    <col min="7747" max="7936" width="9.140625" style="25"/>
    <col min="7937" max="7937" width="44" style="25" bestFit="1" customWidth="1"/>
    <col min="7938" max="7938" width="25.7109375" style="25" bestFit="1" customWidth="1"/>
    <col min="7939" max="7939" width="14.42578125" style="25" bestFit="1" customWidth="1"/>
    <col min="7940" max="7940" width="12.7109375" style="25" bestFit="1" customWidth="1"/>
    <col min="7941" max="8002" width="11" style="25" bestFit="1" customWidth="1"/>
    <col min="8003" max="8192" width="9.140625" style="25"/>
    <col min="8193" max="8193" width="44" style="25" bestFit="1" customWidth="1"/>
    <col min="8194" max="8194" width="25.7109375" style="25" bestFit="1" customWidth="1"/>
    <col min="8195" max="8195" width="14.42578125" style="25" bestFit="1" customWidth="1"/>
    <col min="8196" max="8196" width="12.7109375" style="25" bestFit="1" customWidth="1"/>
    <col min="8197" max="8258" width="11" style="25" bestFit="1" customWidth="1"/>
    <col min="8259" max="8448" width="9.140625" style="25"/>
    <col min="8449" max="8449" width="44" style="25" bestFit="1" customWidth="1"/>
    <col min="8450" max="8450" width="25.7109375" style="25" bestFit="1" customWidth="1"/>
    <col min="8451" max="8451" width="14.42578125" style="25" bestFit="1" customWidth="1"/>
    <col min="8452" max="8452" width="12.7109375" style="25" bestFit="1" customWidth="1"/>
    <col min="8453" max="8514" width="11" style="25" bestFit="1" customWidth="1"/>
    <col min="8515" max="8704" width="9.140625" style="25"/>
    <col min="8705" max="8705" width="44" style="25" bestFit="1" customWidth="1"/>
    <col min="8706" max="8706" width="25.7109375" style="25" bestFit="1" customWidth="1"/>
    <col min="8707" max="8707" width="14.42578125" style="25" bestFit="1" customWidth="1"/>
    <col min="8708" max="8708" width="12.7109375" style="25" bestFit="1" customWidth="1"/>
    <col min="8709" max="8770" width="11" style="25" bestFit="1" customWidth="1"/>
    <col min="8771" max="8960" width="9.140625" style="25"/>
    <col min="8961" max="8961" width="44" style="25" bestFit="1" customWidth="1"/>
    <col min="8962" max="8962" width="25.7109375" style="25" bestFit="1" customWidth="1"/>
    <col min="8963" max="8963" width="14.42578125" style="25" bestFit="1" customWidth="1"/>
    <col min="8964" max="8964" width="12.7109375" style="25" bestFit="1" customWidth="1"/>
    <col min="8965" max="9026" width="11" style="25" bestFit="1" customWidth="1"/>
    <col min="9027" max="9216" width="9.140625" style="25"/>
    <col min="9217" max="9217" width="44" style="25" bestFit="1" customWidth="1"/>
    <col min="9218" max="9218" width="25.7109375" style="25" bestFit="1" customWidth="1"/>
    <col min="9219" max="9219" width="14.42578125" style="25" bestFit="1" customWidth="1"/>
    <col min="9220" max="9220" width="12.7109375" style="25" bestFit="1" customWidth="1"/>
    <col min="9221" max="9282" width="11" style="25" bestFit="1" customWidth="1"/>
    <col min="9283" max="9472" width="9.140625" style="25"/>
    <col min="9473" max="9473" width="44" style="25" bestFit="1" customWidth="1"/>
    <col min="9474" max="9474" width="25.7109375" style="25" bestFit="1" customWidth="1"/>
    <col min="9475" max="9475" width="14.42578125" style="25" bestFit="1" customWidth="1"/>
    <col min="9476" max="9476" width="12.7109375" style="25" bestFit="1" customWidth="1"/>
    <col min="9477" max="9538" width="11" style="25" bestFit="1" customWidth="1"/>
    <col min="9539" max="9728" width="9.140625" style="25"/>
    <col min="9729" max="9729" width="44" style="25" bestFit="1" customWidth="1"/>
    <col min="9730" max="9730" width="25.7109375" style="25" bestFit="1" customWidth="1"/>
    <col min="9731" max="9731" width="14.42578125" style="25" bestFit="1" customWidth="1"/>
    <col min="9732" max="9732" width="12.7109375" style="25" bestFit="1" customWidth="1"/>
    <col min="9733" max="9794" width="11" style="25" bestFit="1" customWidth="1"/>
    <col min="9795" max="9984" width="9.140625" style="25"/>
    <col min="9985" max="9985" width="44" style="25" bestFit="1" customWidth="1"/>
    <col min="9986" max="9986" width="25.7109375" style="25" bestFit="1" customWidth="1"/>
    <col min="9987" max="9987" width="14.42578125" style="25" bestFit="1" customWidth="1"/>
    <col min="9988" max="9988" width="12.7109375" style="25" bestFit="1" customWidth="1"/>
    <col min="9989" max="10050" width="11" style="25" bestFit="1" customWidth="1"/>
    <col min="10051" max="10240" width="9.140625" style="25"/>
    <col min="10241" max="10241" width="44" style="25" bestFit="1" customWidth="1"/>
    <col min="10242" max="10242" width="25.7109375" style="25" bestFit="1" customWidth="1"/>
    <col min="10243" max="10243" width="14.42578125" style="25" bestFit="1" customWidth="1"/>
    <col min="10244" max="10244" width="12.7109375" style="25" bestFit="1" customWidth="1"/>
    <col min="10245" max="10306" width="11" style="25" bestFit="1" customWidth="1"/>
    <col min="10307" max="10496" width="9.140625" style="25"/>
    <col min="10497" max="10497" width="44" style="25" bestFit="1" customWidth="1"/>
    <col min="10498" max="10498" width="25.7109375" style="25" bestFit="1" customWidth="1"/>
    <col min="10499" max="10499" width="14.42578125" style="25" bestFit="1" customWidth="1"/>
    <col min="10500" max="10500" width="12.7109375" style="25" bestFit="1" customWidth="1"/>
    <col min="10501" max="10562" width="11" style="25" bestFit="1" customWidth="1"/>
    <col min="10563" max="10752" width="9.140625" style="25"/>
    <col min="10753" max="10753" width="44" style="25" bestFit="1" customWidth="1"/>
    <col min="10754" max="10754" width="25.7109375" style="25" bestFit="1" customWidth="1"/>
    <col min="10755" max="10755" width="14.42578125" style="25" bestFit="1" customWidth="1"/>
    <col min="10756" max="10756" width="12.7109375" style="25" bestFit="1" customWidth="1"/>
    <col min="10757" max="10818" width="11" style="25" bestFit="1" customWidth="1"/>
    <col min="10819" max="11008" width="9.140625" style="25"/>
    <col min="11009" max="11009" width="44" style="25" bestFit="1" customWidth="1"/>
    <col min="11010" max="11010" width="25.7109375" style="25" bestFit="1" customWidth="1"/>
    <col min="11011" max="11011" width="14.42578125" style="25" bestFit="1" customWidth="1"/>
    <col min="11012" max="11012" width="12.7109375" style="25" bestFit="1" customWidth="1"/>
    <col min="11013" max="11074" width="11" style="25" bestFit="1" customWidth="1"/>
    <col min="11075" max="11264" width="9.140625" style="25"/>
    <col min="11265" max="11265" width="44" style="25" bestFit="1" customWidth="1"/>
    <col min="11266" max="11266" width="25.7109375" style="25" bestFit="1" customWidth="1"/>
    <col min="11267" max="11267" width="14.42578125" style="25" bestFit="1" customWidth="1"/>
    <col min="11268" max="11268" width="12.7109375" style="25" bestFit="1" customWidth="1"/>
    <col min="11269" max="11330" width="11" style="25" bestFit="1" customWidth="1"/>
    <col min="11331" max="11520" width="9.140625" style="25"/>
    <col min="11521" max="11521" width="44" style="25" bestFit="1" customWidth="1"/>
    <col min="11522" max="11522" width="25.7109375" style="25" bestFit="1" customWidth="1"/>
    <col min="11523" max="11523" width="14.42578125" style="25" bestFit="1" customWidth="1"/>
    <col min="11524" max="11524" width="12.7109375" style="25" bestFit="1" customWidth="1"/>
    <col min="11525" max="11586" width="11" style="25" bestFit="1" customWidth="1"/>
    <col min="11587" max="11776" width="9.140625" style="25"/>
    <col min="11777" max="11777" width="44" style="25" bestFit="1" customWidth="1"/>
    <col min="11778" max="11778" width="25.7109375" style="25" bestFit="1" customWidth="1"/>
    <col min="11779" max="11779" width="14.42578125" style="25" bestFit="1" customWidth="1"/>
    <col min="11780" max="11780" width="12.7109375" style="25" bestFit="1" customWidth="1"/>
    <col min="11781" max="11842" width="11" style="25" bestFit="1" customWidth="1"/>
    <col min="11843" max="12032" width="9.140625" style="25"/>
    <col min="12033" max="12033" width="44" style="25" bestFit="1" customWidth="1"/>
    <col min="12034" max="12034" width="25.7109375" style="25" bestFit="1" customWidth="1"/>
    <col min="12035" max="12035" width="14.42578125" style="25" bestFit="1" customWidth="1"/>
    <col min="12036" max="12036" width="12.7109375" style="25" bestFit="1" customWidth="1"/>
    <col min="12037" max="12098" width="11" style="25" bestFit="1" customWidth="1"/>
    <col min="12099" max="12288" width="9.140625" style="25"/>
    <col min="12289" max="12289" width="44" style="25" bestFit="1" customWidth="1"/>
    <col min="12290" max="12290" width="25.7109375" style="25" bestFit="1" customWidth="1"/>
    <col min="12291" max="12291" width="14.42578125" style="25" bestFit="1" customWidth="1"/>
    <col min="12292" max="12292" width="12.7109375" style="25" bestFit="1" customWidth="1"/>
    <col min="12293" max="12354" width="11" style="25" bestFit="1" customWidth="1"/>
    <col min="12355" max="12544" width="9.140625" style="25"/>
    <col min="12545" max="12545" width="44" style="25" bestFit="1" customWidth="1"/>
    <col min="12546" max="12546" width="25.7109375" style="25" bestFit="1" customWidth="1"/>
    <col min="12547" max="12547" width="14.42578125" style="25" bestFit="1" customWidth="1"/>
    <col min="12548" max="12548" width="12.7109375" style="25" bestFit="1" customWidth="1"/>
    <col min="12549" max="12610" width="11" style="25" bestFit="1" customWidth="1"/>
    <col min="12611" max="12800" width="9.140625" style="25"/>
    <col min="12801" max="12801" width="44" style="25" bestFit="1" customWidth="1"/>
    <col min="12802" max="12802" width="25.7109375" style="25" bestFit="1" customWidth="1"/>
    <col min="12803" max="12803" width="14.42578125" style="25" bestFit="1" customWidth="1"/>
    <col min="12804" max="12804" width="12.7109375" style="25" bestFit="1" customWidth="1"/>
    <col min="12805" max="12866" width="11" style="25" bestFit="1" customWidth="1"/>
    <col min="12867" max="13056" width="9.140625" style="25"/>
    <col min="13057" max="13057" width="44" style="25" bestFit="1" customWidth="1"/>
    <col min="13058" max="13058" width="25.7109375" style="25" bestFit="1" customWidth="1"/>
    <col min="13059" max="13059" width="14.42578125" style="25" bestFit="1" customWidth="1"/>
    <col min="13060" max="13060" width="12.7109375" style="25" bestFit="1" customWidth="1"/>
    <col min="13061" max="13122" width="11" style="25" bestFit="1" customWidth="1"/>
    <col min="13123" max="13312" width="9.140625" style="25"/>
    <col min="13313" max="13313" width="44" style="25" bestFit="1" customWidth="1"/>
    <col min="13314" max="13314" width="25.7109375" style="25" bestFit="1" customWidth="1"/>
    <col min="13315" max="13315" width="14.42578125" style="25" bestFit="1" customWidth="1"/>
    <col min="13316" max="13316" width="12.7109375" style="25" bestFit="1" customWidth="1"/>
    <col min="13317" max="13378" width="11" style="25" bestFit="1" customWidth="1"/>
    <col min="13379" max="13568" width="9.140625" style="25"/>
    <col min="13569" max="13569" width="44" style="25" bestFit="1" customWidth="1"/>
    <col min="13570" max="13570" width="25.7109375" style="25" bestFit="1" customWidth="1"/>
    <col min="13571" max="13571" width="14.42578125" style="25" bestFit="1" customWidth="1"/>
    <col min="13572" max="13572" width="12.7109375" style="25" bestFit="1" customWidth="1"/>
    <col min="13573" max="13634" width="11" style="25" bestFit="1" customWidth="1"/>
    <col min="13635" max="13824" width="9.140625" style="25"/>
    <col min="13825" max="13825" width="44" style="25" bestFit="1" customWidth="1"/>
    <col min="13826" max="13826" width="25.7109375" style="25" bestFit="1" customWidth="1"/>
    <col min="13827" max="13827" width="14.42578125" style="25" bestFit="1" customWidth="1"/>
    <col min="13828" max="13828" width="12.7109375" style="25" bestFit="1" customWidth="1"/>
    <col min="13829" max="13890" width="11" style="25" bestFit="1" customWidth="1"/>
    <col min="13891" max="14080" width="9.140625" style="25"/>
    <col min="14081" max="14081" width="44" style="25" bestFit="1" customWidth="1"/>
    <col min="14082" max="14082" width="25.7109375" style="25" bestFit="1" customWidth="1"/>
    <col min="14083" max="14083" width="14.42578125" style="25" bestFit="1" customWidth="1"/>
    <col min="14084" max="14084" width="12.7109375" style="25" bestFit="1" customWidth="1"/>
    <col min="14085" max="14146" width="11" style="25" bestFit="1" customWidth="1"/>
    <col min="14147" max="14336" width="9.140625" style="25"/>
    <col min="14337" max="14337" width="44" style="25" bestFit="1" customWidth="1"/>
    <col min="14338" max="14338" width="25.7109375" style="25" bestFit="1" customWidth="1"/>
    <col min="14339" max="14339" width="14.42578125" style="25" bestFit="1" customWidth="1"/>
    <col min="14340" max="14340" width="12.7109375" style="25" bestFit="1" customWidth="1"/>
    <col min="14341" max="14402" width="11" style="25" bestFit="1" customWidth="1"/>
    <col min="14403" max="14592" width="9.140625" style="25"/>
    <col min="14593" max="14593" width="44" style="25" bestFit="1" customWidth="1"/>
    <col min="14594" max="14594" width="25.7109375" style="25" bestFit="1" customWidth="1"/>
    <col min="14595" max="14595" width="14.42578125" style="25" bestFit="1" customWidth="1"/>
    <col min="14596" max="14596" width="12.7109375" style="25" bestFit="1" customWidth="1"/>
    <col min="14597" max="14658" width="11" style="25" bestFit="1" customWidth="1"/>
    <col min="14659" max="14848" width="9.140625" style="25"/>
    <col min="14849" max="14849" width="44" style="25" bestFit="1" customWidth="1"/>
    <col min="14850" max="14850" width="25.7109375" style="25" bestFit="1" customWidth="1"/>
    <col min="14851" max="14851" width="14.42578125" style="25" bestFit="1" customWidth="1"/>
    <col min="14852" max="14852" width="12.7109375" style="25" bestFit="1" customWidth="1"/>
    <col min="14853" max="14914" width="11" style="25" bestFit="1" customWidth="1"/>
    <col min="14915" max="15104" width="9.140625" style="25"/>
    <col min="15105" max="15105" width="44" style="25" bestFit="1" customWidth="1"/>
    <col min="15106" max="15106" width="25.7109375" style="25" bestFit="1" customWidth="1"/>
    <col min="15107" max="15107" width="14.42578125" style="25" bestFit="1" customWidth="1"/>
    <col min="15108" max="15108" width="12.7109375" style="25" bestFit="1" customWidth="1"/>
    <col min="15109" max="15170" width="11" style="25" bestFit="1" customWidth="1"/>
    <col min="15171" max="15360" width="9.140625" style="25"/>
    <col min="15361" max="15361" width="44" style="25" bestFit="1" customWidth="1"/>
    <col min="15362" max="15362" width="25.7109375" style="25" bestFit="1" customWidth="1"/>
    <col min="15363" max="15363" width="14.42578125" style="25" bestFit="1" customWidth="1"/>
    <col min="15364" max="15364" width="12.7109375" style="25" bestFit="1" customWidth="1"/>
    <col min="15365" max="15426" width="11" style="25" bestFit="1" customWidth="1"/>
    <col min="15427" max="15616" width="9.140625" style="25"/>
    <col min="15617" max="15617" width="44" style="25" bestFit="1" customWidth="1"/>
    <col min="15618" max="15618" width="25.7109375" style="25" bestFit="1" customWidth="1"/>
    <col min="15619" max="15619" width="14.42578125" style="25" bestFit="1" customWidth="1"/>
    <col min="15620" max="15620" width="12.7109375" style="25" bestFit="1" customWidth="1"/>
    <col min="15621" max="15682" width="11" style="25" bestFit="1" customWidth="1"/>
    <col min="15683" max="15872" width="9.140625" style="25"/>
    <col min="15873" max="15873" width="44" style="25" bestFit="1" customWidth="1"/>
    <col min="15874" max="15874" width="25.7109375" style="25" bestFit="1" customWidth="1"/>
    <col min="15875" max="15875" width="14.42578125" style="25" bestFit="1" customWidth="1"/>
    <col min="15876" max="15876" width="12.7109375" style="25" bestFit="1" customWidth="1"/>
    <col min="15877" max="15938" width="11" style="25" bestFit="1" customWidth="1"/>
    <col min="15939" max="16128" width="9.140625" style="25"/>
    <col min="16129" max="16129" width="44" style="25" bestFit="1" customWidth="1"/>
    <col min="16130" max="16130" width="25.7109375" style="25" bestFit="1" customWidth="1"/>
    <col min="16131" max="16131" width="14.42578125" style="25" bestFit="1" customWidth="1"/>
    <col min="16132" max="16132" width="12.7109375" style="25" bestFit="1" customWidth="1"/>
    <col min="16133" max="16194" width="11" style="25" bestFit="1" customWidth="1"/>
    <col min="16195" max="16384" width="9.140625" style="25"/>
  </cols>
  <sheetData>
    <row r="1" spans="1:66" x14ac:dyDescent="0.25">
      <c r="A1" s="25" t="s">
        <v>1188</v>
      </c>
      <c r="B1" s="25" t="s">
        <v>1189</v>
      </c>
    </row>
    <row r="2" spans="1:66" x14ac:dyDescent="0.25">
      <c r="A2" s="25" t="s">
        <v>1190</v>
      </c>
      <c r="B2" s="26">
        <v>44820</v>
      </c>
    </row>
    <row r="4" spans="1:66" x14ac:dyDescent="0.25">
      <c r="A4" s="25" t="s">
        <v>548</v>
      </c>
      <c r="B4" s="25" t="s">
        <v>546</v>
      </c>
      <c r="C4" s="25" t="s">
        <v>1191</v>
      </c>
      <c r="D4" s="25" t="s">
        <v>1192</v>
      </c>
      <c r="E4" s="25" t="s">
        <v>1193</v>
      </c>
      <c r="F4" s="25" t="s">
        <v>1194</v>
      </c>
      <c r="G4" s="25" t="s">
        <v>1195</v>
      </c>
      <c r="H4" s="25" t="s">
        <v>1196</v>
      </c>
      <c r="I4" s="25" t="s">
        <v>1197</v>
      </c>
      <c r="J4" s="25" t="s">
        <v>1198</v>
      </c>
      <c r="K4" s="25" t="s">
        <v>1199</v>
      </c>
      <c r="L4" s="25" t="s">
        <v>1200</v>
      </c>
      <c r="M4" s="25" t="s">
        <v>1201</v>
      </c>
      <c r="N4" s="25" t="s">
        <v>1202</v>
      </c>
      <c r="O4" s="25" t="s">
        <v>1203</v>
      </c>
      <c r="P4" s="25" t="s">
        <v>1204</v>
      </c>
      <c r="Q4" s="25" t="s">
        <v>1205</v>
      </c>
      <c r="R4" s="25" t="s">
        <v>1206</v>
      </c>
      <c r="S4" s="25" t="s">
        <v>1207</v>
      </c>
      <c r="T4" s="25" t="s">
        <v>1208</v>
      </c>
      <c r="U4" s="25" t="s">
        <v>1209</v>
      </c>
      <c r="V4" s="25" t="s">
        <v>1210</v>
      </c>
      <c r="W4" s="25" t="s">
        <v>1211</v>
      </c>
      <c r="X4" s="25" t="s">
        <v>1212</v>
      </c>
      <c r="Y4" s="25" t="s">
        <v>1213</v>
      </c>
      <c r="Z4" s="25" t="s">
        <v>1214</v>
      </c>
      <c r="AA4" s="25" t="s">
        <v>1215</v>
      </c>
      <c r="AB4" s="25" t="s">
        <v>1216</v>
      </c>
      <c r="AC4" s="25" t="s">
        <v>1217</v>
      </c>
      <c r="AD4" s="25" t="s">
        <v>1218</v>
      </c>
      <c r="AE4" s="25" t="s">
        <v>1219</v>
      </c>
      <c r="AF4" s="25" t="s">
        <v>1220</v>
      </c>
      <c r="AG4" s="25" t="s">
        <v>1221</v>
      </c>
      <c r="AH4" s="25" t="s">
        <v>1222</v>
      </c>
      <c r="AI4" s="25" t="s">
        <v>1223</v>
      </c>
      <c r="AJ4" s="25" t="s">
        <v>1224</v>
      </c>
      <c r="AK4" s="25" t="s">
        <v>1225</v>
      </c>
      <c r="AL4" s="25" t="s">
        <v>1226</v>
      </c>
      <c r="AM4" s="25" t="s">
        <v>1227</v>
      </c>
      <c r="AN4" s="25" t="s">
        <v>1228</v>
      </c>
      <c r="AO4" s="25" t="s">
        <v>1229</v>
      </c>
      <c r="AP4" s="25" t="s">
        <v>1230</v>
      </c>
      <c r="AQ4" s="25" t="s">
        <v>1231</v>
      </c>
      <c r="AR4" s="25" t="s">
        <v>1232</v>
      </c>
      <c r="AS4" s="25" t="s">
        <v>1233</v>
      </c>
      <c r="AT4" s="25" t="s">
        <v>1234</v>
      </c>
      <c r="AU4" s="25" t="s">
        <v>1235</v>
      </c>
      <c r="AV4" s="25" t="s">
        <v>1236</v>
      </c>
      <c r="AW4" s="25" t="s">
        <v>1237</v>
      </c>
      <c r="AX4" s="25" t="s">
        <v>1238</v>
      </c>
      <c r="AY4" s="25" t="s">
        <v>1239</v>
      </c>
      <c r="AZ4" s="25" t="s">
        <v>1240</v>
      </c>
      <c r="BA4" s="25" t="s">
        <v>1241</v>
      </c>
      <c r="BB4" s="25" t="s">
        <v>1242</v>
      </c>
      <c r="BC4" s="25" t="s">
        <v>1243</v>
      </c>
      <c r="BD4" s="25" t="s">
        <v>1244</v>
      </c>
      <c r="BE4" s="25" t="s">
        <v>1245</v>
      </c>
      <c r="BF4" s="25" t="s">
        <v>1246</v>
      </c>
      <c r="BG4" s="25" t="s">
        <v>1247</v>
      </c>
      <c r="BH4" s="25" t="s">
        <v>1248</v>
      </c>
      <c r="BI4" s="25" t="s">
        <v>1249</v>
      </c>
      <c r="BJ4" s="25" t="s">
        <v>1250</v>
      </c>
      <c r="BK4" s="25" t="s">
        <v>1251</v>
      </c>
      <c r="BL4" s="25" t="s">
        <v>1252</v>
      </c>
      <c r="BM4" s="25" t="s">
        <v>1253</v>
      </c>
      <c r="BN4" s="25" t="s">
        <v>1254</v>
      </c>
    </row>
    <row r="5" spans="1:66" x14ac:dyDescent="0.25">
      <c r="A5" s="25" t="s">
        <v>462</v>
      </c>
      <c r="B5" s="25" t="s">
        <v>231</v>
      </c>
      <c r="C5" s="25" t="s">
        <v>1444</v>
      </c>
      <c r="D5" s="25" t="s">
        <v>1445</v>
      </c>
      <c r="E5" s="25">
        <v>54208</v>
      </c>
      <c r="F5" s="25">
        <v>55434</v>
      </c>
      <c r="G5" s="25">
        <v>56234</v>
      </c>
      <c r="H5" s="25">
        <v>56699</v>
      </c>
      <c r="I5" s="25">
        <v>57029</v>
      </c>
      <c r="J5" s="25">
        <v>57357</v>
      </c>
      <c r="K5" s="25">
        <v>57702</v>
      </c>
      <c r="L5" s="25">
        <v>58044</v>
      </c>
      <c r="M5" s="25">
        <v>58377</v>
      </c>
      <c r="N5" s="25">
        <v>58734</v>
      </c>
      <c r="O5" s="25">
        <v>59070</v>
      </c>
      <c r="P5" s="25">
        <v>59442</v>
      </c>
      <c r="Q5" s="25">
        <v>59849</v>
      </c>
      <c r="R5" s="25">
        <v>60236</v>
      </c>
      <c r="S5" s="25">
        <v>60527</v>
      </c>
      <c r="T5" s="25">
        <v>60653</v>
      </c>
      <c r="U5" s="25">
        <v>60586</v>
      </c>
      <c r="V5" s="25">
        <v>60366</v>
      </c>
      <c r="W5" s="25">
        <v>60102</v>
      </c>
      <c r="X5" s="25">
        <v>59972</v>
      </c>
      <c r="Y5" s="25">
        <v>60097</v>
      </c>
      <c r="Z5" s="25">
        <v>60561</v>
      </c>
      <c r="AA5" s="25">
        <v>61341</v>
      </c>
      <c r="AB5" s="25">
        <v>62213</v>
      </c>
      <c r="AC5" s="25">
        <v>62826</v>
      </c>
      <c r="AD5" s="25">
        <v>63024</v>
      </c>
      <c r="AE5" s="25">
        <v>62645</v>
      </c>
      <c r="AF5" s="25">
        <v>61838</v>
      </c>
      <c r="AG5" s="25">
        <v>61072</v>
      </c>
      <c r="AH5" s="25">
        <v>61033</v>
      </c>
      <c r="AI5" s="25">
        <v>62152</v>
      </c>
      <c r="AJ5" s="25">
        <v>64623</v>
      </c>
      <c r="AK5" s="25">
        <v>68240</v>
      </c>
      <c r="AL5" s="25">
        <v>72495</v>
      </c>
      <c r="AM5" s="25">
        <v>76705</v>
      </c>
      <c r="AN5" s="25">
        <v>80324</v>
      </c>
      <c r="AO5" s="25">
        <v>83211</v>
      </c>
      <c r="AP5" s="25">
        <v>85450</v>
      </c>
      <c r="AQ5" s="25">
        <v>87280</v>
      </c>
      <c r="AR5" s="25">
        <v>89009</v>
      </c>
      <c r="AS5" s="25">
        <v>90866</v>
      </c>
      <c r="AT5" s="25">
        <v>92892</v>
      </c>
      <c r="AU5" s="25">
        <v>94992</v>
      </c>
      <c r="AV5" s="25">
        <v>97016</v>
      </c>
      <c r="AW5" s="25">
        <v>98744</v>
      </c>
      <c r="AX5" s="25">
        <v>100028</v>
      </c>
      <c r="AY5" s="25">
        <v>100830</v>
      </c>
      <c r="AZ5" s="25">
        <v>101226</v>
      </c>
      <c r="BA5" s="25">
        <v>101362</v>
      </c>
      <c r="BB5" s="25">
        <v>101452</v>
      </c>
      <c r="BC5" s="25">
        <v>101665</v>
      </c>
      <c r="BD5" s="25">
        <v>102050</v>
      </c>
      <c r="BE5" s="25">
        <v>102565</v>
      </c>
      <c r="BF5" s="25">
        <v>103165</v>
      </c>
      <c r="BG5" s="25">
        <v>103776</v>
      </c>
      <c r="BH5" s="25">
        <v>104339</v>
      </c>
      <c r="BI5" s="25">
        <v>104865</v>
      </c>
      <c r="BJ5" s="25">
        <v>105361</v>
      </c>
      <c r="BK5" s="25">
        <v>105846</v>
      </c>
      <c r="BL5" s="25">
        <v>106310</v>
      </c>
      <c r="BM5" s="25">
        <v>106766</v>
      </c>
      <c r="BN5" s="25">
        <v>107195</v>
      </c>
    </row>
    <row r="6" spans="1:66" x14ac:dyDescent="0.25">
      <c r="A6" s="25" t="s">
        <v>1258</v>
      </c>
      <c r="B6" s="25" t="s">
        <v>1257</v>
      </c>
      <c r="C6" s="25" t="s">
        <v>1444</v>
      </c>
      <c r="D6" s="25" t="s">
        <v>1445</v>
      </c>
      <c r="E6" s="25">
        <v>130836765</v>
      </c>
      <c r="F6" s="25">
        <v>134159786</v>
      </c>
      <c r="G6" s="25">
        <v>137614644</v>
      </c>
      <c r="H6" s="25">
        <v>141202036</v>
      </c>
      <c r="I6" s="25">
        <v>144920186</v>
      </c>
      <c r="J6" s="25">
        <v>148769974</v>
      </c>
      <c r="K6" s="25">
        <v>152752671</v>
      </c>
      <c r="L6" s="25">
        <v>156876454</v>
      </c>
      <c r="M6" s="25">
        <v>161156430</v>
      </c>
      <c r="N6" s="25">
        <v>165611760</v>
      </c>
      <c r="O6" s="25">
        <v>170257189</v>
      </c>
      <c r="P6" s="25">
        <v>175100167</v>
      </c>
      <c r="Q6" s="25">
        <v>180141148</v>
      </c>
      <c r="R6" s="25">
        <v>185376550</v>
      </c>
      <c r="S6" s="25">
        <v>190800796</v>
      </c>
      <c r="T6" s="25">
        <v>196409937</v>
      </c>
      <c r="U6" s="25">
        <v>202205766</v>
      </c>
      <c r="V6" s="25">
        <v>208193045</v>
      </c>
      <c r="W6" s="25">
        <v>214368393</v>
      </c>
      <c r="X6" s="25">
        <v>220740384</v>
      </c>
      <c r="Y6" s="25">
        <v>227305945</v>
      </c>
      <c r="Z6" s="25">
        <v>234058404</v>
      </c>
      <c r="AA6" s="25">
        <v>240999134</v>
      </c>
      <c r="AB6" s="25">
        <v>248146290</v>
      </c>
      <c r="AC6" s="25">
        <v>255530063</v>
      </c>
      <c r="AD6" s="25">
        <v>263161451</v>
      </c>
      <c r="AE6" s="25">
        <v>271050065</v>
      </c>
      <c r="AF6" s="25">
        <v>279184536</v>
      </c>
      <c r="AG6" s="25">
        <v>287524258</v>
      </c>
      <c r="AH6" s="25">
        <v>296024639</v>
      </c>
      <c r="AI6" s="25">
        <v>304648010</v>
      </c>
      <c r="AJ6" s="25">
        <v>313394693</v>
      </c>
      <c r="AK6" s="25">
        <v>322270073</v>
      </c>
      <c r="AL6" s="25">
        <v>331265579</v>
      </c>
      <c r="AM6" s="25">
        <v>340379934</v>
      </c>
      <c r="AN6" s="25">
        <v>349605660</v>
      </c>
      <c r="AO6" s="25">
        <v>358953595</v>
      </c>
      <c r="AP6" s="25">
        <v>368440591</v>
      </c>
      <c r="AQ6" s="25">
        <v>378098393</v>
      </c>
      <c r="AR6" s="25">
        <v>387977990</v>
      </c>
      <c r="AS6" s="25">
        <v>398113044</v>
      </c>
      <c r="AT6" s="25">
        <v>408522129</v>
      </c>
      <c r="AU6" s="25">
        <v>419223717</v>
      </c>
      <c r="AV6" s="25">
        <v>430246635</v>
      </c>
      <c r="AW6" s="25">
        <v>441630149</v>
      </c>
      <c r="AX6" s="25">
        <v>453404076</v>
      </c>
      <c r="AY6" s="25">
        <v>465581372</v>
      </c>
      <c r="AZ6" s="25">
        <v>478166911</v>
      </c>
      <c r="BA6" s="25">
        <v>491173160</v>
      </c>
      <c r="BB6" s="25">
        <v>504604672</v>
      </c>
      <c r="BC6" s="25">
        <v>518468229</v>
      </c>
      <c r="BD6" s="25">
        <v>532760424</v>
      </c>
      <c r="BE6" s="25">
        <v>547482863</v>
      </c>
      <c r="BF6" s="25">
        <v>562601578</v>
      </c>
      <c r="BG6" s="25">
        <v>578075373</v>
      </c>
      <c r="BH6" s="25">
        <v>593871847</v>
      </c>
      <c r="BI6" s="25">
        <v>609978946</v>
      </c>
      <c r="BJ6" s="25">
        <v>626392880</v>
      </c>
      <c r="BK6" s="25">
        <v>643090131</v>
      </c>
      <c r="BL6" s="25">
        <v>660046272</v>
      </c>
      <c r="BM6" s="25">
        <v>677243299</v>
      </c>
      <c r="BN6" s="25">
        <v>694665117</v>
      </c>
    </row>
    <row r="7" spans="1:66" x14ac:dyDescent="0.25">
      <c r="A7" s="25" t="s">
        <v>364</v>
      </c>
      <c r="B7" s="25" t="s">
        <v>166</v>
      </c>
      <c r="C7" s="25" t="s">
        <v>1444</v>
      </c>
      <c r="D7" s="25" t="s">
        <v>1445</v>
      </c>
      <c r="E7" s="25">
        <v>8996967</v>
      </c>
      <c r="F7" s="25">
        <v>9169406</v>
      </c>
      <c r="G7" s="25">
        <v>9351442</v>
      </c>
      <c r="H7" s="25">
        <v>9543200</v>
      </c>
      <c r="I7" s="25">
        <v>9744772</v>
      </c>
      <c r="J7" s="25">
        <v>9956318</v>
      </c>
      <c r="K7" s="25">
        <v>10174840</v>
      </c>
      <c r="L7" s="25">
        <v>10399936</v>
      </c>
      <c r="M7" s="25">
        <v>10637064</v>
      </c>
      <c r="N7" s="25">
        <v>10893772</v>
      </c>
      <c r="O7" s="25">
        <v>11173654</v>
      </c>
      <c r="P7" s="25">
        <v>11475450</v>
      </c>
      <c r="Q7" s="25">
        <v>11791222</v>
      </c>
      <c r="R7" s="25">
        <v>12108963</v>
      </c>
      <c r="S7" s="25">
        <v>12412960</v>
      </c>
      <c r="T7" s="25">
        <v>12689164</v>
      </c>
      <c r="U7" s="25">
        <v>12943093</v>
      </c>
      <c r="V7" s="25">
        <v>13171294</v>
      </c>
      <c r="W7" s="25">
        <v>13341199</v>
      </c>
      <c r="X7" s="25">
        <v>13411060</v>
      </c>
      <c r="Y7" s="25">
        <v>13356500</v>
      </c>
      <c r="Z7" s="25">
        <v>13171679</v>
      </c>
      <c r="AA7" s="25">
        <v>12882518</v>
      </c>
      <c r="AB7" s="25">
        <v>12537732</v>
      </c>
      <c r="AC7" s="25">
        <v>12204306</v>
      </c>
      <c r="AD7" s="25">
        <v>11938204</v>
      </c>
      <c r="AE7" s="25">
        <v>11736177</v>
      </c>
      <c r="AF7" s="25">
        <v>11604538</v>
      </c>
      <c r="AG7" s="25">
        <v>11618008</v>
      </c>
      <c r="AH7" s="25">
        <v>11868873</v>
      </c>
      <c r="AI7" s="25">
        <v>12412311</v>
      </c>
      <c r="AJ7" s="25">
        <v>13299016</v>
      </c>
      <c r="AK7" s="25">
        <v>14485543</v>
      </c>
      <c r="AL7" s="25">
        <v>15816601</v>
      </c>
      <c r="AM7" s="25">
        <v>17075728</v>
      </c>
      <c r="AN7" s="25">
        <v>18110662</v>
      </c>
      <c r="AO7" s="25">
        <v>18853444</v>
      </c>
      <c r="AP7" s="25">
        <v>19357126</v>
      </c>
      <c r="AQ7" s="25">
        <v>19737770</v>
      </c>
      <c r="AR7" s="25">
        <v>20170847</v>
      </c>
      <c r="AS7" s="25">
        <v>20779957</v>
      </c>
      <c r="AT7" s="25">
        <v>21606992</v>
      </c>
      <c r="AU7" s="25">
        <v>22600774</v>
      </c>
      <c r="AV7" s="25">
        <v>23680871</v>
      </c>
      <c r="AW7" s="25">
        <v>24726689</v>
      </c>
      <c r="AX7" s="25">
        <v>25654274</v>
      </c>
      <c r="AY7" s="25">
        <v>26433058</v>
      </c>
      <c r="AZ7" s="25">
        <v>27100542</v>
      </c>
      <c r="BA7" s="25">
        <v>27722281</v>
      </c>
      <c r="BB7" s="25">
        <v>28394806</v>
      </c>
      <c r="BC7" s="25">
        <v>29185511</v>
      </c>
      <c r="BD7" s="25">
        <v>30117411</v>
      </c>
      <c r="BE7" s="25">
        <v>31161378</v>
      </c>
      <c r="BF7" s="25">
        <v>32269592</v>
      </c>
      <c r="BG7" s="25">
        <v>33370804</v>
      </c>
      <c r="BH7" s="25">
        <v>34413603</v>
      </c>
      <c r="BI7" s="25">
        <v>35383028</v>
      </c>
      <c r="BJ7" s="25">
        <v>36296111</v>
      </c>
      <c r="BK7" s="25">
        <v>37171922</v>
      </c>
      <c r="BL7" s="25">
        <v>38041757</v>
      </c>
      <c r="BM7" s="25">
        <v>38928341</v>
      </c>
      <c r="BN7" s="25">
        <v>39835428</v>
      </c>
    </row>
    <row r="8" spans="1:66" x14ac:dyDescent="0.25">
      <c r="A8" s="25" t="s">
        <v>1260</v>
      </c>
      <c r="B8" s="25" t="s">
        <v>1259</v>
      </c>
      <c r="C8" s="25" t="s">
        <v>1444</v>
      </c>
      <c r="D8" s="25" t="s">
        <v>1445</v>
      </c>
      <c r="E8" s="25">
        <v>96396419</v>
      </c>
      <c r="F8" s="25">
        <v>98407221</v>
      </c>
      <c r="G8" s="25">
        <v>100506960</v>
      </c>
      <c r="H8" s="25">
        <v>102691339</v>
      </c>
      <c r="I8" s="25">
        <v>104953470</v>
      </c>
      <c r="J8" s="25">
        <v>107289875</v>
      </c>
      <c r="K8" s="25">
        <v>109701811</v>
      </c>
      <c r="L8" s="25">
        <v>112195950</v>
      </c>
      <c r="M8" s="25">
        <v>114781116</v>
      </c>
      <c r="N8" s="25">
        <v>117468741</v>
      </c>
      <c r="O8" s="25">
        <v>120269044</v>
      </c>
      <c r="P8" s="25">
        <v>123184308</v>
      </c>
      <c r="Q8" s="25">
        <v>126218502</v>
      </c>
      <c r="R8" s="25">
        <v>129384954</v>
      </c>
      <c r="S8" s="25">
        <v>132699537</v>
      </c>
      <c r="T8" s="25">
        <v>136173544</v>
      </c>
      <c r="U8" s="25">
        <v>139813171</v>
      </c>
      <c r="V8" s="25">
        <v>143615715</v>
      </c>
      <c r="W8" s="25">
        <v>147571063</v>
      </c>
      <c r="X8" s="25">
        <v>151663853</v>
      </c>
      <c r="Y8" s="25">
        <v>155882270</v>
      </c>
      <c r="Z8" s="25">
        <v>160223588</v>
      </c>
      <c r="AA8" s="25">
        <v>164689764</v>
      </c>
      <c r="AB8" s="25">
        <v>169279422</v>
      </c>
      <c r="AC8" s="25">
        <v>173991851</v>
      </c>
      <c r="AD8" s="25">
        <v>178826553</v>
      </c>
      <c r="AE8" s="25">
        <v>183785612</v>
      </c>
      <c r="AF8" s="25">
        <v>188868567</v>
      </c>
      <c r="AG8" s="25">
        <v>194070079</v>
      </c>
      <c r="AH8" s="25">
        <v>199382783</v>
      </c>
      <c r="AI8" s="25">
        <v>204803865</v>
      </c>
      <c r="AJ8" s="25">
        <v>210332267</v>
      </c>
      <c r="AK8" s="25">
        <v>215976366</v>
      </c>
      <c r="AL8" s="25">
        <v>221754806</v>
      </c>
      <c r="AM8" s="25">
        <v>227692136</v>
      </c>
      <c r="AN8" s="25">
        <v>233807627</v>
      </c>
      <c r="AO8" s="25">
        <v>240114179</v>
      </c>
      <c r="AP8" s="25">
        <v>246613750</v>
      </c>
      <c r="AQ8" s="25">
        <v>253302310</v>
      </c>
      <c r="AR8" s="25">
        <v>260170348</v>
      </c>
      <c r="AS8" s="25">
        <v>267214544</v>
      </c>
      <c r="AT8" s="25">
        <v>274433894</v>
      </c>
      <c r="AU8" s="25">
        <v>281842480</v>
      </c>
      <c r="AV8" s="25">
        <v>289469530</v>
      </c>
      <c r="AW8" s="25">
        <v>297353098</v>
      </c>
      <c r="AX8" s="25">
        <v>305520588</v>
      </c>
      <c r="AY8" s="25">
        <v>313985474</v>
      </c>
      <c r="AZ8" s="25">
        <v>322741656</v>
      </c>
      <c r="BA8" s="25">
        <v>331772330</v>
      </c>
      <c r="BB8" s="25">
        <v>341050537</v>
      </c>
      <c r="BC8" s="25">
        <v>350556886</v>
      </c>
      <c r="BD8" s="25">
        <v>360285439</v>
      </c>
      <c r="BE8" s="25">
        <v>370243017</v>
      </c>
      <c r="BF8" s="25">
        <v>380437896</v>
      </c>
      <c r="BG8" s="25">
        <v>390882979</v>
      </c>
      <c r="BH8" s="25">
        <v>401586651</v>
      </c>
      <c r="BI8" s="25">
        <v>412551299</v>
      </c>
      <c r="BJ8" s="25">
        <v>423769930</v>
      </c>
      <c r="BK8" s="25">
        <v>435229381</v>
      </c>
      <c r="BL8" s="25">
        <v>446911598</v>
      </c>
      <c r="BM8" s="25">
        <v>458803476</v>
      </c>
      <c r="BN8" s="25">
        <v>470898870</v>
      </c>
    </row>
    <row r="9" spans="1:66" x14ac:dyDescent="0.25">
      <c r="A9" s="25" t="s">
        <v>311</v>
      </c>
      <c r="B9" s="25" t="s">
        <v>154</v>
      </c>
      <c r="C9" s="25" t="s">
        <v>1444</v>
      </c>
      <c r="D9" s="25" t="s">
        <v>1445</v>
      </c>
      <c r="E9" s="25">
        <v>5454938</v>
      </c>
      <c r="F9" s="25">
        <v>5531451</v>
      </c>
      <c r="G9" s="25">
        <v>5608499</v>
      </c>
      <c r="H9" s="25">
        <v>5679409</v>
      </c>
      <c r="I9" s="25">
        <v>5734995</v>
      </c>
      <c r="J9" s="25">
        <v>5770573</v>
      </c>
      <c r="K9" s="25">
        <v>5781305</v>
      </c>
      <c r="L9" s="25">
        <v>5774440</v>
      </c>
      <c r="M9" s="25">
        <v>5771973</v>
      </c>
      <c r="N9" s="25">
        <v>5803677</v>
      </c>
      <c r="O9" s="25">
        <v>5890360</v>
      </c>
      <c r="P9" s="25">
        <v>6041239</v>
      </c>
      <c r="Q9" s="25">
        <v>6248965</v>
      </c>
      <c r="R9" s="25">
        <v>6497283</v>
      </c>
      <c r="S9" s="25">
        <v>6761623</v>
      </c>
      <c r="T9" s="25">
        <v>7023994</v>
      </c>
      <c r="U9" s="25">
        <v>7279630</v>
      </c>
      <c r="V9" s="25">
        <v>7533814</v>
      </c>
      <c r="W9" s="25">
        <v>7790774</v>
      </c>
      <c r="X9" s="25">
        <v>8058112</v>
      </c>
      <c r="Y9" s="25">
        <v>8341290</v>
      </c>
      <c r="Z9" s="25">
        <v>8640478</v>
      </c>
      <c r="AA9" s="25">
        <v>8952971</v>
      </c>
      <c r="AB9" s="25">
        <v>9278104</v>
      </c>
      <c r="AC9" s="25">
        <v>9614756</v>
      </c>
      <c r="AD9" s="25">
        <v>9961993</v>
      </c>
      <c r="AE9" s="25">
        <v>10320116</v>
      </c>
      <c r="AF9" s="25">
        <v>10689247</v>
      </c>
      <c r="AG9" s="25">
        <v>11068051</v>
      </c>
      <c r="AH9" s="25">
        <v>11454784</v>
      </c>
      <c r="AI9" s="25">
        <v>11848385</v>
      </c>
      <c r="AJ9" s="25">
        <v>12248901</v>
      </c>
      <c r="AK9" s="25">
        <v>12657361</v>
      </c>
      <c r="AL9" s="25">
        <v>13075044</v>
      </c>
      <c r="AM9" s="25">
        <v>13503753</v>
      </c>
      <c r="AN9" s="25">
        <v>13945205</v>
      </c>
      <c r="AO9" s="25">
        <v>14400722</v>
      </c>
      <c r="AP9" s="25">
        <v>14871572</v>
      </c>
      <c r="AQ9" s="25">
        <v>15359600</v>
      </c>
      <c r="AR9" s="25">
        <v>15866871</v>
      </c>
      <c r="AS9" s="25">
        <v>16395477</v>
      </c>
      <c r="AT9" s="25">
        <v>16945753</v>
      </c>
      <c r="AU9" s="25">
        <v>17519418</v>
      </c>
      <c r="AV9" s="25">
        <v>18121477</v>
      </c>
      <c r="AW9" s="25">
        <v>18758138</v>
      </c>
      <c r="AX9" s="25">
        <v>19433604</v>
      </c>
      <c r="AY9" s="25">
        <v>20149905</v>
      </c>
      <c r="AZ9" s="25">
        <v>20905360</v>
      </c>
      <c r="BA9" s="25">
        <v>21695636</v>
      </c>
      <c r="BB9" s="25">
        <v>22514275</v>
      </c>
      <c r="BC9" s="25">
        <v>23356247</v>
      </c>
      <c r="BD9" s="25">
        <v>24220660</v>
      </c>
      <c r="BE9" s="25">
        <v>25107925</v>
      </c>
      <c r="BF9" s="25">
        <v>26015786</v>
      </c>
      <c r="BG9" s="25">
        <v>26941773</v>
      </c>
      <c r="BH9" s="25">
        <v>27884380</v>
      </c>
      <c r="BI9" s="25">
        <v>28842482</v>
      </c>
      <c r="BJ9" s="25">
        <v>29816769</v>
      </c>
      <c r="BK9" s="25">
        <v>30809787</v>
      </c>
      <c r="BL9" s="25">
        <v>31825299</v>
      </c>
      <c r="BM9" s="25">
        <v>32866268</v>
      </c>
      <c r="BN9" s="25">
        <v>33933611</v>
      </c>
    </row>
    <row r="10" spans="1:66" x14ac:dyDescent="0.25">
      <c r="A10" s="25" t="s">
        <v>431</v>
      </c>
      <c r="B10" s="25" t="s">
        <v>157</v>
      </c>
      <c r="C10" s="25" t="s">
        <v>1444</v>
      </c>
      <c r="D10" s="25" t="s">
        <v>1445</v>
      </c>
      <c r="E10" s="25">
        <v>1608800</v>
      </c>
      <c r="F10" s="25">
        <v>1659800</v>
      </c>
      <c r="G10" s="25">
        <v>1711319</v>
      </c>
      <c r="H10" s="25">
        <v>1762621</v>
      </c>
      <c r="I10" s="25">
        <v>1814135</v>
      </c>
      <c r="J10" s="25">
        <v>1864791</v>
      </c>
      <c r="K10" s="25">
        <v>1914573</v>
      </c>
      <c r="L10" s="25">
        <v>1965598</v>
      </c>
      <c r="M10" s="25">
        <v>2022272</v>
      </c>
      <c r="N10" s="25">
        <v>2081695</v>
      </c>
      <c r="O10" s="25">
        <v>2135479</v>
      </c>
      <c r="P10" s="25">
        <v>2187853</v>
      </c>
      <c r="Q10" s="25">
        <v>2243126</v>
      </c>
      <c r="R10" s="25">
        <v>2296752</v>
      </c>
      <c r="S10" s="25">
        <v>2350124</v>
      </c>
      <c r="T10" s="25">
        <v>2404831</v>
      </c>
      <c r="U10" s="25">
        <v>2458526</v>
      </c>
      <c r="V10" s="25">
        <v>2513546</v>
      </c>
      <c r="W10" s="25">
        <v>2566266</v>
      </c>
      <c r="X10" s="25">
        <v>2617832</v>
      </c>
      <c r="Y10" s="25">
        <v>2671997</v>
      </c>
      <c r="Z10" s="25">
        <v>2726056</v>
      </c>
      <c r="AA10" s="25">
        <v>2784278</v>
      </c>
      <c r="AB10" s="25">
        <v>2843960</v>
      </c>
      <c r="AC10" s="25">
        <v>2904429</v>
      </c>
      <c r="AD10" s="25">
        <v>2964762</v>
      </c>
      <c r="AE10" s="25">
        <v>3022635</v>
      </c>
      <c r="AF10" s="25">
        <v>3083605</v>
      </c>
      <c r="AG10" s="25">
        <v>3142336</v>
      </c>
      <c r="AH10" s="25">
        <v>3227943</v>
      </c>
      <c r="AI10" s="25">
        <v>3286542</v>
      </c>
      <c r="AJ10" s="25">
        <v>3266790</v>
      </c>
      <c r="AK10" s="25">
        <v>3247039</v>
      </c>
      <c r="AL10" s="25">
        <v>3227287</v>
      </c>
      <c r="AM10" s="25">
        <v>3207536</v>
      </c>
      <c r="AN10" s="25">
        <v>3187784</v>
      </c>
      <c r="AO10" s="25">
        <v>3168033</v>
      </c>
      <c r="AP10" s="25">
        <v>3148281</v>
      </c>
      <c r="AQ10" s="25">
        <v>3128530</v>
      </c>
      <c r="AR10" s="25">
        <v>3108778</v>
      </c>
      <c r="AS10" s="25">
        <v>3089027</v>
      </c>
      <c r="AT10" s="25">
        <v>3060173</v>
      </c>
      <c r="AU10" s="25">
        <v>3051010</v>
      </c>
      <c r="AV10" s="25">
        <v>3039616</v>
      </c>
      <c r="AW10" s="25">
        <v>3026939</v>
      </c>
      <c r="AX10" s="25">
        <v>3011487</v>
      </c>
      <c r="AY10" s="25">
        <v>2992547</v>
      </c>
      <c r="AZ10" s="25">
        <v>2970017</v>
      </c>
      <c r="BA10" s="25">
        <v>2947314</v>
      </c>
      <c r="BB10" s="25">
        <v>2927519</v>
      </c>
      <c r="BC10" s="25">
        <v>2913021</v>
      </c>
      <c r="BD10" s="25">
        <v>2905195</v>
      </c>
      <c r="BE10" s="25">
        <v>2900401</v>
      </c>
      <c r="BF10" s="25">
        <v>2895092</v>
      </c>
      <c r="BG10" s="25">
        <v>2889104</v>
      </c>
      <c r="BH10" s="25">
        <v>2880703</v>
      </c>
      <c r="BI10" s="25">
        <v>2876101</v>
      </c>
      <c r="BJ10" s="25">
        <v>2873457</v>
      </c>
      <c r="BK10" s="25">
        <v>2866376</v>
      </c>
      <c r="BL10" s="25">
        <v>2854191</v>
      </c>
      <c r="BM10" s="25">
        <v>2837849</v>
      </c>
      <c r="BN10" s="25">
        <v>2811666</v>
      </c>
    </row>
    <row r="11" spans="1:66" x14ac:dyDescent="0.25">
      <c r="A11" s="25" t="s">
        <v>432</v>
      </c>
      <c r="B11" s="25" t="s">
        <v>202</v>
      </c>
      <c r="C11" s="25" t="s">
        <v>1444</v>
      </c>
      <c r="D11" s="25" t="s">
        <v>1445</v>
      </c>
      <c r="E11" s="25">
        <v>13410</v>
      </c>
      <c r="F11" s="25">
        <v>14378</v>
      </c>
      <c r="G11" s="25">
        <v>15379</v>
      </c>
      <c r="H11" s="25">
        <v>16407</v>
      </c>
      <c r="I11" s="25">
        <v>17466</v>
      </c>
      <c r="J11" s="25">
        <v>18542</v>
      </c>
      <c r="K11" s="25">
        <v>19646</v>
      </c>
      <c r="L11" s="25">
        <v>20760</v>
      </c>
      <c r="M11" s="25">
        <v>21886</v>
      </c>
      <c r="N11" s="25">
        <v>23053</v>
      </c>
      <c r="O11" s="25">
        <v>24275</v>
      </c>
      <c r="P11" s="25">
        <v>25571</v>
      </c>
      <c r="Q11" s="25">
        <v>26885</v>
      </c>
      <c r="R11" s="25">
        <v>28232</v>
      </c>
      <c r="S11" s="25">
        <v>29515</v>
      </c>
      <c r="T11" s="25">
        <v>30705</v>
      </c>
      <c r="U11" s="25">
        <v>31782</v>
      </c>
      <c r="V11" s="25">
        <v>32769</v>
      </c>
      <c r="W11" s="25">
        <v>33744</v>
      </c>
      <c r="X11" s="25">
        <v>34825</v>
      </c>
      <c r="Y11" s="25">
        <v>36063</v>
      </c>
      <c r="Z11" s="25">
        <v>37498</v>
      </c>
      <c r="AA11" s="25">
        <v>39115</v>
      </c>
      <c r="AB11" s="25">
        <v>40854</v>
      </c>
      <c r="AC11" s="25">
        <v>42706</v>
      </c>
      <c r="AD11" s="25">
        <v>44593</v>
      </c>
      <c r="AE11" s="25">
        <v>46520</v>
      </c>
      <c r="AF11" s="25">
        <v>48459</v>
      </c>
      <c r="AG11" s="25">
        <v>50433</v>
      </c>
      <c r="AH11" s="25">
        <v>52452</v>
      </c>
      <c r="AI11" s="25">
        <v>54508</v>
      </c>
      <c r="AJ11" s="25">
        <v>56666</v>
      </c>
      <c r="AK11" s="25">
        <v>58882</v>
      </c>
      <c r="AL11" s="25">
        <v>60974</v>
      </c>
      <c r="AM11" s="25">
        <v>62676</v>
      </c>
      <c r="AN11" s="25">
        <v>63860</v>
      </c>
      <c r="AO11" s="25">
        <v>64363</v>
      </c>
      <c r="AP11" s="25">
        <v>64318</v>
      </c>
      <c r="AQ11" s="25">
        <v>64140</v>
      </c>
      <c r="AR11" s="25">
        <v>64368</v>
      </c>
      <c r="AS11" s="25">
        <v>65390</v>
      </c>
      <c r="AT11" s="25">
        <v>67344</v>
      </c>
      <c r="AU11" s="25">
        <v>70048</v>
      </c>
      <c r="AV11" s="25">
        <v>73180</v>
      </c>
      <c r="AW11" s="25">
        <v>76250</v>
      </c>
      <c r="AX11" s="25">
        <v>78871</v>
      </c>
      <c r="AY11" s="25">
        <v>80995</v>
      </c>
      <c r="AZ11" s="25">
        <v>82682</v>
      </c>
      <c r="BA11" s="25">
        <v>83860</v>
      </c>
      <c r="BB11" s="25">
        <v>84461</v>
      </c>
      <c r="BC11" s="25">
        <v>84454</v>
      </c>
      <c r="BD11" s="25">
        <v>83748</v>
      </c>
      <c r="BE11" s="25">
        <v>82427</v>
      </c>
      <c r="BF11" s="25">
        <v>80770</v>
      </c>
      <c r="BG11" s="25">
        <v>79213</v>
      </c>
      <c r="BH11" s="25">
        <v>77993</v>
      </c>
      <c r="BI11" s="25">
        <v>77295</v>
      </c>
      <c r="BJ11" s="25">
        <v>76997</v>
      </c>
      <c r="BK11" s="25">
        <v>77008</v>
      </c>
      <c r="BL11" s="25">
        <v>77146</v>
      </c>
      <c r="BM11" s="25">
        <v>77265</v>
      </c>
      <c r="BN11" s="25">
        <v>77354</v>
      </c>
    </row>
    <row r="12" spans="1:66" x14ac:dyDescent="0.25">
      <c r="A12" s="25" t="s">
        <v>1262</v>
      </c>
      <c r="B12" s="25" t="s">
        <v>1261</v>
      </c>
      <c r="C12" s="25" t="s">
        <v>1444</v>
      </c>
      <c r="D12" s="25" t="s">
        <v>1445</v>
      </c>
      <c r="E12" s="25">
        <v>92197715</v>
      </c>
      <c r="F12" s="25">
        <v>94724540</v>
      </c>
      <c r="G12" s="25">
        <v>97334438</v>
      </c>
      <c r="H12" s="25">
        <v>100034191</v>
      </c>
      <c r="I12" s="25">
        <v>102832792</v>
      </c>
      <c r="J12" s="25">
        <v>105736428</v>
      </c>
      <c r="K12" s="25">
        <v>108758634</v>
      </c>
      <c r="L12" s="25">
        <v>111899335</v>
      </c>
      <c r="M12" s="25">
        <v>115136161</v>
      </c>
      <c r="N12" s="25">
        <v>118437193</v>
      </c>
      <c r="O12" s="25">
        <v>121785630</v>
      </c>
      <c r="P12" s="25">
        <v>125164720</v>
      </c>
      <c r="Q12" s="25">
        <v>128598743</v>
      </c>
      <c r="R12" s="25">
        <v>132161302</v>
      </c>
      <c r="S12" s="25">
        <v>135952270</v>
      </c>
      <c r="T12" s="25">
        <v>140040580</v>
      </c>
      <c r="U12" s="25">
        <v>144453278</v>
      </c>
      <c r="V12" s="25">
        <v>149161836</v>
      </c>
      <c r="W12" s="25">
        <v>154111160</v>
      </c>
      <c r="X12" s="25">
        <v>159218539</v>
      </c>
      <c r="Y12" s="25">
        <v>164420771</v>
      </c>
      <c r="Z12" s="25">
        <v>169698978</v>
      </c>
      <c r="AA12" s="25">
        <v>175061794</v>
      </c>
      <c r="AB12" s="25">
        <v>180505967</v>
      </c>
      <c r="AC12" s="25">
        <v>186035280</v>
      </c>
      <c r="AD12" s="25">
        <v>191650328</v>
      </c>
      <c r="AE12" s="25">
        <v>197338140</v>
      </c>
      <c r="AF12" s="25">
        <v>203084958</v>
      </c>
      <c r="AG12" s="25">
        <v>208889669</v>
      </c>
      <c r="AH12" s="25">
        <v>214753965</v>
      </c>
      <c r="AI12" s="25">
        <v>222653371</v>
      </c>
      <c r="AJ12" s="25">
        <v>228731671</v>
      </c>
      <c r="AK12" s="25">
        <v>232956364</v>
      </c>
      <c r="AL12" s="25">
        <v>239243294</v>
      </c>
      <c r="AM12" s="25">
        <v>245449429</v>
      </c>
      <c r="AN12" s="25">
        <v>253107302</v>
      </c>
      <c r="AO12" s="25">
        <v>259000937</v>
      </c>
      <c r="AP12" s="25">
        <v>264822167</v>
      </c>
      <c r="AQ12" s="25">
        <v>270575777</v>
      </c>
      <c r="AR12" s="25">
        <v>276393809</v>
      </c>
      <c r="AS12" s="25">
        <v>282344141</v>
      </c>
      <c r="AT12" s="25">
        <v>288432153</v>
      </c>
      <c r="AU12" s="25">
        <v>294665202</v>
      </c>
      <c r="AV12" s="25">
        <v>301113869</v>
      </c>
      <c r="AW12" s="25">
        <v>307862846</v>
      </c>
      <c r="AX12" s="25">
        <v>314965776</v>
      </c>
      <c r="AY12" s="25">
        <v>322452764</v>
      </c>
      <c r="AZ12" s="25">
        <v>330290752</v>
      </c>
      <c r="BA12" s="25">
        <v>338395936</v>
      </c>
      <c r="BB12" s="25">
        <v>346629179</v>
      </c>
      <c r="BC12" s="25">
        <v>354890097</v>
      </c>
      <c r="BD12" s="25">
        <v>363156846</v>
      </c>
      <c r="BE12" s="25">
        <v>371437642</v>
      </c>
      <c r="BF12" s="25">
        <v>379696477</v>
      </c>
      <c r="BG12" s="25">
        <v>387899835</v>
      </c>
      <c r="BH12" s="25">
        <v>396028301</v>
      </c>
      <c r="BI12" s="25">
        <v>404042892</v>
      </c>
      <c r="BJ12" s="25">
        <v>411942825</v>
      </c>
      <c r="BK12" s="25">
        <v>419851989</v>
      </c>
      <c r="BL12" s="25">
        <v>427870273</v>
      </c>
      <c r="BM12" s="25">
        <v>436080728</v>
      </c>
      <c r="BN12" s="25">
        <v>444517783</v>
      </c>
    </row>
    <row r="13" spans="1:66" x14ac:dyDescent="0.25">
      <c r="A13" s="25" t="s">
        <v>403</v>
      </c>
      <c r="B13" s="25" t="s">
        <v>70</v>
      </c>
      <c r="C13" s="25" t="s">
        <v>1444</v>
      </c>
      <c r="D13" s="25" t="s">
        <v>1445</v>
      </c>
      <c r="E13" s="25">
        <v>92417</v>
      </c>
      <c r="F13" s="25">
        <v>100801</v>
      </c>
      <c r="G13" s="25">
        <v>112112</v>
      </c>
      <c r="H13" s="25">
        <v>125130</v>
      </c>
      <c r="I13" s="25">
        <v>138049</v>
      </c>
      <c r="J13" s="25">
        <v>149855</v>
      </c>
      <c r="K13" s="25">
        <v>159979</v>
      </c>
      <c r="L13" s="25">
        <v>169768</v>
      </c>
      <c r="M13" s="25">
        <v>182620</v>
      </c>
      <c r="N13" s="25">
        <v>203103</v>
      </c>
      <c r="O13" s="25">
        <v>234512</v>
      </c>
      <c r="P13" s="25">
        <v>277463</v>
      </c>
      <c r="Q13" s="25">
        <v>330968</v>
      </c>
      <c r="R13" s="25">
        <v>394625</v>
      </c>
      <c r="S13" s="25">
        <v>467457</v>
      </c>
      <c r="T13" s="25">
        <v>548295</v>
      </c>
      <c r="U13" s="25">
        <v>637926</v>
      </c>
      <c r="V13" s="25">
        <v>735347</v>
      </c>
      <c r="W13" s="25">
        <v>835498</v>
      </c>
      <c r="X13" s="25">
        <v>931752</v>
      </c>
      <c r="Y13" s="25">
        <v>1019507</v>
      </c>
      <c r="Z13" s="25">
        <v>1096602</v>
      </c>
      <c r="AA13" s="25">
        <v>1164816</v>
      </c>
      <c r="AB13" s="25">
        <v>1228457</v>
      </c>
      <c r="AC13" s="25">
        <v>1293970</v>
      </c>
      <c r="AD13" s="25">
        <v>1366165</v>
      </c>
      <c r="AE13" s="25">
        <v>1446386</v>
      </c>
      <c r="AF13" s="25">
        <v>1533526</v>
      </c>
      <c r="AG13" s="25">
        <v>1627068</v>
      </c>
      <c r="AH13" s="25">
        <v>1725676</v>
      </c>
      <c r="AI13" s="25">
        <v>1828437</v>
      </c>
      <c r="AJ13" s="25">
        <v>1937159</v>
      </c>
      <c r="AK13" s="25">
        <v>2052892</v>
      </c>
      <c r="AL13" s="25">
        <v>2173135</v>
      </c>
      <c r="AM13" s="25">
        <v>2294377</v>
      </c>
      <c r="AN13" s="25">
        <v>2415099</v>
      </c>
      <c r="AO13" s="25">
        <v>2539121</v>
      </c>
      <c r="AP13" s="25">
        <v>2671361</v>
      </c>
      <c r="AQ13" s="25">
        <v>2813214</v>
      </c>
      <c r="AR13" s="25">
        <v>2966029</v>
      </c>
      <c r="AS13" s="25">
        <v>3134067</v>
      </c>
      <c r="AT13" s="25">
        <v>3302722</v>
      </c>
      <c r="AU13" s="25">
        <v>3478769</v>
      </c>
      <c r="AV13" s="25">
        <v>3711931</v>
      </c>
      <c r="AW13" s="25">
        <v>4068577</v>
      </c>
      <c r="AX13" s="25">
        <v>4588222</v>
      </c>
      <c r="AY13" s="25">
        <v>5300172</v>
      </c>
      <c r="AZ13" s="25">
        <v>6168846</v>
      </c>
      <c r="BA13" s="25">
        <v>7089486</v>
      </c>
      <c r="BB13" s="25">
        <v>7917368</v>
      </c>
      <c r="BC13" s="25">
        <v>8549998</v>
      </c>
      <c r="BD13" s="25">
        <v>8946778</v>
      </c>
      <c r="BE13" s="25">
        <v>9141598</v>
      </c>
      <c r="BF13" s="25">
        <v>9197908</v>
      </c>
      <c r="BG13" s="25">
        <v>9214182</v>
      </c>
      <c r="BH13" s="25">
        <v>9262896</v>
      </c>
      <c r="BI13" s="25">
        <v>9360975</v>
      </c>
      <c r="BJ13" s="25">
        <v>9487206</v>
      </c>
      <c r="BK13" s="25">
        <v>9630966</v>
      </c>
      <c r="BL13" s="25">
        <v>9770526</v>
      </c>
      <c r="BM13" s="25">
        <v>9890400</v>
      </c>
      <c r="BN13" s="25">
        <v>9991083</v>
      </c>
    </row>
    <row r="14" spans="1:66" x14ac:dyDescent="0.25">
      <c r="A14" s="25" t="s">
        <v>501</v>
      </c>
      <c r="B14" s="25" t="s">
        <v>102</v>
      </c>
      <c r="C14" s="25" t="s">
        <v>1444</v>
      </c>
      <c r="D14" s="25" t="s">
        <v>1445</v>
      </c>
      <c r="E14" s="25">
        <v>20481781</v>
      </c>
      <c r="F14" s="25">
        <v>20817270</v>
      </c>
      <c r="G14" s="25">
        <v>21153042</v>
      </c>
      <c r="H14" s="25">
        <v>21488916</v>
      </c>
      <c r="I14" s="25">
        <v>21824427</v>
      </c>
      <c r="J14" s="25">
        <v>22159644</v>
      </c>
      <c r="K14" s="25">
        <v>22494031</v>
      </c>
      <c r="L14" s="25">
        <v>22828872</v>
      </c>
      <c r="M14" s="25">
        <v>23168268</v>
      </c>
      <c r="N14" s="25">
        <v>23517613</v>
      </c>
      <c r="O14" s="25">
        <v>23880564</v>
      </c>
      <c r="P14" s="25">
        <v>24259564</v>
      </c>
      <c r="Q14" s="25">
        <v>24653172</v>
      </c>
      <c r="R14" s="25">
        <v>25056475</v>
      </c>
      <c r="S14" s="25">
        <v>25462305</v>
      </c>
      <c r="T14" s="25">
        <v>25865775</v>
      </c>
      <c r="U14" s="25">
        <v>26264681</v>
      </c>
      <c r="V14" s="25">
        <v>26661397</v>
      </c>
      <c r="W14" s="25">
        <v>27061041</v>
      </c>
      <c r="X14" s="25">
        <v>27471046</v>
      </c>
      <c r="Y14" s="25">
        <v>27896532</v>
      </c>
      <c r="Z14" s="25">
        <v>28338514</v>
      </c>
      <c r="AA14" s="25">
        <v>28794550</v>
      </c>
      <c r="AB14" s="25">
        <v>29262049</v>
      </c>
      <c r="AC14" s="25">
        <v>29737097</v>
      </c>
      <c r="AD14" s="25">
        <v>30216284</v>
      </c>
      <c r="AE14" s="25">
        <v>30698964</v>
      </c>
      <c r="AF14" s="25">
        <v>31184411</v>
      </c>
      <c r="AG14" s="25">
        <v>31668939</v>
      </c>
      <c r="AH14" s="25">
        <v>32148137</v>
      </c>
      <c r="AI14" s="25">
        <v>32618648</v>
      </c>
      <c r="AJ14" s="25">
        <v>33079002</v>
      </c>
      <c r="AK14" s="25">
        <v>33529320</v>
      </c>
      <c r="AL14" s="25">
        <v>33970103</v>
      </c>
      <c r="AM14" s="25">
        <v>34402669</v>
      </c>
      <c r="AN14" s="25">
        <v>34828168</v>
      </c>
      <c r="AO14" s="25">
        <v>35246376</v>
      </c>
      <c r="AP14" s="25">
        <v>35657438</v>
      </c>
      <c r="AQ14" s="25">
        <v>36063451</v>
      </c>
      <c r="AR14" s="25">
        <v>36467218</v>
      </c>
      <c r="AS14" s="25">
        <v>36870796</v>
      </c>
      <c r="AT14" s="25">
        <v>37275644</v>
      </c>
      <c r="AU14" s="25">
        <v>37681743</v>
      </c>
      <c r="AV14" s="25">
        <v>38087866</v>
      </c>
      <c r="AW14" s="25">
        <v>38491970</v>
      </c>
      <c r="AX14" s="25">
        <v>38892924</v>
      </c>
      <c r="AY14" s="25">
        <v>39289876</v>
      </c>
      <c r="AZ14" s="25">
        <v>39684303</v>
      </c>
      <c r="BA14" s="25">
        <v>40080159</v>
      </c>
      <c r="BB14" s="25">
        <v>40482786</v>
      </c>
      <c r="BC14" s="25">
        <v>40788453</v>
      </c>
      <c r="BD14" s="25">
        <v>41261490</v>
      </c>
      <c r="BE14" s="25">
        <v>41733271</v>
      </c>
      <c r="BF14" s="25">
        <v>42202935</v>
      </c>
      <c r="BG14" s="25">
        <v>42669500</v>
      </c>
      <c r="BH14" s="25">
        <v>43131966</v>
      </c>
      <c r="BI14" s="25">
        <v>43590368</v>
      </c>
      <c r="BJ14" s="25">
        <v>44044811</v>
      </c>
      <c r="BK14" s="25">
        <v>44494502</v>
      </c>
      <c r="BL14" s="25">
        <v>44938712</v>
      </c>
      <c r="BM14" s="25">
        <v>45376763</v>
      </c>
      <c r="BN14" s="25">
        <v>45808747</v>
      </c>
    </row>
    <row r="15" spans="1:66" x14ac:dyDescent="0.25">
      <c r="A15" s="25" t="s">
        <v>387</v>
      </c>
      <c r="B15" s="25" t="s">
        <v>188</v>
      </c>
      <c r="C15" s="25" t="s">
        <v>1444</v>
      </c>
      <c r="D15" s="25" t="s">
        <v>1445</v>
      </c>
      <c r="E15" s="25">
        <v>1874119</v>
      </c>
      <c r="F15" s="25">
        <v>1941498</v>
      </c>
      <c r="G15" s="25">
        <v>2009524</v>
      </c>
      <c r="H15" s="25">
        <v>2077584</v>
      </c>
      <c r="I15" s="25">
        <v>2145004</v>
      </c>
      <c r="J15" s="25">
        <v>2211316</v>
      </c>
      <c r="K15" s="25">
        <v>2276038</v>
      </c>
      <c r="L15" s="25">
        <v>2339133</v>
      </c>
      <c r="M15" s="25">
        <v>2401142</v>
      </c>
      <c r="N15" s="25">
        <v>2462938</v>
      </c>
      <c r="O15" s="25">
        <v>2525067</v>
      </c>
      <c r="P15" s="25">
        <v>2587716</v>
      </c>
      <c r="Q15" s="25">
        <v>2650484</v>
      </c>
      <c r="R15" s="25">
        <v>2712780</v>
      </c>
      <c r="S15" s="25">
        <v>2773750</v>
      </c>
      <c r="T15" s="25">
        <v>2832752</v>
      </c>
      <c r="U15" s="25">
        <v>2889583</v>
      </c>
      <c r="V15" s="25">
        <v>2944375</v>
      </c>
      <c r="W15" s="25">
        <v>2997419</v>
      </c>
      <c r="X15" s="25">
        <v>3049107</v>
      </c>
      <c r="Y15" s="25">
        <v>3099759</v>
      </c>
      <c r="Z15" s="25">
        <v>3148096</v>
      </c>
      <c r="AA15" s="25">
        <v>3193696</v>
      </c>
      <c r="AB15" s="25">
        <v>3238592</v>
      </c>
      <c r="AC15" s="25">
        <v>3285593</v>
      </c>
      <c r="AD15" s="25">
        <v>3335935</v>
      </c>
      <c r="AE15" s="25">
        <v>3392264</v>
      </c>
      <c r="AF15" s="25">
        <v>3451947</v>
      </c>
      <c r="AG15" s="25">
        <v>3504667</v>
      </c>
      <c r="AH15" s="25">
        <v>3536473</v>
      </c>
      <c r="AI15" s="25">
        <v>3538164</v>
      </c>
      <c r="AJ15" s="25">
        <v>3505249</v>
      </c>
      <c r="AK15" s="25">
        <v>3442820</v>
      </c>
      <c r="AL15" s="25">
        <v>3363111</v>
      </c>
      <c r="AM15" s="25">
        <v>3283664</v>
      </c>
      <c r="AN15" s="25">
        <v>3217349</v>
      </c>
      <c r="AO15" s="25">
        <v>3168213</v>
      </c>
      <c r="AP15" s="25">
        <v>3133081</v>
      </c>
      <c r="AQ15" s="25">
        <v>3108691</v>
      </c>
      <c r="AR15" s="25">
        <v>3089020</v>
      </c>
      <c r="AS15" s="25">
        <v>3069597</v>
      </c>
      <c r="AT15" s="25">
        <v>3050686</v>
      </c>
      <c r="AU15" s="25">
        <v>3033976</v>
      </c>
      <c r="AV15" s="25">
        <v>3017938</v>
      </c>
      <c r="AW15" s="25">
        <v>3000715</v>
      </c>
      <c r="AX15" s="25">
        <v>2981262</v>
      </c>
      <c r="AY15" s="25">
        <v>2958301</v>
      </c>
      <c r="AZ15" s="25">
        <v>2932615</v>
      </c>
      <c r="BA15" s="25">
        <v>2907615</v>
      </c>
      <c r="BB15" s="25">
        <v>2888094</v>
      </c>
      <c r="BC15" s="25">
        <v>2877314</v>
      </c>
      <c r="BD15" s="25">
        <v>2876536</v>
      </c>
      <c r="BE15" s="25">
        <v>2884239</v>
      </c>
      <c r="BF15" s="25">
        <v>2897593</v>
      </c>
      <c r="BG15" s="25">
        <v>2912403</v>
      </c>
      <c r="BH15" s="25">
        <v>2925559</v>
      </c>
      <c r="BI15" s="25">
        <v>2936147</v>
      </c>
      <c r="BJ15" s="25">
        <v>2944789</v>
      </c>
      <c r="BK15" s="25">
        <v>2951741</v>
      </c>
      <c r="BL15" s="25">
        <v>2957728</v>
      </c>
      <c r="BM15" s="25">
        <v>2963234</v>
      </c>
      <c r="BN15" s="25">
        <v>2968128</v>
      </c>
    </row>
    <row r="16" spans="1:66" x14ac:dyDescent="0.25">
      <c r="A16" s="25" t="s">
        <v>536</v>
      </c>
      <c r="B16" s="25" t="s">
        <v>257</v>
      </c>
      <c r="C16" s="25" t="s">
        <v>1444</v>
      </c>
      <c r="D16" s="25" t="s">
        <v>1445</v>
      </c>
      <c r="E16" s="25">
        <v>20127</v>
      </c>
      <c r="F16" s="25">
        <v>20605</v>
      </c>
      <c r="G16" s="25">
        <v>21246</v>
      </c>
      <c r="H16" s="25">
        <v>22029</v>
      </c>
      <c r="I16" s="25">
        <v>22850</v>
      </c>
      <c r="J16" s="25">
        <v>23675</v>
      </c>
      <c r="K16" s="25">
        <v>24473</v>
      </c>
      <c r="L16" s="25">
        <v>25235</v>
      </c>
      <c r="M16" s="25">
        <v>25980</v>
      </c>
      <c r="N16" s="25">
        <v>26698</v>
      </c>
      <c r="O16" s="25">
        <v>27362</v>
      </c>
      <c r="P16" s="25">
        <v>27982</v>
      </c>
      <c r="Q16" s="25">
        <v>28564</v>
      </c>
      <c r="R16" s="25">
        <v>29103</v>
      </c>
      <c r="S16" s="25">
        <v>29595</v>
      </c>
      <c r="T16" s="25">
        <v>30045</v>
      </c>
      <c r="U16" s="25">
        <v>30455</v>
      </c>
      <c r="V16" s="25">
        <v>30834</v>
      </c>
      <c r="W16" s="25">
        <v>31262</v>
      </c>
      <c r="X16" s="25">
        <v>31842</v>
      </c>
      <c r="Y16" s="25">
        <v>32648</v>
      </c>
      <c r="Z16" s="25">
        <v>33697</v>
      </c>
      <c r="AA16" s="25">
        <v>34969</v>
      </c>
      <c r="AB16" s="25">
        <v>36413</v>
      </c>
      <c r="AC16" s="25">
        <v>37946</v>
      </c>
      <c r="AD16" s="25">
        <v>39521</v>
      </c>
      <c r="AE16" s="25">
        <v>41114</v>
      </c>
      <c r="AF16" s="25">
        <v>42741</v>
      </c>
      <c r="AG16" s="25">
        <v>44346</v>
      </c>
      <c r="AH16" s="25">
        <v>45894</v>
      </c>
      <c r="AI16" s="25">
        <v>47351</v>
      </c>
      <c r="AJ16" s="25">
        <v>48682</v>
      </c>
      <c r="AK16" s="25">
        <v>49900</v>
      </c>
      <c r="AL16" s="25">
        <v>51025</v>
      </c>
      <c r="AM16" s="25">
        <v>52099</v>
      </c>
      <c r="AN16" s="25">
        <v>53158</v>
      </c>
      <c r="AO16" s="25">
        <v>54209</v>
      </c>
      <c r="AP16" s="25">
        <v>55227</v>
      </c>
      <c r="AQ16" s="25">
        <v>56180</v>
      </c>
      <c r="AR16" s="25">
        <v>57049</v>
      </c>
      <c r="AS16" s="25">
        <v>57816</v>
      </c>
      <c r="AT16" s="25">
        <v>58496</v>
      </c>
      <c r="AU16" s="25">
        <v>59077</v>
      </c>
      <c r="AV16" s="25">
        <v>59495</v>
      </c>
      <c r="AW16" s="25">
        <v>59684</v>
      </c>
      <c r="AX16" s="25">
        <v>59557</v>
      </c>
      <c r="AY16" s="25">
        <v>59109</v>
      </c>
      <c r="AZ16" s="25">
        <v>58367</v>
      </c>
      <c r="BA16" s="25">
        <v>57490</v>
      </c>
      <c r="BB16" s="25">
        <v>56675</v>
      </c>
      <c r="BC16" s="25">
        <v>56084</v>
      </c>
      <c r="BD16" s="25">
        <v>55755</v>
      </c>
      <c r="BE16" s="25">
        <v>55669</v>
      </c>
      <c r="BF16" s="25">
        <v>55717</v>
      </c>
      <c r="BG16" s="25">
        <v>55791</v>
      </c>
      <c r="BH16" s="25">
        <v>55806</v>
      </c>
      <c r="BI16" s="25">
        <v>55739</v>
      </c>
      <c r="BJ16" s="25">
        <v>55617</v>
      </c>
      <c r="BK16" s="25">
        <v>55461</v>
      </c>
      <c r="BL16" s="25">
        <v>55312</v>
      </c>
      <c r="BM16" s="25">
        <v>55197</v>
      </c>
      <c r="BN16" s="25">
        <v>55103</v>
      </c>
    </row>
    <row r="17" spans="1:66" x14ac:dyDescent="0.25">
      <c r="A17" s="25" t="s">
        <v>461</v>
      </c>
      <c r="B17" s="25" t="s">
        <v>230</v>
      </c>
      <c r="C17" s="25" t="s">
        <v>1444</v>
      </c>
      <c r="D17" s="25" t="s">
        <v>1445</v>
      </c>
      <c r="E17" s="25">
        <v>54132</v>
      </c>
      <c r="F17" s="25">
        <v>55005</v>
      </c>
      <c r="G17" s="25">
        <v>55849</v>
      </c>
      <c r="H17" s="25">
        <v>56701</v>
      </c>
      <c r="I17" s="25">
        <v>57641</v>
      </c>
      <c r="J17" s="25">
        <v>58699</v>
      </c>
      <c r="K17" s="25">
        <v>59912</v>
      </c>
      <c r="L17" s="25">
        <v>61240</v>
      </c>
      <c r="M17" s="25">
        <v>62523</v>
      </c>
      <c r="N17" s="25">
        <v>63553</v>
      </c>
      <c r="O17" s="25">
        <v>64184</v>
      </c>
      <c r="P17" s="25">
        <v>64354</v>
      </c>
      <c r="Q17" s="25">
        <v>64134</v>
      </c>
      <c r="R17" s="25">
        <v>63649</v>
      </c>
      <c r="S17" s="25">
        <v>63108</v>
      </c>
      <c r="T17" s="25">
        <v>62671</v>
      </c>
      <c r="U17" s="25">
        <v>62353</v>
      </c>
      <c r="V17" s="25">
        <v>62162</v>
      </c>
      <c r="W17" s="25">
        <v>62038</v>
      </c>
      <c r="X17" s="25">
        <v>61948</v>
      </c>
      <c r="Y17" s="25">
        <v>61861</v>
      </c>
      <c r="Z17" s="25">
        <v>61789</v>
      </c>
      <c r="AA17" s="25">
        <v>61780</v>
      </c>
      <c r="AB17" s="25">
        <v>61779</v>
      </c>
      <c r="AC17" s="25">
        <v>61784</v>
      </c>
      <c r="AD17" s="25">
        <v>61785</v>
      </c>
      <c r="AE17" s="25">
        <v>61754</v>
      </c>
      <c r="AF17" s="25">
        <v>61713</v>
      </c>
      <c r="AG17" s="25">
        <v>61758</v>
      </c>
      <c r="AH17" s="25">
        <v>62007</v>
      </c>
      <c r="AI17" s="25">
        <v>62533</v>
      </c>
      <c r="AJ17" s="25">
        <v>63363</v>
      </c>
      <c r="AK17" s="25">
        <v>64459</v>
      </c>
      <c r="AL17" s="25">
        <v>65777</v>
      </c>
      <c r="AM17" s="25">
        <v>67201</v>
      </c>
      <c r="AN17" s="25">
        <v>68672</v>
      </c>
      <c r="AO17" s="25">
        <v>70176</v>
      </c>
      <c r="AP17" s="25">
        <v>71707</v>
      </c>
      <c r="AQ17" s="25">
        <v>73219</v>
      </c>
      <c r="AR17" s="25">
        <v>74674</v>
      </c>
      <c r="AS17" s="25">
        <v>76007</v>
      </c>
      <c r="AT17" s="25">
        <v>77212</v>
      </c>
      <c r="AU17" s="25">
        <v>78298</v>
      </c>
      <c r="AV17" s="25">
        <v>79311</v>
      </c>
      <c r="AW17" s="25">
        <v>80347</v>
      </c>
      <c r="AX17" s="25">
        <v>81462</v>
      </c>
      <c r="AY17" s="25">
        <v>82715</v>
      </c>
      <c r="AZ17" s="25">
        <v>84029</v>
      </c>
      <c r="BA17" s="25">
        <v>85394</v>
      </c>
      <c r="BB17" s="25">
        <v>86743</v>
      </c>
      <c r="BC17" s="25">
        <v>88030</v>
      </c>
      <c r="BD17" s="25">
        <v>89250</v>
      </c>
      <c r="BE17" s="25">
        <v>90407</v>
      </c>
      <c r="BF17" s="25">
        <v>91510</v>
      </c>
      <c r="BG17" s="25">
        <v>92562</v>
      </c>
      <c r="BH17" s="25">
        <v>93571</v>
      </c>
      <c r="BI17" s="25">
        <v>94520</v>
      </c>
      <c r="BJ17" s="25">
        <v>95425</v>
      </c>
      <c r="BK17" s="25">
        <v>96282</v>
      </c>
      <c r="BL17" s="25">
        <v>97115</v>
      </c>
      <c r="BM17" s="25">
        <v>97928</v>
      </c>
      <c r="BN17" s="25">
        <v>98728</v>
      </c>
    </row>
    <row r="18" spans="1:66" x14ac:dyDescent="0.25">
      <c r="A18" s="25" t="s">
        <v>522</v>
      </c>
      <c r="B18" s="25" t="s">
        <v>68</v>
      </c>
      <c r="C18" s="25" t="s">
        <v>1444</v>
      </c>
      <c r="D18" s="25" t="s">
        <v>1445</v>
      </c>
      <c r="E18" s="25">
        <v>10276477</v>
      </c>
      <c r="F18" s="25">
        <v>10483000</v>
      </c>
      <c r="G18" s="25">
        <v>10742000</v>
      </c>
      <c r="H18" s="25">
        <v>10950000</v>
      </c>
      <c r="I18" s="25">
        <v>11167000</v>
      </c>
      <c r="J18" s="25">
        <v>11388000</v>
      </c>
      <c r="K18" s="25">
        <v>11651000</v>
      </c>
      <c r="L18" s="25">
        <v>11799000</v>
      </c>
      <c r="M18" s="25">
        <v>12009000</v>
      </c>
      <c r="N18" s="25">
        <v>12263000</v>
      </c>
      <c r="O18" s="25">
        <v>12507000</v>
      </c>
      <c r="P18" s="25">
        <v>12937000</v>
      </c>
      <c r="Q18" s="25">
        <v>13177000</v>
      </c>
      <c r="R18" s="25">
        <v>13380000</v>
      </c>
      <c r="S18" s="25">
        <v>13723000</v>
      </c>
      <c r="T18" s="25">
        <v>13893000</v>
      </c>
      <c r="U18" s="25">
        <v>14033000</v>
      </c>
      <c r="V18" s="25">
        <v>14192000</v>
      </c>
      <c r="W18" s="25">
        <v>14358000</v>
      </c>
      <c r="X18" s="25">
        <v>14514000</v>
      </c>
      <c r="Y18" s="25">
        <v>14692000</v>
      </c>
      <c r="Z18" s="25">
        <v>14927000</v>
      </c>
      <c r="AA18" s="25">
        <v>15178000</v>
      </c>
      <c r="AB18" s="25">
        <v>15369000</v>
      </c>
      <c r="AC18" s="25">
        <v>15544000</v>
      </c>
      <c r="AD18" s="25">
        <v>15758000</v>
      </c>
      <c r="AE18" s="25">
        <v>16018400</v>
      </c>
      <c r="AF18" s="25">
        <v>16263900</v>
      </c>
      <c r="AG18" s="25">
        <v>16532200</v>
      </c>
      <c r="AH18" s="25">
        <v>16814400</v>
      </c>
      <c r="AI18" s="25">
        <v>17065100</v>
      </c>
      <c r="AJ18" s="25">
        <v>17284000</v>
      </c>
      <c r="AK18" s="25">
        <v>17495000</v>
      </c>
      <c r="AL18" s="25">
        <v>17667000</v>
      </c>
      <c r="AM18" s="25">
        <v>17855000</v>
      </c>
      <c r="AN18" s="25">
        <v>18072000</v>
      </c>
      <c r="AO18" s="25">
        <v>18311000</v>
      </c>
      <c r="AP18" s="25">
        <v>18517000</v>
      </c>
      <c r="AQ18" s="25">
        <v>18711000</v>
      </c>
      <c r="AR18" s="25">
        <v>18926000</v>
      </c>
      <c r="AS18" s="25">
        <v>19153000</v>
      </c>
      <c r="AT18" s="25">
        <v>19413000</v>
      </c>
      <c r="AU18" s="25">
        <v>19651400</v>
      </c>
      <c r="AV18" s="25">
        <v>19895400</v>
      </c>
      <c r="AW18" s="25">
        <v>20127400</v>
      </c>
      <c r="AX18" s="25">
        <v>20394800</v>
      </c>
      <c r="AY18" s="25">
        <v>20697900</v>
      </c>
      <c r="AZ18" s="25">
        <v>20827600</v>
      </c>
      <c r="BA18" s="25">
        <v>21249200</v>
      </c>
      <c r="BB18" s="25">
        <v>21691700</v>
      </c>
      <c r="BC18" s="25">
        <v>22031750</v>
      </c>
      <c r="BD18" s="25">
        <v>22340024</v>
      </c>
      <c r="BE18" s="25">
        <v>22733465</v>
      </c>
      <c r="BF18" s="25">
        <v>23128129</v>
      </c>
      <c r="BG18" s="25">
        <v>23475686</v>
      </c>
      <c r="BH18" s="25">
        <v>23815995</v>
      </c>
      <c r="BI18" s="25">
        <v>24190907</v>
      </c>
      <c r="BJ18" s="25">
        <v>24601860</v>
      </c>
      <c r="BK18" s="25">
        <v>24982688</v>
      </c>
      <c r="BL18" s="25">
        <v>25365745</v>
      </c>
      <c r="BM18" s="25">
        <v>25693267</v>
      </c>
      <c r="BN18" s="25">
        <v>25739256</v>
      </c>
    </row>
    <row r="19" spans="1:66" x14ac:dyDescent="0.25">
      <c r="A19" s="25" t="s">
        <v>449</v>
      </c>
      <c r="B19" s="25" t="s">
        <v>73</v>
      </c>
      <c r="C19" s="25" t="s">
        <v>1444</v>
      </c>
      <c r="D19" s="25" t="s">
        <v>1445</v>
      </c>
      <c r="E19" s="25">
        <v>7047539</v>
      </c>
      <c r="F19" s="25">
        <v>7086299</v>
      </c>
      <c r="G19" s="25">
        <v>7129864</v>
      </c>
      <c r="H19" s="25">
        <v>7175811</v>
      </c>
      <c r="I19" s="25">
        <v>7223801</v>
      </c>
      <c r="J19" s="25">
        <v>7270889</v>
      </c>
      <c r="K19" s="25">
        <v>7322066</v>
      </c>
      <c r="L19" s="25">
        <v>7376998</v>
      </c>
      <c r="M19" s="25">
        <v>7415403</v>
      </c>
      <c r="N19" s="25">
        <v>7441055</v>
      </c>
      <c r="O19" s="25">
        <v>7467086</v>
      </c>
      <c r="P19" s="25">
        <v>7500482</v>
      </c>
      <c r="Q19" s="25">
        <v>7544201</v>
      </c>
      <c r="R19" s="25">
        <v>7586115</v>
      </c>
      <c r="S19" s="25">
        <v>7599038</v>
      </c>
      <c r="T19" s="25">
        <v>7578903</v>
      </c>
      <c r="U19" s="25">
        <v>7565525</v>
      </c>
      <c r="V19" s="25">
        <v>7568430</v>
      </c>
      <c r="W19" s="25">
        <v>7562305</v>
      </c>
      <c r="X19" s="25">
        <v>7549425</v>
      </c>
      <c r="Y19" s="25">
        <v>7549433</v>
      </c>
      <c r="Z19" s="25">
        <v>7568710</v>
      </c>
      <c r="AA19" s="25">
        <v>7574140</v>
      </c>
      <c r="AB19" s="25">
        <v>7561910</v>
      </c>
      <c r="AC19" s="25">
        <v>7561434</v>
      </c>
      <c r="AD19" s="25">
        <v>7564985</v>
      </c>
      <c r="AE19" s="25">
        <v>7569794</v>
      </c>
      <c r="AF19" s="25">
        <v>7574586</v>
      </c>
      <c r="AG19" s="25">
        <v>7585317</v>
      </c>
      <c r="AH19" s="25">
        <v>7619567</v>
      </c>
      <c r="AI19" s="25">
        <v>7677850</v>
      </c>
      <c r="AJ19" s="25">
        <v>7754891</v>
      </c>
      <c r="AK19" s="25">
        <v>7840709</v>
      </c>
      <c r="AL19" s="25">
        <v>7905633</v>
      </c>
      <c r="AM19" s="25">
        <v>7936118</v>
      </c>
      <c r="AN19" s="25">
        <v>7948278</v>
      </c>
      <c r="AO19" s="25">
        <v>7959017</v>
      </c>
      <c r="AP19" s="25">
        <v>7968041</v>
      </c>
      <c r="AQ19" s="25">
        <v>7976789</v>
      </c>
      <c r="AR19" s="25">
        <v>7992324</v>
      </c>
      <c r="AS19" s="25">
        <v>8011566</v>
      </c>
      <c r="AT19" s="25">
        <v>8042293</v>
      </c>
      <c r="AU19" s="25">
        <v>8081957</v>
      </c>
      <c r="AV19" s="25">
        <v>8121423</v>
      </c>
      <c r="AW19" s="25">
        <v>8171966</v>
      </c>
      <c r="AX19" s="25">
        <v>8227829</v>
      </c>
      <c r="AY19" s="25">
        <v>8268641</v>
      </c>
      <c r="AZ19" s="25">
        <v>8295487</v>
      </c>
      <c r="BA19" s="25">
        <v>8321496</v>
      </c>
      <c r="BB19" s="25">
        <v>8343323</v>
      </c>
      <c r="BC19" s="25">
        <v>8363404</v>
      </c>
      <c r="BD19" s="25">
        <v>8391643</v>
      </c>
      <c r="BE19" s="25">
        <v>8429991</v>
      </c>
      <c r="BF19" s="25">
        <v>8479823</v>
      </c>
      <c r="BG19" s="25">
        <v>8546356</v>
      </c>
      <c r="BH19" s="25">
        <v>8642699</v>
      </c>
      <c r="BI19" s="25">
        <v>8736668</v>
      </c>
      <c r="BJ19" s="25">
        <v>8797566</v>
      </c>
      <c r="BK19" s="25">
        <v>8840521</v>
      </c>
      <c r="BL19" s="25">
        <v>8879920</v>
      </c>
      <c r="BM19" s="25">
        <v>8916864</v>
      </c>
      <c r="BN19" s="25">
        <v>8956279</v>
      </c>
    </row>
    <row r="20" spans="1:66" x14ac:dyDescent="0.25">
      <c r="A20" s="25" t="s">
        <v>388</v>
      </c>
      <c r="B20" s="25" t="s">
        <v>147</v>
      </c>
      <c r="C20" s="25" t="s">
        <v>1444</v>
      </c>
      <c r="D20" s="25" t="s">
        <v>1445</v>
      </c>
      <c r="E20" s="25">
        <v>3895398</v>
      </c>
      <c r="F20" s="25">
        <v>4030325</v>
      </c>
      <c r="G20" s="25">
        <v>4171428</v>
      </c>
      <c r="H20" s="25">
        <v>4315127</v>
      </c>
      <c r="I20" s="25">
        <v>4456691</v>
      </c>
      <c r="J20" s="25">
        <v>4592601</v>
      </c>
      <c r="K20" s="25">
        <v>4721528</v>
      </c>
      <c r="L20" s="25">
        <v>4843872</v>
      </c>
      <c r="M20" s="25">
        <v>4960237</v>
      </c>
      <c r="N20" s="25">
        <v>5071930</v>
      </c>
      <c r="O20" s="25">
        <v>5180032</v>
      </c>
      <c r="P20" s="25">
        <v>5284518</v>
      </c>
      <c r="Q20" s="25">
        <v>5385266</v>
      </c>
      <c r="R20" s="25">
        <v>5483088</v>
      </c>
      <c r="S20" s="25">
        <v>5579071</v>
      </c>
      <c r="T20" s="25">
        <v>5674129</v>
      </c>
      <c r="U20" s="25">
        <v>5768730</v>
      </c>
      <c r="V20" s="25">
        <v>5863138</v>
      </c>
      <c r="W20" s="25">
        <v>5957927</v>
      </c>
      <c r="X20" s="25">
        <v>6053635</v>
      </c>
      <c r="Y20" s="25">
        <v>6150735</v>
      </c>
      <c r="Z20" s="25">
        <v>6249312</v>
      </c>
      <c r="AA20" s="25">
        <v>6349555</v>
      </c>
      <c r="AB20" s="25">
        <v>6452067</v>
      </c>
      <c r="AC20" s="25">
        <v>6557581</v>
      </c>
      <c r="AD20" s="25">
        <v>6666447</v>
      </c>
      <c r="AE20" s="25">
        <v>6778631</v>
      </c>
      <c r="AF20" s="25">
        <v>6893486</v>
      </c>
      <c r="AG20" s="25">
        <v>7010027</v>
      </c>
      <c r="AH20" s="25">
        <v>7126877</v>
      </c>
      <c r="AI20" s="25">
        <v>7175200</v>
      </c>
      <c r="AJ20" s="25">
        <v>7271300</v>
      </c>
      <c r="AK20" s="25">
        <v>7382050</v>
      </c>
      <c r="AL20" s="25">
        <v>7494800</v>
      </c>
      <c r="AM20" s="25">
        <v>7596550</v>
      </c>
      <c r="AN20" s="25">
        <v>7684850</v>
      </c>
      <c r="AO20" s="25">
        <v>7763000</v>
      </c>
      <c r="AP20" s="25">
        <v>7838250</v>
      </c>
      <c r="AQ20" s="25">
        <v>7913000</v>
      </c>
      <c r="AR20" s="25">
        <v>7982750</v>
      </c>
      <c r="AS20" s="25">
        <v>8048600</v>
      </c>
      <c r="AT20" s="25">
        <v>8111200</v>
      </c>
      <c r="AU20" s="25">
        <v>8171950</v>
      </c>
      <c r="AV20" s="25">
        <v>8234100</v>
      </c>
      <c r="AW20" s="25">
        <v>8306500</v>
      </c>
      <c r="AX20" s="25">
        <v>8391850</v>
      </c>
      <c r="AY20" s="25">
        <v>8484550</v>
      </c>
      <c r="AZ20" s="25">
        <v>8581300</v>
      </c>
      <c r="BA20" s="25">
        <v>8763400</v>
      </c>
      <c r="BB20" s="25">
        <v>8947243</v>
      </c>
      <c r="BC20" s="25">
        <v>9054332</v>
      </c>
      <c r="BD20" s="25">
        <v>9173082</v>
      </c>
      <c r="BE20" s="25">
        <v>9295784</v>
      </c>
      <c r="BF20" s="25">
        <v>9416801</v>
      </c>
      <c r="BG20" s="25">
        <v>9535079</v>
      </c>
      <c r="BH20" s="25">
        <v>9649341</v>
      </c>
      <c r="BI20" s="25">
        <v>9757812</v>
      </c>
      <c r="BJ20" s="25">
        <v>9854033</v>
      </c>
      <c r="BK20" s="25">
        <v>9939771</v>
      </c>
      <c r="BL20" s="25">
        <v>10024283</v>
      </c>
      <c r="BM20" s="25">
        <v>10093121</v>
      </c>
      <c r="BN20" s="25">
        <v>10145212</v>
      </c>
    </row>
    <row r="21" spans="1:66" x14ac:dyDescent="0.25">
      <c r="A21" s="25" t="s">
        <v>288</v>
      </c>
      <c r="B21" s="25" t="s">
        <v>233</v>
      </c>
      <c r="C21" s="25" t="s">
        <v>1444</v>
      </c>
      <c r="D21" s="25" t="s">
        <v>1445</v>
      </c>
      <c r="E21" s="25">
        <v>2797925</v>
      </c>
      <c r="F21" s="25">
        <v>2852438</v>
      </c>
      <c r="G21" s="25">
        <v>2907320</v>
      </c>
      <c r="H21" s="25">
        <v>2964416</v>
      </c>
      <c r="I21" s="25">
        <v>3026292</v>
      </c>
      <c r="J21" s="25">
        <v>3094378</v>
      </c>
      <c r="K21" s="25">
        <v>3170496</v>
      </c>
      <c r="L21" s="25">
        <v>3253215</v>
      </c>
      <c r="M21" s="25">
        <v>3336930</v>
      </c>
      <c r="N21" s="25">
        <v>3413909</v>
      </c>
      <c r="O21" s="25">
        <v>3479070</v>
      </c>
      <c r="P21" s="25">
        <v>3530000</v>
      </c>
      <c r="Q21" s="25">
        <v>3569655</v>
      </c>
      <c r="R21" s="25">
        <v>3605120</v>
      </c>
      <c r="S21" s="25">
        <v>3646428</v>
      </c>
      <c r="T21" s="25">
        <v>3700879</v>
      </c>
      <c r="U21" s="25">
        <v>3770870</v>
      </c>
      <c r="V21" s="25">
        <v>3854446</v>
      </c>
      <c r="W21" s="25">
        <v>3949264</v>
      </c>
      <c r="X21" s="25">
        <v>4051239</v>
      </c>
      <c r="Y21" s="25">
        <v>4157296</v>
      </c>
      <c r="Z21" s="25">
        <v>4266520</v>
      </c>
      <c r="AA21" s="25">
        <v>4379727</v>
      </c>
      <c r="AB21" s="25">
        <v>4497544</v>
      </c>
      <c r="AC21" s="25">
        <v>4621096</v>
      </c>
      <c r="AD21" s="25">
        <v>4750832</v>
      </c>
      <c r="AE21" s="25">
        <v>4886745</v>
      </c>
      <c r="AF21" s="25">
        <v>5027143</v>
      </c>
      <c r="AG21" s="25">
        <v>5168703</v>
      </c>
      <c r="AH21" s="25">
        <v>5307069</v>
      </c>
      <c r="AI21" s="25">
        <v>5438959</v>
      </c>
      <c r="AJ21" s="25">
        <v>5564923</v>
      </c>
      <c r="AK21" s="25">
        <v>5685569</v>
      </c>
      <c r="AL21" s="25">
        <v>5798054</v>
      </c>
      <c r="AM21" s="25">
        <v>5898964</v>
      </c>
      <c r="AN21" s="25">
        <v>5987044</v>
      </c>
      <c r="AO21" s="25">
        <v>6060110</v>
      </c>
      <c r="AP21" s="25">
        <v>6122130</v>
      </c>
      <c r="AQ21" s="25">
        <v>6185564</v>
      </c>
      <c r="AR21" s="25">
        <v>6267132</v>
      </c>
      <c r="AS21" s="25">
        <v>6378871</v>
      </c>
      <c r="AT21" s="25">
        <v>6525546</v>
      </c>
      <c r="AU21" s="25">
        <v>6704118</v>
      </c>
      <c r="AV21" s="25">
        <v>6909161</v>
      </c>
      <c r="AW21" s="25">
        <v>7131688</v>
      </c>
      <c r="AX21" s="25">
        <v>7364857</v>
      </c>
      <c r="AY21" s="25">
        <v>7607850</v>
      </c>
      <c r="AZ21" s="25">
        <v>7862226</v>
      </c>
      <c r="BA21" s="25">
        <v>8126104</v>
      </c>
      <c r="BB21" s="25">
        <v>8397661</v>
      </c>
      <c r="BC21" s="25">
        <v>8675606</v>
      </c>
      <c r="BD21" s="25">
        <v>8958406</v>
      </c>
      <c r="BE21" s="25">
        <v>9245992</v>
      </c>
      <c r="BF21" s="25">
        <v>9540302</v>
      </c>
      <c r="BG21" s="25">
        <v>9844301</v>
      </c>
      <c r="BH21" s="25">
        <v>10160034</v>
      </c>
      <c r="BI21" s="25">
        <v>10488002</v>
      </c>
      <c r="BJ21" s="25">
        <v>10827010</v>
      </c>
      <c r="BK21" s="25">
        <v>11175379</v>
      </c>
      <c r="BL21" s="25">
        <v>11530577</v>
      </c>
      <c r="BM21" s="25">
        <v>11890781</v>
      </c>
      <c r="BN21" s="25">
        <v>12255429</v>
      </c>
    </row>
    <row r="22" spans="1:66" x14ac:dyDescent="0.25">
      <c r="A22" s="25" t="s">
        <v>450</v>
      </c>
      <c r="B22" s="25" t="s">
        <v>59</v>
      </c>
      <c r="C22" s="25" t="s">
        <v>1444</v>
      </c>
      <c r="D22" s="25" t="s">
        <v>1445</v>
      </c>
      <c r="E22" s="25">
        <v>9153489</v>
      </c>
      <c r="F22" s="25">
        <v>9183948</v>
      </c>
      <c r="G22" s="25">
        <v>9220578</v>
      </c>
      <c r="H22" s="25">
        <v>9289770</v>
      </c>
      <c r="I22" s="25">
        <v>9378113</v>
      </c>
      <c r="J22" s="25">
        <v>9463667</v>
      </c>
      <c r="K22" s="25">
        <v>9527807</v>
      </c>
      <c r="L22" s="25">
        <v>9580991</v>
      </c>
      <c r="M22" s="25">
        <v>9618756</v>
      </c>
      <c r="N22" s="25">
        <v>9646032</v>
      </c>
      <c r="O22" s="25">
        <v>9655549</v>
      </c>
      <c r="P22" s="25">
        <v>9673162</v>
      </c>
      <c r="Q22" s="25">
        <v>9711115</v>
      </c>
      <c r="R22" s="25">
        <v>9741720</v>
      </c>
      <c r="S22" s="25">
        <v>9772419</v>
      </c>
      <c r="T22" s="25">
        <v>9800700</v>
      </c>
      <c r="U22" s="25">
        <v>9818227</v>
      </c>
      <c r="V22" s="25">
        <v>9830358</v>
      </c>
      <c r="W22" s="25">
        <v>9839534</v>
      </c>
      <c r="X22" s="25">
        <v>9848382</v>
      </c>
      <c r="Y22" s="25">
        <v>9859242</v>
      </c>
      <c r="Z22" s="25">
        <v>9858982</v>
      </c>
      <c r="AA22" s="25">
        <v>9856303</v>
      </c>
      <c r="AB22" s="25">
        <v>9855520</v>
      </c>
      <c r="AC22" s="25">
        <v>9855372</v>
      </c>
      <c r="AD22" s="25">
        <v>9858308</v>
      </c>
      <c r="AE22" s="25">
        <v>9861823</v>
      </c>
      <c r="AF22" s="25">
        <v>9870234</v>
      </c>
      <c r="AG22" s="25">
        <v>9901664</v>
      </c>
      <c r="AH22" s="25">
        <v>9937697</v>
      </c>
      <c r="AI22" s="25">
        <v>9967379</v>
      </c>
      <c r="AJ22" s="25">
        <v>10004486</v>
      </c>
      <c r="AK22" s="25">
        <v>10045158</v>
      </c>
      <c r="AL22" s="25">
        <v>10084475</v>
      </c>
      <c r="AM22" s="25">
        <v>10115603</v>
      </c>
      <c r="AN22" s="25">
        <v>10136811</v>
      </c>
      <c r="AO22" s="25">
        <v>10156637</v>
      </c>
      <c r="AP22" s="25">
        <v>10181245</v>
      </c>
      <c r="AQ22" s="25">
        <v>10203008</v>
      </c>
      <c r="AR22" s="25">
        <v>10226419</v>
      </c>
      <c r="AS22" s="25">
        <v>10251250</v>
      </c>
      <c r="AT22" s="25">
        <v>10286570</v>
      </c>
      <c r="AU22" s="25">
        <v>10332785</v>
      </c>
      <c r="AV22" s="25">
        <v>10376133</v>
      </c>
      <c r="AW22" s="25">
        <v>10421137</v>
      </c>
      <c r="AX22" s="25">
        <v>10478617</v>
      </c>
      <c r="AY22" s="25">
        <v>10547958</v>
      </c>
      <c r="AZ22" s="25">
        <v>10625700</v>
      </c>
      <c r="BA22" s="25">
        <v>10709973</v>
      </c>
      <c r="BB22" s="25">
        <v>10796493</v>
      </c>
      <c r="BC22" s="25">
        <v>10895586</v>
      </c>
      <c r="BD22" s="25">
        <v>11038264</v>
      </c>
      <c r="BE22" s="25">
        <v>11106932</v>
      </c>
      <c r="BF22" s="25">
        <v>11159407</v>
      </c>
      <c r="BG22" s="25">
        <v>11209057</v>
      </c>
      <c r="BH22" s="25">
        <v>11274196</v>
      </c>
      <c r="BI22" s="25">
        <v>11331422</v>
      </c>
      <c r="BJ22" s="25">
        <v>11375158</v>
      </c>
      <c r="BK22" s="25">
        <v>11427054</v>
      </c>
      <c r="BL22" s="25">
        <v>11488980</v>
      </c>
      <c r="BM22" s="25">
        <v>11544241</v>
      </c>
      <c r="BN22" s="25">
        <v>11587882</v>
      </c>
    </row>
    <row r="23" spans="1:66" x14ac:dyDescent="0.25">
      <c r="A23" s="25" t="s">
        <v>333</v>
      </c>
      <c r="B23" s="25" t="s">
        <v>187</v>
      </c>
      <c r="C23" s="25" t="s">
        <v>1444</v>
      </c>
      <c r="D23" s="25" t="s">
        <v>1445</v>
      </c>
      <c r="E23" s="25">
        <v>2431617</v>
      </c>
      <c r="F23" s="25">
        <v>2465865</v>
      </c>
      <c r="G23" s="25">
        <v>2502897</v>
      </c>
      <c r="H23" s="25">
        <v>2542864</v>
      </c>
      <c r="I23" s="25">
        <v>2585961</v>
      </c>
      <c r="J23" s="25">
        <v>2632361</v>
      </c>
      <c r="K23" s="25">
        <v>2682159</v>
      </c>
      <c r="L23" s="25">
        <v>2735308</v>
      </c>
      <c r="M23" s="25">
        <v>2791588</v>
      </c>
      <c r="N23" s="25">
        <v>2850657</v>
      </c>
      <c r="O23" s="25">
        <v>2912338</v>
      </c>
      <c r="P23" s="25">
        <v>2976575</v>
      </c>
      <c r="Q23" s="25">
        <v>3043563</v>
      </c>
      <c r="R23" s="25">
        <v>3113681</v>
      </c>
      <c r="S23" s="25">
        <v>3187413</v>
      </c>
      <c r="T23" s="25">
        <v>3265167</v>
      </c>
      <c r="U23" s="25">
        <v>3347169</v>
      </c>
      <c r="V23" s="25">
        <v>3433445</v>
      </c>
      <c r="W23" s="25">
        <v>3523933</v>
      </c>
      <c r="X23" s="25">
        <v>3618519</v>
      </c>
      <c r="Y23" s="25">
        <v>3717161</v>
      </c>
      <c r="Z23" s="25">
        <v>3820126</v>
      </c>
      <c r="AA23" s="25">
        <v>3927717</v>
      </c>
      <c r="AB23" s="25">
        <v>4039940</v>
      </c>
      <c r="AC23" s="25">
        <v>4156819</v>
      </c>
      <c r="AD23" s="25">
        <v>4278502</v>
      </c>
      <c r="AE23" s="25">
        <v>4404504</v>
      </c>
      <c r="AF23" s="25">
        <v>4535262</v>
      </c>
      <c r="AG23" s="25">
        <v>4672844</v>
      </c>
      <c r="AH23" s="25">
        <v>4820020</v>
      </c>
      <c r="AI23" s="25">
        <v>4978489</v>
      </c>
      <c r="AJ23" s="25">
        <v>5149496</v>
      </c>
      <c r="AK23" s="25">
        <v>5331805</v>
      </c>
      <c r="AL23" s="25">
        <v>5521761</v>
      </c>
      <c r="AM23" s="25">
        <v>5714215</v>
      </c>
      <c r="AN23" s="25">
        <v>5905552</v>
      </c>
      <c r="AO23" s="25">
        <v>6094272</v>
      </c>
      <c r="AP23" s="25">
        <v>6281644</v>
      </c>
      <c r="AQ23" s="25">
        <v>6470275</v>
      </c>
      <c r="AR23" s="25">
        <v>6664102</v>
      </c>
      <c r="AS23" s="25">
        <v>6865946</v>
      </c>
      <c r="AT23" s="25">
        <v>7076728</v>
      </c>
      <c r="AU23" s="25">
        <v>7295400</v>
      </c>
      <c r="AV23" s="25">
        <v>7520556</v>
      </c>
      <c r="AW23" s="25">
        <v>7750003</v>
      </c>
      <c r="AX23" s="25">
        <v>7982223</v>
      </c>
      <c r="AY23" s="25">
        <v>8216893</v>
      </c>
      <c r="AZ23" s="25">
        <v>8454790</v>
      </c>
      <c r="BA23" s="25">
        <v>8696915</v>
      </c>
      <c r="BB23" s="25">
        <v>8944713</v>
      </c>
      <c r="BC23" s="25">
        <v>9199254</v>
      </c>
      <c r="BD23" s="25">
        <v>9460829</v>
      </c>
      <c r="BE23" s="25">
        <v>9729254</v>
      </c>
      <c r="BF23" s="25">
        <v>10004594</v>
      </c>
      <c r="BG23" s="25">
        <v>10286839</v>
      </c>
      <c r="BH23" s="25">
        <v>10575962</v>
      </c>
      <c r="BI23" s="25">
        <v>10872072</v>
      </c>
      <c r="BJ23" s="25">
        <v>11175192</v>
      </c>
      <c r="BK23" s="25">
        <v>11485035</v>
      </c>
      <c r="BL23" s="25">
        <v>11801151</v>
      </c>
      <c r="BM23" s="25">
        <v>12123198</v>
      </c>
      <c r="BN23" s="25">
        <v>12451031</v>
      </c>
    </row>
    <row r="24" spans="1:66" x14ac:dyDescent="0.25">
      <c r="A24" s="25" t="s">
        <v>334</v>
      </c>
      <c r="B24" s="25" t="s">
        <v>199</v>
      </c>
      <c r="C24" s="25" t="s">
        <v>1444</v>
      </c>
      <c r="D24" s="25" t="s">
        <v>1445</v>
      </c>
      <c r="E24" s="25">
        <v>4829289</v>
      </c>
      <c r="F24" s="25">
        <v>4894580</v>
      </c>
      <c r="G24" s="25">
        <v>4960328</v>
      </c>
      <c r="H24" s="25">
        <v>5027811</v>
      </c>
      <c r="I24" s="25">
        <v>5098891</v>
      </c>
      <c r="J24" s="25">
        <v>5174874</v>
      </c>
      <c r="K24" s="25">
        <v>5256360</v>
      </c>
      <c r="L24" s="25">
        <v>5343025</v>
      </c>
      <c r="M24" s="25">
        <v>5434046</v>
      </c>
      <c r="N24" s="25">
        <v>5528172</v>
      </c>
      <c r="O24" s="25">
        <v>5624592</v>
      </c>
      <c r="P24" s="25">
        <v>5723378</v>
      </c>
      <c r="Q24" s="25">
        <v>5825174</v>
      </c>
      <c r="R24" s="25">
        <v>5930493</v>
      </c>
      <c r="S24" s="25">
        <v>6040045</v>
      </c>
      <c r="T24" s="25">
        <v>6154554</v>
      </c>
      <c r="U24" s="25">
        <v>6274032</v>
      </c>
      <c r="V24" s="25">
        <v>6398933</v>
      </c>
      <c r="W24" s="25">
        <v>6530820</v>
      </c>
      <c r="X24" s="25">
        <v>6671656</v>
      </c>
      <c r="Y24" s="25">
        <v>6822837</v>
      </c>
      <c r="Z24" s="25">
        <v>6985166</v>
      </c>
      <c r="AA24" s="25">
        <v>7158259</v>
      </c>
      <c r="AB24" s="25">
        <v>7340910</v>
      </c>
      <c r="AC24" s="25">
        <v>7531239</v>
      </c>
      <c r="AD24" s="25">
        <v>7727908</v>
      </c>
      <c r="AE24" s="25">
        <v>7930689</v>
      </c>
      <c r="AF24" s="25">
        <v>8140080</v>
      </c>
      <c r="AG24" s="25">
        <v>8356313</v>
      </c>
      <c r="AH24" s="25">
        <v>8579818</v>
      </c>
      <c r="AI24" s="25">
        <v>8811033</v>
      </c>
      <c r="AJ24" s="25">
        <v>9050086</v>
      </c>
      <c r="AK24" s="25">
        <v>9297110</v>
      </c>
      <c r="AL24" s="25">
        <v>9552473</v>
      </c>
      <c r="AM24" s="25">
        <v>9816584</v>
      </c>
      <c r="AN24" s="25">
        <v>10089880</v>
      </c>
      <c r="AO24" s="25">
        <v>10372734</v>
      </c>
      <c r="AP24" s="25">
        <v>10665552</v>
      </c>
      <c r="AQ24" s="25">
        <v>10968722</v>
      </c>
      <c r="AR24" s="25">
        <v>11282696</v>
      </c>
      <c r="AS24" s="25">
        <v>11607951</v>
      </c>
      <c r="AT24" s="25">
        <v>11944589</v>
      </c>
      <c r="AU24" s="25">
        <v>12293097</v>
      </c>
      <c r="AV24" s="25">
        <v>12654624</v>
      </c>
      <c r="AW24" s="25">
        <v>13030576</v>
      </c>
      <c r="AX24" s="25">
        <v>13421935</v>
      </c>
      <c r="AY24" s="25">
        <v>13829173</v>
      </c>
      <c r="AZ24" s="25">
        <v>14252029</v>
      </c>
      <c r="BA24" s="25">
        <v>14689725</v>
      </c>
      <c r="BB24" s="25">
        <v>15141098</v>
      </c>
      <c r="BC24" s="25">
        <v>15605211</v>
      </c>
      <c r="BD24" s="25">
        <v>16081915</v>
      </c>
      <c r="BE24" s="25">
        <v>16571252</v>
      </c>
      <c r="BF24" s="25">
        <v>17072791</v>
      </c>
      <c r="BG24" s="25">
        <v>17586029</v>
      </c>
      <c r="BH24" s="25">
        <v>18110616</v>
      </c>
      <c r="BI24" s="25">
        <v>18646350</v>
      </c>
      <c r="BJ24" s="25">
        <v>19193236</v>
      </c>
      <c r="BK24" s="25">
        <v>19751466</v>
      </c>
      <c r="BL24" s="25">
        <v>20321383</v>
      </c>
      <c r="BM24" s="25">
        <v>20903278</v>
      </c>
      <c r="BN24" s="25">
        <v>21497097</v>
      </c>
    </row>
    <row r="25" spans="1:66" x14ac:dyDescent="0.25">
      <c r="A25" s="25" t="s">
        <v>365</v>
      </c>
      <c r="B25" s="25" t="s">
        <v>96</v>
      </c>
      <c r="C25" s="25" t="s">
        <v>1444</v>
      </c>
      <c r="D25" s="25" t="s">
        <v>1445</v>
      </c>
      <c r="E25" s="25">
        <v>48013505</v>
      </c>
      <c r="F25" s="25">
        <v>49362834</v>
      </c>
      <c r="G25" s="25">
        <v>50752150</v>
      </c>
      <c r="H25" s="25">
        <v>52202008</v>
      </c>
      <c r="I25" s="25">
        <v>53741721</v>
      </c>
      <c r="J25" s="25">
        <v>55385114</v>
      </c>
      <c r="K25" s="25">
        <v>57157651</v>
      </c>
      <c r="L25" s="25">
        <v>59034250</v>
      </c>
      <c r="M25" s="25">
        <v>60918452</v>
      </c>
      <c r="N25" s="25">
        <v>62679765</v>
      </c>
      <c r="O25" s="25">
        <v>64232486</v>
      </c>
      <c r="P25" s="25">
        <v>65531635</v>
      </c>
      <c r="Q25" s="25">
        <v>66625706</v>
      </c>
      <c r="R25" s="25">
        <v>67637541</v>
      </c>
      <c r="S25" s="25">
        <v>68742222</v>
      </c>
      <c r="T25" s="25">
        <v>70066310</v>
      </c>
      <c r="U25" s="25">
        <v>71652386</v>
      </c>
      <c r="V25" s="25">
        <v>73463593</v>
      </c>
      <c r="W25" s="25">
        <v>75450033</v>
      </c>
      <c r="X25" s="25">
        <v>77529040</v>
      </c>
      <c r="Y25" s="25">
        <v>79639498</v>
      </c>
      <c r="Z25" s="25">
        <v>81767516</v>
      </c>
      <c r="AA25" s="25">
        <v>83932132</v>
      </c>
      <c r="AB25" s="25">
        <v>86142490</v>
      </c>
      <c r="AC25" s="25">
        <v>88416529</v>
      </c>
      <c r="AD25" s="25">
        <v>90764180</v>
      </c>
      <c r="AE25" s="25">
        <v>93187593</v>
      </c>
      <c r="AF25" s="25">
        <v>95671159</v>
      </c>
      <c r="AG25" s="25">
        <v>98186350</v>
      </c>
      <c r="AH25" s="25">
        <v>100695496</v>
      </c>
      <c r="AI25" s="25">
        <v>103171957</v>
      </c>
      <c r="AJ25" s="25">
        <v>105599125</v>
      </c>
      <c r="AK25" s="25">
        <v>107983708</v>
      </c>
      <c r="AL25" s="25">
        <v>110350641</v>
      </c>
      <c r="AM25" s="25">
        <v>112737684</v>
      </c>
      <c r="AN25" s="25">
        <v>115169933</v>
      </c>
      <c r="AO25" s="25">
        <v>117649927</v>
      </c>
      <c r="AP25" s="25">
        <v>120160571</v>
      </c>
      <c r="AQ25" s="25">
        <v>122682818</v>
      </c>
      <c r="AR25" s="25">
        <v>125189655</v>
      </c>
      <c r="AS25" s="25">
        <v>127657862</v>
      </c>
      <c r="AT25" s="25">
        <v>130088709</v>
      </c>
      <c r="AU25" s="25">
        <v>132478077</v>
      </c>
      <c r="AV25" s="25">
        <v>134791598</v>
      </c>
      <c r="AW25" s="25">
        <v>136986429</v>
      </c>
      <c r="AX25" s="25">
        <v>139035505</v>
      </c>
      <c r="AY25" s="25">
        <v>140921154</v>
      </c>
      <c r="AZ25" s="25">
        <v>142660381</v>
      </c>
      <c r="BA25" s="25">
        <v>144304164</v>
      </c>
      <c r="BB25" s="25">
        <v>145924795</v>
      </c>
      <c r="BC25" s="25">
        <v>147575433</v>
      </c>
      <c r="BD25" s="25">
        <v>149273134</v>
      </c>
      <c r="BE25" s="25">
        <v>151005733</v>
      </c>
      <c r="BF25" s="25">
        <v>152761413</v>
      </c>
      <c r="BG25" s="25">
        <v>154517385</v>
      </c>
      <c r="BH25" s="25">
        <v>156256287</v>
      </c>
      <c r="BI25" s="25">
        <v>157977151</v>
      </c>
      <c r="BJ25" s="25">
        <v>159685421</v>
      </c>
      <c r="BK25" s="25">
        <v>161376713</v>
      </c>
      <c r="BL25" s="25">
        <v>163046173</v>
      </c>
      <c r="BM25" s="25">
        <v>164689383</v>
      </c>
      <c r="BN25" s="25">
        <v>166303494</v>
      </c>
    </row>
    <row r="26" spans="1:66" x14ac:dyDescent="0.25">
      <c r="A26" s="25" t="s">
        <v>406</v>
      </c>
      <c r="B26" s="25" t="s">
        <v>111</v>
      </c>
      <c r="C26" s="25" t="s">
        <v>1444</v>
      </c>
      <c r="D26" s="25" t="s">
        <v>1445</v>
      </c>
      <c r="E26" s="25">
        <v>7867374</v>
      </c>
      <c r="F26" s="25">
        <v>7943118</v>
      </c>
      <c r="G26" s="25">
        <v>8012946</v>
      </c>
      <c r="H26" s="25">
        <v>8078145</v>
      </c>
      <c r="I26" s="25">
        <v>8144340</v>
      </c>
      <c r="J26" s="25">
        <v>8204168</v>
      </c>
      <c r="K26" s="25">
        <v>8258057</v>
      </c>
      <c r="L26" s="25">
        <v>8310226</v>
      </c>
      <c r="M26" s="25">
        <v>8369603</v>
      </c>
      <c r="N26" s="25">
        <v>8434172</v>
      </c>
      <c r="O26" s="25">
        <v>8489574</v>
      </c>
      <c r="P26" s="25">
        <v>8536395</v>
      </c>
      <c r="Q26" s="25">
        <v>8576200</v>
      </c>
      <c r="R26" s="25">
        <v>8620967</v>
      </c>
      <c r="S26" s="25">
        <v>8678745</v>
      </c>
      <c r="T26" s="25">
        <v>8720742</v>
      </c>
      <c r="U26" s="25">
        <v>8758599</v>
      </c>
      <c r="V26" s="25">
        <v>8804183</v>
      </c>
      <c r="W26" s="25">
        <v>8814032</v>
      </c>
      <c r="X26" s="25">
        <v>8825940</v>
      </c>
      <c r="Y26" s="25">
        <v>8861535</v>
      </c>
      <c r="Z26" s="25">
        <v>8891117</v>
      </c>
      <c r="AA26" s="25">
        <v>8917457</v>
      </c>
      <c r="AB26" s="25">
        <v>8939738</v>
      </c>
      <c r="AC26" s="25">
        <v>8960679</v>
      </c>
      <c r="AD26" s="25">
        <v>8960547</v>
      </c>
      <c r="AE26" s="25">
        <v>8958171</v>
      </c>
      <c r="AF26" s="25">
        <v>8971359</v>
      </c>
      <c r="AG26" s="25">
        <v>8981446</v>
      </c>
      <c r="AH26" s="25">
        <v>8876972</v>
      </c>
      <c r="AI26" s="25">
        <v>8718289</v>
      </c>
      <c r="AJ26" s="25">
        <v>8632367</v>
      </c>
      <c r="AK26" s="25">
        <v>8540164</v>
      </c>
      <c r="AL26" s="25">
        <v>8472313</v>
      </c>
      <c r="AM26" s="25">
        <v>8443591</v>
      </c>
      <c r="AN26" s="25">
        <v>8406067</v>
      </c>
      <c r="AO26" s="25">
        <v>8362826</v>
      </c>
      <c r="AP26" s="25">
        <v>8312068</v>
      </c>
      <c r="AQ26" s="25">
        <v>8256786</v>
      </c>
      <c r="AR26" s="25">
        <v>8210624</v>
      </c>
      <c r="AS26" s="25">
        <v>8170172</v>
      </c>
      <c r="AT26" s="25">
        <v>8009142</v>
      </c>
      <c r="AU26" s="25">
        <v>7837161</v>
      </c>
      <c r="AV26" s="25">
        <v>7775327</v>
      </c>
      <c r="AW26" s="25">
        <v>7716860</v>
      </c>
      <c r="AX26" s="25">
        <v>7658972</v>
      </c>
      <c r="AY26" s="25">
        <v>7601022</v>
      </c>
      <c r="AZ26" s="25">
        <v>7545338</v>
      </c>
      <c r="BA26" s="25">
        <v>7492561</v>
      </c>
      <c r="BB26" s="25">
        <v>7444443</v>
      </c>
      <c r="BC26" s="25">
        <v>7395599</v>
      </c>
      <c r="BD26" s="25">
        <v>7348328</v>
      </c>
      <c r="BE26" s="25">
        <v>7305888</v>
      </c>
      <c r="BF26" s="25">
        <v>7265115</v>
      </c>
      <c r="BG26" s="25">
        <v>7223938</v>
      </c>
      <c r="BH26" s="25">
        <v>7177991</v>
      </c>
      <c r="BI26" s="25">
        <v>7127822</v>
      </c>
      <c r="BJ26" s="25">
        <v>7075947</v>
      </c>
      <c r="BK26" s="25">
        <v>7025037</v>
      </c>
      <c r="BL26" s="25">
        <v>6975761</v>
      </c>
      <c r="BM26" s="25">
        <v>6934015</v>
      </c>
      <c r="BN26" s="25">
        <v>6899125</v>
      </c>
    </row>
    <row r="27" spans="1:66" x14ac:dyDescent="0.25">
      <c r="A27" s="25" t="s">
        <v>389</v>
      </c>
      <c r="B27" s="25" t="s">
        <v>134</v>
      </c>
      <c r="C27" s="25" t="s">
        <v>1444</v>
      </c>
      <c r="D27" s="25" t="s">
        <v>1445</v>
      </c>
      <c r="E27" s="25">
        <v>162429</v>
      </c>
      <c r="F27" s="25">
        <v>167899</v>
      </c>
      <c r="G27" s="25">
        <v>173140</v>
      </c>
      <c r="H27" s="25">
        <v>178142</v>
      </c>
      <c r="I27" s="25">
        <v>182888</v>
      </c>
      <c r="J27" s="25">
        <v>187432</v>
      </c>
      <c r="K27" s="25">
        <v>191785</v>
      </c>
      <c r="L27" s="25">
        <v>196060</v>
      </c>
      <c r="M27" s="25">
        <v>200652</v>
      </c>
      <c r="N27" s="25">
        <v>206037</v>
      </c>
      <c r="O27" s="25">
        <v>212607</v>
      </c>
      <c r="P27" s="25">
        <v>220311</v>
      </c>
      <c r="Q27" s="25">
        <v>229151</v>
      </c>
      <c r="R27" s="25">
        <v>239527</v>
      </c>
      <c r="S27" s="25">
        <v>251908</v>
      </c>
      <c r="T27" s="25">
        <v>266540</v>
      </c>
      <c r="U27" s="25">
        <v>283746</v>
      </c>
      <c r="V27" s="25">
        <v>303169</v>
      </c>
      <c r="W27" s="25">
        <v>323468</v>
      </c>
      <c r="X27" s="25">
        <v>342804</v>
      </c>
      <c r="Y27" s="25">
        <v>359897</v>
      </c>
      <c r="Z27" s="25">
        <v>374120</v>
      </c>
      <c r="AA27" s="25">
        <v>385953</v>
      </c>
      <c r="AB27" s="25">
        <v>396451</v>
      </c>
      <c r="AC27" s="25">
        <v>407233</v>
      </c>
      <c r="AD27" s="25">
        <v>419428</v>
      </c>
      <c r="AE27" s="25">
        <v>433478</v>
      </c>
      <c r="AF27" s="25">
        <v>448981</v>
      </c>
      <c r="AG27" s="25">
        <v>465198</v>
      </c>
      <c r="AH27" s="25">
        <v>481081</v>
      </c>
      <c r="AI27" s="25">
        <v>495927</v>
      </c>
      <c r="AJ27" s="25">
        <v>509762</v>
      </c>
      <c r="AK27" s="25">
        <v>523082</v>
      </c>
      <c r="AL27" s="25">
        <v>536212</v>
      </c>
      <c r="AM27" s="25">
        <v>549590</v>
      </c>
      <c r="AN27" s="25">
        <v>563698</v>
      </c>
      <c r="AO27" s="25">
        <v>578661</v>
      </c>
      <c r="AP27" s="25">
        <v>594927</v>
      </c>
      <c r="AQ27" s="25">
        <v>613697</v>
      </c>
      <c r="AR27" s="25">
        <v>636540</v>
      </c>
      <c r="AS27" s="25">
        <v>664610</v>
      </c>
      <c r="AT27" s="25">
        <v>697550</v>
      </c>
      <c r="AU27" s="25">
        <v>735140</v>
      </c>
      <c r="AV27" s="25">
        <v>778708</v>
      </c>
      <c r="AW27" s="25">
        <v>829846</v>
      </c>
      <c r="AX27" s="25">
        <v>889157</v>
      </c>
      <c r="AY27" s="25">
        <v>958423</v>
      </c>
      <c r="AZ27" s="25">
        <v>1035924</v>
      </c>
      <c r="BA27" s="25">
        <v>1114645</v>
      </c>
      <c r="BB27" s="25">
        <v>1185075</v>
      </c>
      <c r="BC27" s="25">
        <v>1240864</v>
      </c>
      <c r="BD27" s="25">
        <v>1278153</v>
      </c>
      <c r="BE27" s="25">
        <v>1299942</v>
      </c>
      <c r="BF27" s="25">
        <v>1315029</v>
      </c>
      <c r="BG27" s="25">
        <v>1336073</v>
      </c>
      <c r="BH27" s="25">
        <v>1371853</v>
      </c>
      <c r="BI27" s="25">
        <v>1425793</v>
      </c>
      <c r="BJ27" s="25">
        <v>1494077</v>
      </c>
      <c r="BK27" s="25">
        <v>1569440</v>
      </c>
      <c r="BL27" s="25">
        <v>1641164</v>
      </c>
      <c r="BM27" s="25">
        <v>1701583</v>
      </c>
      <c r="BN27" s="25">
        <v>1748295</v>
      </c>
    </row>
    <row r="28" spans="1:66" x14ac:dyDescent="0.25">
      <c r="A28" s="25" t="s">
        <v>463</v>
      </c>
      <c r="B28" s="25" t="s">
        <v>167</v>
      </c>
      <c r="C28" s="25" t="s">
        <v>1444</v>
      </c>
      <c r="D28" s="25" t="s">
        <v>1445</v>
      </c>
      <c r="E28" s="25">
        <v>109532</v>
      </c>
      <c r="F28" s="25">
        <v>115119</v>
      </c>
      <c r="G28" s="25">
        <v>121092</v>
      </c>
      <c r="H28" s="25">
        <v>127340</v>
      </c>
      <c r="I28" s="25">
        <v>133705</v>
      </c>
      <c r="J28" s="25">
        <v>140060</v>
      </c>
      <c r="K28" s="25">
        <v>146381</v>
      </c>
      <c r="L28" s="25">
        <v>152621</v>
      </c>
      <c r="M28" s="25">
        <v>158648</v>
      </c>
      <c r="N28" s="25">
        <v>164265</v>
      </c>
      <c r="O28" s="25">
        <v>169376</v>
      </c>
      <c r="P28" s="25">
        <v>173894</v>
      </c>
      <c r="Q28" s="25">
        <v>177863</v>
      </c>
      <c r="R28" s="25">
        <v>181519</v>
      </c>
      <c r="S28" s="25">
        <v>185105</v>
      </c>
      <c r="T28" s="25">
        <v>188895</v>
      </c>
      <c r="U28" s="25">
        <v>192903</v>
      </c>
      <c r="V28" s="25">
        <v>197100</v>
      </c>
      <c r="W28" s="25">
        <v>201482</v>
      </c>
      <c r="X28" s="25">
        <v>205991</v>
      </c>
      <c r="Y28" s="25">
        <v>210589</v>
      </c>
      <c r="Z28" s="25">
        <v>215321</v>
      </c>
      <c r="AA28" s="25">
        <v>220182</v>
      </c>
      <c r="AB28" s="25">
        <v>225095</v>
      </c>
      <c r="AC28" s="25">
        <v>229913</v>
      </c>
      <c r="AD28" s="25">
        <v>234579</v>
      </c>
      <c r="AE28" s="25">
        <v>239020</v>
      </c>
      <c r="AF28" s="25">
        <v>243265</v>
      </c>
      <c r="AG28" s="25">
        <v>247451</v>
      </c>
      <c r="AH28" s="25">
        <v>251738</v>
      </c>
      <c r="AI28" s="25">
        <v>256227</v>
      </c>
      <c r="AJ28" s="25">
        <v>261007</v>
      </c>
      <c r="AK28" s="25">
        <v>266028</v>
      </c>
      <c r="AL28" s="25">
        <v>271065</v>
      </c>
      <c r="AM28" s="25">
        <v>275849</v>
      </c>
      <c r="AN28" s="25">
        <v>280179</v>
      </c>
      <c r="AO28" s="25">
        <v>283980</v>
      </c>
      <c r="AP28" s="25">
        <v>287363</v>
      </c>
      <c r="AQ28" s="25">
        <v>290600</v>
      </c>
      <c r="AR28" s="25">
        <v>294063</v>
      </c>
      <c r="AS28" s="25">
        <v>298045</v>
      </c>
      <c r="AT28" s="25">
        <v>302618</v>
      </c>
      <c r="AU28" s="25">
        <v>307657</v>
      </c>
      <c r="AV28" s="25">
        <v>313123</v>
      </c>
      <c r="AW28" s="25">
        <v>318893</v>
      </c>
      <c r="AX28" s="25">
        <v>324848</v>
      </c>
      <c r="AY28" s="25">
        <v>331032</v>
      </c>
      <c r="AZ28" s="25">
        <v>337387</v>
      </c>
      <c r="BA28" s="25">
        <v>343680</v>
      </c>
      <c r="BB28" s="25">
        <v>349600</v>
      </c>
      <c r="BC28" s="25">
        <v>354936</v>
      </c>
      <c r="BD28" s="25">
        <v>359583</v>
      </c>
      <c r="BE28" s="25">
        <v>363581</v>
      </c>
      <c r="BF28" s="25">
        <v>367162</v>
      </c>
      <c r="BG28" s="25">
        <v>370625</v>
      </c>
      <c r="BH28" s="25">
        <v>374200</v>
      </c>
      <c r="BI28" s="25">
        <v>377923</v>
      </c>
      <c r="BJ28" s="25">
        <v>381749</v>
      </c>
      <c r="BK28" s="25">
        <v>385635</v>
      </c>
      <c r="BL28" s="25">
        <v>389486</v>
      </c>
      <c r="BM28" s="25">
        <v>393248</v>
      </c>
      <c r="BN28" s="25">
        <v>396914</v>
      </c>
    </row>
    <row r="29" spans="1:66" x14ac:dyDescent="0.25">
      <c r="A29" s="25" t="s">
        <v>433</v>
      </c>
      <c r="B29" s="25" t="s">
        <v>135</v>
      </c>
      <c r="C29" s="25" t="s">
        <v>1444</v>
      </c>
      <c r="D29" s="25" t="s">
        <v>1445</v>
      </c>
      <c r="E29" s="25">
        <v>3225664</v>
      </c>
      <c r="F29" s="25">
        <v>3288604</v>
      </c>
      <c r="G29" s="25">
        <v>3353228</v>
      </c>
      <c r="H29" s="25">
        <v>3417573</v>
      </c>
      <c r="I29" s="25">
        <v>3478999</v>
      </c>
      <c r="J29" s="25">
        <v>3535632</v>
      </c>
      <c r="K29" s="25">
        <v>3586630</v>
      </c>
      <c r="L29" s="25">
        <v>3632678</v>
      </c>
      <c r="M29" s="25">
        <v>3675448</v>
      </c>
      <c r="N29" s="25">
        <v>3717476</v>
      </c>
      <c r="O29" s="25">
        <v>3760536</v>
      </c>
      <c r="P29" s="25">
        <v>3805286</v>
      </c>
      <c r="Q29" s="25">
        <v>3851153</v>
      </c>
      <c r="R29" s="25">
        <v>3897259</v>
      </c>
      <c r="S29" s="25">
        <v>3942221</v>
      </c>
      <c r="T29" s="25">
        <v>3985107</v>
      </c>
      <c r="U29" s="25">
        <v>4025271</v>
      </c>
      <c r="V29" s="25">
        <v>4063188</v>
      </c>
      <c r="W29" s="25">
        <v>4100355</v>
      </c>
      <c r="X29" s="25">
        <v>4138816</v>
      </c>
      <c r="Y29" s="25">
        <v>4179850</v>
      </c>
      <c r="Z29" s="25">
        <v>4222479</v>
      </c>
      <c r="AA29" s="25">
        <v>4265183</v>
      </c>
      <c r="AB29" s="25">
        <v>4307907</v>
      </c>
      <c r="AC29" s="25">
        <v>4350566</v>
      </c>
      <c r="AD29" s="25">
        <v>4392135</v>
      </c>
      <c r="AE29" s="25">
        <v>4435925</v>
      </c>
      <c r="AF29" s="25">
        <v>4479516</v>
      </c>
      <c r="AG29" s="25">
        <v>4509462</v>
      </c>
      <c r="AH29" s="25">
        <v>4507819</v>
      </c>
      <c r="AI29" s="25">
        <v>4463422</v>
      </c>
      <c r="AJ29" s="25">
        <v>4369320</v>
      </c>
      <c r="AK29" s="25">
        <v>4233673</v>
      </c>
      <c r="AL29" s="25">
        <v>4078940</v>
      </c>
      <c r="AM29" s="25">
        <v>3936527</v>
      </c>
      <c r="AN29" s="25">
        <v>3829049</v>
      </c>
      <c r="AO29" s="25">
        <v>3764419</v>
      </c>
      <c r="AP29" s="25">
        <v>3736070</v>
      </c>
      <c r="AQ29" s="25">
        <v>3734338</v>
      </c>
      <c r="AR29" s="25">
        <v>3743353</v>
      </c>
      <c r="AS29" s="25">
        <v>3751176</v>
      </c>
      <c r="AT29" s="25">
        <v>3755514</v>
      </c>
      <c r="AU29" s="25">
        <v>3759389</v>
      </c>
      <c r="AV29" s="25">
        <v>3762179</v>
      </c>
      <c r="AW29" s="25">
        <v>3764194</v>
      </c>
      <c r="AX29" s="25">
        <v>3765332</v>
      </c>
      <c r="AY29" s="25">
        <v>3765422</v>
      </c>
      <c r="AZ29" s="25">
        <v>3762791</v>
      </c>
      <c r="BA29" s="25">
        <v>3754261</v>
      </c>
      <c r="BB29" s="25">
        <v>3735945</v>
      </c>
      <c r="BC29" s="25">
        <v>3705478</v>
      </c>
      <c r="BD29" s="25">
        <v>3661173</v>
      </c>
      <c r="BE29" s="25">
        <v>3604972</v>
      </c>
      <c r="BF29" s="25">
        <v>3542598</v>
      </c>
      <c r="BG29" s="25">
        <v>3482106</v>
      </c>
      <c r="BH29" s="25">
        <v>3429362</v>
      </c>
      <c r="BI29" s="25">
        <v>3386263</v>
      </c>
      <c r="BJ29" s="25">
        <v>3351534</v>
      </c>
      <c r="BK29" s="25">
        <v>3323929</v>
      </c>
      <c r="BL29" s="25">
        <v>3300998</v>
      </c>
      <c r="BM29" s="25">
        <v>3280815</v>
      </c>
      <c r="BN29" s="25">
        <v>3263459</v>
      </c>
    </row>
    <row r="30" spans="1:66" x14ac:dyDescent="0.25">
      <c r="A30" s="25" t="s">
        <v>405</v>
      </c>
      <c r="B30" s="25" t="s">
        <v>107</v>
      </c>
      <c r="C30" s="25" t="s">
        <v>1444</v>
      </c>
      <c r="D30" s="25" t="s">
        <v>1445</v>
      </c>
      <c r="E30" s="25">
        <v>8198000</v>
      </c>
      <c r="F30" s="25">
        <v>8271216</v>
      </c>
      <c r="G30" s="25">
        <v>8351928</v>
      </c>
      <c r="H30" s="25">
        <v>8437232</v>
      </c>
      <c r="I30" s="25">
        <v>8524224</v>
      </c>
      <c r="J30" s="25">
        <v>8610000</v>
      </c>
      <c r="K30" s="25">
        <v>8696496</v>
      </c>
      <c r="L30" s="25">
        <v>8785648</v>
      </c>
      <c r="M30" s="25">
        <v>8874552</v>
      </c>
      <c r="N30" s="25">
        <v>8960304</v>
      </c>
      <c r="O30" s="25">
        <v>9040000</v>
      </c>
      <c r="P30" s="25">
        <v>9115576</v>
      </c>
      <c r="Q30" s="25">
        <v>9188968</v>
      </c>
      <c r="R30" s="25">
        <v>9257272</v>
      </c>
      <c r="S30" s="25">
        <v>9317584</v>
      </c>
      <c r="T30" s="25">
        <v>9367000</v>
      </c>
      <c r="U30" s="25">
        <v>9411000</v>
      </c>
      <c r="V30" s="25">
        <v>9463000</v>
      </c>
      <c r="W30" s="25">
        <v>9525000</v>
      </c>
      <c r="X30" s="25">
        <v>9584000</v>
      </c>
      <c r="Y30" s="25">
        <v>9643000</v>
      </c>
      <c r="Z30" s="25">
        <v>9710000</v>
      </c>
      <c r="AA30" s="25">
        <v>9776000</v>
      </c>
      <c r="AB30" s="25">
        <v>9843000</v>
      </c>
      <c r="AC30" s="25">
        <v>9910000</v>
      </c>
      <c r="AD30" s="25">
        <v>9975000</v>
      </c>
      <c r="AE30" s="25">
        <v>10043000</v>
      </c>
      <c r="AF30" s="25">
        <v>10111000</v>
      </c>
      <c r="AG30" s="25">
        <v>10140000</v>
      </c>
      <c r="AH30" s="25">
        <v>10170000</v>
      </c>
      <c r="AI30" s="25">
        <v>10189348</v>
      </c>
      <c r="AJ30" s="25">
        <v>10194050</v>
      </c>
      <c r="AK30" s="25">
        <v>10216470</v>
      </c>
      <c r="AL30" s="25">
        <v>10239050</v>
      </c>
      <c r="AM30" s="25">
        <v>10226955</v>
      </c>
      <c r="AN30" s="25">
        <v>10193831</v>
      </c>
      <c r="AO30" s="25">
        <v>10159569</v>
      </c>
      <c r="AP30" s="25">
        <v>10117433</v>
      </c>
      <c r="AQ30" s="25">
        <v>10071963</v>
      </c>
      <c r="AR30" s="25">
        <v>10026738</v>
      </c>
      <c r="AS30" s="25">
        <v>9979610</v>
      </c>
      <c r="AT30" s="25">
        <v>9928549</v>
      </c>
      <c r="AU30" s="25">
        <v>9865548</v>
      </c>
      <c r="AV30" s="25">
        <v>9796749</v>
      </c>
      <c r="AW30" s="25">
        <v>9730146</v>
      </c>
      <c r="AX30" s="25">
        <v>9663915</v>
      </c>
      <c r="AY30" s="25">
        <v>9604924</v>
      </c>
      <c r="AZ30" s="25">
        <v>9560953</v>
      </c>
      <c r="BA30" s="25">
        <v>9527985</v>
      </c>
      <c r="BB30" s="25">
        <v>9504583</v>
      </c>
      <c r="BC30" s="25">
        <v>9483836</v>
      </c>
      <c r="BD30" s="25">
        <v>9461643</v>
      </c>
      <c r="BE30" s="25">
        <v>9446836</v>
      </c>
      <c r="BF30" s="25">
        <v>9443211</v>
      </c>
      <c r="BG30" s="25">
        <v>9448515</v>
      </c>
      <c r="BH30" s="25">
        <v>9461076</v>
      </c>
      <c r="BI30" s="25">
        <v>9469379</v>
      </c>
      <c r="BJ30" s="25">
        <v>9458989</v>
      </c>
      <c r="BK30" s="25">
        <v>9438785</v>
      </c>
      <c r="BL30" s="25">
        <v>9419758</v>
      </c>
      <c r="BM30" s="25">
        <v>9379952</v>
      </c>
      <c r="BN30" s="25">
        <v>9340314</v>
      </c>
    </row>
    <row r="31" spans="1:66" x14ac:dyDescent="0.25">
      <c r="A31" s="25" t="s">
        <v>493</v>
      </c>
      <c r="B31" s="25" t="s">
        <v>229</v>
      </c>
      <c r="C31" s="25" t="s">
        <v>1444</v>
      </c>
      <c r="D31" s="25" t="s">
        <v>1445</v>
      </c>
      <c r="E31" s="25">
        <v>92068</v>
      </c>
      <c r="F31" s="25">
        <v>94700</v>
      </c>
      <c r="G31" s="25">
        <v>97392</v>
      </c>
      <c r="H31" s="25">
        <v>100165</v>
      </c>
      <c r="I31" s="25">
        <v>103069</v>
      </c>
      <c r="J31" s="25">
        <v>106120</v>
      </c>
      <c r="K31" s="25">
        <v>109348</v>
      </c>
      <c r="L31" s="25">
        <v>112707</v>
      </c>
      <c r="M31" s="25">
        <v>116065</v>
      </c>
      <c r="N31" s="25">
        <v>119269</v>
      </c>
      <c r="O31" s="25">
        <v>122184</v>
      </c>
      <c r="P31" s="25">
        <v>124795</v>
      </c>
      <c r="Q31" s="25">
        <v>127152</v>
      </c>
      <c r="R31" s="25">
        <v>129294</v>
      </c>
      <c r="S31" s="25">
        <v>131305</v>
      </c>
      <c r="T31" s="25">
        <v>133264</v>
      </c>
      <c r="U31" s="25">
        <v>135143</v>
      </c>
      <c r="V31" s="25">
        <v>136990</v>
      </c>
      <c r="W31" s="25">
        <v>138975</v>
      </c>
      <c r="X31" s="25">
        <v>141302</v>
      </c>
      <c r="Y31" s="25">
        <v>144142</v>
      </c>
      <c r="Z31" s="25">
        <v>147572</v>
      </c>
      <c r="AA31" s="25">
        <v>151486</v>
      </c>
      <c r="AB31" s="25">
        <v>155820</v>
      </c>
      <c r="AC31" s="25">
        <v>160341</v>
      </c>
      <c r="AD31" s="25">
        <v>164918</v>
      </c>
      <c r="AE31" s="25">
        <v>169569</v>
      </c>
      <c r="AF31" s="25">
        <v>174333</v>
      </c>
      <c r="AG31" s="25">
        <v>179023</v>
      </c>
      <c r="AH31" s="25">
        <v>183471</v>
      </c>
      <c r="AI31" s="25">
        <v>187554</v>
      </c>
      <c r="AJ31" s="25">
        <v>191136</v>
      </c>
      <c r="AK31" s="25">
        <v>194324</v>
      </c>
      <c r="AL31" s="25">
        <v>197625</v>
      </c>
      <c r="AM31" s="25">
        <v>201679</v>
      </c>
      <c r="AN31" s="25">
        <v>206962</v>
      </c>
      <c r="AO31" s="25">
        <v>213660</v>
      </c>
      <c r="AP31" s="25">
        <v>221575</v>
      </c>
      <c r="AQ31" s="25">
        <v>230248</v>
      </c>
      <c r="AR31" s="25">
        <v>238979</v>
      </c>
      <c r="AS31" s="25">
        <v>247310</v>
      </c>
      <c r="AT31" s="25">
        <v>255068</v>
      </c>
      <c r="AU31" s="25">
        <v>262387</v>
      </c>
      <c r="AV31" s="25">
        <v>269428</v>
      </c>
      <c r="AW31" s="25">
        <v>276516</v>
      </c>
      <c r="AX31" s="25">
        <v>283798</v>
      </c>
      <c r="AY31" s="25">
        <v>291338</v>
      </c>
      <c r="AZ31" s="25">
        <v>299031</v>
      </c>
      <c r="BA31" s="25">
        <v>306822</v>
      </c>
      <c r="BB31" s="25">
        <v>314655</v>
      </c>
      <c r="BC31" s="25">
        <v>322465</v>
      </c>
      <c r="BD31" s="25">
        <v>330236</v>
      </c>
      <c r="BE31" s="25">
        <v>338001</v>
      </c>
      <c r="BF31" s="25">
        <v>345707</v>
      </c>
      <c r="BG31" s="25">
        <v>353366</v>
      </c>
      <c r="BH31" s="25">
        <v>360926</v>
      </c>
      <c r="BI31" s="25">
        <v>368399</v>
      </c>
      <c r="BJ31" s="25">
        <v>375775</v>
      </c>
      <c r="BK31" s="25">
        <v>383071</v>
      </c>
      <c r="BL31" s="25">
        <v>390351</v>
      </c>
      <c r="BM31" s="25">
        <v>397621</v>
      </c>
      <c r="BN31" s="25">
        <v>404915</v>
      </c>
    </row>
    <row r="32" spans="1:66" x14ac:dyDescent="0.25">
      <c r="A32" s="25" t="s">
        <v>516</v>
      </c>
      <c r="B32" s="25" t="s">
        <v>204</v>
      </c>
      <c r="C32" s="25" t="s">
        <v>1444</v>
      </c>
      <c r="D32" s="25" t="s">
        <v>1445</v>
      </c>
      <c r="E32" s="25">
        <v>44400</v>
      </c>
      <c r="F32" s="25">
        <v>45500</v>
      </c>
      <c r="G32" s="25">
        <v>46600</v>
      </c>
      <c r="H32" s="25">
        <v>47700</v>
      </c>
      <c r="I32" s="25">
        <v>48900</v>
      </c>
      <c r="J32" s="25">
        <v>50100</v>
      </c>
      <c r="K32" s="25">
        <v>51000</v>
      </c>
      <c r="L32" s="25">
        <v>52000</v>
      </c>
      <c r="M32" s="25">
        <v>53000</v>
      </c>
      <c r="N32" s="25">
        <v>54000</v>
      </c>
      <c r="O32" s="25">
        <v>55000</v>
      </c>
      <c r="P32" s="25">
        <v>54600</v>
      </c>
      <c r="Q32" s="25">
        <v>54200</v>
      </c>
      <c r="R32" s="25">
        <v>53800</v>
      </c>
      <c r="S32" s="25">
        <v>53400</v>
      </c>
      <c r="T32" s="25">
        <v>53000</v>
      </c>
      <c r="U32" s="25">
        <v>53200</v>
      </c>
      <c r="V32" s="25">
        <v>53400</v>
      </c>
      <c r="W32" s="25">
        <v>53600</v>
      </c>
      <c r="X32" s="25">
        <v>53800</v>
      </c>
      <c r="Y32" s="25">
        <v>54670</v>
      </c>
      <c r="Z32" s="25">
        <v>55050</v>
      </c>
      <c r="AA32" s="25">
        <v>55449</v>
      </c>
      <c r="AB32" s="25">
        <v>55930</v>
      </c>
      <c r="AC32" s="25">
        <v>56423</v>
      </c>
      <c r="AD32" s="25">
        <v>56898</v>
      </c>
      <c r="AE32" s="25">
        <v>57382</v>
      </c>
      <c r="AF32" s="25">
        <v>57849</v>
      </c>
      <c r="AG32" s="25">
        <v>58347</v>
      </c>
      <c r="AH32" s="25">
        <v>58841</v>
      </c>
      <c r="AI32" s="25">
        <v>59326</v>
      </c>
      <c r="AJ32" s="25">
        <v>59021</v>
      </c>
      <c r="AK32" s="25">
        <v>58595</v>
      </c>
      <c r="AL32" s="25">
        <v>58910</v>
      </c>
      <c r="AM32" s="25">
        <v>59320</v>
      </c>
      <c r="AN32" s="25">
        <v>59746</v>
      </c>
      <c r="AO32" s="25">
        <v>60129</v>
      </c>
      <c r="AP32" s="25">
        <v>60497</v>
      </c>
      <c r="AQ32" s="25">
        <v>60943</v>
      </c>
      <c r="AR32" s="25">
        <v>61285</v>
      </c>
      <c r="AS32" s="25">
        <v>61833</v>
      </c>
      <c r="AT32" s="25">
        <v>62504</v>
      </c>
      <c r="AU32" s="25">
        <v>62912</v>
      </c>
      <c r="AV32" s="25">
        <v>63325</v>
      </c>
      <c r="AW32" s="25">
        <v>63740</v>
      </c>
      <c r="AX32" s="25">
        <v>64154</v>
      </c>
      <c r="AY32" s="25">
        <v>64523</v>
      </c>
      <c r="AZ32" s="25">
        <v>64888</v>
      </c>
      <c r="BA32" s="25">
        <v>65273</v>
      </c>
      <c r="BB32" s="25">
        <v>65636</v>
      </c>
      <c r="BC32" s="25">
        <v>65124</v>
      </c>
      <c r="BD32" s="25">
        <v>64564</v>
      </c>
      <c r="BE32" s="25">
        <v>64798</v>
      </c>
      <c r="BF32" s="25">
        <v>65001</v>
      </c>
      <c r="BG32" s="25">
        <v>65138</v>
      </c>
      <c r="BH32" s="25">
        <v>65237</v>
      </c>
      <c r="BI32" s="25">
        <v>64554</v>
      </c>
      <c r="BJ32" s="25">
        <v>63873</v>
      </c>
      <c r="BK32" s="25">
        <v>63918</v>
      </c>
      <c r="BL32" s="25">
        <v>63911</v>
      </c>
      <c r="BM32" s="25">
        <v>63893</v>
      </c>
      <c r="BN32" s="25">
        <v>63867</v>
      </c>
    </row>
    <row r="33" spans="1:66" x14ac:dyDescent="0.25">
      <c r="A33" s="25" t="s">
        <v>502</v>
      </c>
      <c r="B33" s="25" t="s">
        <v>174</v>
      </c>
      <c r="C33" s="25" t="s">
        <v>1444</v>
      </c>
      <c r="D33" s="25" t="s">
        <v>1445</v>
      </c>
      <c r="E33" s="25">
        <v>3656961</v>
      </c>
      <c r="F33" s="25">
        <v>3728954</v>
      </c>
      <c r="G33" s="25">
        <v>3802996</v>
      </c>
      <c r="H33" s="25">
        <v>3879191</v>
      </c>
      <c r="I33" s="25">
        <v>3957759</v>
      </c>
      <c r="J33" s="25">
        <v>4038865</v>
      </c>
      <c r="K33" s="25">
        <v>4122517</v>
      </c>
      <c r="L33" s="25">
        <v>4208683</v>
      </c>
      <c r="M33" s="25">
        <v>4297522</v>
      </c>
      <c r="N33" s="25">
        <v>4389248</v>
      </c>
      <c r="O33" s="25">
        <v>4484004</v>
      </c>
      <c r="P33" s="25">
        <v>4581752</v>
      </c>
      <c r="Q33" s="25">
        <v>4682392</v>
      </c>
      <c r="R33" s="25">
        <v>4785916</v>
      </c>
      <c r="S33" s="25">
        <v>4892294</v>
      </c>
      <c r="T33" s="25">
        <v>5001413</v>
      </c>
      <c r="U33" s="25">
        <v>5113458</v>
      </c>
      <c r="V33" s="25">
        <v>5228253</v>
      </c>
      <c r="W33" s="25">
        <v>5344946</v>
      </c>
      <c r="X33" s="25">
        <v>5462413</v>
      </c>
      <c r="Y33" s="25">
        <v>5579932</v>
      </c>
      <c r="Z33" s="25">
        <v>5697098</v>
      </c>
      <c r="AA33" s="25">
        <v>5814344</v>
      </c>
      <c r="AB33" s="25">
        <v>5932812</v>
      </c>
      <c r="AC33" s="25">
        <v>6054126</v>
      </c>
      <c r="AD33" s="25">
        <v>6179460</v>
      </c>
      <c r="AE33" s="25">
        <v>6309129</v>
      </c>
      <c r="AF33" s="25">
        <v>6442824</v>
      </c>
      <c r="AG33" s="25">
        <v>6580318</v>
      </c>
      <c r="AH33" s="25">
        <v>6721117</v>
      </c>
      <c r="AI33" s="25">
        <v>6864839</v>
      </c>
      <c r="AJ33" s="25">
        <v>7011456</v>
      </c>
      <c r="AK33" s="25">
        <v>7160917</v>
      </c>
      <c r="AL33" s="25">
        <v>7312857</v>
      </c>
      <c r="AM33" s="25">
        <v>7466792</v>
      </c>
      <c r="AN33" s="25">
        <v>7622334</v>
      </c>
      <c r="AO33" s="25">
        <v>7779268</v>
      </c>
      <c r="AP33" s="25">
        <v>7937453</v>
      </c>
      <c r="AQ33" s="25">
        <v>8096761</v>
      </c>
      <c r="AR33" s="25">
        <v>8257066</v>
      </c>
      <c r="AS33" s="25">
        <v>8418270</v>
      </c>
      <c r="AT33" s="25">
        <v>8580244</v>
      </c>
      <c r="AU33" s="25">
        <v>8742822</v>
      </c>
      <c r="AV33" s="25">
        <v>8905820</v>
      </c>
      <c r="AW33" s="25">
        <v>9069044</v>
      </c>
      <c r="AX33" s="25">
        <v>9232301</v>
      </c>
      <c r="AY33" s="25">
        <v>9395449</v>
      </c>
      <c r="AZ33" s="25">
        <v>9558438</v>
      </c>
      <c r="BA33" s="25">
        <v>9721457</v>
      </c>
      <c r="BB33" s="25">
        <v>9884790</v>
      </c>
      <c r="BC33" s="25">
        <v>10048597</v>
      </c>
      <c r="BD33" s="25">
        <v>10212951</v>
      </c>
      <c r="BE33" s="25">
        <v>10377677</v>
      </c>
      <c r="BF33" s="25">
        <v>10542375</v>
      </c>
      <c r="BG33" s="25">
        <v>10706517</v>
      </c>
      <c r="BH33" s="25">
        <v>10869732</v>
      </c>
      <c r="BI33" s="25">
        <v>11031822</v>
      </c>
      <c r="BJ33" s="25">
        <v>11192853</v>
      </c>
      <c r="BK33" s="25">
        <v>11353140</v>
      </c>
      <c r="BL33" s="25">
        <v>11513102</v>
      </c>
      <c r="BM33" s="25">
        <v>11673029</v>
      </c>
      <c r="BN33" s="25">
        <v>11832936</v>
      </c>
    </row>
    <row r="34" spans="1:66" x14ac:dyDescent="0.25">
      <c r="A34" s="25" t="s">
        <v>503</v>
      </c>
      <c r="B34" s="25" t="s">
        <v>72</v>
      </c>
      <c r="C34" s="25" t="s">
        <v>1444</v>
      </c>
      <c r="D34" s="25" t="s">
        <v>1445</v>
      </c>
      <c r="E34" s="25">
        <v>72179235</v>
      </c>
      <c r="F34" s="25">
        <v>74311338</v>
      </c>
      <c r="G34" s="25">
        <v>76514329</v>
      </c>
      <c r="H34" s="25">
        <v>78772647</v>
      </c>
      <c r="I34" s="25">
        <v>81064572</v>
      </c>
      <c r="J34" s="25">
        <v>83373533</v>
      </c>
      <c r="K34" s="25">
        <v>85696502</v>
      </c>
      <c r="L34" s="25">
        <v>88035815</v>
      </c>
      <c r="M34" s="25">
        <v>90387079</v>
      </c>
      <c r="N34" s="25">
        <v>92746607</v>
      </c>
      <c r="O34" s="25">
        <v>95113265</v>
      </c>
      <c r="P34" s="25">
        <v>97482928</v>
      </c>
      <c r="Q34" s="25">
        <v>99859388</v>
      </c>
      <c r="R34" s="25">
        <v>102259497</v>
      </c>
      <c r="S34" s="25">
        <v>104706193</v>
      </c>
      <c r="T34" s="25">
        <v>107216209</v>
      </c>
      <c r="U34" s="25">
        <v>109790943</v>
      </c>
      <c r="V34" s="25">
        <v>112425392</v>
      </c>
      <c r="W34" s="25">
        <v>115121158</v>
      </c>
      <c r="X34" s="25">
        <v>117878412</v>
      </c>
      <c r="Y34" s="25">
        <v>120694012</v>
      </c>
      <c r="Z34" s="25">
        <v>123570327</v>
      </c>
      <c r="AA34" s="25">
        <v>126498322</v>
      </c>
      <c r="AB34" s="25">
        <v>129448815</v>
      </c>
      <c r="AC34" s="25">
        <v>132383569</v>
      </c>
      <c r="AD34" s="25">
        <v>135274083</v>
      </c>
      <c r="AE34" s="25">
        <v>138108915</v>
      </c>
      <c r="AF34" s="25">
        <v>140891606</v>
      </c>
      <c r="AG34" s="25">
        <v>143627505</v>
      </c>
      <c r="AH34" s="25">
        <v>146328305</v>
      </c>
      <c r="AI34" s="25">
        <v>149003225</v>
      </c>
      <c r="AJ34" s="25">
        <v>151648007</v>
      </c>
      <c r="AK34" s="25">
        <v>154259382</v>
      </c>
      <c r="AL34" s="25">
        <v>156849086</v>
      </c>
      <c r="AM34" s="25">
        <v>159432717</v>
      </c>
      <c r="AN34" s="25">
        <v>162019889</v>
      </c>
      <c r="AO34" s="25">
        <v>164614682</v>
      </c>
      <c r="AP34" s="25">
        <v>167209046</v>
      </c>
      <c r="AQ34" s="25">
        <v>169785253</v>
      </c>
      <c r="AR34" s="25">
        <v>172318674</v>
      </c>
      <c r="AS34" s="25">
        <v>174790339</v>
      </c>
      <c r="AT34" s="25">
        <v>177196051</v>
      </c>
      <c r="AU34" s="25">
        <v>179537523</v>
      </c>
      <c r="AV34" s="25">
        <v>181809244</v>
      </c>
      <c r="AW34" s="25">
        <v>184006479</v>
      </c>
      <c r="AX34" s="25">
        <v>186127108</v>
      </c>
      <c r="AY34" s="25">
        <v>188167353</v>
      </c>
      <c r="AZ34" s="25">
        <v>190130445</v>
      </c>
      <c r="BA34" s="25">
        <v>192030362</v>
      </c>
      <c r="BB34" s="25">
        <v>193886505</v>
      </c>
      <c r="BC34" s="25">
        <v>195713637</v>
      </c>
      <c r="BD34" s="25">
        <v>197514541</v>
      </c>
      <c r="BE34" s="25">
        <v>199287292</v>
      </c>
      <c r="BF34" s="25">
        <v>201035904</v>
      </c>
      <c r="BG34" s="25">
        <v>202763744</v>
      </c>
      <c r="BH34" s="25">
        <v>204471759</v>
      </c>
      <c r="BI34" s="25">
        <v>206163056</v>
      </c>
      <c r="BJ34" s="25">
        <v>207833825</v>
      </c>
      <c r="BK34" s="25">
        <v>209469320</v>
      </c>
      <c r="BL34" s="25">
        <v>211049519</v>
      </c>
      <c r="BM34" s="25">
        <v>212559409</v>
      </c>
      <c r="BN34" s="25">
        <v>213993441</v>
      </c>
    </row>
    <row r="35" spans="1:66" x14ac:dyDescent="0.25">
      <c r="A35" s="25" t="s">
        <v>464</v>
      </c>
      <c r="B35" s="25" t="s">
        <v>217</v>
      </c>
      <c r="C35" s="25" t="s">
        <v>1444</v>
      </c>
      <c r="D35" s="25" t="s">
        <v>1445</v>
      </c>
      <c r="E35" s="25">
        <v>230985</v>
      </c>
      <c r="F35" s="25">
        <v>231718</v>
      </c>
      <c r="G35" s="25">
        <v>232623</v>
      </c>
      <c r="H35" s="25">
        <v>233632</v>
      </c>
      <c r="I35" s="25">
        <v>234588</v>
      </c>
      <c r="J35" s="25">
        <v>235415</v>
      </c>
      <c r="K35" s="25">
        <v>236084</v>
      </c>
      <c r="L35" s="25">
        <v>236661</v>
      </c>
      <c r="M35" s="25">
        <v>237241</v>
      </c>
      <c r="N35" s="25">
        <v>237963</v>
      </c>
      <c r="O35" s="25">
        <v>238895</v>
      </c>
      <c r="P35" s="25">
        <v>240093</v>
      </c>
      <c r="Q35" s="25">
        <v>241523</v>
      </c>
      <c r="R35" s="25">
        <v>243076</v>
      </c>
      <c r="S35" s="25">
        <v>244643</v>
      </c>
      <c r="T35" s="25">
        <v>246158</v>
      </c>
      <c r="U35" s="25">
        <v>247584</v>
      </c>
      <c r="V35" s="25">
        <v>248931</v>
      </c>
      <c r="W35" s="25">
        <v>250200</v>
      </c>
      <c r="X35" s="25">
        <v>251347</v>
      </c>
      <c r="Y35" s="25">
        <v>252388</v>
      </c>
      <c r="Z35" s="25">
        <v>253296</v>
      </c>
      <c r="AA35" s="25">
        <v>254078</v>
      </c>
      <c r="AB35" s="25">
        <v>254791</v>
      </c>
      <c r="AC35" s="25">
        <v>255493</v>
      </c>
      <c r="AD35" s="25">
        <v>256260</v>
      </c>
      <c r="AE35" s="25">
        <v>257117</v>
      </c>
      <c r="AF35" s="25">
        <v>258012</v>
      </c>
      <c r="AG35" s="25">
        <v>258970</v>
      </c>
      <c r="AH35" s="25">
        <v>259961</v>
      </c>
      <c r="AI35" s="25">
        <v>260933</v>
      </c>
      <c r="AJ35" s="25">
        <v>261912</v>
      </c>
      <c r="AK35" s="25">
        <v>262890</v>
      </c>
      <c r="AL35" s="25">
        <v>263869</v>
      </c>
      <c r="AM35" s="25">
        <v>264893</v>
      </c>
      <c r="AN35" s="25">
        <v>265955</v>
      </c>
      <c r="AO35" s="25">
        <v>267047</v>
      </c>
      <c r="AP35" s="25">
        <v>268183</v>
      </c>
      <c r="AQ35" s="25">
        <v>269334</v>
      </c>
      <c r="AR35" s="25">
        <v>270455</v>
      </c>
      <c r="AS35" s="25">
        <v>271511</v>
      </c>
      <c r="AT35" s="25">
        <v>272494</v>
      </c>
      <c r="AU35" s="25">
        <v>273423</v>
      </c>
      <c r="AV35" s="25">
        <v>274331</v>
      </c>
      <c r="AW35" s="25">
        <v>275283</v>
      </c>
      <c r="AX35" s="25">
        <v>276320</v>
      </c>
      <c r="AY35" s="25">
        <v>277475</v>
      </c>
      <c r="AZ35" s="25">
        <v>278701</v>
      </c>
      <c r="BA35" s="25">
        <v>279946</v>
      </c>
      <c r="BB35" s="25">
        <v>281107</v>
      </c>
      <c r="BC35" s="25">
        <v>282131</v>
      </c>
      <c r="BD35" s="25">
        <v>282987</v>
      </c>
      <c r="BE35" s="25">
        <v>283698</v>
      </c>
      <c r="BF35" s="25">
        <v>284294</v>
      </c>
      <c r="BG35" s="25">
        <v>284825</v>
      </c>
      <c r="BH35" s="25">
        <v>285327</v>
      </c>
      <c r="BI35" s="25">
        <v>285798</v>
      </c>
      <c r="BJ35" s="25">
        <v>286229</v>
      </c>
      <c r="BK35" s="25">
        <v>286640</v>
      </c>
      <c r="BL35" s="25">
        <v>287021</v>
      </c>
      <c r="BM35" s="25">
        <v>287371</v>
      </c>
      <c r="BN35" s="25">
        <v>287708</v>
      </c>
    </row>
    <row r="36" spans="1:66" x14ac:dyDescent="0.25">
      <c r="A36" s="25" t="s">
        <v>374</v>
      </c>
      <c r="B36" s="25" t="s">
        <v>373</v>
      </c>
      <c r="C36" s="25" t="s">
        <v>1444</v>
      </c>
      <c r="D36" s="25" t="s">
        <v>1445</v>
      </c>
      <c r="E36" s="25">
        <v>81707</v>
      </c>
      <c r="F36" s="25">
        <v>85560</v>
      </c>
      <c r="G36" s="25">
        <v>89484</v>
      </c>
      <c r="H36" s="25">
        <v>93540</v>
      </c>
      <c r="I36" s="25">
        <v>97819</v>
      </c>
      <c r="J36" s="25">
        <v>102390</v>
      </c>
      <c r="K36" s="25">
        <v>107274</v>
      </c>
      <c r="L36" s="25">
        <v>112446</v>
      </c>
      <c r="M36" s="25">
        <v>117897</v>
      </c>
      <c r="N36" s="25">
        <v>123596</v>
      </c>
      <c r="O36" s="25">
        <v>129530</v>
      </c>
      <c r="P36" s="25">
        <v>135672</v>
      </c>
      <c r="Q36" s="25">
        <v>142015</v>
      </c>
      <c r="R36" s="25">
        <v>148516</v>
      </c>
      <c r="S36" s="25">
        <v>155069</v>
      </c>
      <c r="T36" s="25">
        <v>161635</v>
      </c>
      <c r="U36" s="25">
        <v>168173</v>
      </c>
      <c r="V36" s="25">
        <v>174717</v>
      </c>
      <c r="W36" s="25">
        <v>181201</v>
      </c>
      <c r="X36" s="25">
        <v>187596</v>
      </c>
      <c r="Y36" s="25">
        <v>193880</v>
      </c>
      <c r="Z36" s="25">
        <v>200027</v>
      </c>
      <c r="AA36" s="25">
        <v>206064</v>
      </c>
      <c r="AB36" s="25">
        <v>212073</v>
      </c>
      <c r="AC36" s="25">
        <v>218176</v>
      </c>
      <c r="AD36" s="25">
        <v>224440</v>
      </c>
      <c r="AE36" s="25">
        <v>230917</v>
      </c>
      <c r="AF36" s="25">
        <v>237565</v>
      </c>
      <c r="AG36" s="25">
        <v>244405</v>
      </c>
      <c r="AH36" s="25">
        <v>251456</v>
      </c>
      <c r="AI36" s="25">
        <v>258714</v>
      </c>
      <c r="AJ36" s="25">
        <v>266208</v>
      </c>
      <c r="AK36" s="25">
        <v>273888</v>
      </c>
      <c r="AL36" s="25">
        <v>281684</v>
      </c>
      <c r="AM36" s="25">
        <v>289452</v>
      </c>
      <c r="AN36" s="25">
        <v>297112</v>
      </c>
      <c r="AO36" s="25">
        <v>304620</v>
      </c>
      <c r="AP36" s="25">
        <v>311962</v>
      </c>
      <c r="AQ36" s="25">
        <v>319135</v>
      </c>
      <c r="AR36" s="25">
        <v>326214</v>
      </c>
      <c r="AS36" s="25">
        <v>333166</v>
      </c>
      <c r="AT36" s="25">
        <v>340037</v>
      </c>
      <c r="AU36" s="25">
        <v>346777</v>
      </c>
      <c r="AV36" s="25">
        <v>353295</v>
      </c>
      <c r="AW36" s="25">
        <v>359434</v>
      </c>
      <c r="AX36" s="25">
        <v>365112</v>
      </c>
      <c r="AY36" s="25">
        <v>370262</v>
      </c>
      <c r="AZ36" s="25">
        <v>374967</v>
      </c>
      <c r="BA36" s="25">
        <v>379418</v>
      </c>
      <c r="BB36" s="25">
        <v>383902</v>
      </c>
      <c r="BC36" s="25">
        <v>388634</v>
      </c>
      <c r="BD36" s="25">
        <v>393687</v>
      </c>
      <c r="BE36" s="25">
        <v>398997</v>
      </c>
      <c r="BF36" s="25">
        <v>404414</v>
      </c>
      <c r="BG36" s="25">
        <v>409778</v>
      </c>
      <c r="BH36" s="25">
        <v>414914</v>
      </c>
      <c r="BI36" s="25">
        <v>419791</v>
      </c>
      <c r="BJ36" s="25">
        <v>424481</v>
      </c>
      <c r="BK36" s="25">
        <v>428960</v>
      </c>
      <c r="BL36" s="25">
        <v>433296</v>
      </c>
      <c r="BM36" s="25">
        <v>437483</v>
      </c>
      <c r="BN36" s="25">
        <v>441532</v>
      </c>
    </row>
    <row r="37" spans="1:66" x14ac:dyDescent="0.25">
      <c r="A37" s="25" t="s">
        <v>366</v>
      </c>
      <c r="B37" s="25" t="s">
        <v>232</v>
      </c>
      <c r="C37" s="25" t="s">
        <v>1444</v>
      </c>
      <c r="D37" s="25" t="s">
        <v>1445</v>
      </c>
      <c r="E37" s="25">
        <v>223284</v>
      </c>
      <c r="F37" s="25">
        <v>228849</v>
      </c>
      <c r="G37" s="25">
        <v>234552</v>
      </c>
      <c r="H37" s="25">
        <v>240529</v>
      </c>
      <c r="I37" s="25">
        <v>246961</v>
      </c>
      <c r="J37" s="25">
        <v>253993</v>
      </c>
      <c r="K37" s="25">
        <v>261664</v>
      </c>
      <c r="L37" s="25">
        <v>269944</v>
      </c>
      <c r="M37" s="25">
        <v>278731</v>
      </c>
      <c r="N37" s="25">
        <v>287886</v>
      </c>
      <c r="O37" s="25">
        <v>297307</v>
      </c>
      <c r="P37" s="25">
        <v>306957</v>
      </c>
      <c r="Q37" s="25">
        <v>316822</v>
      </c>
      <c r="R37" s="25">
        <v>326986</v>
      </c>
      <c r="S37" s="25">
        <v>337491</v>
      </c>
      <c r="T37" s="25">
        <v>348395</v>
      </c>
      <c r="U37" s="25">
        <v>359721</v>
      </c>
      <c r="V37" s="25">
        <v>371424</v>
      </c>
      <c r="W37" s="25">
        <v>383324</v>
      </c>
      <c r="X37" s="25">
        <v>395192</v>
      </c>
      <c r="Y37" s="25">
        <v>406883</v>
      </c>
      <c r="Z37" s="25">
        <v>418107</v>
      </c>
      <c r="AA37" s="25">
        <v>428938</v>
      </c>
      <c r="AB37" s="25">
        <v>439823</v>
      </c>
      <c r="AC37" s="25">
        <v>451471</v>
      </c>
      <c r="AD37" s="25">
        <v>464264</v>
      </c>
      <c r="AE37" s="25">
        <v>478683</v>
      </c>
      <c r="AF37" s="25">
        <v>494313</v>
      </c>
      <c r="AG37" s="25">
        <v>509532</v>
      </c>
      <c r="AH37" s="25">
        <v>522173</v>
      </c>
      <c r="AI37" s="25">
        <v>530801</v>
      </c>
      <c r="AJ37" s="25">
        <v>534637</v>
      </c>
      <c r="AK37" s="25">
        <v>534525</v>
      </c>
      <c r="AL37" s="25">
        <v>532590</v>
      </c>
      <c r="AM37" s="25">
        <v>531905</v>
      </c>
      <c r="AN37" s="25">
        <v>534629</v>
      </c>
      <c r="AO37" s="25">
        <v>541471</v>
      </c>
      <c r="AP37" s="25">
        <v>551713</v>
      </c>
      <c r="AQ37" s="25">
        <v>564378</v>
      </c>
      <c r="AR37" s="25">
        <v>577886</v>
      </c>
      <c r="AS37" s="25">
        <v>591014</v>
      </c>
      <c r="AT37" s="25">
        <v>603643</v>
      </c>
      <c r="AU37" s="25">
        <v>616025</v>
      </c>
      <c r="AV37" s="25">
        <v>627840</v>
      </c>
      <c r="AW37" s="25">
        <v>638809</v>
      </c>
      <c r="AX37" s="25">
        <v>648744</v>
      </c>
      <c r="AY37" s="25">
        <v>657404</v>
      </c>
      <c r="AZ37" s="25">
        <v>664873</v>
      </c>
      <c r="BA37" s="25">
        <v>671611</v>
      </c>
      <c r="BB37" s="25">
        <v>678329</v>
      </c>
      <c r="BC37" s="25">
        <v>685502</v>
      </c>
      <c r="BD37" s="25">
        <v>693297</v>
      </c>
      <c r="BE37" s="25">
        <v>701582</v>
      </c>
      <c r="BF37" s="25">
        <v>710235</v>
      </c>
      <c r="BG37" s="25">
        <v>719053</v>
      </c>
      <c r="BH37" s="25">
        <v>727885</v>
      </c>
      <c r="BI37" s="25">
        <v>736706</v>
      </c>
      <c r="BJ37" s="25">
        <v>745563</v>
      </c>
      <c r="BK37" s="25">
        <v>754396</v>
      </c>
      <c r="BL37" s="25">
        <v>763094</v>
      </c>
      <c r="BM37" s="25">
        <v>771612</v>
      </c>
      <c r="BN37" s="25">
        <v>779900</v>
      </c>
    </row>
    <row r="38" spans="1:66" x14ac:dyDescent="0.25">
      <c r="A38" s="25" t="s">
        <v>328</v>
      </c>
      <c r="B38" s="25" t="s">
        <v>169</v>
      </c>
      <c r="C38" s="25" t="s">
        <v>1444</v>
      </c>
      <c r="D38" s="25" t="s">
        <v>1445</v>
      </c>
      <c r="E38" s="25">
        <v>502733</v>
      </c>
      <c r="F38" s="25">
        <v>512688</v>
      </c>
      <c r="G38" s="25">
        <v>523777</v>
      </c>
      <c r="H38" s="25">
        <v>535692</v>
      </c>
      <c r="I38" s="25">
        <v>547870</v>
      </c>
      <c r="J38" s="25">
        <v>559996</v>
      </c>
      <c r="K38" s="25">
        <v>571957</v>
      </c>
      <c r="L38" s="25">
        <v>584098</v>
      </c>
      <c r="M38" s="25">
        <v>596946</v>
      </c>
      <c r="N38" s="25">
        <v>611297</v>
      </c>
      <c r="O38" s="25">
        <v>627714</v>
      </c>
      <c r="P38" s="25">
        <v>646350</v>
      </c>
      <c r="Q38" s="25">
        <v>667096</v>
      </c>
      <c r="R38" s="25">
        <v>689906</v>
      </c>
      <c r="S38" s="25">
        <v>714701</v>
      </c>
      <c r="T38" s="25">
        <v>741346</v>
      </c>
      <c r="U38" s="25">
        <v>769982</v>
      </c>
      <c r="V38" s="25">
        <v>800532</v>
      </c>
      <c r="W38" s="25">
        <v>832467</v>
      </c>
      <c r="X38" s="25">
        <v>865073</v>
      </c>
      <c r="Y38" s="25">
        <v>897860</v>
      </c>
      <c r="Z38" s="25">
        <v>930412</v>
      </c>
      <c r="AA38" s="25">
        <v>962859</v>
      </c>
      <c r="AB38" s="25">
        <v>996124</v>
      </c>
      <c r="AC38" s="25">
        <v>1031439</v>
      </c>
      <c r="AD38" s="25">
        <v>1069585</v>
      </c>
      <c r="AE38" s="25">
        <v>1110948</v>
      </c>
      <c r="AF38" s="25">
        <v>1154904</v>
      </c>
      <c r="AG38" s="25">
        <v>1200073</v>
      </c>
      <c r="AH38" s="25">
        <v>1244484</v>
      </c>
      <c r="AI38" s="25">
        <v>1286756</v>
      </c>
      <c r="AJ38" s="25">
        <v>1326321</v>
      </c>
      <c r="AK38" s="25">
        <v>1363541</v>
      </c>
      <c r="AL38" s="25">
        <v>1399110</v>
      </c>
      <c r="AM38" s="25">
        <v>1434061</v>
      </c>
      <c r="AN38" s="25">
        <v>1469173</v>
      </c>
      <c r="AO38" s="25">
        <v>1504724</v>
      </c>
      <c r="AP38" s="25">
        <v>1540424</v>
      </c>
      <c r="AQ38" s="25">
        <v>1575827</v>
      </c>
      <c r="AR38" s="25">
        <v>1610260</v>
      </c>
      <c r="AS38" s="25">
        <v>1643333</v>
      </c>
      <c r="AT38" s="25">
        <v>1674674</v>
      </c>
      <c r="AU38" s="25">
        <v>1704637</v>
      </c>
      <c r="AV38" s="25">
        <v>1734387</v>
      </c>
      <c r="AW38" s="25">
        <v>1765533</v>
      </c>
      <c r="AX38" s="25">
        <v>1799077</v>
      </c>
      <c r="AY38" s="25">
        <v>1835911</v>
      </c>
      <c r="AZ38" s="25">
        <v>1875458</v>
      </c>
      <c r="BA38" s="25">
        <v>1915636</v>
      </c>
      <c r="BB38" s="25">
        <v>1953495</v>
      </c>
      <c r="BC38" s="25">
        <v>1987106</v>
      </c>
      <c r="BD38" s="25">
        <v>2015406</v>
      </c>
      <c r="BE38" s="25">
        <v>2039551</v>
      </c>
      <c r="BF38" s="25">
        <v>2062551</v>
      </c>
      <c r="BG38" s="25">
        <v>2088619</v>
      </c>
      <c r="BH38" s="25">
        <v>2120716</v>
      </c>
      <c r="BI38" s="25">
        <v>2159925</v>
      </c>
      <c r="BJ38" s="25">
        <v>2205076</v>
      </c>
      <c r="BK38" s="25">
        <v>2254067</v>
      </c>
      <c r="BL38" s="25">
        <v>2303703</v>
      </c>
      <c r="BM38" s="25">
        <v>2351625</v>
      </c>
      <c r="BN38" s="25">
        <v>2397240</v>
      </c>
    </row>
    <row r="39" spans="1:66" x14ac:dyDescent="0.25">
      <c r="A39" s="25" t="s">
        <v>313</v>
      </c>
      <c r="B39" s="25" t="s">
        <v>239</v>
      </c>
      <c r="C39" s="25" t="s">
        <v>1444</v>
      </c>
      <c r="D39" s="25" t="s">
        <v>1445</v>
      </c>
      <c r="E39" s="25">
        <v>1501668</v>
      </c>
      <c r="F39" s="25">
        <v>1526057</v>
      </c>
      <c r="G39" s="25">
        <v>1551908</v>
      </c>
      <c r="H39" s="25">
        <v>1579375</v>
      </c>
      <c r="I39" s="25">
        <v>1608618</v>
      </c>
      <c r="J39" s="25">
        <v>1639706</v>
      </c>
      <c r="K39" s="25">
        <v>1673019</v>
      </c>
      <c r="L39" s="25">
        <v>1708306</v>
      </c>
      <c r="M39" s="25">
        <v>1744198</v>
      </c>
      <c r="N39" s="25">
        <v>1778870</v>
      </c>
      <c r="O39" s="25">
        <v>1811157</v>
      </c>
      <c r="P39" s="25">
        <v>1840517</v>
      </c>
      <c r="Q39" s="25">
        <v>1867786</v>
      </c>
      <c r="R39" s="25">
        <v>1894850</v>
      </c>
      <c r="S39" s="25">
        <v>1924386</v>
      </c>
      <c r="T39" s="25">
        <v>1958367</v>
      </c>
      <c r="U39" s="25">
        <v>1997017</v>
      </c>
      <c r="V39" s="25">
        <v>2039914</v>
      </c>
      <c r="W39" s="25">
        <v>2087662</v>
      </c>
      <c r="X39" s="25">
        <v>2140778</v>
      </c>
      <c r="Y39" s="25">
        <v>2199359</v>
      </c>
      <c r="Z39" s="25">
        <v>2264441</v>
      </c>
      <c r="AA39" s="25">
        <v>2335339</v>
      </c>
      <c r="AB39" s="25">
        <v>2408322</v>
      </c>
      <c r="AC39" s="25">
        <v>2478382</v>
      </c>
      <c r="AD39" s="25">
        <v>2542170</v>
      </c>
      <c r="AE39" s="25">
        <v>2597765</v>
      </c>
      <c r="AF39" s="25">
        <v>2646836</v>
      </c>
      <c r="AG39" s="25">
        <v>2693974</v>
      </c>
      <c r="AH39" s="25">
        <v>2745735</v>
      </c>
      <c r="AI39" s="25">
        <v>2806740</v>
      </c>
      <c r="AJ39" s="25">
        <v>2878507</v>
      </c>
      <c r="AK39" s="25">
        <v>2959236</v>
      </c>
      <c r="AL39" s="25">
        <v>3046148</v>
      </c>
      <c r="AM39" s="25">
        <v>3135017</v>
      </c>
      <c r="AN39" s="25">
        <v>3222662</v>
      </c>
      <c r="AO39" s="25">
        <v>3308235</v>
      </c>
      <c r="AP39" s="25">
        <v>3392432</v>
      </c>
      <c r="AQ39" s="25">
        <v>3475485</v>
      </c>
      <c r="AR39" s="25">
        <v>3558019</v>
      </c>
      <c r="AS39" s="25">
        <v>3640421</v>
      </c>
      <c r="AT39" s="25">
        <v>3722016</v>
      </c>
      <c r="AU39" s="25">
        <v>3802129</v>
      </c>
      <c r="AV39" s="25">
        <v>3881185</v>
      </c>
      <c r="AW39" s="25">
        <v>3959883</v>
      </c>
      <c r="AX39" s="25">
        <v>4038380</v>
      </c>
      <c r="AY39" s="25">
        <v>4118075</v>
      </c>
      <c r="AZ39" s="25">
        <v>4198004</v>
      </c>
      <c r="BA39" s="25">
        <v>4273368</v>
      </c>
      <c r="BB39" s="25">
        <v>4337623</v>
      </c>
      <c r="BC39" s="25">
        <v>4386765</v>
      </c>
      <c r="BD39" s="25">
        <v>4418639</v>
      </c>
      <c r="BE39" s="25">
        <v>4436411</v>
      </c>
      <c r="BF39" s="25">
        <v>4447945</v>
      </c>
      <c r="BG39" s="25">
        <v>4464171</v>
      </c>
      <c r="BH39" s="25">
        <v>4493171</v>
      </c>
      <c r="BI39" s="25">
        <v>4537683</v>
      </c>
      <c r="BJ39" s="25">
        <v>4596023</v>
      </c>
      <c r="BK39" s="25">
        <v>4666375</v>
      </c>
      <c r="BL39" s="25">
        <v>4745179</v>
      </c>
      <c r="BM39" s="25">
        <v>4829764</v>
      </c>
      <c r="BN39" s="25">
        <v>4919987</v>
      </c>
    </row>
    <row r="40" spans="1:66" x14ac:dyDescent="0.25">
      <c r="A40" s="25" t="s">
        <v>517</v>
      </c>
      <c r="B40" s="25" t="s">
        <v>55</v>
      </c>
      <c r="C40" s="25" t="s">
        <v>1444</v>
      </c>
      <c r="D40" s="25" t="s">
        <v>1445</v>
      </c>
      <c r="E40" s="25">
        <v>17909009</v>
      </c>
      <c r="F40" s="25">
        <v>18271000</v>
      </c>
      <c r="G40" s="25">
        <v>18614000</v>
      </c>
      <c r="H40" s="25">
        <v>18964000</v>
      </c>
      <c r="I40" s="25">
        <v>19325000</v>
      </c>
      <c r="J40" s="25">
        <v>19678000</v>
      </c>
      <c r="K40" s="25">
        <v>20048000</v>
      </c>
      <c r="L40" s="25">
        <v>20412000</v>
      </c>
      <c r="M40" s="25">
        <v>20744000</v>
      </c>
      <c r="N40" s="25">
        <v>21028000</v>
      </c>
      <c r="O40" s="25">
        <v>21324000</v>
      </c>
      <c r="P40" s="25">
        <v>21962032</v>
      </c>
      <c r="Q40" s="25">
        <v>22218463</v>
      </c>
      <c r="R40" s="25">
        <v>22491777</v>
      </c>
      <c r="S40" s="25">
        <v>22807969</v>
      </c>
      <c r="T40" s="25">
        <v>23143275</v>
      </c>
      <c r="U40" s="25">
        <v>23449808</v>
      </c>
      <c r="V40" s="25">
        <v>23725843</v>
      </c>
      <c r="W40" s="25">
        <v>23963203</v>
      </c>
      <c r="X40" s="25">
        <v>24201544</v>
      </c>
      <c r="Y40" s="25">
        <v>24515667</v>
      </c>
      <c r="Z40" s="25">
        <v>24819915</v>
      </c>
      <c r="AA40" s="25">
        <v>25116942</v>
      </c>
      <c r="AB40" s="25">
        <v>25366451</v>
      </c>
      <c r="AC40" s="25">
        <v>25607053</v>
      </c>
      <c r="AD40" s="25">
        <v>25842116</v>
      </c>
      <c r="AE40" s="25">
        <v>26100278</v>
      </c>
      <c r="AF40" s="25">
        <v>26446601</v>
      </c>
      <c r="AG40" s="25">
        <v>26791747</v>
      </c>
      <c r="AH40" s="25">
        <v>27276781</v>
      </c>
      <c r="AI40" s="25">
        <v>27691138</v>
      </c>
      <c r="AJ40" s="25">
        <v>28037420</v>
      </c>
      <c r="AK40" s="25">
        <v>28371264</v>
      </c>
      <c r="AL40" s="25">
        <v>28684764</v>
      </c>
      <c r="AM40" s="25">
        <v>29000663</v>
      </c>
      <c r="AN40" s="25">
        <v>29302311</v>
      </c>
      <c r="AO40" s="25">
        <v>29610218</v>
      </c>
      <c r="AP40" s="25">
        <v>29905948</v>
      </c>
      <c r="AQ40" s="25">
        <v>30155173</v>
      </c>
      <c r="AR40" s="25">
        <v>30401286</v>
      </c>
      <c r="AS40" s="25">
        <v>30685730</v>
      </c>
      <c r="AT40" s="25">
        <v>31020902</v>
      </c>
      <c r="AU40" s="25">
        <v>31360079</v>
      </c>
      <c r="AV40" s="25">
        <v>31644028</v>
      </c>
      <c r="AW40" s="25">
        <v>31940655</v>
      </c>
      <c r="AX40" s="25">
        <v>32243753</v>
      </c>
      <c r="AY40" s="25">
        <v>32571174</v>
      </c>
      <c r="AZ40" s="25">
        <v>32889025</v>
      </c>
      <c r="BA40" s="25">
        <v>33247118</v>
      </c>
      <c r="BB40" s="25">
        <v>33628895</v>
      </c>
      <c r="BC40" s="25">
        <v>34004889</v>
      </c>
      <c r="BD40" s="25">
        <v>34339328</v>
      </c>
      <c r="BE40" s="25">
        <v>34714222</v>
      </c>
      <c r="BF40" s="25">
        <v>35082954</v>
      </c>
      <c r="BG40" s="25">
        <v>35437435</v>
      </c>
      <c r="BH40" s="25">
        <v>35702908</v>
      </c>
      <c r="BI40" s="25">
        <v>36109487</v>
      </c>
      <c r="BJ40" s="25">
        <v>36545236</v>
      </c>
      <c r="BK40" s="25">
        <v>37065084</v>
      </c>
      <c r="BL40" s="25">
        <v>37601230</v>
      </c>
      <c r="BM40" s="25">
        <v>38037204</v>
      </c>
      <c r="BN40" s="25">
        <v>38246108</v>
      </c>
    </row>
    <row r="41" spans="1:66" x14ac:dyDescent="0.25">
      <c r="A41" s="25" t="s">
        <v>1264</v>
      </c>
      <c r="B41" s="25" t="s">
        <v>1263</v>
      </c>
      <c r="C41" s="25" t="s">
        <v>1444</v>
      </c>
      <c r="D41" s="25" t="s">
        <v>1445</v>
      </c>
      <c r="E41" s="25">
        <v>91401764</v>
      </c>
      <c r="F41" s="25">
        <v>92232738</v>
      </c>
      <c r="G41" s="25">
        <v>93009498</v>
      </c>
      <c r="H41" s="25">
        <v>93840016</v>
      </c>
      <c r="I41" s="25">
        <v>94715795</v>
      </c>
      <c r="J41" s="25">
        <v>95440988</v>
      </c>
      <c r="K41" s="25">
        <v>96146336</v>
      </c>
      <c r="L41" s="25">
        <v>97043270</v>
      </c>
      <c r="M41" s="25">
        <v>97884022</v>
      </c>
      <c r="N41" s="25">
        <v>98606630</v>
      </c>
      <c r="O41" s="25">
        <v>99134548</v>
      </c>
      <c r="P41" s="25">
        <v>99635258</v>
      </c>
      <c r="Q41" s="25">
        <v>100357161</v>
      </c>
      <c r="R41" s="25">
        <v>101112680</v>
      </c>
      <c r="S41" s="25">
        <v>101939916</v>
      </c>
      <c r="T41" s="25">
        <v>102860571</v>
      </c>
      <c r="U41" s="25">
        <v>103776068</v>
      </c>
      <c r="V41" s="25">
        <v>104616884</v>
      </c>
      <c r="W41" s="25">
        <v>105329397</v>
      </c>
      <c r="X41" s="25">
        <v>105948616</v>
      </c>
      <c r="Y41" s="25">
        <v>106541316</v>
      </c>
      <c r="Z41" s="25">
        <v>107129392</v>
      </c>
      <c r="AA41" s="25">
        <v>107730380</v>
      </c>
      <c r="AB41" s="25">
        <v>108297837</v>
      </c>
      <c r="AC41" s="25">
        <v>108838073</v>
      </c>
      <c r="AD41" s="25">
        <v>109338285</v>
      </c>
      <c r="AE41" s="25">
        <v>109824166</v>
      </c>
      <c r="AF41" s="25">
        <v>110296425</v>
      </c>
      <c r="AG41" s="25">
        <v>110686740</v>
      </c>
      <c r="AH41" s="25">
        <v>110801640</v>
      </c>
      <c r="AI41" s="25">
        <v>110743128</v>
      </c>
      <c r="AJ41" s="25">
        <v>110469467</v>
      </c>
      <c r="AK41" s="25">
        <v>110111454</v>
      </c>
      <c r="AL41" s="25">
        <v>110041924</v>
      </c>
      <c r="AM41" s="25">
        <v>110021594</v>
      </c>
      <c r="AN41" s="25">
        <v>109864246</v>
      </c>
      <c r="AO41" s="25">
        <v>109626194</v>
      </c>
      <c r="AP41" s="25">
        <v>109422013</v>
      </c>
      <c r="AQ41" s="25">
        <v>109238340</v>
      </c>
      <c r="AR41" s="25">
        <v>109060951</v>
      </c>
      <c r="AS41" s="25">
        <v>108447824</v>
      </c>
      <c r="AT41" s="25">
        <v>107660041</v>
      </c>
      <c r="AU41" s="25">
        <v>106959751</v>
      </c>
      <c r="AV41" s="25">
        <v>106624167</v>
      </c>
      <c r="AW41" s="25">
        <v>106331716</v>
      </c>
      <c r="AX41" s="25">
        <v>106041911</v>
      </c>
      <c r="AY41" s="25">
        <v>105772481</v>
      </c>
      <c r="AZ41" s="25">
        <v>105378748</v>
      </c>
      <c r="BA41" s="25">
        <v>105001883</v>
      </c>
      <c r="BB41" s="25">
        <v>104800475</v>
      </c>
      <c r="BC41" s="25">
        <v>104421447</v>
      </c>
      <c r="BD41" s="25">
        <v>104174038</v>
      </c>
      <c r="BE41" s="25">
        <v>103935318</v>
      </c>
      <c r="BF41" s="25">
        <v>103713726</v>
      </c>
      <c r="BG41" s="25">
        <v>103496179</v>
      </c>
      <c r="BH41" s="25">
        <v>103257886</v>
      </c>
      <c r="BI41" s="25">
        <v>102994278</v>
      </c>
      <c r="BJ41" s="25">
        <v>102740078</v>
      </c>
      <c r="BK41" s="25">
        <v>102538451</v>
      </c>
      <c r="BL41" s="25">
        <v>102398494</v>
      </c>
      <c r="BM41" s="25">
        <v>102172351</v>
      </c>
      <c r="BN41" s="25">
        <v>101669618</v>
      </c>
    </row>
    <row r="42" spans="1:66" x14ac:dyDescent="0.25">
      <c r="A42" s="25" t="s">
        <v>459</v>
      </c>
      <c r="B42" s="25" t="s">
        <v>54</v>
      </c>
      <c r="C42" s="25" t="s">
        <v>1444</v>
      </c>
      <c r="D42" s="25" t="s">
        <v>1445</v>
      </c>
      <c r="E42" s="25">
        <v>5327827</v>
      </c>
      <c r="F42" s="25">
        <v>5434294</v>
      </c>
      <c r="G42" s="25">
        <v>5573815</v>
      </c>
      <c r="H42" s="25">
        <v>5694247</v>
      </c>
      <c r="I42" s="25">
        <v>5789228</v>
      </c>
      <c r="J42" s="25">
        <v>5856472</v>
      </c>
      <c r="K42" s="25">
        <v>5918002</v>
      </c>
      <c r="L42" s="25">
        <v>5991785</v>
      </c>
      <c r="M42" s="25">
        <v>6067714</v>
      </c>
      <c r="N42" s="25">
        <v>6136387</v>
      </c>
      <c r="O42" s="25">
        <v>6180877</v>
      </c>
      <c r="P42" s="25">
        <v>6213399</v>
      </c>
      <c r="Q42" s="25">
        <v>6260956</v>
      </c>
      <c r="R42" s="25">
        <v>6307347</v>
      </c>
      <c r="S42" s="25">
        <v>6341405</v>
      </c>
      <c r="T42" s="25">
        <v>6338632</v>
      </c>
      <c r="U42" s="25">
        <v>6302504</v>
      </c>
      <c r="V42" s="25">
        <v>6281174</v>
      </c>
      <c r="W42" s="25">
        <v>6281738</v>
      </c>
      <c r="X42" s="25">
        <v>6294365</v>
      </c>
      <c r="Y42" s="25">
        <v>6319408</v>
      </c>
      <c r="Z42" s="25">
        <v>6354074</v>
      </c>
      <c r="AA42" s="25">
        <v>6391309</v>
      </c>
      <c r="AB42" s="25">
        <v>6418773</v>
      </c>
      <c r="AC42" s="25">
        <v>6441865</v>
      </c>
      <c r="AD42" s="25">
        <v>6470365</v>
      </c>
      <c r="AE42" s="25">
        <v>6504124</v>
      </c>
      <c r="AF42" s="25">
        <v>6545106</v>
      </c>
      <c r="AG42" s="25">
        <v>6593386</v>
      </c>
      <c r="AH42" s="25">
        <v>6646912</v>
      </c>
      <c r="AI42" s="25">
        <v>6715519</v>
      </c>
      <c r="AJ42" s="25">
        <v>6799978</v>
      </c>
      <c r="AK42" s="25">
        <v>6875364</v>
      </c>
      <c r="AL42" s="25">
        <v>6938265</v>
      </c>
      <c r="AM42" s="25">
        <v>6993795</v>
      </c>
      <c r="AN42" s="25">
        <v>7040687</v>
      </c>
      <c r="AO42" s="25">
        <v>7071850</v>
      </c>
      <c r="AP42" s="25">
        <v>7088906</v>
      </c>
      <c r="AQ42" s="25">
        <v>7110001</v>
      </c>
      <c r="AR42" s="25">
        <v>7143991</v>
      </c>
      <c r="AS42" s="25">
        <v>7184250</v>
      </c>
      <c r="AT42" s="25">
        <v>7229854</v>
      </c>
      <c r="AU42" s="25">
        <v>7284753</v>
      </c>
      <c r="AV42" s="25">
        <v>7339001</v>
      </c>
      <c r="AW42" s="25">
        <v>7389625</v>
      </c>
      <c r="AX42" s="25">
        <v>7437115</v>
      </c>
      <c r="AY42" s="25">
        <v>7483934</v>
      </c>
      <c r="AZ42" s="25">
        <v>7551117</v>
      </c>
      <c r="BA42" s="25">
        <v>7647675</v>
      </c>
      <c r="BB42" s="25">
        <v>7743831</v>
      </c>
      <c r="BC42" s="25">
        <v>7824909</v>
      </c>
      <c r="BD42" s="25">
        <v>7912398</v>
      </c>
      <c r="BE42" s="25">
        <v>7996861</v>
      </c>
      <c r="BF42" s="25">
        <v>8089346</v>
      </c>
      <c r="BG42" s="25">
        <v>8188649</v>
      </c>
      <c r="BH42" s="25">
        <v>8282396</v>
      </c>
      <c r="BI42" s="25">
        <v>8373338</v>
      </c>
      <c r="BJ42" s="25">
        <v>8451840</v>
      </c>
      <c r="BK42" s="25">
        <v>8514329</v>
      </c>
      <c r="BL42" s="25">
        <v>8575280</v>
      </c>
      <c r="BM42" s="25">
        <v>8636561</v>
      </c>
      <c r="BN42" s="25">
        <v>8697723</v>
      </c>
    </row>
    <row r="43" spans="1:66" x14ac:dyDescent="0.25">
      <c r="A43" s="25" t="s">
        <v>1265</v>
      </c>
      <c r="B43" s="25" t="s">
        <v>1181</v>
      </c>
      <c r="C43" s="25" t="s">
        <v>1444</v>
      </c>
      <c r="D43" s="25" t="s">
        <v>1445</v>
      </c>
      <c r="E43" s="25">
        <v>109419</v>
      </c>
      <c r="F43" s="25">
        <v>110398</v>
      </c>
      <c r="G43" s="25">
        <v>111464</v>
      </c>
      <c r="H43" s="25">
        <v>112591</v>
      </c>
      <c r="I43" s="25">
        <v>113777</v>
      </c>
      <c r="J43" s="25">
        <v>114989</v>
      </c>
      <c r="K43" s="25">
        <v>116229</v>
      </c>
      <c r="L43" s="25">
        <v>117469</v>
      </c>
      <c r="M43" s="25">
        <v>118725</v>
      </c>
      <c r="N43" s="25">
        <v>119975</v>
      </c>
      <c r="O43" s="25">
        <v>121200</v>
      </c>
      <c r="P43" s="25">
        <v>122405</v>
      </c>
      <c r="Q43" s="25">
        <v>123611</v>
      </c>
      <c r="R43" s="25">
        <v>124722</v>
      </c>
      <c r="S43" s="25">
        <v>125680</v>
      </c>
      <c r="T43" s="25">
        <v>126420</v>
      </c>
      <c r="U43" s="25">
        <v>126908</v>
      </c>
      <c r="V43" s="25">
        <v>127186</v>
      </c>
      <c r="W43" s="25">
        <v>127395</v>
      </c>
      <c r="X43" s="25">
        <v>127691</v>
      </c>
      <c r="Y43" s="25">
        <v>128204</v>
      </c>
      <c r="Z43" s="25">
        <v>128986</v>
      </c>
      <c r="AA43" s="25">
        <v>129976</v>
      </c>
      <c r="AB43" s="25">
        <v>131153</v>
      </c>
      <c r="AC43" s="25">
        <v>132445</v>
      </c>
      <c r="AD43" s="25">
        <v>133800</v>
      </c>
      <c r="AE43" s="25">
        <v>135242</v>
      </c>
      <c r="AF43" s="25">
        <v>136762</v>
      </c>
      <c r="AG43" s="25">
        <v>138250</v>
      </c>
      <c r="AH43" s="25">
        <v>139580</v>
      </c>
      <c r="AI43" s="25">
        <v>140677</v>
      </c>
      <c r="AJ43" s="25">
        <v>141469</v>
      </c>
      <c r="AK43" s="25">
        <v>142006</v>
      </c>
      <c r="AL43" s="25">
        <v>142407</v>
      </c>
      <c r="AM43" s="25">
        <v>142867</v>
      </c>
      <c r="AN43" s="25">
        <v>143480</v>
      </c>
      <c r="AO43" s="25">
        <v>144348</v>
      </c>
      <c r="AP43" s="25">
        <v>145387</v>
      </c>
      <c r="AQ43" s="25">
        <v>146500</v>
      </c>
      <c r="AR43" s="25">
        <v>147553</v>
      </c>
      <c r="AS43" s="25">
        <v>148439</v>
      </c>
      <c r="AT43" s="25">
        <v>149097</v>
      </c>
      <c r="AU43" s="25">
        <v>149591</v>
      </c>
      <c r="AV43" s="25">
        <v>150070</v>
      </c>
      <c r="AW43" s="25">
        <v>150722</v>
      </c>
      <c r="AX43" s="25">
        <v>151674</v>
      </c>
      <c r="AY43" s="25">
        <v>152999</v>
      </c>
      <c r="AZ43" s="25">
        <v>154644</v>
      </c>
      <c r="BA43" s="25">
        <v>156441</v>
      </c>
      <c r="BB43" s="25">
        <v>158187</v>
      </c>
      <c r="BC43" s="25">
        <v>159718</v>
      </c>
      <c r="BD43" s="25">
        <v>160990</v>
      </c>
      <c r="BE43" s="25">
        <v>162051</v>
      </c>
      <c r="BF43" s="25">
        <v>163039</v>
      </c>
      <c r="BG43" s="25">
        <v>164107</v>
      </c>
      <c r="BH43" s="25">
        <v>165387</v>
      </c>
      <c r="BI43" s="25">
        <v>166922</v>
      </c>
      <c r="BJ43" s="25">
        <v>168666</v>
      </c>
      <c r="BK43" s="25">
        <v>170496</v>
      </c>
      <c r="BL43" s="25">
        <v>172264</v>
      </c>
      <c r="BM43" s="25">
        <v>173859</v>
      </c>
      <c r="BN43" s="25">
        <v>175244</v>
      </c>
    </row>
    <row r="44" spans="1:66" x14ac:dyDescent="0.25">
      <c r="A44" s="25" t="s">
        <v>504</v>
      </c>
      <c r="B44" s="25" t="s">
        <v>92</v>
      </c>
      <c r="C44" s="25" t="s">
        <v>1444</v>
      </c>
      <c r="D44" s="25" t="s">
        <v>1445</v>
      </c>
      <c r="E44" s="25">
        <v>8132988</v>
      </c>
      <c r="F44" s="25">
        <v>8303804</v>
      </c>
      <c r="G44" s="25">
        <v>8476895</v>
      </c>
      <c r="H44" s="25">
        <v>8650390</v>
      </c>
      <c r="I44" s="25">
        <v>8821855</v>
      </c>
      <c r="J44" s="25">
        <v>8989607</v>
      </c>
      <c r="K44" s="25">
        <v>9152848</v>
      </c>
      <c r="L44" s="25">
        <v>9312091</v>
      </c>
      <c r="M44" s="25">
        <v>9468851</v>
      </c>
      <c r="N44" s="25">
        <v>9625304</v>
      </c>
      <c r="O44" s="25">
        <v>9783134</v>
      </c>
      <c r="P44" s="25">
        <v>9942716</v>
      </c>
      <c r="Q44" s="25">
        <v>10103675</v>
      </c>
      <c r="R44" s="25">
        <v>10265827</v>
      </c>
      <c r="S44" s="25">
        <v>10428803</v>
      </c>
      <c r="T44" s="25">
        <v>10592310</v>
      </c>
      <c r="U44" s="25">
        <v>10756876</v>
      </c>
      <c r="V44" s="25">
        <v>10922777</v>
      </c>
      <c r="W44" s="25">
        <v>11089165</v>
      </c>
      <c r="X44" s="25">
        <v>11254877</v>
      </c>
      <c r="Y44" s="25">
        <v>11419350</v>
      </c>
      <c r="Z44" s="25">
        <v>11582020</v>
      </c>
      <c r="AA44" s="25">
        <v>11743909</v>
      </c>
      <c r="AB44" s="25">
        <v>11907955</v>
      </c>
      <c r="AC44" s="25">
        <v>12078137</v>
      </c>
      <c r="AD44" s="25">
        <v>12257238</v>
      </c>
      <c r="AE44" s="25">
        <v>12445833</v>
      </c>
      <c r="AF44" s="25">
        <v>12642917</v>
      </c>
      <c r="AG44" s="25">
        <v>12847712</v>
      </c>
      <c r="AH44" s="25">
        <v>13058758</v>
      </c>
      <c r="AI44" s="25">
        <v>13274617</v>
      </c>
      <c r="AJ44" s="25">
        <v>13495255</v>
      </c>
      <c r="AK44" s="25">
        <v>13719818</v>
      </c>
      <c r="AL44" s="25">
        <v>13944934</v>
      </c>
      <c r="AM44" s="25">
        <v>14166346</v>
      </c>
      <c r="AN44" s="25">
        <v>14380864</v>
      </c>
      <c r="AO44" s="25">
        <v>14587367</v>
      </c>
      <c r="AP44" s="25">
        <v>14786227</v>
      </c>
      <c r="AQ44" s="25">
        <v>14977736</v>
      </c>
      <c r="AR44" s="25">
        <v>15162801</v>
      </c>
      <c r="AS44" s="25">
        <v>15342350</v>
      </c>
      <c r="AT44" s="25">
        <v>15516112</v>
      </c>
      <c r="AU44" s="25">
        <v>15684413</v>
      </c>
      <c r="AV44" s="25">
        <v>15849649</v>
      </c>
      <c r="AW44" s="25">
        <v>16014972</v>
      </c>
      <c r="AX44" s="25">
        <v>16182713</v>
      </c>
      <c r="AY44" s="25">
        <v>16354507</v>
      </c>
      <c r="AZ44" s="25">
        <v>16530201</v>
      </c>
      <c r="BA44" s="25">
        <v>16708255</v>
      </c>
      <c r="BB44" s="25">
        <v>16886184</v>
      </c>
      <c r="BC44" s="25">
        <v>17062531</v>
      </c>
      <c r="BD44" s="25">
        <v>17233584</v>
      </c>
      <c r="BE44" s="25">
        <v>17400359</v>
      </c>
      <c r="BF44" s="25">
        <v>17571511</v>
      </c>
      <c r="BG44" s="25">
        <v>17758969</v>
      </c>
      <c r="BH44" s="25">
        <v>17969356</v>
      </c>
      <c r="BI44" s="25">
        <v>18209072</v>
      </c>
      <c r="BJ44" s="25">
        <v>18470435</v>
      </c>
      <c r="BK44" s="25">
        <v>18729166</v>
      </c>
      <c r="BL44" s="25">
        <v>18952035</v>
      </c>
      <c r="BM44" s="25">
        <v>19116209</v>
      </c>
      <c r="BN44" s="25">
        <v>19212362</v>
      </c>
    </row>
    <row r="45" spans="1:66" x14ac:dyDescent="0.25">
      <c r="A45" s="25" t="s">
        <v>356</v>
      </c>
      <c r="B45" s="25" t="s">
        <v>42</v>
      </c>
      <c r="C45" s="25" t="s">
        <v>1444</v>
      </c>
      <c r="D45" s="25" t="s">
        <v>1445</v>
      </c>
      <c r="E45" s="25">
        <v>667070000</v>
      </c>
      <c r="F45" s="25">
        <v>660330000</v>
      </c>
      <c r="G45" s="25">
        <v>665770000</v>
      </c>
      <c r="H45" s="25">
        <v>682335000</v>
      </c>
      <c r="I45" s="25">
        <v>698355000</v>
      </c>
      <c r="J45" s="25">
        <v>715185000</v>
      </c>
      <c r="K45" s="25">
        <v>735400000</v>
      </c>
      <c r="L45" s="25">
        <v>754550000</v>
      </c>
      <c r="M45" s="25">
        <v>774510000</v>
      </c>
      <c r="N45" s="25">
        <v>796025000</v>
      </c>
      <c r="O45" s="25">
        <v>818315000</v>
      </c>
      <c r="P45" s="25">
        <v>841105000</v>
      </c>
      <c r="Q45" s="25">
        <v>862030000</v>
      </c>
      <c r="R45" s="25">
        <v>881940000</v>
      </c>
      <c r="S45" s="25">
        <v>900350000</v>
      </c>
      <c r="T45" s="25">
        <v>916395000</v>
      </c>
      <c r="U45" s="25">
        <v>930685000</v>
      </c>
      <c r="V45" s="25">
        <v>943455000</v>
      </c>
      <c r="W45" s="25">
        <v>956165000</v>
      </c>
      <c r="X45" s="25">
        <v>969005000</v>
      </c>
      <c r="Y45" s="25">
        <v>981235000</v>
      </c>
      <c r="Z45" s="25">
        <v>993885000</v>
      </c>
      <c r="AA45" s="25">
        <v>1008630000</v>
      </c>
      <c r="AB45" s="25">
        <v>1023310000</v>
      </c>
      <c r="AC45" s="25">
        <v>1036825000</v>
      </c>
      <c r="AD45" s="25">
        <v>1051040000</v>
      </c>
      <c r="AE45" s="25">
        <v>1066790000</v>
      </c>
      <c r="AF45" s="25">
        <v>1084035000</v>
      </c>
      <c r="AG45" s="25">
        <v>1101630000</v>
      </c>
      <c r="AH45" s="25">
        <v>1118650000</v>
      </c>
      <c r="AI45" s="25">
        <v>1135185000</v>
      </c>
      <c r="AJ45" s="25">
        <v>1150780000</v>
      </c>
      <c r="AK45" s="25">
        <v>1164970000</v>
      </c>
      <c r="AL45" s="25">
        <v>1178440000</v>
      </c>
      <c r="AM45" s="25">
        <v>1191835000</v>
      </c>
      <c r="AN45" s="25">
        <v>1204855000</v>
      </c>
      <c r="AO45" s="25">
        <v>1217550000</v>
      </c>
      <c r="AP45" s="25">
        <v>1230075000</v>
      </c>
      <c r="AQ45" s="25">
        <v>1241935000</v>
      </c>
      <c r="AR45" s="25">
        <v>1252735000</v>
      </c>
      <c r="AS45" s="25">
        <v>1262645000</v>
      </c>
      <c r="AT45" s="25">
        <v>1271850000</v>
      </c>
      <c r="AU45" s="25">
        <v>1280400000</v>
      </c>
      <c r="AV45" s="25">
        <v>1288400000</v>
      </c>
      <c r="AW45" s="25">
        <v>1296075000</v>
      </c>
      <c r="AX45" s="25">
        <v>1303720000</v>
      </c>
      <c r="AY45" s="25">
        <v>1311020000</v>
      </c>
      <c r="AZ45" s="25">
        <v>1317885000</v>
      </c>
      <c r="BA45" s="25">
        <v>1324655000</v>
      </c>
      <c r="BB45" s="25">
        <v>1331260000</v>
      </c>
      <c r="BC45" s="25">
        <v>1337705000</v>
      </c>
      <c r="BD45" s="25">
        <v>1345035000</v>
      </c>
      <c r="BE45" s="25">
        <v>1354190000</v>
      </c>
      <c r="BF45" s="25">
        <v>1363240000</v>
      </c>
      <c r="BG45" s="25">
        <v>1371860000</v>
      </c>
      <c r="BH45" s="25">
        <v>1379860000</v>
      </c>
      <c r="BI45" s="25">
        <v>1387790000</v>
      </c>
      <c r="BJ45" s="25">
        <v>1396215000</v>
      </c>
      <c r="BK45" s="25">
        <v>1402760000</v>
      </c>
      <c r="BL45" s="25">
        <v>1407745000</v>
      </c>
      <c r="BM45" s="25">
        <v>1411100000</v>
      </c>
      <c r="BN45" s="25">
        <v>1412360000</v>
      </c>
    </row>
    <row r="46" spans="1:66" x14ac:dyDescent="0.25">
      <c r="A46" s="25" t="s">
        <v>337</v>
      </c>
      <c r="B46" s="25" t="s">
        <v>140</v>
      </c>
      <c r="C46" s="25" t="s">
        <v>1444</v>
      </c>
      <c r="D46" s="25" t="s">
        <v>1445</v>
      </c>
      <c r="E46" s="25">
        <v>3503559</v>
      </c>
      <c r="F46" s="25">
        <v>3631547</v>
      </c>
      <c r="G46" s="25">
        <v>3770756</v>
      </c>
      <c r="H46" s="25">
        <v>3918630</v>
      </c>
      <c r="I46" s="25">
        <v>4071411</v>
      </c>
      <c r="J46" s="25">
        <v>4226843</v>
      </c>
      <c r="K46" s="25">
        <v>4383723</v>
      </c>
      <c r="L46" s="25">
        <v>4544168</v>
      </c>
      <c r="M46" s="25">
        <v>4713134</v>
      </c>
      <c r="N46" s="25">
        <v>4897470</v>
      </c>
      <c r="O46" s="25">
        <v>5102070</v>
      </c>
      <c r="P46" s="25">
        <v>5328735</v>
      </c>
      <c r="Q46" s="25">
        <v>5576026</v>
      </c>
      <c r="R46" s="25">
        <v>5841513</v>
      </c>
      <c r="S46" s="25">
        <v>6121295</v>
      </c>
      <c r="T46" s="25">
        <v>6412409</v>
      </c>
      <c r="U46" s="25">
        <v>6713949</v>
      </c>
      <c r="V46" s="25">
        <v>7026497</v>
      </c>
      <c r="W46" s="25">
        <v>7350269</v>
      </c>
      <c r="X46" s="25">
        <v>7685927</v>
      </c>
      <c r="Y46" s="25">
        <v>8033652</v>
      </c>
      <c r="Z46" s="25">
        <v>8393689</v>
      </c>
      <c r="AA46" s="25">
        <v>8764991</v>
      </c>
      <c r="AB46" s="25">
        <v>9144940</v>
      </c>
      <c r="AC46" s="25">
        <v>9530103</v>
      </c>
      <c r="AD46" s="25">
        <v>9918204</v>
      </c>
      <c r="AE46" s="25">
        <v>10307268</v>
      </c>
      <c r="AF46" s="25">
        <v>10698188</v>
      </c>
      <c r="AG46" s="25">
        <v>11094740</v>
      </c>
      <c r="AH46" s="25">
        <v>11502453</v>
      </c>
      <c r="AI46" s="25">
        <v>11924873</v>
      </c>
      <c r="AJ46" s="25">
        <v>12362404</v>
      </c>
      <c r="AK46" s="25">
        <v>12812428</v>
      </c>
      <c r="AL46" s="25">
        <v>13271638</v>
      </c>
      <c r="AM46" s="25">
        <v>13735438</v>
      </c>
      <c r="AN46" s="25">
        <v>14199759</v>
      </c>
      <c r="AO46" s="25">
        <v>14665125</v>
      </c>
      <c r="AP46" s="25">
        <v>15130674</v>
      </c>
      <c r="AQ46" s="25">
        <v>15589407</v>
      </c>
      <c r="AR46" s="25">
        <v>16032573</v>
      </c>
      <c r="AS46" s="25">
        <v>16454660</v>
      </c>
      <c r="AT46" s="25">
        <v>16853027</v>
      </c>
      <c r="AU46" s="25">
        <v>17231539</v>
      </c>
      <c r="AV46" s="25">
        <v>17599613</v>
      </c>
      <c r="AW46" s="25">
        <v>17970493</v>
      </c>
      <c r="AX46" s="25">
        <v>18354513</v>
      </c>
      <c r="AY46" s="25">
        <v>18754914</v>
      </c>
      <c r="AZ46" s="25">
        <v>19171250</v>
      </c>
      <c r="BA46" s="25">
        <v>19605568</v>
      </c>
      <c r="BB46" s="25">
        <v>20059147</v>
      </c>
      <c r="BC46" s="25">
        <v>20532944</v>
      </c>
      <c r="BD46" s="25">
        <v>21028652</v>
      </c>
      <c r="BE46" s="25">
        <v>21547188</v>
      </c>
      <c r="BF46" s="25">
        <v>22087506</v>
      </c>
      <c r="BG46" s="25">
        <v>22647672</v>
      </c>
      <c r="BH46" s="25">
        <v>23226148</v>
      </c>
      <c r="BI46" s="25">
        <v>23822726</v>
      </c>
      <c r="BJ46" s="25">
        <v>24437475</v>
      </c>
      <c r="BK46" s="25">
        <v>25069226</v>
      </c>
      <c r="BL46" s="25">
        <v>25716554</v>
      </c>
      <c r="BM46" s="25">
        <v>26378275</v>
      </c>
      <c r="BN46" s="25">
        <v>27053629</v>
      </c>
    </row>
    <row r="47" spans="1:66" x14ac:dyDescent="0.25">
      <c r="A47" s="25" t="s">
        <v>312</v>
      </c>
      <c r="B47" s="25" t="s">
        <v>159</v>
      </c>
      <c r="C47" s="25" t="s">
        <v>1444</v>
      </c>
      <c r="D47" s="25" t="s">
        <v>1445</v>
      </c>
      <c r="E47" s="25">
        <v>5176920</v>
      </c>
      <c r="F47" s="25">
        <v>5285015</v>
      </c>
      <c r="G47" s="25">
        <v>5398730</v>
      </c>
      <c r="H47" s="25">
        <v>5518104</v>
      </c>
      <c r="I47" s="25">
        <v>5643039</v>
      </c>
      <c r="J47" s="25">
        <v>5773538</v>
      </c>
      <c r="K47" s="25">
        <v>5909874</v>
      </c>
      <c r="L47" s="25">
        <v>6052419</v>
      </c>
      <c r="M47" s="25">
        <v>6201410</v>
      </c>
      <c r="N47" s="25">
        <v>6357096</v>
      </c>
      <c r="O47" s="25">
        <v>6519754</v>
      </c>
      <c r="P47" s="25">
        <v>6689659</v>
      </c>
      <c r="Q47" s="25">
        <v>6867170</v>
      </c>
      <c r="R47" s="25">
        <v>7052847</v>
      </c>
      <c r="S47" s="25">
        <v>7247284</v>
      </c>
      <c r="T47" s="25">
        <v>7451057</v>
      </c>
      <c r="U47" s="25">
        <v>7664398</v>
      </c>
      <c r="V47" s="25">
        <v>7887571</v>
      </c>
      <c r="W47" s="25">
        <v>8121081</v>
      </c>
      <c r="X47" s="25">
        <v>8365560</v>
      </c>
      <c r="Y47" s="25">
        <v>8621409</v>
      </c>
      <c r="Z47" s="25">
        <v>8888534</v>
      </c>
      <c r="AA47" s="25">
        <v>9166813</v>
      </c>
      <c r="AB47" s="25">
        <v>9456496</v>
      </c>
      <c r="AC47" s="25">
        <v>9757849</v>
      </c>
      <c r="AD47" s="25">
        <v>10070806</v>
      </c>
      <c r="AE47" s="25">
        <v>10395481</v>
      </c>
      <c r="AF47" s="25">
        <v>10731058</v>
      </c>
      <c r="AG47" s="25">
        <v>11075423</v>
      </c>
      <c r="AH47" s="25">
        <v>11425807</v>
      </c>
      <c r="AI47" s="25">
        <v>11780086</v>
      </c>
      <c r="AJ47" s="25">
        <v>12137912</v>
      </c>
      <c r="AK47" s="25">
        <v>12499499</v>
      </c>
      <c r="AL47" s="25">
        <v>12864091</v>
      </c>
      <c r="AM47" s="25">
        <v>13230978</v>
      </c>
      <c r="AN47" s="25">
        <v>13599984</v>
      </c>
      <c r="AO47" s="25">
        <v>13970812</v>
      </c>
      <c r="AP47" s="25">
        <v>14344444</v>
      </c>
      <c r="AQ47" s="25">
        <v>14723772</v>
      </c>
      <c r="AR47" s="25">
        <v>15112598</v>
      </c>
      <c r="AS47" s="25">
        <v>15513944</v>
      </c>
      <c r="AT47" s="25">
        <v>15928910</v>
      </c>
      <c r="AU47" s="25">
        <v>16357605</v>
      </c>
      <c r="AV47" s="25">
        <v>16800869</v>
      </c>
      <c r="AW47" s="25">
        <v>17259322</v>
      </c>
      <c r="AX47" s="25">
        <v>17733408</v>
      </c>
      <c r="AY47" s="25">
        <v>18223677</v>
      </c>
      <c r="AZ47" s="25">
        <v>18730283</v>
      </c>
      <c r="BA47" s="25">
        <v>19252674</v>
      </c>
      <c r="BB47" s="25">
        <v>19789922</v>
      </c>
      <c r="BC47" s="25">
        <v>20341236</v>
      </c>
      <c r="BD47" s="25">
        <v>20906392</v>
      </c>
      <c r="BE47" s="25">
        <v>21485267</v>
      </c>
      <c r="BF47" s="25">
        <v>22077300</v>
      </c>
      <c r="BG47" s="25">
        <v>22681853</v>
      </c>
      <c r="BH47" s="25">
        <v>23298376</v>
      </c>
      <c r="BI47" s="25">
        <v>23926549</v>
      </c>
      <c r="BJ47" s="25">
        <v>24566070</v>
      </c>
      <c r="BK47" s="25">
        <v>25216261</v>
      </c>
      <c r="BL47" s="25">
        <v>25876387</v>
      </c>
      <c r="BM47" s="25">
        <v>26545864</v>
      </c>
      <c r="BN47" s="25">
        <v>27224262</v>
      </c>
    </row>
    <row r="48" spans="1:66" x14ac:dyDescent="0.25">
      <c r="A48" s="25" t="s">
        <v>317</v>
      </c>
      <c r="B48" s="25" t="s">
        <v>163</v>
      </c>
      <c r="C48" s="25" t="s">
        <v>1444</v>
      </c>
      <c r="D48" s="25" t="s">
        <v>1445</v>
      </c>
      <c r="E48" s="25">
        <v>15248256</v>
      </c>
      <c r="F48" s="25">
        <v>15637700</v>
      </c>
      <c r="G48" s="25">
        <v>16041187</v>
      </c>
      <c r="H48" s="25">
        <v>16461828</v>
      </c>
      <c r="I48" s="25">
        <v>16903830</v>
      </c>
      <c r="J48" s="25">
        <v>17369882</v>
      </c>
      <c r="K48" s="25">
        <v>17862052</v>
      </c>
      <c r="L48" s="25">
        <v>18378620</v>
      </c>
      <c r="M48" s="25">
        <v>18913874</v>
      </c>
      <c r="N48" s="25">
        <v>19459818</v>
      </c>
      <c r="O48" s="25">
        <v>20011033</v>
      </c>
      <c r="P48" s="25">
        <v>20564062</v>
      </c>
      <c r="Q48" s="25">
        <v>21121360</v>
      </c>
      <c r="R48" s="25">
        <v>21690448</v>
      </c>
      <c r="S48" s="25">
        <v>22282127</v>
      </c>
      <c r="T48" s="25">
        <v>22903587</v>
      </c>
      <c r="U48" s="25">
        <v>23560470</v>
      </c>
      <c r="V48" s="25">
        <v>24249127</v>
      </c>
      <c r="W48" s="25">
        <v>24956387</v>
      </c>
      <c r="X48" s="25">
        <v>25663598</v>
      </c>
      <c r="Y48" s="25">
        <v>26358905</v>
      </c>
      <c r="Z48" s="25">
        <v>27040329</v>
      </c>
      <c r="AA48" s="25">
        <v>27717293</v>
      </c>
      <c r="AB48" s="25">
        <v>28403858</v>
      </c>
      <c r="AC48" s="25">
        <v>29119663</v>
      </c>
      <c r="AD48" s="25">
        <v>29881222</v>
      </c>
      <c r="AE48" s="25">
        <v>30683877</v>
      </c>
      <c r="AF48" s="25">
        <v>31528702</v>
      </c>
      <c r="AG48" s="25">
        <v>32443784</v>
      </c>
      <c r="AH48" s="25">
        <v>33464767</v>
      </c>
      <c r="AI48" s="25">
        <v>34612023</v>
      </c>
      <c r="AJ48" s="25">
        <v>35908240</v>
      </c>
      <c r="AK48" s="25">
        <v>37333917</v>
      </c>
      <c r="AL48" s="25">
        <v>38815835</v>
      </c>
      <c r="AM48" s="25">
        <v>40252973</v>
      </c>
      <c r="AN48" s="25">
        <v>41576239</v>
      </c>
      <c r="AO48" s="25">
        <v>42757239</v>
      </c>
      <c r="AP48" s="25">
        <v>43827191</v>
      </c>
      <c r="AQ48" s="25">
        <v>44849968</v>
      </c>
      <c r="AR48" s="25">
        <v>45919615</v>
      </c>
      <c r="AS48" s="25">
        <v>47105830</v>
      </c>
      <c r="AT48" s="25">
        <v>48428534</v>
      </c>
      <c r="AU48" s="25">
        <v>49871670</v>
      </c>
      <c r="AV48" s="25">
        <v>51425583</v>
      </c>
      <c r="AW48" s="25">
        <v>53068869</v>
      </c>
      <c r="AX48" s="25">
        <v>54785894</v>
      </c>
      <c r="AY48" s="25">
        <v>56578046</v>
      </c>
      <c r="AZ48" s="25">
        <v>58453687</v>
      </c>
      <c r="BA48" s="25">
        <v>60411195</v>
      </c>
      <c r="BB48" s="25">
        <v>62448572</v>
      </c>
      <c r="BC48" s="25">
        <v>64563853</v>
      </c>
      <c r="BD48" s="25">
        <v>66755151</v>
      </c>
      <c r="BE48" s="25">
        <v>69020749</v>
      </c>
      <c r="BF48" s="25">
        <v>71358804</v>
      </c>
      <c r="BG48" s="25">
        <v>73767445</v>
      </c>
      <c r="BH48" s="25">
        <v>76244532</v>
      </c>
      <c r="BI48" s="25">
        <v>78789130</v>
      </c>
      <c r="BJ48" s="25">
        <v>81398765</v>
      </c>
      <c r="BK48" s="25">
        <v>84068092</v>
      </c>
      <c r="BL48" s="25">
        <v>86790568</v>
      </c>
      <c r="BM48" s="25">
        <v>89561404</v>
      </c>
      <c r="BN48" s="25">
        <v>92377986</v>
      </c>
    </row>
    <row r="49" spans="1:66" x14ac:dyDescent="0.25">
      <c r="A49" s="25" t="s">
        <v>315</v>
      </c>
      <c r="B49" s="25" t="s">
        <v>201</v>
      </c>
      <c r="C49" s="25" t="s">
        <v>1444</v>
      </c>
      <c r="D49" s="25" t="s">
        <v>1445</v>
      </c>
      <c r="E49" s="25">
        <v>1018254</v>
      </c>
      <c r="F49" s="25">
        <v>1043119</v>
      </c>
      <c r="G49" s="25">
        <v>1069236</v>
      </c>
      <c r="H49" s="25">
        <v>1096638</v>
      </c>
      <c r="I49" s="25">
        <v>1125354</v>
      </c>
      <c r="J49" s="25">
        <v>1155389</v>
      </c>
      <c r="K49" s="25">
        <v>1186782</v>
      </c>
      <c r="L49" s="25">
        <v>1219547</v>
      </c>
      <c r="M49" s="25">
        <v>1253761</v>
      </c>
      <c r="N49" s="25">
        <v>1289519</v>
      </c>
      <c r="O49" s="25">
        <v>1326894</v>
      </c>
      <c r="P49" s="25">
        <v>1365891</v>
      </c>
      <c r="Q49" s="25">
        <v>1406510</v>
      </c>
      <c r="R49" s="25">
        <v>1448632</v>
      </c>
      <c r="S49" s="25">
        <v>1492055</v>
      </c>
      <c r="T49" s="25">
        <v>1536658</v>
      </c>
      <c r="U49" s="25">
        <v>1582361</v>
      </c>
      <c r="V49" s="25">
        <v>1629218</v>
      </c>
      <c r="W49" s="25">
        <v>1677326</v>
      </c>
      <c r="X49" s="25">
        <v>1726865</v>
      </c>
      <c r="Y49" s="25">
        <v>1777932</v>
      </c>
      <c r="Z49" s="25">
        <v>1830629</v>
      </c>
      <c r="AA49" s="25">
        <v>1884873</v>
      </c>
      <c r="AB49" s="25">
        <v>1940454</v>
      </c>
      <c r="AC49" s="25">
        <v>1996994</v>
      </c>
      <c r="AD49" s="25">
        <v>2054308</v>
      </c>
      <c r="AE49" s="25">
        <v>2112359</v>
      </c>
      <c r="AF49" s="25">
        <v>2171319</v>
      </c>
      <c r="AG49" s="25">
        <v>2231462</v>
      </c>
      <c r="AH49" s="25">
        <v>2293161</v>
      </c>
      <c r="AI49" s="25">
        <v>2356740</v>
      </c>
      <c r="AJ49" s="25">
        <v>2422312</v>
      </c>
      <c r="AK49" s="25">
        <v>2489945</v>
      </c>
      <c r="AL49" s="25">
        <v>2559880</v>
      </c>
      <c r="AM49" s="25">
        <v>2632345</v>
      </c>
      <c r="AN49" s="25">
        <v>2707532</v>
      </c>
      <c r="AO49" s="25">
        <v>2785815</v>
      </c>
      <c r="AP49" s="25">
        <v>2867283</v>
      </c>
      <c r="AQ49" s="25">
        <v>2951651</v>
      </c>
      <c r="AR49" s="25">
        <v>3038432</v>
      </c>
      <c r="AS49" s="25">
        <v>3127420</v>
      </c>
      <c r="AT49" s="25">
        <v>3217930</v>
      </c>
      <c r="AU49" s="25">
        <v>3310376</v>
      </c>
      <c r="AV49" s="25">
        <v>3406915</v>
      </c>
      <c r="AW49" s="25">
        <v>3510468</v>
      </c>
      <c r="AX49" s="25">
        <v>3622775</v>
      </c>
      <c r="AY49" s="25">
        <v>3745143</v>
      </c>
      <c r="AZ49" s="25">
        <v>3876123</v>
      </c>
      <c r="BA49" s="25">
        <v>4011487</v>
      </c>
      <c r="BB49" s="25">
        <v>4145400</v>
      </c>
      <c r="BC49" s="25">
        <v>4273738</v>
      </c>
      <c r="BD49" s="25">
        <v>4394842</v>
      </c>
      <c r="BE49" s="25">
        <v>4510197</v>
      </c>
      <c r="BF49" s="25">
        <v>4622757</v>
      </c>
      <c r="BG49" s="25">
        <v>4736965</v>
      </c>
      <c r="BH49" s="25">
        <v>4856093</v>
      </c>
      <c r="BI49" s="25">
        <v>4980996</v>
      </c>
      <c r="BJ49" s="25">
        <v>5110701</v>
      </c>
      <c r="BK49" s="25">
        <v>5244363</v>
      </c>
      <c r="BL49" s="25">
        <v>5380504</v>
      </c>
      <c r="BM49" s="25">
        <v>5518092</v>
      </c>
      <c r="BN49" s="25">
        <v>5657017</v>
      </c>
    </row>
    <row r="50" spans="1:66" x14ac:dyDescent="0.25">
      <c r="A50" s="25" t="s">
        <v>505</v>
      </c>
      <c r="B50" s="25" t="s">
        <v>101</v>
      </c>
      <c r="C50" s="25" t="s">
        <v>1444</v>
      </c>
      <c r="D50" s="25" t="s">
        <v>1445</v>
      </c>
      <c r="E50" s="25">
        <v>16057714</v>
      </c>
      <c r="F50" s="25">
        <v>16567817</v>
      </c>
      <c r="G50" s="25">
        <v>17092919</v>
      </c>
      <c r="H50" s="25">
        <v>17629978</v>
      </c>
      <c r="I50" s="25">
        <v>18175187</v>
      </c>
      <c r="J50" s="25">
        <v>18725242</v>
      </c>
      <c r="K50" s="25">
        <v>19279734</v>
      </c>
      <c r="L50" s="25">
        <v>19837508</v>
      </c>
      <c r="M50" s="25">
        <v>20393704</v>
      </c>
      <c r="N50" s="25">
        <v>20942453</v>
      </c>
      <c r="O50" s="25">
        <v>21480064</v>
      </c>
      <c r="P50" s="25">
        <v>22003983</v>
      </c>
      <c r="Q50" s="25">
        <v>22516429</v>
      </c>
      <c r="R50" s="25">
        <v>23024512</v>
      </c>
      <c r="S50" s="25">
        <v>23538390</v>
      </c>
      <c r="T50" s="25">
        <v>24065502</v>
      </c>
      <c r="U50" s="25">
        <v>24608102</v>
      </c>
      <c r="V50" s="25">
        <v>25164544</v>
      </c>
      <c r="W50" s="25">
        <v>25733669</v>
      </c>
      <c r="X50" s="25">
        <v>26312996</v>
      </c>
      <c r="Y50" s="25">
        <v>26900508</v>
      </c>
      <c r="Z50" s="25">
        <v>27496608</v>
      </c>
      <c r="AA50" s="25">
        <v>28101824</v>
      </c>
      <c r="AB50" s="25">
        <v>28714183</v>
      </c>
      <c r="AC50" s="25">
        <v>29331230</v>
      </c>
      <c r="AD50" s="25">
        <v>29951194</v>
      </c>
      <c r="AE50" s="25">
        <v>30572479</v>
      </c>
      <c r="AF50" s="25">
        <v>31195417</v>
      </c>
      <c r="AG50" s="25">
        <v>31822527</v>
      </c>
      <c r="AH50" s="25">
        <v>32457497</v>
      </c>
      <c r="AI50" s="25">
        <v>33102569</v>
      </c>
      <c r="AJ50" s="25">
        <v>33758328</v>
      </c>
      <c r="AK50" s="25">
        <v>34422568</v>
      </c>
      <c r="AL50" s="25">
        <v>35091272</v>
      </c>
      <c r="AM50" s="25">
        <v>35758978</v>
      </c>
      <c r="AN50" s="25">
        <v>36421438</v>
      </c>
      <c r="AO50" s="25">
        <v>37076387</v>
      </c>
      <c r="AP50" s="25">
        <v>37723803</v>
      </c>
      <c r="AQ50" s="25">
        <v>38364307</v>
      </c>
      <c r="AR50" s="25">
        <v>38999468</v>
      </c>
      <c r="AS50" s="25">
        <v>39629965</v>
      </c>
      <c r="AT50" s="25">
        <v>40255956</v>
      </c>
      <c r="AU50" s="25">
        <v>40875363</v>
      </c>
      <c r="AV50" s="25">
        <v>41483872</v>
      </c>
      <c r="AW50" s="25">
        <v>42075953</v>
      </c>
      <c r="AX50" s="25">
        <v>42647731</v>
      </c>
      <c r="AY50" s="25">
        <v>43200901</v>
      </c>
      <c r="AZ50" s="25">
        <v>43737512</v>
      </c>
      <c r="BA50" s="25">
        <v>44254972</v>
      </c>
      <c r="BB50" s="25">
        <v>44750054</v>
      </c>
      <c r="BC50" s="25">
        <v>45222699</v>
      </c>
      <c r="BD50" s="25">
        <v>45662747</v>
      </c>
      <c r="BE50" s="25">
        <v>46075721</v>
      </c>
      <c r="BF50" s="25">
        <v>46495492</v>
      </c>
      <c r="BG50" s="25">
        <v>46967706</v>
      </c>
      <c r="BH50" s="25">
        <v>47520667</v>
      </c>
      <c r="BI50" s="25">
        <v>48175048</v>
      </c>
      <c r="BJ50" s="25">
        <v>48909844</v>
      </c>
      <c r="BK50" s="25">
        <v>49661056</v>
      </c>
      <c r="BL50" s="25">
        <v>50339443</v>
      </c>
      <c r="BM50" s="25">
        <v>50882884</v>
      </c>
      <c r="BN50" s="25">
        <v>51265841</v>
      </c>
    </row>
    <row r="51" spans="1:66" x14ac:dyDescent="0.25">
      <c r="A51" s="25" t="s">
        <v>289</v>
      </c>
      <c r="B51" s="25" t="s">
        <v>244</v>
      </c>
      <c r="C51" s="25" t="s">
        <v>1444</v>
      </c>
      <c r="D51" s="25" t="s">
        <v>1445</v>
      </c>
      <c r="E51" s="25">
        <v>191122</v>
      </c>
      <c r="F51" s="25">
        <v>194149</v>
      </c>
      <c r="G51" s="25">
        <v>197202</v>
      </c>
      <c r="H51" s="25">
        <v>200371</v>
      </c>
      <c r="I51" s="25">
        <v>203762</v>
      </c>
      <c r="J51" s="25">
        <v>207429</v>
      </c>
      <c r="K51" s="25">
        <v>211477</v>
      </c>
      <c r="L51" s="25">
        <v>215900</v>
      </c>
      <c r="M51" s="25">
        <v>220574</v>
      </c>
      <c r="N51" s="25">
        <v>225324</v>
      </c>
      <c r="O51" s="25">
        <v>230055</v>
      </c>
      <c r="P51" s="25">
        <v>234645</v>
      </c>
      <c r="Q51" s="25">
        <v>239229</v>
      </c>
      <c r="R51" s="25">
        <v>244207</v>
      </c>
      <c r="S51" s="25">
        <v>250107</v>
      </c>
      <c r="T51" s="25">
        <v>257285</v>
      </c>
      <c r="U51" s="25">
        <v>265958</v>
      </c>
      <c r="V51" s="25">
        <v>275903</v>
      </c>
      <c r="W51" s="25">
        <v>286628</v>
      </c>
      <c r="X51" s="25">
        <v>297451</v>
      </c>
      <c r="Y51" s="25">
        <v>307831</v>
      </c>
      <c r="Z51" s="25">
        <v>317617</v>
      </c>
      <c r="AA51" s="25">
        <v>326944</v>
      </c>
      <c r="AB51" s="25">
        <v>336088</v>
      </c>
      <c r="AC51" s="25">
        <v>345455</v>
      </c>
      <c r="AD51" s="25">
        <v>355337</v>
      </c>
      <c r="AE51" s="25">
        <v>365765</v>
      </c>
      <c r="AF51" s="25">
        <v>376647</v>
      </c>
      <c r="AG51" s="25">
        <v>387964</v>
      </c>
      <c r="AH51" s="25">
        <v>399638</v>
      </c>
      <c r="AI51" s="25">
        <v>411598</v>
      </c>
      <c r="AJ51" s="25">
        <v>423873</v>
      </c>
      <c r="AK51" s="25">
        <v>436454</v>
      </c>
      <c r="AL51" s="25">
        <v>449270</v>
      </c>
      <c r="AM51" s="25">
        <v>462280</v>
      </c>
      <c r="AN51" s="25">
        <v>475394</v>
      </c>
      <c r="AO51" s="25">
        <v>488625</v>
      </c>
      <c r="AP51" s="25">
        <v>501955</v>
      </c>
      <c r="AQ51" s="25">
        <v>515382</v>
      </c>
      <c r="AR51" s="25">
        <v>528853</v>
      </c>
      <c r="AS51" s="25">
        <v>542358</v>
      </c>
      <c r="AT51" s="25">
        <v>555895</v>
      </c>
      <c r="AU51" s="25">
        <v>569480</v>
      </c>
      <c r="AV51" s="25">
        <v>583213</v>
      </c>
      <c r="AW51" s="25">
        <v>597230</v>
      </c>
      <c r="AX51" s="25">
        <v>611625</v>
      </c>
      <c r="AY51" s="25">
        <v>626427</v>
      </c>
      <c r="AZ51" s="25">
        <v>641624</v>
      </c>
      <c r="BA51" s="25">
        <v>657227</v>
      </c>
      <c r="BB51" s="25">
        <v>673251</v>
      </c>
      <c r="BC51" s="25">
        <v>689696</v>
      </c>
      <c r="BD51" s="25">
        <v>706578</v>
      </c>
      <c r="BE51" s="25">
        <v>723865</v>
      </c>
      <c r="BF51" s="25">
        <v>741511</v>
      </c>
      <c r="BG51" s="25">
        <v>759390</v>
      </c>
      <c r="BH51" s="25">
        <v>777435</v>
      </c>
      <c r="BI51" s="25">
        <v>795597</v>
      </c>
      <c r="BJ51" s="25">
        <v>813890</v>
      </c>
      <c r="BK51" s="25">
        <v>832322</v>
      </c>
      <c r="BL51" s="25">
        <v>850891</v>
      </c>
      <c r="BM51" s="25">
        <v>869595</v>
      </c>
      <c r="BN51" s="25">
        <v>888456</v>
      </c>
    </row>
    <row r="52" spans="1:66" x14ac:dyDescent="0.25">
      <c r="A52" s="25" t="s">
        <v>336</v>
      </c>
      <c r="B52" s="25" t="s">
        <v>335</v>
      </c>
      <c r="C52" s="25" t="s">
        <v>1444</v>
      </c>
      <c r="D52" s="25" t="s">
        <v>1445</v>
      </c>
      <c r="E52" s="25">
        <v>201770</v>
      </c>
      <c r="F52" s="25">
        <v>205321</v>
      </c>
      <c r="G52" s="25">
        <v>210141</v>
      </c>
      <c r="H52" s="25">
        <v>216087</v>
      </c>
      <c r="I52" s="25">
        <v>222949</v>
      </c>
      <c r="J52" s="25">
        <v>230421</v>
      </c>
      <c r="K52" s="25">
        <v>238655</v>
      </c>
      <c r="L52" s="25">
        <v>247522</v>
      </c>
      <c r="M52" s="25">
        <v>256169</v>
      </c>
      <c r="N52" s="25">
        <v>263461</v>
      </c>
      <c r="O52" s="25">
        <v>268633</v>
      </c>
      <c r="P52" s="25">
        <v>271315</v>
      </c>
      <c r="Q52" s="25">
        <v>271841</v>
      </c>
      <c r="R52" s="25">
        <v>271068</v>
      </c>
      <c r="S52" s="25">
        <v>270228</v>
      </c>
      <c r="T52" s="25">
        <v>270240</v>
      </c>
      <c r="U52" s="25">
        <v>271345</v>
      </c>
      <c r="V52" s="25">
        <v>273335</v>
      </c>
      <c r="W52" s="25">
        <v>276182</v>
      </c>
      <c r="X52" s="25">
        <v>279729</v>
      </c>
      <c r="Y52" s="25">
        <v>283848</v>
      </c>
      <c r="Z52" s="25">
        <v>288678</v>
      </c>
      <c r="AA52" s="25">
        <v>294244</v>
      </c>
      <c r="AB52" s="25">
        <v>300226</v>
      </c>
      <c r="AC52" s="25">
        <v>306140</v>
      </c>
      <c r="AD52" s="25">
        <v>311668</v>
      </c>
      <c r="AE52" s="25">
        <v>316613</v>
      </c>
      <c r="AF52" s="25">
        <v>321137</v>
      </c>
      <c r="AG52" s="25">
        <v>325744</v>
      </c>
      <c r="AH52" s="25">
        <v>331180</v>
      </c>
      <c r="AI52" s="25">
        <v>337953</v>
      </c>
      <c r="AJ52" s="25">
        <v>346229</v>
      </c>
      <c r="AK52" s="25">
        <v>355763</v>
      </c>
      <c r="AL52" s="25">
        <v>366057</v>
      </c>
      <c r="AM52" s="25">
        <v>376409</v>
      </c>
      <c r="AN52" s="25">
        <v>386288</v>
      </c>
      <c r="AO52" s="25">
        <v>395533</v>
      </c>
      <c r="AP52" s="25">
        <v>404248</v>
      </c>
      <c r="AQ52" s="25">
        <v>412513</v>
      </c>
      <c r="AR52" s="25">
        <v>420456</v>
      </c>
      <c r="AS52" s="25">
        <v>428178</v>
      </c>
      <c r="AT52" s="25">
        <v>435701</v>
      </c>
      <c r="AU52" s="25">
        <v>442955</v>
      </c>
      <c r="AV52" s="25">
        <v>449925</v>
      </c>
      <c r="AW52" s="25">
        <v>456619</v>
      </c>
      <c r="AX52" s="25">
        <v>463034</v>
      </c>
      <c r="AY52" s="25">
        <v>469171</v>
      </c>
      <c r="AZ52" s="25">
        <v>475067</v>
      </c>
      <c r="BA52" s="25">
        <v>480846</v>
      </c>
      <c r="BB52" s="25">
        <v>486667</v>
      </c>
      <c r="BC52" s="25">
        <v>492644</v>
      </c>
      <c r="BD52" s="25">
        <v>498858</v>
      </c>
      <c r="BE52" s="25">
        <v>505241</v>
      </c>
      <c r="BF52" s="25">
        <v>511740</v>
      </c>
      <c r="BG52" s="25">
        <v>518276</v>
      </c>
      <c r="BH52" s="25">
        <v>524740</v>
      </c>
      <c r="BI52" s="25">
        <v>531140</v>
      </c>
      <c r="BJ52" s="25">
        <v>537499</v>
      </c>
      <c r="BK52" s="25">
        <v>543764</v>
      </c>
      <c r="BL52" s="25">
        <v>549936</v>
      </c>
      <c r="BM52" s="25">
        <v>555988</v>
      </c>
      <c r="BN52" s="25">
        <v>561901</v>
      </c>
    </row>
    <row r="53" spans="1:66" x14ac:dyDescent="0.25">
      <c r="A53" s="25" t="s">
        <v>494</v>
      </c>
      <c r="B53" s="25" t="s">
        <v>137</v>
      </c>
      <c r="C53" s="25" t="s">
        <v>1444</v>
      </c>
      <c r="D53" s="25" t="s">
        <v>1445</v>
      </c>
      <c r="E53" s="25">
        <v>1330787</v>
      </c>
      <c r="F53" s="25">
        <v>1381187</v>
      </c>
      <c r="G53" s="25">
        <v>1433346</v>
      </c>
      <c r="H53" s="25">
        <v>1486555</v>
      </c>
      <c r="I53" s="25">
        <v>1539942</v>
      </c>
      <c r="J53" s="25">
        <v>1592834</v>
      </c>
      <c r="K53" s="25">
        <v>1645076</v>
      </c>
      <c r="L53" s="25">
        <v>1696742</v>
      </c>
      <c r="M53" s="25">
        <v>1747690</v>
      </c>
      <c r="N53" s="25">
        <v>1797891</v>
      </c>
      <c r="O53" s="25">
        <v>1847394</v>
      </c>
      <c r="P53" s="25">
        <v>1896074</v>
      </c>
      <c r="Q53" s="25">
        <v>1944170</v>
      </c>
      <c r="R53" s="25">
        <v>1992522</v>
      </c>
      <c r="S53" s="25">
        <v>2042242</v>
      </c>
      <c r="T53" s="25">
        <v>2094186</v>
      </c>
      <c r="U53" s="25">
        <v>2148681</v>
      </c>
      <c r="V53" s="25">
        <v>2205618</v>
      </c>
      <c r="W53" s="25">
        <v>2264942</v>
      </c>
      <c r="X53" s="25">
        <v>2326460</v>
      </c>
      <c r="Y53" s="25">
        <v>2389973</v>
      </c>
      <c r="Z53" s="25">
        <v>2455593</v>
      </c>
      <c r="AA53" s="25">
        <v>2523358</v>
      </c>
      <c r="AB53" s="25">
        <v>2593015</v>
      </c>
      <c r="AC53" s="25">
        <v>2664220</v>
      </c>
      <c r="AD53" s="25">
        <v>2736719</v>
      </c>
      <c r="AE53" s="25">
        <v>2810245</v>
      </c>
      <c r="AF53" s="25">
        <v>2884856</v>
      </c>
      <c r="AG53" s="25">
        <v>2960932</v>
      </c>
      <c r="AH53" s="25">
        <v>3039015</v>
      </c>
      <c r="AI53" s="25">
        <v>3119436</v>
      </c>
      <c r="AJ53" s="25">
        <v>3202083</v>
      </c>
      <c r="AK53" s="25">
        <v>3286525</v>
      </c>
      <c r="AL53" s="25">
        <v>3372298</v>
      </c>
      <c r="AM53" s="25">
        <v>3458829</v>
      </c>
      <c r="AN53" s="25">
        <v>3545524</v>
      </c>
      <c r="AO53" s="25">
        <v>3632361</v>
      </c>
      <c r="AP53" s="25">
        <v>3718952</v>
      </c>
      <c r="AQ53" s="25">
        <v>3803893</v>
      </c>
      <c r="AR53" s="25">
        <v>3885428</v>
      </c>
      <c r="AS53" s="25">
        <v>3962369</v>
      </c>
      <c r="AT53" s="25">
        <v>4034074</v>
      </c>
      <c r="AU53" s="25">
        <v>4100922</v>
      </c>
      <c r="AV53" s="25">
        <v>4164053</v>
      </c>
      <c r="AW53" s="25">
        <v>4225156</v>
      </c>
      <c r="AX53" s="25">
        <v>4285504</v>
      </c>
      <c r="AY53" s="25">
        <v>4345421</v>
      </c>
      <c r="AZ53" s="25">
        <v>4404626</v>
      </c>
      <c r="BA53" s="25">
        <v>4463123</v>
      </c>
      <c r="BB53" s="25">
        <v>4520739</v>
      </c>
      <c r="BC53" s="25">
        <v>4577371</v>
      </c>
      <c r="BD53" s="25">
        <v>4633086</v>
      </c>
      <c r="BE53" s="25">
        <v>4688003</v>
      </c>
      <c r="BF53" s="25">
        <v>4742111</v>
      </c>
      <c r="BG53" s="25">
        <v>4795390</v>
      </c>
      <c r="BH53" s="25">
        <v>4847805</v>
      </c>
      <c r="BI53" s="25">
        <v>4899336</v>
      </c>
      <c r="BJ53" s="25">
        <v>4949955</v>
      </c>
      <c r="BK53" s="25">
        <v>4999443</v>
      </c>
      <c r="BL53" s="25">
        <v>5047561</v>
      </c>
      <c r="BM53" s="25">
        <v>5094114</v>
      </c>
      <c r="BN53" s="25">
        <v>5139053</v>
      </c>
    </row>
    <row r="54" spans="1:66" x14ac:dyDescent="0.25">
      <c r="A54" s="25" t="s">
        <v>1267</v>
      </c>
      <c r="B54" s="25" t="s">
        <v>1266</v>
      </c>
      <c r="C54" s="25" t="s">
        <v>1444</v>
      </c>
      <c r="D54" s="25" t="s">
        <v>1445</v>
      </c>
      <c r="E54" s="25">
        <v>4194711</v>
      </c>
      <c r="F54" s="25">
        <v>4274052</v>
      </c>
      <c r="G54" s="25">
        <v>4353623</v>
      </c>
      <c r="H54" s="25">
        <v>4432240</v>
      </c>
      <c r="I54" s="25">
        <v>4508189</v>
      </c>
      <c r="J54" s="25">
        <v>4580382</v>
      </c>
      <c r="K54" s="25">
        <v>4648353</v>
      </c>
      <c r="L54" s="25">
        <v>4712556</v>
      </c>
      <c r="M54" s="25">
        <v>4773890</v>
      </c>
      <c r="N54" s="25">
        <v>4833839</v>
      </c>
      <c r="O54" s="25">
        <v>4893444</v>
      </c>
      <c r="P54" s="25">
        <v>4953088</v>
      </c>
      <c r="Q54" s="25">
        <v>5012600</v>
      </c>
      <c r="R54" s="25">
        <v>5071912</v>
      </c>
      <c r="S54" s="25">
        <v>5130797</v>
      </c>
      <c r="T54" s="25">
        <v>5189174</v>
      </c>
      <c r="U54" s="25">
        <v>5246547</v>
      </c>
      <c r="V54" s="25">
        <v>5303289</v>
      </c>
      <c r="W54" s="25">
        <v>5360562</v>
      </c>
      <c r="X54" s="25">
        <v>5419911</v>
      </c>
      <c r="Y54" s="25">
        <v>5482191</v>
      </c>
      <c r="Z54" s="25">
        <v>5548521</v>
      </c>
      <c r="AA54" s="25">
        <v>5617902</v>
      </c>
      <c r="AB54" s="25">
        <v>5687113</v>
      </c>
      <c r="AC54" s="25">
        <v>5751508</v>
      </c>
      <c r="AD54" s="25">
        <v>5808206</v>
      </c>
      <c r="AE54" s="25">
        <v>5855445</v>
      </c>
      <c r="AF54" s="25">
        <v>5894820</v>
      </c>
      <c r="AG54" s="25">
        <v>5930153</v>
      </c>
      <c r="AH54" s="25">
        <v>5967028</v>
      </c>
      <c r="AI54" s="25">
        <v>6009262</v>
      </c>
      <c r="AJ54" s="25">
        <v>6058334</v>
      </c>
      <c r="AK54" s="25">
        <v>6112784</v>
      </c>
      <c r="AL54" s="25">
        <v>6170324</v>
      </c>
      <c r="AM54" s="25">
        <v>6227332</v>
      </c>
      <c r="AN54" s="25">
        <v>6281204</v>
      </c>
      <c r="AO54" s="25">
        <v>6331277</v>
      </c>
      <c r="AP54" s="25">
        <v>6378551</v>
      </c>
      <c r="AQ54" s="25">
        <v>6423851</v>
      </c>
      <c r="AR54" s="25">
        <v>6468461</v>
      </c>
      <c r="AS54" s="25">
        <v>6513486</v>
      </c>
      <c r="AT54" s="25">
        <v>6559097</v>
      </c>
      <c r="AU54" s="25">
        <v>6604966</v>
      </c>
      <c r="AV54" s="25">
        <v>6650981</v>
      </c>
      <c r="AW54" s="25">
        <v>6696985</v>
      </c>
      <c r="AX54" s="25">
        <v>6742657</v>
      </c>
      <c r="AY54" s="25">
        <v>6788122</v>
      </c>
      <c r="AZ54" s="25">
        <v>6833394</v>
      </c>
      <c r="BA54" s="25">
        <v>6878973</v>
      </c>
      <c r="BB54" s="25">
        <v>6925446</v>
      </c>
      <c r="BC54" s="25">
        <v>6973193</v>
      </c>
      <c r="BD54" s="25">
        <v>7022367</v>
      </c>
      <c r="BE54" s="25">
        <v>7072640</v>
      </c>
      <c r="BF54" s="25">
        <v>7123315</v>
      </c>
      <c r="BG54" s="25">
        <v>7173443</v>
      </c>
      <c r="BH54" s="25">
        <v>7222197</v>
      </c>
      <c r="BI54" s="25">
        <v>7269385</v>
      </c>
      <c r="BJ54" s="25">
        <v>7314956</v>
      </c>
      <c r="BK54" s="25">
        <v>7358929</v>
      </c>
      <c r="BL54" s="25">
        <v>7401389</v>
      </c>
      <c r="BM54" s="25">
        <v>7442291</v>
      </c>
      <c r="BN54" s="25">
        <v>7481631</v>
      </c>
    </row>
    <row r="55" spans="1:66" x14ac:dyDescent="0.25">
      <c r="A55" s="25" t="s">
        <v>468</v>
      </c>
      <c r="B55" s="25" t="s">
        <v>175</v>
      </c>
      <c r="C55" s="25" t="s">
        <v>1444</v>
      </c>
      <c r="D55" s="25" t="s">
        <v>1445</v>
      </c>
      <c r="E55" s="25">
        <v>7141241</v>
      </c>
      <c r="F55" s="25">
        <v>7291201</v>
      </c>
      <c r="G55" s="25">
        <v>7453535</v>
      </c>
      <c r="H55" s="25">
        <v>7623300</v>
      </c>
      <c r="I55" s="25">
        <v>7793258</v>
      </c>
      <c r="J55" s="25">
        <v>7958171</v>
      </c>
      <c r="K55" s="25">
        <v>8115487</v>
      </c>
      <c r="L55" s="25">
        <v>8266373</v>
      </c>
      <c r="M55" s="25">
        <v>8413549</v>
      </c>
      <c r="N55" s="25">
        <v>8561391</v>
      </c>
      <c r="O55" s="25">
        <v>8712535</v>
      </c>
      <c r="P55" s="25">
        <v>8868087</v>
      </c>
      <c r="Q55" s="25">
        <v>9025347</v>
      </c>
      <c r="R55" s="25">
        <v>9178809</v>
      </c>
      <c r="S55" s="25">
        <v>9320943</v>
      </c>
      <c r="T55" s="25">
        <v>9446441</v>
      </c>
      <c r="U55" s="25">
        <v>9554186</v>
      </c>
      <c r="V55" s="25">
        <v>9646142</v>
      </c>
      <c r="W55" s="25">
        <v>9724044</v>
      </c>
      <c r="X55" s="25">
        <v>9790850</v>
      </c>
      <c r="Y55" s="25">
        <v>9849457</v>
      </c>
      <c r="Z55" s="25">
        <v>9898891</v>
      </c>
      <c r="AA55" s="25">
        <v>9940314</v>
      </c>
      <c r="AB55" s="25">
        <v>9981303</v>
      </c>
      <c r="AC55" s="25">
        <v>10031651</v>
      </c>
      <c r="AD55" s="25">
        <v>10097910</v>
      </c>
      <c r="AE55" s="25">
        <v>10183894</v>
      </c>
      <c r="AF55" s="25">
        <v>10286645</v>
      </c>
      <c r="AG55" s="25">
        <v>10397519</v>
      </c>
      <c r="AH55" s="25">
        <v>10503967</v>
      </c>
      <c r="AI55" s="25">
        <v>10596986</v>
      </c>
      <c r="AJ55" s="25">
        <v>10673534</v>
      </c>
      <c r="AK55" s="25">
        <v>10736386</v>
      </c>
      <c r="AL55" s="25">
        <v>10789312</v>
      </c>
      <c r="AM55" s="25">
        <v>10838461</v>
      </c>
      <c r="AN55" s="25">
        <v>10888246</v>
      </c>
      <c r="AO55" s="25">
        <v>10939285</v>
      </c>
      <c r="AP55" s="25">
        <v>10989730</v>
      </c>
      <c r="AQ55" s="25">
        <v>11038706</v>
      </c>
      <c r="AR55" s="25">
        <v>11084673</v>
      </c>
      <c r="AS55" s="25">
        <v>11126423</v>
      </c>
      <c r="AT55" s="25">
        <v>11164676</v>
      </c>
      <c r="AU55" s="25">
        <v>11199664</v>
      </c>
      <c r="AV55" s="25">
        <v>11229185</v>
      </c>
      <c r="AW55" s="25">
        <v>11250369</v>
      </c>
      <c r="AX55" s="25">
        <v>11261586</v>
      </c>
      <c r="AY55" s="25">
        <v>11261241</v>
      </c>
      <c r="AZ55" s="25">
        <v>11251117</v>
      </c>
      <c r="BA55" s="25">
        <v>11236975</v>
      </c>
      <c r="BB55" s="25">
        <v>11226711</v>
      </c>
      <c r="BC55" s="25">
        <v>11225833</v>
      </c>
      <c r="BD55" s="25">
        <v>11236671</v>
      </c>
      <c r="BE55" s="25">
        <v>11257112</v>
      </c>
      <c r="BF55" s="25">
        <v>11282722</v>
      </c>
      <c r="BG55" s="25">
        <v>11306909</v>
      </c>
      <c r="BH55" s="25">
        <v>11324777</v>
      </c>
      <c r="BI55" s="25">
        <v>11335108</v>
      </c>
      <c r="BJ55" s="25">
        <v>11339255</v>
      </c>
      <c r="BK55" s="25">
        <v>11338146</v>
      </c>
      <c r="BL55" s="25">
        <v>11333484</v>
      </c>
      <c r="BM55" s="25">
        <v>11326616</v>
      </c>
      <c r="BN55" s="25">
        <v>11317498</v>
      </c>
    </row>
    <row r="56" spans="1:66" x14ac:dyDescent="0.25">
      <c r="A56" s="25" t="s">
        <v>469</v>
      </c>
      <c r="B56" s="25" t="s">
        <v>1268</v>
      </c>
      <c r="C56" s="25" t="s">
        <v>1444</v>
      </c>
      <c r="D56" s="25" t="s">
        <v>1445</v>
      </c>
      <c r="E56" s="25">
        <v>124826</v>
      </c>
      <c r="F56" s="25">
        <v>126125</v>
      </c>
      <c r="G56" s="25">
        <v>128414</v>
      </c>
      <c r="H56" s="25">
        <v>130860</v>
      </c>
      <c r="I56" s="25">
        <v>133148</v>
      </c>
      <c r="J56" s="25">
        <v>135266</v>
      </c>
      <c r="K56" s="25">
        <v>136682</v>
      </c>
      <c r="L56" s="25">
        <v>138140</v>
      </c>
      <c r="M56" s="25">
        <v>140298</v>
      </c>
      <c r="N56" s="25">
        <v>142581</v>
      </c>
      <c r="O56" s="25">
        <v>144739</v>
      </c>
      <c r="P56" s="25">
        <v>147389</v>
      </c>
      <c r="Q56" s="25">
        <v>147710</v>
      </c>
      <c r="R56" s="25">
        <v>146912</v>
      </c>
      <c r="S56" s="25">
        <v>148351</v>
      </c>
      <c r="T56" s="25">
        <v>149129</v>
      </c>
      <c r="U56" s="25">
        <v>149399</v>
      </c>
      <c r="V56" s="25">
        <v>149459</v>
      </c>
      <c r="W56" s="25">
        <v>148341</v>
      </c>
      <c r="X56" s="25">
        <v>147851</v>
      </c>
      <c r="Y56" s="25">
        <v>148041</v>
      </c>
      <c r="Z56" s="25">
        <v>148629</v>
      </c>
      <c r="AA56" s="25">
        <v>150101</v>
      </c>
      <c r="AB56" s="25">
        <v>151159</v>
      </c>
      <c r="AC56" s="25">
        <v>151940</v>
      </c>
      <c r="AD56" s="25">
        <v>152711</v>
      </c>
      <c r="AE56" s="25">
        <v>152662</v>
      </c>
      <c r="AF56" s="25">
        <v>151456</v>
      </c>
      <c r="AG56" s="25">
        <v>149254</v>
      </c>
      <c r="AH56" s="25">
        <v>146937</v>
      </c>
      <c r="AI56" s="25">
        <v>145400</v>
      </c>
      <c r="AJ56" s="25">
        <v>144403</v>
      </c>
      <c r="AK56" s="25">
        <v>143912</v>
      </c>
      <c r="AL56" s="25">
        <v>144299</v>
      </c>
      <c r="AM56" s="25">
        <v>144630</v>
      </c>
      <c r="AN56" s="25">
        <v>145139</v>
      </c>
      <c r="AO56" s="25">
        <v>146306</v>
      </c>
      <c r="AP56" s="25">
        <v>146956</v>
      </c>
      <c r="AQ56" s="25">
        <v>144472</v>
      </c>
      <c r="AR56" s="25">
        <v>139428</v>
      </c>
      <c r="AS56" s="25">
        <v>133860</v>
      </c>
      <c r="AT56" s="25">
        <v>129047</v>
      </c>
      <c r="AU56" s="25">
        <v>129205</v>
      </c>
      <c r="AV56" s="25">
        <v>131897</v>
      </c>
      <c r="AW56" s="25">
        <v>134192</v>
      </c>
      <c r="AX56" s="25">
        <v>137658</v>
      </c>
      <c r="AY56" s="25">
        <v>141239</v>
      </c>
      <c r="AZ56" s="25">
        <v>144056</v>
      </c>
      <c r="BA56" s="25">
        <v>145880</v>
      </c>
      <c r="BB56" s="25">
        <v>146833</v>
      </c>
      <c r="BC56" s="25">
        <v>148703</v>
      </c>
      <c r="BD56" s="25">
        <v>150831</v>
      </c>
      <c r="BE56" s="25">
        <v>152088</v>
      </c>
      <c r="BF56" s="25">
        <v>153822</v>
      </c>
      <c r="BG56" s="25">
        <v>155909</v>
      </c>
      <c r="BH56" s="25">
        <v>157980</v>
      </c>
      <c r="BI56" s="25">
        <v>159664</v>
      </c>
      <c r="BJ56" s="25">
        <v>160175</v>
      </c>
      <c r="BK56" s="25">
        <v>159336</v>
      </c>
      <c r="BL56" s="25">
        <v>157441</v>
      </c>
      <c r="BM56" s="25">
        <v>154947</v>
      </c>
      <c r="BN56" s="25">
        <v>152369</v>
      </c>
    </row>
    <row r="57" spans="1:66" x14ac:dyDescent="0.25">
      <c r="A57" s="25" t="s">
        <v>467</v>
      </c>
      <c r="B57" s="25" t="s">
        <v>168</v>
      </c>
      <c r="C57" s="25" t="s">
        <v>1444</v>
      </c>
      <c r="D57" s="25" t="s">
        <v>1445</v>
      </c>
      <c r="E57" s="25">
        <v>7870</v>
      </c>
      <c r="F57" s="25">
        <v>8024</v>
      </c>
      <c r="G57" s="25">
        <v>8141</v>
      </c>
      <c r="H57" s="25">
        <v>8219</v>
      </c>
      <c r="I57" s="25">
        <v>8299</v>
      </c>
      <c r="J57" s="25">
        <v>8370</v>
      </c>
      <c r="K57" s="25">
        <v>8444</v>
      </c>
      <c r="L57" s="25">
        <v>8518</v>
      </c>
      <c r="M57" s="25">
        <v>8638</v>
      </c>
      <c r="N57" s="25">
        <v>8833</v>
      </c>
      <c r="O57" s="25">
        <v>9143</v>
      </c>
      <c r="P57" s="25">
        <v>9588</v>
      </c>
      <c r="Q57" s="25">
        <v>10135</v>
      </c>
      <c r="R57" s="25">
        <v>10778</v>
      </c>
      <c r="S57" s="25">
        <v>11488</v>
      </c>
      <c r="T57" s="25">
        <v>12234</v>
      </c>
      <c r="U57" s="25">
        <v>13023</v>
      </c>
      <c r="V57" s="25">
        <v>13848</v>
      </c>
      <c r="W57" s="25">
        <v>14681</v>
      </c>
      <c r="X57" s="25">
        <v>15485</v>
      </c>
      <c r="Y57" s="25">
        <v>16207</v>
      </c>
      <c r="Z57" s="25">
        <v>16857</v>
      </c>
      <c r="AA57" s="25">
        <v>17436</v>
      </c>
      <c r="AB57" s="25">
        <v>18005</v>
      </c>
      <c r="AC57" s="25">
        <v>18662</v>
      </c>
      <c r="AD57" s="25">
        <v>19460</v>
      </c>
      <c r="AE57" s="25">
        <v>20426</v>
      </c>
      <c r="AF57" s="25">
        <v>21539</v>
      </c>
      <c r="AG57" s="25">
        <v>22775</v>
      </c>
      <c r="AH57" s="25">
        <v>24028</v>
      </c>
      <c r="AI57" s="25">
        <v>25307</v>
      </c>
      <c r="AJ57" s="25">
        <v>26540</v>
      </c>
      <c r="AK57" s="25">
        <v>27784</v>
      </c>
      <c r="AL57" s="25">
        <v>29068</v>
      </c>
      <c r="AM57" s="25">
        <v>30521</v>
      </c>
      <c r="AN57" s="25">
        <v>32161</v>
      </c>
      <c r="AO57" s="25">
        <v>34065</v>
      </c>
      <c r="AP57" s="25">
        <v>36155</v>
      </c>
      <c r="AQ57" s="25">
        <v>38330</v>
      </c>
      <c r="AR57" s="25">
        <v>40423</v>
      </c>
      <c r="AS57" s="25">
        <v>42305</v>
      </c>
      <c r="AT57" s="25">
        <v>43934</v>
      </c>
      <c r="AU57" s="25">
        <v>45347</v>
      </c>
      <c r="AV57" s="25">
        <v>46624</v>
      </c>
      <c r="AW57" s="25">
        <v>47899</v>
      </c>
      <c r="AX57" s="25">
        <v>49261</v>
      </c>
      <c r="AY57" s="25">
        <v>50729</v>
      </c>
      <c r="AZ57" s="25">
        <v>52280</v>
      </c>
      <c r="BA57" s="25">
        <v>53835</v>
      </c>
      <c r="BB57" s="25">
        <v>55321</v>
      </c>
      <c r="BC57" s="25">
        <v>56672</v>
      </c>
      <c r="BD57" s="25">
        <v>57877</v>
      </c>
      <c r="BE57" s="25">
        <v>58963</v>
      </c>
      <c r="BF57" s="25">
        <v>59933</v>
      </c>
      <c r="BG57" s="25">
        <v>60848</v>
      </c>
      <c r="BH57" s="25">
        <v>61721</v>
      </c>
      <c r="BI57" s="25">
        <v>62564</v>
      </c>
      <c r="BJ57" s="25">
        <v>63382</v>
      </c>
      <c r="BK57" s="25">
        <v>64172</v>
      </c>
      <c r="BL57" s="25">
        <v>64948</v>
      </c>
      <c r="BM57" s="25">
        <v>65720</v>
      </c>
      <c r="BN57" s="25">
        <v>66498</v>
      </c>
    </row>
    <row r="58" spans="1:66" x14ac:dyDescent="0.25">
      <c r="A58" s="25" t="s">
        <v>390</v>
      </c>
      <c r="B58" s="25" t="s">
        <v>148</v>
      </c>
      <c r="C58" s="25" t="s">
        <v>1444</v>
      </c>
      <c r="D58" s="25" t="s">
        <v>1445</v>
      </c>
      <c r="E58" s="25">
        <v>572933</v>
      </c>
      <c r="F58" s="25">
        <v>576402</v>
      </c>
      <c r="G58" s="25">
        <v>577696</v>
      </c>
      <c r="H58" s="25">
        <v>577918</v>
      </c>
      <c r="I58" s="25">
        <v>578628</v>
      </c>
      <c r="J58" s="25">
        <v>580972</v>
      </c>
      <c r="K58" s="25">
        <v>585313</v>
      </c>
      <c r="L58" s="25">
        <v>591301</v>
      </c>
      <c r="M58" s="25">
        <v>598495</v>
      </c>
      <c r="N58" s="25">
        <v>606121</v>
      </c>
      <c r="O58" s="25">
        <v>613618</v>
      </c>
      <c r="P58" s="25">
        <v>620860</v>
      </c>
      <c r="Q58" s="25">
        <v>628002</v>
      </c>
      <c r="R58" s="25">
        <v>635105</v>
      </c>
      <c r="S58" s="25">
        <v>642322</v>
      </c>
      <c r="T58" s="25">
        <v>649753</v>
      </c>
      <c r="U58" s="25">
        <v>657524</v>
      </c>
      <c r="V58" s="25">
        <v>665521</v>
      </c>
      <c r="W58" s="25">
        <v>673253</v>
      </c>
      <c r="X58" s="25">
        <v>680010</v>
      </c>
      <c r="Y58" s="25">
        <v>685408</v>
      </c>
      <c r="Z58" s="25">
        <v>689170</v>
      </c>
      <c r="AA58" s="25">
        <v>691716</v>
      </c>
      <c r="AB58" s="25">
        <v>694076</v>
      </c>
      <c r="AC58" s="25">
        <v>697715</v>
      </c>
      <c r="AD58" s="25">
        <v>703694</v>
      </c>
      <c r="AE58" s="25">
        <v>712335</v>
      </c>
      <c r="AF58" s="25">
        <v>723384</v>
      </c>
      <c r="AG58" s="25">
        <v>736476</v>
      </c>
      <c r="AH58" s="25">
        <v>751043</v>
      </c>
      <c r="AI58" s="25">
        <v>766616</v>
      </c>
      <c r="AJ58" s="25">
        <v>783121</v>
      </c>
      <c r="AK58" s="25">
        <v>800610</v>
      </c>
      <c r="AL58" s="25">
        <v>818750</v>
      </c>
      <c r="AM58" s="25">
        <v>837104</v>
      </c>
      <c r="AN58" s="25">
        <v>855391</v>
      </c>
      <c r="AO58" s="25">
        <v>873426</v>
      </c>
      <c r="AP58" s="25">
        <v>891190</v>
      </c>
      <c r="AQ58" s="25">
        <v>908710</v>
      </c>
      <c r="AR58" s="25">
        <v>926049</v>
      </c>
      <c r="AS58" s="25">
        <v>943288</v>
      </c>
      <c r="AT58" s="25">
        <v>960274</v>
      </c>
      <c r="AU58" s="25">
        <v>976968</v>
      </c>
      <c r="AV58" s="25">
        <v>993562</v>
      </c>
      <c r="AW58" s="25">
        <v>1010410</v>
      </c>
      <c r="AX58" s="25">
        <v>1027657</v>
      </c>
      <c r="AY58" s="25">
        <v>1045508</v>
      </c>
      <c r="AZ58" s="25">
        <v>1063708</v>
      </c>
      <c r="BA58" s="25">
        <v>1081568</v>
      </c>
      <c r="BB58" s="25">
        <v>1098089</v>
      </c>
      <c r="BC58" s="25">
        <v>1112617</v>
      </c>
      <c r="BD58" s="25">
        <v>1124837</v>
      </c>
      <c r="BE58" s="25">
        <v>1135046</v>
      </c>
      <c r="BF58" s="25">
        <v>1143866</v>
      </c>
      <c r="BG58" s="25">
        <v>1152297</v>
      </c>
      <c r="BH58" s="25">
        <v>1160987</v>
      </c>
      <c r="BI58" s="25">
        <v>1170189</v>
      </c>
      <c r="BJ58" s="25">
        <v>1179685</v>
      </c>
      <c r="BK58" s="25">
        <v>1189262</v>
      </c>
      <c r="BL58" s="25">
        <v>1198574</v>
      </c>
      <c r="BM58" s="25">
        <v>1207361</v>
      </c>
      <c r="BN58" s="25">
        <v>1215588</v>
      </c>
    </row>
    <row r="59" spans="1:66" x14ac:dyDescent="0.25">
      <c r="A59" s="25" t="s">
        <v>408</v>
      </c>
      <c r="B59" s="25" t="s">
        <v>407</v>
      </c>
      <c r="C59" s="25" t="s">
        <v>1444</v>
      </c>
      <c r="D59" s="25" t="s">
        <v>1445</v>
      </c>
      <c r="E59" s="25">
        <v>9602006</v>
      </c>
      <c r="F59" s="25">
        <v>9586651</v>
      </c>
      <c r="G59" s="25">
        <v>9624660</v>
      </c>
      <c r="H59" s="25">
        <v>9670685</v>
      </c>
      <c r="I59" s="25">
        <v>9727804</v>
      </c>
      <c r="J59" s="25">
        <v>9779358</v>
      </c>
      <c r="K59" s="25">
        <v>9821040</v>
      </c>
      <c r="L59" s="25">
        <v>9852899</v>
      </c>
      <c r="M59" s="25">
        <v>9876346</v>
      </c>
      <c r="N59" s="25">
        <v>9896580</v>
      </c>
      <c r="O59" s="25">
        <v>9858071</v>
      </c>
      <c r="P59" s="25">
        <v>9826815</v>
      </c>
      <c r="Q59" s="25">
        <v>9867632</v>
      </c>
      <c r="R59" s="25">
        <v>9922266</v>
      </c>
      <c r="S59" s="25">
        <v>9988459</v>
      </c>
      <c r="T59" s="25">
        <v>10058620</v>
      </c>
      <c r="U59" s="25">
        <v>10125939</v>
      </c>
      <c r="V59" s="25">
        <v>10186755</v>
      </c>
      <c r="W59" s="25">
        <v>10242098</v>
      </c>
      <c r="X59" s="25">
        <v>10292341</v>
      </c>
      <c r="Y59" s="25">
        <v>10304193</v>
      </c>
      <c r="Z59" s="25">
        <v>10300591</v>
      </c>
      <c r="AA59" s="25">
        <v>10314826</v>
      </c>
      <c r="AB59" s="25">
        <v>10323856</v>
      </c>
      <c r="AC59" s="25">
        <v>10330213</v>
      </c>
      <c r="AD59" s="25">
        <v>10337118</v>
      </c>
      <c r="AE59" s="25">
        <v>10342227</v>
      </c>
      <c r="AF59" s="25">
        <v>10347318</v>
      </c>
      <c r="AG59" s="25">
        <v>10355276</v>
      </c>
      <c r="AH59" s="25">
        <v>10361068</v>
      </c>
      <c r="AI59" s="25">
        <v>10333355</v>
      </c>
      <c r="AJ59" s="25">
        <v>10308578</v>
      </c>
      <c r="AK59" s="25">
        <v>10319123</v>
      </c>
      <c r="AL59" s="25">
        <v>10329855</v>
      </c>
      <c r="AM59" s="25">
        <v>10333587</v>
      </c>
      <c r="AN59" s="25">
        <v>10327253</v>
      </c>
      <c r="AO59" s="25">
        <v>10315241</v>
      </c>
      <c r="AP59" s="25">
        <v>10304131</v>
      </c>
      <c r="AQ59" s="25">
        <v>10294373</v>
      </c>
      <c r="AR59" s="25">
        <v>10283860</v>
      </c>
      <c r="AS59" s="25">
        <v>10255063</v>
      </c>
      <c r="AT59" s="25">
        <v>10216605</v>
      </c>
      <c r="AU59" s="25">
        <v>10196916</v>
      </c>
      <c r="AV59" s="25">
        <v>10193998</v>
      </c>
      <c r="AW59" s="25">
        <v>10197101</v>
      </c>
      <c r="AX59" s="25">
        <v>10211216</v>
      </c>
      <c r="AY59" s="25">
        <v>10238905</v>
      </c>
      <c r="AZ59" s="25">
        <v>10298828</v>
      </c>
      <c r="BA59" s="25">
        <v>10384603</v>
      </c>
      <c r="BB59" s="25">
        <v>10443936</v>
      </c>
      <c r="BC59" s="25">
        <v>10474410</v>
      </c>
      <c r="BD59" s="25">
        <v>10496088</v>
      </c>
      <c r="BE59" s="25">
        <v>10510785</v>
      </c>
      <c r="BF59" s="25">
        <v>10514272</v>
      </c>
      <c r="BG59" s="25">
        <v>10525347</v>
      </c>
      <c r="BH59" s="25">
        <v>10546059</v>
      </c>
      <c r="BI59" s="25">
        <v>10566332</v>
      </c>
      <c r="BJ59" s="25">
        <v>10594438</v>
      </c>
      <c r="BK59" s="25">
        <v>10629928</v>
      </c>
      <c r="BL59" s="25">
        <v>10671870</v>
      </c>
      <c r="BM59" s="25">
        <v>10697858</v>
      </c>
      <c r="BN59" s="25">
        <v>10703446</v>
      </c>
    </row>
    <row r="60" spans="1:66" x14ac:dyDescent="0.25">
      <c r="A60" s="25" t="s">
        <v>452</v>
      </c>
      <c r="B60" s="25" t="s">
        <v>43</v>
      </c>
      <c r="C60" s="25" t="s">
        <v>1444</v>
      </c>
      <c r="D60" s="25" t="s">
        <v>1445</v>
      </c>
      <c r="E60" s="25">
        <v>72814900</v>
      </c>
      <c r="F60" s="25">
        <v>73377632</v>
      </c>
      <c r="G60" s="25">
        <v>74025784</v>
      </c>
      <c r="H60" s="25">
        <v>74714353</v>
      </c>
      <c r="I60" s="25">
        <v>75318337</v>
      </c>
      <c r="J60" s="25">
        <v>75963695</v>
      </c>
      <c r="K60" s="25">
        <v>76600311</v>
      </c>
      <c r="L60" s="25">
        <v>76951336</v>
      </c>
      <c r="M60" s="25">
        <v>77294314</v>
      </c>
      <c r="N60" s="25">
        <v>77909682</v>
      </c>
      <c r="O60" s="25">
        <v>78169289</v>
      </c>
      <c r="P60" s="25">
        <v>78312842</v>
      </c>
      <c r="Q60" s="25">
        <v>78688452</v>
      </c>
      <c r="R60" s="25">
        <v>78936666</v>
      </c>
      <c r="S60" s="25">
        <v>78967433</v>
      </c>
      <c r="T60" s="25">
        <v>78673554</v>
      </c>
      <c r="U60" s="25">
        <v>78336950</v>
      </c>
      <c r="V60" s="25">
        <v>78159814</v>
      </c>
      <c r="W60" s="25">
        <v>78091820</v>
      </c>
      <c r="X60" s="25">
        <v>78126350</v>
      </c>
      <c r="Y60" s="25">
        <v>78288576</v>
      </c>
      <c r="Z60" s="25">
        <v>78407907</v>
      </c>
      <c r="AA60" s="25">
        <v>78333366</v>
      </c>
      <c r="AB60" s="25">
        <v>78128282</v>
      </c>
      <c r="AC60" s="25">
        <v>77858685</v>
      </c>
      <c r="AD60" s="25">
        <v>77684873</v>
      </c>
      <c r="AE60" s="25">
        <v>77720436</v>
      </c>
      <c r="AF60" s="25">
        <v>77839920</v>
      </c>
      <c r="AG60" s="25">
        <v>78144619</v>
      </c>
      <c r="AH60" s="25">
        <v>78751283</v>
      </c>
      <c r="AI60" s="25">
        <v>79433029</v>
      </c>
      <c r="AJ60" s="25">
        <v>80013896</v>
      </c>
      <c r="AK60" s="25">
        <v>80624598</v>
      </c>
      <c r="AL60" s="25">
        <v>81156363</v>
      </c>
      <c r="AM60" s="25">
        <v>81438348</v>
      </c>
      <c r="AN60" s="25">
        <v>81678051</v>
      </c>
      <c r="AO60" s="25">
        <v>81914831</v>
      </c>
      <c r="AP60" s="25">
        <v>82034771</v>
      </c>
      <c r="AQ60" s="25">
        <v>82047195</v>
      </c>
      <c r="AR60" s="25">
        <v>82100243</v>
      </c>
      <c r="AS60" s="25">
        <v>82211508</v>
      </c>
      <c r="AT60" s="25">
        <v>82349925</v>
      </c>
      <c r="AU60" s="25">
        <v>82488495</v>
      </c>
      <c r="AV60" s="25">
        <v>82534176</v>
      </c>
      <c r="AW60" s="25">
        <v>82516260</v>
      </c>
      <c r="AX60" s="25">
        <v>82469422</v>
      </c>
      <c r="AY60" s="25">
        <v>82376451</v>
      </c>
      <c r="AZ60" s="25">
        <v>82266372</v>
      </c>
      <c r="BA60" s="25">
        <v>82110097</v>
      </c>
      <c r="BB60" s="25">
        <v>81902307</v>
      </c>
      <c r="BC60" s="25">
        <v>81776930</v>
      </c>
      <c r="BD60" s="25">
        <v>80274983</v>
      </c>
      <c r="BE60" s="25">
        <v>80425823</v>
      </c>
      <c r="BF60" s="25">
        <v>80645605</v>
      </c>
      <c r="BG60" s="25">
        <v>80982500</v>
      </c>
      <c r="BH60" s="25">
        <v>81686611</v>
      </c>
      <c r="BI60" s="25">
        <v>82348669</v>
      </c>
      <c r="BJ60" s="25">
        <v>82657002</v>
      </c>
      <c r="BK60" s="25">
        <v>82905782</v>
      </c>
      <c r="BL60" s="25">
        <v>83092962</v>
      </c>
      <c r="BM60" s="25">
        <v>83160871</v>
      </c>
      <c r="BN60" s="25">
        <v>83129285</v>
      </c>
    </row>
    <row r="61" spans="1:66" x14ac:dyDescent="0.25">
      <c r="A61" s="25" t="s">
        <v>290</v>
      </c>
      <c r="B61" s="25" t="s">
        <v>173</v>
      </c>
      <c r="C61" s="25" t="s">
        <v>1444</v>
      </c>
      <c r="D61" s="25" t="s">
        <v>1445</v>
      </c>
      <c r="E61" s="25">
        <v>83634</v>
      </c>
      <c r="F61" s="25">
        <v>88503</v>
      </c>
      <c r="G61" s="25">
        <v>94203</v>
      </c>
      <c r="H61" s="25">
        <v>100618</v>
      </c>
      <c r="I61" s="25">
        <v>107582</v>
      </c>
      <c r="J61" s="25">
        <v>114976</v>
      </c>
      <c r="K61" s="25">
        <v>122876</v>
      </c>
      <c r="L61" s="25">
        <v>131405</v>
      </c>
      <c r="M61" s="25">
        <v>140462</v>
      </c>
      <c r="N61" s="25">
        <v>149889</v>
      </c>
      <c r="O61" s="25">
        <v>159662</v>
      </c>
      <c r="P61" s="25">
        <v>169372</v>
      </c>
      <c r="Q61" s="25">
        <v>179237</v>
      </c>
      <c r="R61" s="25">
        <v>190569</v>
      </c>
      <c r="S61" s="25">
        <v>205180</v>
      </c>
      <c r="T61" s="25">
        <v>224177</v>
      </c>
      <c r="U61" s="25">
        <v>248556</v>
      </c>
      <c r="V61" s="25">
        <v>277472</v>
      </c>
      <c r="W61" s="25">
        <v>308008</v>
      </c>
      <c r="X61" s="25">
        <v>336080</v>
      </c>
      <c r="Y61" s="25">
        <v>358960</v>
      </c>
      <c r="Z61" s="25">
        <v>374934</v>
      </c>
      <c r="AA61" s="25">
        <v>385268</v>
      </c>
      <c r="AB61" s="25">
        <v>393800</v>
      </c>
      <c r="AC61" s="25">
        <v>406018</v>
      </c>
      <c r="AD61" s="25">
        <v>425608</v>
      </c>
      <c r="AE61" s="25">
        <v>454359</v>
      </c>
      <c r="AF61" s="25">
        <v>490337</v>
      </c>
      <c r="AG61" s="25">
        <v>528993</v>
      </c>
      <c r="AH61" s="25">
        <v>563855</v>
      </c>
      <c r="AI61" s="25">
        <v>590393</v>
      </c>
      <c r="AJ61" s="25">
        <v>606843</v>
      </c>
      <c r="AK61" s="25">
        <v>615050</v>
      </c>
      <c r="AL61" s="25">
        <v>618504</v>
      </c>
      <c r="AM61" s="25">
        <v>622364</v>
      </c>
      <c r="AN61" s="25">
        <v>630385</v>
      </c>
      <c r="AO61" s="25">
        <v>643649</v>
      </c>
      <c r="AP61" s="25">
        <v>660858</v>
      </c>
      <c r="AQ61" s="25">
        <v>680465</v>
      </c>
      <c r="AR61" s="25">
        <v>699973</v>
      </c>
      <c r="AS61" s="25">
        <v>717577</v>
      </c>
      <c r="AT61" s="25">
        <v>733019</v>
      </c>
      <c r="AU61" s="25">
        <v>746947</v>
      </c>
      <c r="AV61" s="25">
        <v>759639</v>
      </c>
      <c r="AW61" s="25">
        <v>771599</v>
      </c>
      <c r="AX61" s="25">
        <v>783248</v>
      </c>
      <c r="AY61" s="25">
        <v>794554</v>
      </c>
      <c r="AZ61" s="25">
        <v>805456</v>
      </c>
      <c r="BA61" s="25">
        <v>816361</v>
      </c>
      <c r="BB61" s="25">
        <v>827820</v>
      </c>
      <c r="BC61" s="25">
        <v>840194</v>
      </c>
      <c r="BD61" s="25">
        <v>853671</v>
      </c>
      <c r="BE61" s="25">
        <v>868136</v>
      </c>
      <c r="BF61" s="25">
        <v>883296</v>
      </c>
      <c r="BG61" s="25">
        <v>898707</v>
      </c>
      <c r="BH61" s="25">
        <v>913998</v>
      </c>
      <c r="BI61" s="25">
        <v>929117</v>
      </c>
      <c r="BJ61" s="25">
        <v>944100</v>
      </c>
      <c r="BK61" s="25">
        <v>958923</v>
      </c>
      <c r="BL61" s="25">
        <v>973557</v>
      </c>
      <c r="BM61" s="25">
        <v>988002</v>
      </c>
      <c r="BN61" s="25">
        <v>1002197</v>
      </c>
    </row>
    <row r="62" spans="1:66" x14ac:dyDescent="0.25">
      <c r="A62" s="25" t="s">
        <v>470</v>
      </c>
      <c r="B62" s="25" t="s">
        <v>250</v>
      </c>
      <c r="C62" s="25" t="s">
        <v>1444</v>
      </c>
      <c r="D62" s="25" t="s">
        <v>1445</v>
      </c>
      <c r="E62" s="25">
        <v>60020</v>
      </c>
      <c r="F62" s="25">
        <v>61036</v>
      </c>
      <c r="G62" s="25">
        <v>61978</v>
      </c>
      <c r="H62" s="25">
        <v>62917</v>
      </c>
      <c r="I62" s="25">
        <v>63921</v>
      </c>
      <c r="J62" s="25">
        <v>65044</v>
      </c>
      <c r="K62" s="25">
        <v>66300</v>
      </c>
      <c r="L62" s="25">
        <v>67687</v>
      </c>
      <c r="M62" s="25">
        <v>69034</v>
      </c>
      <c r="N62" s="25">
        <v>70214</v>
      </c>
      <c r="O62" s="25">
        <v>71084</v>
      </c>
      <c r="P62" s="25">
        <v>71569</v>
      </c>
      <c r="Q62" s="25">
        <v>71731</v>
      </c>
      <c r="R62" s="25">
        <v>71739</v>
      </c>
      <c r="S62" s="25">
        <v>71814</v>
      </c>
      <c r="T62" s="25">
        <v>72088</v>
      </c>
      <c r="U62" s="25">
        <v>72662</v>
      </c>
      <c r="V62" s="25">
        <v>73443</v>
      </c>
      <c r="W62" s="25">
        <v>74280</v>
      </c>
      <c r="X62" s="25">
        <v>74960</v>
      </c>
      <c r="Y62" s="25">
        <v>75318</v>
      </c>
      <c r="Z62" s="25">
        <v>75314</v>
      </c>
      <c r="AA62" s="25">
        <v>75012</v>
      </c>
      <c r="AB62" s="25">
        <v>74484</v>
      </c>
      <c r="AC62" s="25">
        <v>73846</v>
      </c>
      <c r="AD62" s="25">
        <v>73207</v>
      </c>
      <c r="AE62" s="25">
        <v>72531</v>
      </c>
      <c r="AF62" s="25">
        <v>71842</v>
      </c>
      <c r="AG62" s="25">
        <v>71212</v>
      </c>
      <c r="AH62" s="25">
        <v>70722</v>
      </c>
      <c r="AI62" s="25">
        <v>70422</v>
      </c>
      <c r="AJ62" s="25">
        <v>70377</v>
      </c>
      <c r="AK62" s="25">
        <v>70546</v>
      </c>
      <c r="AL62" s="25">
        <v>70818</v>
      </c>
      <c r="AM62" s="25">
        <v>71044</v>
      </c>
      <c r="AN62" s="25">
        <v>71105</v>
      </c>
      <c r="AO62" s="25">
        <v>70933</v>
      </c>
      <c r="AP62" s="25">
        <v>70592</v>
      </c>
      <c r="AQ62" s="25">
        <v>70183</v>
      </c>
      <c r="AR62" s="25">
        <v>69828</v>
      </c>
      <c r="AS62" s="25">
        <v>69650</v>
      </c>
      <c r="AT62" s="25">
        <v>69671</v>
      </c>
      <c r="AU62" s="25">
        <v>69840</v>
      </c>
      <c r="AV62" s="25">
        <v>70102</v>
      </c>
      <c r="AW62" s="25">
        <v>70387</v>
      </c>
      <c r="AX62" s="25">
        <v>70580</v>
      </c>
      <c r="AY62" s="25">
        <v>70718</v>
      </c>
      <c r="AZ62" s="25">
        <v>70797</v>
      </c>
      <c r="BA62" s="25">
        <v>70829</v>
      </c>
      <c r="BB62" s="25">
        <v>70848</v>
      </c>
      <c r="BC62" s="25">
        <v>70877</v>
      </c>
      <c r="BD62" s="25">
        <v>70912</v>
      </c>
      <c r="BE62" s="25">
        <v>70954</v>
      </c>
      <c r="BF62" s="25">
        <v>71019</v>
      </c>
      <c r="BG62" s="25">
        <v>71091</v>
      </c>
      <c r="BH62" s="25">
        <v>71175</v>
      </c>
      <c r="BI62" s="25">
        <v>71307</v>
      </c>
      <c r="BJ62" s="25">
        <v>71460</v>
      </c>
      <c r="BK62" s="25">
        <v>71626</v>
      </c>
      <c r="BL62" s="25">
        <v>71808</v>
      </c>
      <c r="BM62" s="25">
        <v>71991</v>
      </c>
      <c r="BN62" s="25">
        <v>72172</v>
      </c>
    </row>
    <row r="63" spans="1:66" x14ac:dyDescent="0.25">
      <c r="A63" s="25" t="s">
        <v>417</v>
      </c>
      <c r="B63" s="25" t="s">
        <v>81</v>
      </c>
      <c r="C63" s="25" t="s">
        <v>1444</v>
      </c>
      <c r="D63" s="25" t="s">
        <v>1445</v>
      </c>
      <c r="E63" s="25">
        <v>4579603</v>
      </c>
      <c r="F63" s="25">
        <v>4611687</v>
      </c>
      <c r="G63" s="25">
        <v>4647727</v>
      </c>
      <c r="H63" s="25">
        <v>4684483</v>
      </c>
      <c r="I63" s="25">
        <v>4722072</v>
      </c>
      <c r="J63" s="25">
        <v>4759012</v>
      </c>
      <c r="K63" s="25">
        <v>4797381</v>
      </c>
      <c r="L63" s="25">
        <v>4835354</v>
      </c>
      <c r="M63" s="25">
        <v>4864883</v>
      </c>
      <c r="N63" s="25">
        <v>4891860</v>
      </c>
      <c r="O63" s="25">
        <v>4928757</v>
      </c>
      <c r="P63" s="25">
        <v>4963126</v>
      </c>
      <c r="Q63" s="25">
        <v>4991596</v>
      </c>
      <c r="R63" s="25">
        <v>5021861</v>
      </c>
      <c r="S63" s="25">
        <v>5045297</v>
      </c>
      <c r="T63" s="25">
        <v>5059862</v>
      </c>
      <c r="U63" s="25">
        <v>5072596</v>
      </c>
      <c r="V63" s="25">
        <v>5088419</v>
      </c>
      <c r="W63" s="25">
        <v>5104248</v>
      </c>
      <c r="X63" s="25">
        <v>5116801</v>
      </c>
      <c r="Y63" s="25">
        <v>5123027</v>
      </c>
      <c r="Z63" s="25">
        <v>5121572</v>
      </c>
      <c r="AA63" s="25">
        <v>5117810</v>
      </c>
      <c r="AB63" s="25">
        <v>5114297</v>
      </c>
      <c r="AC63" s="25">
        <v>5111619</v>
      </c>
      <c r="AD63" s="25">
        <v>5113691</v>
      </c>
      <c r="AE63" s="25">
        <v>5120534</v>
      </c>
      <c r="AF63" s="25">
        <v>5127024</v>
      </c>
      <c r="AG63" s="25">
        <v>5129516</v>
      </c>
      <c r="AH63" s="25">
        <v>5132594</v>
      </c>
      <c r="AI63" s="25">
        <v>5140939</v>
      </c>
      <c r="AJ63" s="25">
        <v>5154298</v>
      </c>
      <c r="AK63" s="25">
        <v>5171370</v>
      </c>
      <c r="AL63" s="25">
        <v>5188628</v>
      </c>
      <c r="AM63" s="25">
        <v>5206180</v>
      </c>
      <c r="AN63" s="25">
        <v>5233373</v>
      </c>
      <c r="AO63" s="25">
        <v>5263074</v>
      </c>
      <c r="AP63" s="25">
        <v>5284991</v>
      </c>
      <c r="AQ63" s="25">
        <v>5304219</v>
      </c>
      <c r="AR63" s="25">
        <v>5321799</v>
      </c>
      <c r="AS63" s="25">
        <v>5339616</v>
      </c>
      <c r="AT63" s="25">
        <v>5358783</v>
      </c>
      <c r="AU63" s="25">
        <v>5375931</v>
      </c>
      <c r="AV63" s="25">
        <v>5390574</v>
      </c>
      <c r="AW63" s="25">
        <v>5404523</v>
      </c>
      <c r="AX63" s="25">
        <v>5419432</v>
      </c>
      <c r="AY63" s="25">
        <v>5437272</v>
      </c>
      <c r="AZ63" s="25">
        <v>5461438</v>
      </c>
      <c r="BA63" s="25">
        <v>5493621</v>
      </c>
      <c r="BB63" s="25">
        <v>5523095</v>
      </c>
      <c r="BC63" s="25">
        <v>5547683</v>
      </c>
      <c r="BD63" s="25">
        <v>5570572</v>
      </c>
      <c r="BE63" s="25">
        <v>5591572</v>
      </c>
      <c r="BF63" s="25">
        <v>5614932</v>
      </c>
      <c r="BG63" s="25">
        <v>5643475</v>
      </c>
      <c r="BH63" s="25">
        <v>5683483</v>
      </c>
      <c r="BI63" s="25">
        <v>5728010</v>
      </c>
      <c r="BJ63" s="25">
        <v>5764980</v>
      </c>
      <c r="BK63" s="25">
        <v>5793636</v>
      </c>
      <c r="BL63" s="25">
        <v>5814422</v>
      </c>
      <c r="BM63" s="25">
        <v>5831404</v>
      </c>
      <c r="BN63" s="25">
        <v>5856733</v>
      </c>
    </row>
    <row r="64" spans="1:66" x14ac:dyDescent="0.25">
      <c r="A64" s="25" t="s">
        <v>471</v>
      </c>
      <c r="B64" s="25" t="s">
        <v>127</v>
      </c>
      <c r="C64" s="25" t="s">
        <v>1444</v>
      </c>
      <c r="D64" s="25" t="s">
        <v>1445</v>
      </c>
      <c r="E64" s="25">
        <v>3294222</v>
      </c>
      <c r="F64" s="25">
        <v>3406282</v>
      </c>
      <c r="G64" s="25">
        <v>3521018</v>
      </c>
      <c r="H64" s="25">
        <v>3638110</v>
      </c>
      <c r="I64" s="25">
        <v>3757123</v>
      </c>
      <c r="J64" s="25">
        <v>3877768</v>
      </c>
      <c r="K64" s="25">
        <v>3999796</v>
      </c>
      <c r="L64" s="25">
        <v>4123100</v>
      </c>
      <c r="M64" s="25">
        <v>4247559</v>
      </c>
      <c r="N64" s="25">
        <v>4373127</v>
      </c>
      <c r="O64" s="25">
        <v>4499722</v>
      </c>
      <c r="P64" s="25">
        <v>4627202</v>
      </c>
      <c r="Q64" s="25">
        <v>4755464</v>
      </c>
      <c r="R64" s="25">
        <v>4884460</v>
      </c>
      <c r="S64" s="25">
        <v>5014187</v>
      </c>
      <c r="T64" s="25">
        <v>5144632</v>
      </c>
      <c r="U64" s="25">
        <v>5275767</v>
      </c>
      <c r="V64" s="25">
        <v>5407496</v>
      </c>
      <c r="W64" s="25">
        <v>5539596</v>
      </c>
      <c r="X64" s="25">
        <v>5671801</v>
      </c>
      <c r="Y64" s="25">
        <v>5803929</v>
      </c>
      <c r="Z64" s="25">
        <v>5935895</v>
      </c>
      <c r="AA64" s="25">
        <v>6067769</v>
      </c>
      <c r="AB64" s="25">
        <v>6199657</v>
      </c>
      <c r="AC64" s="25">
        <v>6331760</v>
      </c>
      <c r="AD64" s="25">
        <v>6464229</v>
      </c>
      <c r="AE64" s="25">
        <v>6596967</v>
      </c>
      <c r="AF64" s="25">
        <v>6729930</v>
      </c>
      <c r="AG64" s="25">
        <v>6863438</v>
      </c>
      <c r="AH64" s="25">
        <v>6997877</v>
      </c>
      <c r="AI64" s="25">
        <v>7133491</v>
      </c>
      <c r="AJ64" s="25">
        <v>7270413</v>
      </c>
      <c r="AK64" s="25">
        <v>7408339</v>
      </c>
      <c r="AL64" s="25">
        <v>7546467</v>
      </c>
      <c r="AM64" s="25">
        <v>7683707</v>
      </c>
      <c r="AN64" s="25">
        <v>7819239</v>
      </c>
      <c r="AO64" s="25">
        <v>7952766</v>
      </c>
      <c r="AP64" s="25">
        <v>8084407</v>
      </c>
      <c r="AQ64" s="25">
        <v>8214427</v>
      </c>
      <c r="AR64" s="25">
        <v>8343288</v>
      </c>
      <c r="AS64" s="25">
        <v>8471317</v>
      </c>
      <c r="AT64" s="25">
        <v>8598599</v>
      </c>
      <c r="AU64" s="25">
        <v>8724974</v>
      </c>
      <c r="AV64" s="25">
        <v>8850317</v>
      </c>
      <c r="AW64" s="25">
        <v>8974444</v>
      </c>
      <c r="AX64" s="25">
        <v>9097262</v>
      </c>
      <c r="AY64" s="25">
        <v>9218681</v>
      </c>
      <c r="AZ64" s="25">
        <v>9338856</v>
      </c>
      <c r="BA64" s="25">
        <v>9458079</v>
      </c>
      <c r="BB64" s="25">
        <v>9576736</v>
      </c>
      <c r="BC64" s="25">
        <v>9695117</v>
      </c>
      <c r="BD64" s="25">
        <v>9813219</v>
      </c>
      <c r="BE64" s="25">
        <v>9930916</v>
      </c>
      <c r="BF64" s="25">
        <v>10048226</v>
      </c>
      <c r="BG64" s="25">
        <v>10165182</v>
      </c>
      <c r="BH64" s="25">
        <v>10281675</v>
      </c>
      <c r="BI64" s="25">
        <v>10397738</v>
      </c>
      <c r="BJ64" s="25">
        <v>10513111</v>
      </c>
      <c r="BK64" s="25">
        <v>10627147</v>
      </c>
      <c r="BL64" s="25">
        <v>10738957</v>
      </c>
      <c r="BM64" s="25">
        <v>10847904</v>
      </c>
      <c r="BN64" s="25">
        <v>10953714</v>
      </c>
    </row>
    <row r="65" spans="1:66" x14ac:dyDescent="0.25">
      <c r="A65" s="25" t="s">
        <v>321</v>
      </c>
      <c r="B65" s="25" t="s">
        <v>99</v>
      </c>
      <c r="C65" s="25" t="s">
        <v>1444</v>
      </c>
      <c r="D65" s="25" t="s">
        <v>1445</v>
      </c>
      <c r="E65" s="25">
        <v>11057864</v>
      </c>
      <c r="F65" s="25">
        <v>11336336</v>
      </c>
      <c r="G65" s="25">
        <v>11619828</v>
      </c>
      <c r="H65" s="25">
        <v>11912800</v>
      </c>
      <c r="I65" s="25">
        <v>12221675</v>
      </c>
      <c r="J65" s="25">
        <v>12550880</v>
      </c>
      <c r="K65" s="25">
        <v>12902626</v>
      </c>
      <c r="L65" s="25">
        <v>13275020</v>
      </c>
      <c r="M65" s="25">
        <v>13663581</v>
      </c>
      <c r="N65" s="25">
        <v>14061724</v>
      </c>
      <c r="O65" s="25">
        <v>14464992</v>
      </c>
      <c r="P65" s="25">
        <v>14872253</v>
      </c>
      <c r="Q65" s="25">
        <v>15285992</v>
      </c>
      <c r="R65" s="25">
        <v>15709831</v>
      </c>
      <c r="S65" s="25">
        <v>16149018</v>
      </c>
      <c r="T65" s="25">
        <v>16607706</v>
      </c>
      <c r="U65" s="25">
        <v>17085799</v>
      </c>
      <c r="V65" s="25">
        <v>17582899</v>
      </c>
      <c r="W65" s="25">
        <v>18102266</v>
      </c>
      <c r="X65" s="25">
        <v>18647801</v>
      </c>
      <c r="Y65" s="25">
        <v>19221659</v>
      </c>
      <c r="Z65" s="25">
        <v>19824297</v>
      </c>
      <c r="AA65" s="25">
        <v>20452901</v>
      </c>
      <c r="AB65" s="25">
        <v>21101875</v>
      </c>
      <c r="AC65" s="25">
        <v>21763578</v>
      </c>
      <c r="AD65" s="25">
        <v>22431507</v>
      </c>
      <c r="AE65" s="25">
        <v>23102386</v>
      </c>
      <c r="AF65" s="25">
        <v>23774287</v>
      </c>
      <c r="AG65" s="25">
        <v>24443472</v>
      </c>
      <c r="AH65" s="25">
        <v>25106192</v>
      </c>
      <c r="AI65" s="25">
        <v>25758872</v>
      </c>
      <c r="AJ65" s="25">
        <v>26400468</v>
      </c>
      <c r="AK65" s="25">
        <v>27028330</v>
      </c>
      <c r="AL65" s="25">
        <v>27635517</v>
      </c>
      <c r="AM65" s="25">
        <v>28213777</v>
      </c>
      <c r="AN65" s="25">
        <v>28757788</v>
      </c>
      <c r="AO65" s="25">
        <v>29266415</v>
      </c>
      <c r="AP65" s="25">
        <v>29742980</v>
      </c>
      <c r="AQ65" s="25">
        <v>30192750</v>
      </c>
      <c r="AR65" s="25">
        <v>30623406</v>
      </c>
      <c r="AS65" s="25">
        <v>31042238</v>
      </c>
      <c r="AT65" s="25">
        <v>31451513</v>
      </c>
      <c r="AU65" s="25">
        <v>31855110</v>
      </c>
      <c r="AV65" s="25">
        <v>32264159</v>
      </c>
      <c r="AW65" s="25">
        <v>32692153</v>
      </c>
      <c r="AX65" s="25">
        <v>33149720</v>
      </c>
      <c r="AY65" s="25">
        <v>33641007</v>
      </c>
      <c r="AZ65" s="25">
        <v>34166976</v>
      </c>
      <c r="BA65" s="25">
        <v>34730604</v>
      </c>
      <c r="BB65" s="25">
        <v>35333882</v>
      </c>
      <c r="BC65" s="25">
        <v>35977451</v>
      </c>
      <c r="BD65" s="25">
        <v>36661438</v>
      </c>
      <c r="BE65" s="25">
        <v>37383899</v>
      </c>
      <c r="BF65" s="25">
        <v>38140135</v>
      </c>
      <c r="BG65" s="25">
        <v>38923688</v>
      </c>
      <c r="BH65" s="25">
        <v>39728020</v>
      </c>
      <c r="BI65" s="25">
        <v>40551398</v>
      </c>
      <c r="BJ65" s="25">
        <v>41389174</v>
      </c>
      <c r="BK65" s="25">
        <v>42228415</v>
      </c>
      <c r="BL65" s="25">
        <v>43053054</v>
      </c>
      <c r="BM65" s="25">
        <v>43851043</v>
      </c>
      <c r="BN65" s="25">
        <v>44616626</v>
      </c>
    </row>
    <row r="66" spans="1:66" x14ac:dyDescent="0.25">
      <c r="A66" s="25" t="s">
        <v>1270</v>
      </c>
      <c r="B66" s="25" t="s">
        <v>1269</v>
      </c>
      <c r="C66" s="25" t="s">
        <v>1444</v>
      </c>
      <c r="D66" s="25" t="s">
        <v>1445</v>
      </c>
      <c r="E66" s="25">
        <v>894885526</v>
      </c>
      <c r="F66" s="25">
        <v>894489549</v>
      </c>
      <c r="G66" s="25">
        <v>906424232</v>
      </c>
      <c r="H66" s="25">
        <v>929645285</v>
      </c>
      <c r="I66" s="25">
        <v>952505018</v>
      </c>
      <c r="J66" s="25">
        <v>976371564</v>
      </c>
      <c r="K66" s="25">
        <v>1003810717</v>
      </c>
      <c r="L66" s="25">
        <v>1030352359</v>
      </c>
      <c r="M66" s="25">
        <v>1057860301</v>
      </c>
      <c r="N66" s="25">
        <v>1087066238</v>
      </c>
      <c r="O66" s="25">
        <v>1117174724</v>
      </c>
      <c r="P66" s="25">
        <v>1147919427</v>
      </c>
      <c r="Q66" s="25">
        <v>1176921767</v>
      </c>
      <c r="R66" s="25">
        <v>1204968832</v>
      </c>
      <c r="S66" s="25">
        <v>1231494202</v>
      </c>
      <c r="T66" s="25">
        <v>1255581230</v>
      </c>
      <c r="U66" s="25">
        <v>1277799717</v>
      </c>
      <c r="V66" s="25">
        <v>1298416025</v>
      </c>
      <c r="W66" s="25">
        <v>1318997911</v>
      </c>
      <c r="X66" s="25">
        <v>1339887224</v>
      </c>
      <c r="Y66" s="25">
        <v>1360449290</v>
      </c>
      <c r="Z66" s="25">
        <v>1381744531</v>
      </c>
      <c r="AA66" s="25">
        <v>1405401300</v>
      </c>
      <c r="AB66" s="25">
        <v>1429192105</v>
      </c>
      <c r="AC66" s="25">
        <v>1451914914</v>
      </c>
      <c r="AD66" s="25">
        <v>1475353577</v>
      </c>
      <c r="AE66" s="25">
        <v>1500324330</v>
      </c>
      <c r="AF66" s="25">
        <v>1526788538</v>
      </c>
      <c r="AG66" s="25">
        <v>1553562636</v>
      </c>
      <c r="AH66" s="25">
        <v>1579680966</v>
      </c>
      <c r="AI66" s="25">
        <v>1605202723</v>
      </c>
      <c r="AJ66" s="25">
        <v>1629647064</v>
      </c>
      <c r="AK66" s="25">
        <v>1652544138</v>
      </c>
      <c r="AL66" s="25">
        <v>1674596506</v>
      </c>
      <c r="AM66" s="25">
        <v>1696480853</v>
      </c>
      <c r="AN66" s="25">
        <v>1717918821</v>
      </c>
      <c r="AO66" s="25">
        <v>1738967370</v>
      </c>
      <c r="AP66" s="25">
        <v>1759768570</v>
      </c>
      <c r="AQ66" s="25">
        <v>1779806863</v>
      </c>
      <c r="AR66" s="25">
        <v>1798658267</v>
      </c>
      <c r="AS66" s="25">
        <v>1816474904</v>
      </c>
      <c r="AT66" s="25">
        <v>1833442370</v>
      </c>
      <c r="AU66" s="25">
        <v>1849627169</v>
      </c>
      <c r="AV66" s="25">
        <v>1865152550</v>
      </c>
      <c r="AW66" s="25">
        <v>1880268773</v>
      </c>
      <c r="AX66" s="25">
        <v>1895295259</v>
      </c>
      <c r="AY66" s="25">
        <v>1909911027</v>
      </c>
      <c r="AZ66" s="25">
        <v>1924037330</v>
      </c>
      <c r="BA66" s="25">
        <v>1938075970</v>
      </c>
      <c r="BB66" s="25">
        <v>1952035667</v>
      </c>
      <c r="BC66" s="25">
        <v>1965972280</v>
      </c>
      <c r="BD66" s="25">
        <v>1980957952</v>
      </c>
      <c r="BE66" s="25">
        <v>1997902548</v>
      </c>
      <c r="BF66" s="25">
        <v>2014796921</v>
      </c>
      <c r="BG66" s="25">
        <v>2031203532</v>
      </c>
      <c r="BH66" s="25">
        <v>2046847689</v>
      </c>
      <c r="BI66" s="25">
        <v>2062250022</v>
      </c>
      <c r="BJ66" s="25">
        <v>2077988679</v>
      </c>
      <c r="BK66" s="25">
        <v>2091698238</v>
      </c>
      <c r="BL66" s="25">
        <v>2103723076</v>
      </c>
      <c r="BM66" s="25">
        <v>2114009483</v>
      </c>
      <c r="BN66" s="25">
        <v>2122086315</v>
      </c>
    </row>
    <row r="67" spans="1:66" x14ac:dyDescent="0.25">
      <c r="A67" s="25" t="s">
        <v>1272</v>
      </c>
      <c r="B67" s="25" t="s">
        <v>1271</v>
      </c>
      <c r="C67" s="25" t="s">
        <v>1444</v>
      </c>
      <c r="D67" s="25" t="s">
        <v>1445</v>
      </c>
      <c r="E67" s="25">
        <v>980003345</v>
      </c>
      <c r="F67" s="25">
        <v>1003194972</v>
      </c>
      <c r="G67" s="25">
        <v>1027204700</v>
      </c>
      <c r="H67" s="25">
        <v>1051972834</v>
      </c>
      <c r="I67" s="25">
        <v>1077531237</v>
      </c>
      <c r="J67" s="25">
        <v>1103859981</v>
      </c>
      <c r="K67" s="25">
        <v>1130947721</v>
      </c>
      <c r="L67" s="25">
        <v>1158861175</v>
      </c>
      <c r="M67" s="25">
        <v>1187474694</v>
      </c>
      <c r="N67" s="25">
        <v>1216839339</v>
      </c>
      <c r="O67" s="25">
        <v>1246947673</v>
      </c>
      <c r="P67" s="25">
        <v>1277799456</v>
      </c>
      <c r="Q67" s="25">
        <v>1309397210</v>
      </c>
      <c r="R67" s="25">
        <v>1341779503</v>
      </c>
      <c r="S67" s="25">
        <v>1374824941</v>
      </c>
      <c r="T67" s="25">
        <v>1408534717</v>
      </c>
      <c r="U67" s="25">
        <v>1442862522</v>
      </c>
      <c r="V67" s="25">
        <v>1477869964</v>
      </c>
      <c r="W67" s="25">
        <v>1513819992</v>
      </c>
      <c r="X67" s="25">
        <v>1551093148</v>
      </c>
      <c r="Y67" s="25">
        <v>1589897378</v>
      </c>
      <c r="Z67" s="25">
        <v>1630293423</v>
      </c>
      <c r="AA67" s="25">
        <v>1672134835</v>
      </c>
      <c r="AB67" s="25">
        <v>1715134126</v>
      </c>
      <c r="AC67" s="25">
        <v>1758863284</v>
      </c>
      <c r="AD67" s="25">
        <v>1803032659</v>
      </c>
      <c r="AE67" s="25">
        <v>1847526576</v>
      </c>
      <c r="AF67" s="25">
        <v>1892336352</v>
      </c>
      <c r="AG67" s="25">
        <v>1937278919</v>
      </c>
      <c r="AH67" s="25">
        <v>1982160339</v>
      </c>
      <c r="AI67" s="25">
        <v>2028993568</v>
      </c>
      <c r="AJ67" s="25">
        <v>2073591177</v>
      </c>
      <c r="AK67" s="25">
        <v>2117785781</v>
      </c>
      <c r="AL67" s="25">
        <v>2161761687</v>
      </c>
      <c r="AM67" s="25">
        <v>2205758867</v>
      </c>
      <c r="AN67" s="25">
        <v>2249993925</v>
      </c>
      <c r="AO67" s="25">
        <v>2294576653</v>
      </c>
      <c r="AP67" s="25">
        <v>2339379359</v>
      </c>
      <c r="AQ67" s="25">
        <v>2384127937</v>
      </c>
      <c r="AR67" s="25">
        <v>2428606122</v>
      </c>
      <c r="AS67" s="25">
        <v>2472852816</v>
      </c>
      <c r="AT67" s="25">
        <v>2516662185</v>
      </c>
      <c r="AU67" s="25">
        <v>2560101448</v>
      </c>
      <c r="AV67" s="25">
        <v>2603300762</v>
      </c>
      <c r="AW67" s="25">
        <v>2646483605</v>
      </c>
      <c r="AX67" s="25">
        <v>2689792006</v>
      </c>
      <c r="AY67" s="25">
        <v>2733278857</v>
      </c>
      <c r="AZ67" s="25">
        <v>2776922505</v>
      </c>
      <c r="BA67" s="25">
        <v>2820636607</v>
      </c>
      <c r="BB67" s="25">
        <v>2864298814</v>
      </c>
      <c r="BC67" s="25">
        <v>2907916947</v>
      </c>
      <c r="BD67" s="25">
        <v>2951423688</v>
      </c>
      <c r="BE67" s="25">
        <v>2994346938</v>
      </c>
      <c r="BF67" s="25">
        <v>3037084158</v>
      </c>
      <c r="BG67" s="25">
        <v>3079685581</v>
      </c>
      <c r="BH67" s="25">
        <v>3122156833</v>
      </c>
      <c r="BI67" s="25">
        <v>3164439749</v>
      </c>
      <c r="BJ67" s="25">
        <v>3206485623</v>
      </c>
      <c r="BK67" s="25">
        <v>3248413593</v>
      </c>
      <c r="BL67" s="25">
        <v>3290291029</v>
      </c>
      <c r="BM67" s="25">
        <v>3332103561</v>
      </c>
      <c r="BN67" s="25">
        <v>3373866849</v>
      </c>
    </row>
    <row r="68" spans="1:66" x14ac:dyDescent="0.25">
      <c r="A68" s="25" t="s">
        <v>730</v>
      </c>
      <c r="B68" s="25" t="s">
        <v>39</v>
      </c>
      <c r="C68" s="25" t="s">
        <v>1444</v>
      </c>
      <c r="D68" s="25" t="s">
        <v>1445</v>
      </c>
      <c r="E68" s="25">
        <v>1041673567</v>
      </c>
      <c r="F68" s="25">
        <v>1043656626</v>
      </c>
      <c r="G68" s="25">
        <v>1058119847</v>
      </c>
      <c r="H68" s="25">
        <v>1083884354</v>
      </c>
      <c r="I68" s="25">
        <v>1109291332</v>
      </c>
      <c r="J68" s="25">
        <v>1135760430</v>
      </c>
      <c r="K68" s="25">
        <v>1165660993</v>
      </c>
      <c r="L68" s="25">
        <v>1194423916</v>
      </c>
      <c r="M68" s="25">
        <v>1224481196</v>
      </c>
      <c r="N68" s="25">
        <v>1256501888</v>
      </c>
      <c r="O68" s="25">
        <v>1289442011</v>
      </c>
      <c r="P68" s="25">
        <v>1324084663</v>
      </c>
      <c r="Q68" s="25">
        <v>1355934840</v>
      </c>
      <c r="R68" s="25">
        <v>1386816705</v>
      </c>
      <c r="S68" s="25">
        <v>1416257332</v>
      </c>
      <c r="T68" s="25">
        <v>1442992143</v>
      </c>
      <c r="U68" s="25">
        <v>1467572978</v>
      </c>
      <c r="V68" s="25">
        <v>1490458433</v>
      </c>
      <c r="W68" s="25">
        <v>1513242365</v>
      </c>
      <c r="X68" s="25">
        <v>1536454977</v>
      </c>
      <c r="Y68" s="25">
        <v>1559219642</v>
      </c>
      <c r="Z68" s="25">
        <v>1582802675</v>
      </c>
      <c r="AA68" s="25">
        <v>1608709544</v>
      </c>
      <c r="AB68" s="25">
        <v>1634587947</v>
      </c>
      <c r="AC68" s="25">
        <v>1659196213</v>
      </c>
      <c r="AD68" s="25">
        <v>1684377898</v>
      </c>
      <c r="AE68" s="25">
        <v>1710979840</v>
      </c>
      <c r="AF68" s="25">
        <v>1739049562</v>
      </c>
      <c r="AG68" s="25">
        <v>1767394678</v>
      </c>
      <c r="AH68" s="25">
        <v>1795112149</v>
      </c>
      <c r="AI68" s="25">
        <v>1822134188</v>
      </c>
      <c r="AJ68" s="25">
        <v>1848265154</v>
      </c>
      <c r="AK68" s="25">
        <v>1872676768</v>
      </c>
      <c r="AL68" s="25">
        <v>1896190507</v>
      </c>
      <c r="AM68" s="25">
        <v>1919576721</v>
      </c>
      <c r="AN68" s="25">
        <v>1942464423</v>
      </c>
      <c r="AO68" s="25">
        <v>1965146473</v>
      </c>
      <c r="AP68" s="25">
        <v>1987315524</v>
      </c>
      <c r="AQ68" s="25">
        <v>2008705487</v>
      </c>
      <c r="AR68" s="25">
        <v>2028650228</v>
      </c>
      <c r="AS68" s="25">
        <v>2047640091</v>
      </c>
      <c r="AT68" s="25">
        <v>2065912033</v>
      </c>
      <c r="AU68" s="25">
        <v>2083186086</v>
      </c>
      <c r="AV68" s="25">
        <v>2099602481</v>
      </c>
      <c r="AW68" s="25">
        <v>2115458625</v>
      </c>
      <c r="AX68" s="25">
        <v>2131146847</v>
      </c>
      <c r="AY68" s="25">
        <v>2146744105</v>
      </c>
      <c r="AZ68" s="25">
        <v>2161785511</v>
      </c>
      <c r="BA68" s="25">
        <v>2177119138</v>
      </c>
      <c r="BB68" s="25">
        <v>2192059400</v>
      </c>
      <c r="BC68" s="25">
        <v>2206884622</v>
      </c>
      <c r="BD68" s="25">
        <v>2222577723</v>
      </c>
      <c r="BE68" s="25">
        <v>2240312711</v>
      </c>
      <c r="BF68" s="25">
        <v>2257904491</v>
      </c>
      <c r="BG68" s="25">
        <v>2275075985</v>
      </c>
      <c r="BH68" s="25">
        <v>2291503725</v>
      </c>
      <c r="BI68" s="25">
        <v>2307707227</v>
      </c>
      <c r="BJ68" s="25">
        <v>2324120551</v>
      </c>
      <c r="BK68" s="25">
        <v>2338485387</v>
      </c>
      <c r="BL68" s="25">
        <v>2351127942</v>
      </c>
      <c r="BM68" s="25">
        <v>2361517682</v>
      </c>
      <c r="BN68" s="25">
        <v>2368622859</v>
      </c>
    </row>
    <row r="69" spans="1:66" x14ac:dyDescent="0.25">
      <c r="A69" s="25" t="s">
        <v>1274</v>
      </c>
      <c r="B69" s="25" t="s">
        <v>1273</v>
      </c>
      <c r="C69" s="25" t="s">
        <v>1444</v>
      </c>
      <c r="D69" s="25" t="s">
        <v>1445</v>
      </c>
      <c r="E69" s="25">
        <v>256240323</v>
      </c>
      <c r="F69" s="25">
        <v>260376316</v>
      </c>
      <c r="G69" s="25">
        <v>264562393</v>
      </c>
      <c r="H69" s="25">
        <v>268766831</v>
      </c>
      <c r="I69" s="25">
        <v>272959744</v>
      </c>
      <c r="J69" s="25">
        <v>277095486</v>
      </c>
      <c r="K69" s="25">
        <v>280497635</v>
      </c>
      <c r="L69" s="25">
        <v>283832745</v>
      </c>
      <c r="M69" s="25">
        <v>287134686</v>
      </c>
      <c r="N69" s="25">
        <v>290423895</v>
      </c>
      <c r="O69" s="25">
        <v>293690910</v>
      </c>
      <c r="P69" s="25">
        <v>296984143</v>
      </c>
      <c r="Q69" s="25">
        <v>300287193</v>
      </c>
      <c r="R69" s="25">
        <v>303586616</v>
      </c>
      <c r="S69" s="25">
        <v>306887355</v>
      </c>
      <c r="T69" s="25">
        <v>310138194</v>
      </c>
      <c r="U69" s="25">
        <v>313549230</v>
      </c>
      <c r="V69" s="25">
        <v>316954391</v>
      </c>
      <c r="W69" s="25">
        <v>320328643</v>
      </c>
      <c r="X69" s="25">
        <v>323737511</v>
      </c>
      <c r="Y69" s="25">
        <v>327228917</v>
      </c>
      <c r="Z69" s="25">
        <v>330769542</v>
      </c>
      <c r="AA69" s="25">
        <v>334202532</v>
      </c>
      <c r="AB69" s="25">
        <v>337643744</v>
      </c>
      <c r="AC69" s="25">
        <v>341334694</v>
      </c>
      <c r="AD69" s="25">
        <v>345006487</v>
      </c>
      <c r="AE69" s="25">
        <v>348642900</v>
      </c>
      <c r="AF69" s="25">
        <v>352277823</v>
      </c>
      <c r="AG69" s="25">
        <v>355779852</v>
      </c>
      <c r="AH69" s="25">
        <v>358915202</v>
      </c>
      <c r="AI69" s="25">
        <v>361192206</v>
      </c>
      <c r="AJ69" s="25">
        <v>363436990</v>
      </c>
      <c r="AK69" s="25">
        <v>365331816</v>
      </c>
      <c r="AL69" s="25">
        <v>366753479</v>
      </c>
      <c r="AM69" s="25">
        <v>367545578</v>
      </c>
      <c r="AN69" s="25">
        <v>367887617</v>
      </c>
      <c r="AO69" s="25">
        <v>368312923</v>
      </c>
      <c r="AP69" s="25">
        <v>368733376</v>
      </c>
      <c r="AQ69" s="25">
        <v>369017645</v>
      </c>
      <c r="AR69" s="25">
        <v>369016122</v>
      </c>
      <c r="AS69" s="25">
        <v>369135190</v>
      </c>
      <c r="AT69" s="25">
        <v>369175354</v>
      </c>
      <c r="AU69" s="25">
        <v>369249571</v>
      </c>
      <c r="AV69" s="25">
        <v>369571302</v>
      </c>
      <c r="AW69" s="25">
        <v>370059210</v>
      </c>
      <c r="AX69" s="25">
        <v>370609108</v>
      </c>
      <c r="AY69" s="25">
        <v>371295237</v>
      </c>
      <c r="AZ69" s="25">
        <v>372310742</v>
      </c>
      <c r="BA69" s="25">
        <v>373834315</v>
      </c>
      <c r="BB69" s="25">
        <v>375654151</v>
      </c>
      <c r="BC69" s="25">
        <v>377813291</v>
      </c>
      <c r="BD69" s="25">
        <v>380138981</v>
      </c>
      <c r="BE69" s="25">
        <v>382476923</v>
      </c>
      <c r="BF69" s="25">
        <v>385050864</v>
      </c>
      <c r="BG69" s="25">
        <v>387621858</v>
      </c>
      <c r="BH69" s="25">
        <v>390258029</v>
      </c>
      <c r="BI69" s="25">
        <v>392836210</v>
      </c>
      <c r="BJ69" s="25">
        <v>395257485</v>
      </c>
      <c r="BK69" s="25">
        <v>397406103</v>
      </c>
      <c r="BL69" s="25">
        <v>399386100</v>
      </c>
      <c r="BM69" s="25">
        <v>400895993</v>
      </c>
      <c r="BN69" s="25">
        <v>401828885</v>
      </c>
    </row>
    <row r="70" spans="1:66" x14ac:dyDescent="0.25">
      <c r="A70" s="25" t="s">
        <v>755</v>
      </c>
      <c r="B70" s="25" t="s">
        <v>38</v>
      </c>
      <c r="C70" s="25" t="s">
        <v>1444</v>
      </c>
      <c r="D70" s="25" t="s">
        <v>1445</v>
      </c>
      <c r="E70" s="25">
        <v>666753356</v>
      </c>
      <c r="F70" s="25">
        <v>674450666</v>
      </c>
      <c r="G70" s="25">
        <v>682397828</v>
      </c>
      <c r="H70" s="25">
        <v>690411692</v>
      </c>
      <c r="I70" s="25">
        <v>698355574</v>
      </c>
      <c r="J70" s="25">
        <v>706070460</v>
      </c>
      <c r="K70" s="25">
        <v>712830312</v>
      </c>
      <c r="L70" s="25">
        <v>719406020</v>
      </c>
      <c r="M70" s="25">
        <v>725725300</v>
      </c>
      <c r="N70" s="25">
        <v>731903738</v>
      </c>
      <c r="O70" s="25">
        <v>737524825</v>
      </c>
      <c r="P70" s="25">
        <v>743140589</v>
      </c>
      <c r="Q70" s="25">
        <v>749283635</v>
      </c>
      <c r="R70" s="25">
        <v>755259488</v>
      </c>
      <c r="S70" s="25">
        <v>761029417</v>
      </c>
      <c r="T70" s="25">
        <v>766625562</v>
      </c>
      <c r="U70" s="25">
        <v>772129341</v>
      </c>
      <c r="V70" s="25">
        <v>777422111</v>
      </c>
      <c r="W70" s="25">
        <v>782653852</v>
      </c>
      <c r="X70" s="25">
        <v>787910910</v>
      </c>
      <c r="Y70" s="25">
        <v>793299463</v>
      </c>
      <c r="Z70" s="25">
        <v>798559755</v>
      </c>
      <c r="AA70" s="25">
        <v>803342746</v>
      </c>
      <c r="AB70" s="25">
        <v>807903880</v>
      </c>
      <c r="AC70" s="25">
        <v>812662217</v>
      </c>
      <c r="AD70" s="25">
        <v>817497806</v>
      </c>
      <c r="AE70" s="25">
        <v>822470047</v>
      </c>
      <c r="AF70" s="25">
        <v>827505281</v>
      </c>
      <c r="AG70" s="25">
        <v>832553390</v>
      </c>
      <c r="AH70" s="25">
        <v>837438555</v>
      </c>
      <c r="AI70" s="25">
        <v>841536999</v>
      </c>
      <c r="AJ70" s="25">
        <v>845399658</v>
      </c>
      <c r="AK70" s="25">
        <v>848878429</v>
      </c>
      <c r="AL70" s="25">
        <v>851973886</v>
      </c>
      <c r="AM70" s="25">
        <v>854082087</v>
      </c>
      <c r="AN70" s="25">
        <v>855490982</v>
      </c>
      <c r="AO70" s="25">
        <v>856856802</v>
      </c>
      <c r="AP70" s="25">
        <v>858163120</v>
      </c>
      <c r="AQ70" s="25">
        <v>859296518</v>
      </c>
      <c r="AR70" s="25">
        <v>860311870</v>
      </c>
      <c r="AS70" s="25">
        <v>861270071</v>
      </c>
      <c r="AT70" s="25">
        <v>862339994</v>
      </c>
      <c r="AU70" s="25">
        <v>863908064</v>
      </c>
      <c r="AV70" s="25">
        <v>866189044</v>
      </c>
      <c r="AW70" s="25">
        <v>868783653</v>
      </c>
      <c r="AX70" s="25">
        <v>871433207</v>
      </c>
      <c r="AY70" s="25">
        <v>874134287</v>
      </c>
      <c r="AZ70" s="25">
        <v>877278821</v>
      </c>
      <c r="BA70" s="25">
        <v>880911644</v>
      </c>
      <c r="BB70" s="25">
        <v>884448855</v>
      </c>
      <c r="BC70" s="25">
        <v>887904313</v>
      </c>
      <c r="BD70" s="25">
        <v>890136603</v>
      </c>
      <c r="BE70" s="25">
        <v>893755804</v>
      </c>
      <c r="BF70" s="25">
        <v>898022522</v>
      </c>
      <c r="BG70" s="25">
        <v>902367876</v>
      </c>
      <c r="BH70" s="25">
        <v>906669764</v>
      </c>
      <c r="BI70" s="25">
        <v>910870489</v>
      </c>
      <c r="BJ70" s="25">
        <v>914608311</v>
      </c>
      <c r="BK70" s="25">
        <v>918031055</v>
      </c>
      <c r="BL70" s="25">
        <v>920807612</v>
      </c>
      <c r="BM70" s="25">
        <v>922976036</v>
      </c>
      <c r="BN70" s="25">
        <v>923753699</v>
      </c>
    </row>
    <row r="71" spans="1:66" x14ac:dyDescent="0.25">
      <c r="A71" s="25" t="s">
        <v>506</v>
      </c>
      <c r="B71" s="25" t="s">
        <v>128</v>
      </c>
      <c r="C71" s="25" t="s">
        <v>1444</v>
      </c>
      <c r="D71" s="25" t="s">
        <v>1445</v>
      </c>
      <c r="E71" s="25">
        <v>4543658</v>
      </c>
      <c r="F71" s="25">
        <v>4674176</v>
      </c>
      <c r="G71" s="25">
        <v>4809194</v>
      </c>
      <c r="H71" s="25">
        <v>4948991</v>
      </c>
      <c r="I71" s="25">
        <v>5093848</v>
      </c>
      <c r="J71" s="25">
        <v>5243980</v>
      </c>
      <c r="K71" s="25">
        <v>5399423</v>
      </c>
      <c r="L71" s="25">
        <v>5560013</v>
      </c>
      <c r="M71" s="25">
        <v>5725462</v>
      </c>
      <c r="N71" s="25">
        <v>5895368</v>
      </c>
      <c r="O71" s="25">
        <v>6069375</v>
      </c>
      <c r="P71" s="25">
        <v>6247421</v>
      </c>
      <c r="Q71" s="25">
        <v>6429377</v>
      </c>
      <c r="R71" s="25">
        <v>6614840</v>
      </c>
      <c r="S71" s="25">
        <v>6803271</v>
      </c>
      <c r="T71" s="25">
        <v>6994331</v>
      </c>
      <c r="U71" s="25">
        <v>7187794</v>
      </c>
      <c r="V71" s="25">
        <v>7383713</v>
      </c>
      <c r="W71" s="25">
        <v>7582357</v>
      </c>
      <c r="X71" s="25">
        <v>7784074</v>
      </c>
      <c r="Y71" s="25">
        <v>7989178</v>
      </c>
      <c r="Z71" s="25">
        <v>8197648</v>
      </c>
      <c r="AA71" s="25">
        <v>8409396</v>
      </c>
      <c r="AB71" s="25">
        <v>8624594</v>
      </c>
      <c r="AC71" s="25">
        <v>8843463</v>
      </c>
      <c r="AD71" s="25">
        <v>9066100</v>
      </c>
      <c r="AE71" s="25">
        <v>9292481</v>
      </c>
      <c r="AF71" s="25">
        <v>9522362</v>
      </c>
      <c r="AG71" s="25">
        <v>9755576</v>
      </c>
      <c r="AH71" s="25">
        <v>9991870</v>
      </c>
      <c r="AI71" s="25">
        <v>10230931</v>
      </c>
      <c r="AJ71" s="25">
        <v>10472476</v>
      </c>
      <c r="AK71" s="25">
        <v>10716131</v>
      </c>
      <c r="AL71" s="25">
        <v>10961460</v>
      </c>
      <c r="AM71" s="25">
        <v>11207999</v>
      </c>
      <c r="AN71" s="25">
        <v>11455205</v>
      </c>
      <c r="AO71" s="25">
        <v>11703169</v>
      </c>
      <c r="AP71" s="25">
        <v>11951457</v>
      </c>
      <c r="AQ71" s="25">
        <v>12198449</v>
      </c>
      <c r="AR71" s="25">
        <v>12442109</v>
      </c>
      <c r="AS71" s="25">
        <v>12681123</v>
      </c>
      <c r="AT71" s="25">
        <v>12914660</v>
      </c>
      <c r="AU71" s="25">
        <v>13143465</v>
      </c>
      <c r="AV71" s="25">
        <v>13369678</v>
      </c>
      <c r="AW71" s="25">
        <v>13596390</v>
      </c>
      <c r="AX71" s="25">
        <v>13825839</v>
      </c>
      <c r="AY71" s="25">
        <v>14059379</v>
      </c>
      <c r="AZ71" s="25">
        <v>14296554</v>
      </c>
      <c r="BA71" s="25">
        <v>14535740</v>
      </c>
      <c r="BB71" s="25">
        <v>14774412</v>
      </c>
      <c r="BC71" s="25">
        <v>15011114</v>
      </c>
      <c r="BD71" s="25">
        <v>15243885</v>
      </c>
      <c r="BE71" s="25">
        <v>15474099</v>
      </c>
      <c r="BF71" s="25">
        <v>15707473</v>
      </c>
      <c r="BG71" s="25">
        <v>15951832</v>
      </c>
      <c r="BH71" s="25">
        <v>16212022</v>
      </c>
      <c r="BI71" s="25">
        <v>16491116</v>
      </c>
      <c r="BJ71" s="25">
        <v>16785356</v>
      </c>
      <c r="BK71" s="25">
        <v>17084359</v>
      </c>
      <c r="BL71" s="25">
        <v>17373657</v>
      </c>
      <c r="BM71" s="25">
        <v>17643060</v>
      </c>
      <c r="BN71" s="25">
        <v>17888474</v>
      </c>
    </row>
    <row r="72" spans="1:66" x14ac:dyDescent="0.25">
      <c r="A72" s="25" t="s">
        <v>322</v>
      </c>
      <c r="B72" s="25" t="s">
        <v>82</v>
      </c>
      <c r="C72" s="25" t="s">
        <v>1444</v>
      </c>
      <c r="D72" s="25" t="s">
        <v>1445</v>
      </c>
      <c r="E72" s="25">
        <v>26632891</v>
      </c>
      <c r="F72" s="25">
        <v>27366239</v>
      </c>
      <c r="G72" s="25">
        <v>28112258</v>
      </c>
      <c r="H72" s="25">
        <v>28871383</v>
      </c>
      <c r="I72" s="25">
        <v>29644875</v>
      </c>
      <c r="J72" s="25">
        <v>30433024</v>
      </c>
      <c r="K72" s="25">
        <v>31237597</v>
      </c>
      <c r="L72" s="25">
        <v>32056506</v>
      </c>
      <c r="M72" s="25">
        <v>32881852</v>
      </c>
      <c r="N72" s="25">
        <v>33703127</v>
      </c>
      <c r="O72" s="25">
        <v>34513851</v>
      </c>
      <c r="P72" s="25">
        <v>35311905</v>
      </c>
      <c r="Q72" s="25">
        <v>36102670</v>
      </c>
      <c r="R72" s="25">
        <v>36896551</v>
      </c>
      <c r="S72" s="25">
        <v>37708144</v>
      </c>
      <c r="T72" s="25">
        <v>38549133</v>
      </c>
      <c r="U72" s="25">
        <v>39422731</v>
      </c>
      <c r="V72" s="25">
        <v>40329589</v>
      </c>
      <c r="W72" s="25">
        <v>41275728</v>
      </c>
      <c r="X72" s="25">
        <v>42267429</v>
      </c>
      <c r="Y72" s="25">
        <v>43309063</v>
      </c>
      <c r="Z72" s="25">
        <v>44400113</v>
      </c>
      <c r="AA72" s="25">
        <v>45539295</v>
      </c>
      <c r="AB72" s="25">
        <v>46728284</v>
      </c>
      <c r="AC72" s="25">
        <v>47968643</v>
      </c>
      <c r="AD72" s="25">
        <v>49258726</v>
      </c>
      <c r="AE72" s="25">
        <v>50602360</v>
      </c>
      <c r="AF72" s="25">
        <v>51991696</v>
      </c>
      <c r="AG72" s="25">
        <v>53399243</v>
      </c>
      <c r="AH72" s="25">
        <v>54788680</v>
      </c>
      <c r="AI72" s="25">
        <v>56134478</v>
      </c>
      <c r="AJ72" s="25">
        <v>57424552</v>
      </c>
      <c r="AK72" s="25">
        <v>58666812</v>
      </c>
      <c r="AL72" s="25">
        <v>59880656</v>
      </c>
      <c r="AM72" s="25">
        <v>61095804</v>
      </c>
      <c r="AN72" s="25">
        <v>62334025</v>
      </c>
      <c r="AO72" s="25">
        <v>63601632</v>
      </c>
      <c r="AP72" s="25">
        <v>64892269</v>
      </c>
      <c r="AQ72" s="25">
        <v>66200259</v>
      </c>
      <c r="AR72" s="25">
        <v>67515591</v>
      </c>
      <c r="AS72" s="25">
        <v>68831561</v>
      </c>
      <c r="AT72" s="25">
        <v>70152662</v>
      </c>
      <c r="AU72" s="25">
        <v>71485044</v>
      </c>
      <c r="AV72" s="25">
        <v>72826102</v>
      </c>
      <c r="AW72" s="25">
        <v>74172073</v>
      </c>
      <c r="AX72" s="25">
        <v>75523576</v>
      </c>
      <c r="AY72" s="25">
        <v>76873670</v>
      </c>
      <c r="AZ72" s="25">
        <v>78232124</v>
      </c>
      <c r="BA72" s="25">
        <v>79636081</v>
      </c>
      <c r="BB72" s="25">
        <v>81134789</v>
      </c>
      <c r="BC72" s="25">
        <v>82761244</v>
      </c>
      <c r="BD72" s="25">
        <v>84529251</v>
      </c>
      <c r="BE72" s="25">
        <v>86422240</v>
      </c>
      <c r="BF72" s="25">
        <v>88404652</v>
      </c>
      <c r="BG72" s="25">
        <v>90424668</v>
      </c>
      <c r="BH72" s="25">
        <v>92442549</v>
      </c>
      <c r="BI72" s="25">
        <v>94447071</v>
      </c>
      <c r="BJ72" s="25">
        <v>96442590</v>
      </c>
      <c r="BK72" s="25">
        <v>98423602</v>
      </c>
      <c r="BL72" s="25">
        <v>100388076</v>
      </c>
      <c r="BM72" s="25">
        <v>102334403</v>
      </c>
      <c r="BN72" s="25">
        <v>104258327</v>
      </c>
    </row>
    <row r="73" spans="1:66" x14ac:dyDescent="0.25">
      <c r="A73" s="25" t="s">
        <v>1275</v>
      </c>
      <c r="B73" s="25" t="s">
        <v>599</v>
      </c>
      <c r="C73" s="25" t="s">
        <v>1444</v>
      </c>
      <c r="D73" s="25" t="s">
        <v>1445</v>
      </c>
      <c r="E73" s="25">
        <v>265203956</v>
      </c>
      <c r="F73" s="25">
        <v>267621091</v>
      </c>
      <c r="G73" s="25">
        <v>270110063</v>
      </c>
      <c r="H73" s="25">
        <v>272655396</v>
      </c>
      <c r="I73" s="25">
        <v>275163380</v>
      </c>
      <c r="J73" s="25">
        <v>277650954</v>
      </c>
      <c r="K73" s="25">
        <v>279969050</v>
      </c>
      <c r="L73" s="25">
        <v>281974870</v>
      </c>
      <c r="M73" s="25">
        <v>283866408</v>
      </c>
      <c r="N73" s="25">
        <v>285778639</v>
      </c>
      <c r="O73" s="25">
        <v>287338854</v>
      </c>
      <c r="P73" s="25">
        <v>288923399</v>
      </c>
      <c r="Q73" s="25">
        <v>290874612</v>
      </c>
      <c r="R73" s="25">
        <v>292728242</v>
      </c>
      <c r="S73" s="25">
        <v>294399217</v>
      </c>
      <c r="T73" s="25">
        <v>295923529</v>
      </c>
      <c r="U73" s="25">
        <v>297251532</v>
      </c>
      <c r="V73" s="25">
        <v>298441848</v>
      </c>
      <c r="W73" s="25">
        <v>299652841</v>
      </c>
      <c r="X73" s="25">
        <v>300886487</v>
      </c>
      <c r="Y73" s="25">
        <v>302184216</v>
      </c>
      <c r="Z73" s="25">
        <v>303343114</v>
      </c>
      <c r="AA73" s="25">
        <v>304174261</v>
      </c>
      <c r="AB73" s="25">
        <v>304787497</v>
      </c>
      <c r="AC73" s="25">
        <v>305299144</v>
      </c>
      <c r="AD73" s="25">
        <v>305877743</v>
      </c>
      <c r="AE73" s="25">
        <v>306640636</v>
      </c>
      <c r="AF73" s="25">
        <v>307488377</v>
      </c>
      <c r="AG73" s="25">
        <v>308516476</v>
      </c>
      <c r="AH73" s="25">
        <v>309837575</v>
      </c>
      <c r="AI73" s="25">
        <v>311262608</v>
      </c>
      <c r="AJ73" s="25">
        <v>312708132</v>
      </c>
      <c r="AK73" s="25">
        <v>314162056</v>
      </c>
      <c r="AL73" s="25">
        <v>315449093</v>
      </c>
      <c r="AM73" s="25">
        <v>316366781</v>
      </c>
      <c r="AN73" s="25">
        <v>317181461</v>
      </c>
      <c r="AO73" s="25">
        <v>318003013</v>
      </c>
      <c r="AP73" s="25">
        <v>318761752</v>
      </c>
      <c r="AQ73" s="25">
        <v>319433985</v>
      </c>
      <c r="AR73" s="25">
        <v>320258891</v>
      </c>
      <c r="AS73" s="25">
        <v>321310789</v>
      </c>
      <c r="AT73" s="25">
        <v>322547874</v>
      </c>
      <c r="AU73" s="25">
        <v>324125339</v>
      </c>
      <c r="AV73" s="25">
        <v>325885957</v>
      </c>
      <c r="AW73" s="25">
        <v>327682513</v>
      </c>
      <c r="AX73" s="25">
        <v>329380417</v>
      </c>
      <c r="AY73" s="25">
        <v>330922785</v>
      </c>
      <c r="AZ73" s="25">
        <v>332645162</v>
      </c>
      <c r="BA73" s="25">
        <v>334274725</v>
      </c>
      <c r="BB73" s="25">
        <v>335360891</v>
      </c>
      <c r="BC73" s="25">
        <v>336151482</v>
      </c>
      <c r="BD73" s="25">
        <v>335419656</v>
      </c>
      <c r="BE73" s="25">
        <v>336159199</v>
      </c>
      <c r="BF73" s="25">
        <v>337302111</v>
      </c>
      <c r="BG73" s="25">
        <v>338462234</v>
      </c>
      <c r="BH73" s="25">
        <v>339488382</v>
      </c>
      <c r="BI73" s="25">
        <v>340481755</v>
      </c>
      <c r="BJ73" s="25">
        <v>341217243</v>
      </c>
      <c r="BK73" s="25">
        <v>341979171</v>
      </c>
      <c r="BL73" s="25">
        <v>342283354</v>
      </c>
      <c r="BM73" s="25">
        <v>342708355</v>
      </c>
      <c r="BN73" s="25">
        <v>342566541</v>
      </c>
    </row>
    <row r="74" spans="1:66" x14ac:dyDescent="0.25">
      <c r="A74" s="25" t="s">
        <v>291</v>
      </c>
      <c r="B74" s="25" t="s">
        <v>240</v>
      </c>
      <c r="C74" s="25" t="s">
        <v>1444</v>
      </c>
      <c r="D74" s="25" t="s">
        <v>1445</v>
      </c>
      <c r="E74" s="25">
        <v>1007586</v>
      </c>
      <c r="F74" s="25">
        <v>1033320</v>
      </c>
      <c r="G74" s="25">
        <v>1060489</v>
      </c>
      <c r="H74" s="25">
        <v>1088859</v>
      </c>
      <c r="I74" s="25">
        <v>1118152</v>
      </c>
      <c r="J74" s="25">
        <v>1148188</v>
      </c>
      <c r="K74" s="25">
        <v>1178875</v>
      </c>
      <c r="L74" s="25">
        <v>1210304</v>
      </c>
      <c r="M74" s="25">
        <v>1242633</v>
      </c>
      <c r="N74" s="25">
        <v>1276122</v>
      </c>
      <c r="O74" s="25">
        <v>1310947</v>
      </c>
      <c r="P74" s="25">
        <v>1347180</v>
      </c>
      <c r="Q74" s="25">
        <v>1384789</v>
      </c>
      <c r="R74" s="25">
        <v>1423749</v>
      </c>
      <c r="S74" s="25">
        <v>1463986</v>
      </c>
      <c r="T74" s="25">
        <v>1505438</v>
      </c>
      <c r="U74" s="25">
        <v>1547978</v>
      </c>
      <c r="V74" s="25">
        <v>1591622</v>
      </c>
      <c r="W74" s="25">
        <v>1636771</v>
      </c>
      <c r="X74" s="25">
        <v>1683932</v>
      </c>
      <c r="Y74" s="25">
        <v>1733423</v>
      </c>
      <c r="Z74" s="25">
        <v>1784557</v>
      </c>
      <c r="AA74" s="25">
        <v>1836825</v>
      </c>
      <c r="AB74" s="25">
        <v>1890556</v>
      </c>
      <c r="AC74" s="25">
        <v>1946299</v>
      </c>
      <c r="AD74" s="25">
        <v>2003942</v>
      </c>
      <c r="AE74" s="25">
        <v>2064803</v>
      </c>
      <c r="AF74" s="25">
        <v>2127421</v>
      </c>
      <c r="AG74" s="25">
        <v>2185607</v>
      </c>
      <c r="AH74" s="25">
        <v>2231144</v>
      </c>
      <c r="AI74" s="25">
        <v>2258649</v>
      </c>
      <c r="AJ74" s="25">
        <v>2266356</v>
      </c>
      <c r="AK74" s="25">
        <v>2257593</v>
      </c>
      <c r="AL74" s="25">
        <v>2238631</v>
      </c>
      <c r="AM74" s="25">
        <v>2218436</v>
      </c>
      <c r="AN74" s="25">
        <v>2204227</v>
      </c>
      <c r="AO74" s="25">
        <v>2196467</v>
      </c>
      <c r="AP74" s="25">
        <v>2195192</v>
      </c>
      <c r="AQ74" s="25">
        <v>2206439</v>
      </c>
      <c r="AR74" s="25">
        <v>2237412</v>
      </c>
      <c r="AS74" s="25">
        <v>2292413</v>
      </c>
      <c r="AT74" s="25">
        <v>2374721</v>
      </c>
      <c r="AU74" s="25">
        <v>2481059</v>
      </c>
      <c r="AV74" s="25">
        <v>2600972</v>
      </c>
      <c r="AW74" s="25">
        <v>2719809</v>
      </c>
      <c r="AX74" s="25">
        <v>2826653</v>
      </c>
      <c r="AY74" s="25">
        <v>2918209</v>
      </c>
      <c r="AZ74" s="25">
        <v>2996540</v>
      </c>
      <c r="BA74" s="25">
        <v>3062782</v>
      </c>
      <c r="BB74" s="25">
        <v>3119920</v>
      </c>
      <c r="BC74" s="25">
        <v>3170437</v>
      </c>
      <c r="BD74" s="25">
        <v>3213969</v>
      </c>
    </row>
    <row r="75" spans="1:66" x14ac:dyDescent="0.25">
      <c r="A75" s="25" t="s">
        <v>448</v>
      </c>
      <c r="B75" s="25" t="s">
        <v>63</v>
      </c>
      <c r="C75" s="25" t="s">
        <v>1444</v>
      </c>
      <c r="D75" s="25" t="s">
        <v>1445</v>
      </c>
      <c r="E75" s="25">
        <v>30455000</v>
      </c>
      <c r="F75" s="25">
        <v>30739250</v>
      </c>
      <c r="G75" s="25">
        <v>31023366</v>
      </c>
      <c r="H75" s="25">
        <v>31296651</v>
      </c>
      <c r="I75" s="25">
        <v>31609195</v>
      </c>
      <c r="J75" s="25">
        <v>31954292</v>
      </c>
      <c r="K75" s="25">
        <v>32283194</v>
      </c>
      <c r="L75" s="25">
        <v>32682947</v>
      </c>
      <c r="M75" s="25">
        <v>33113134</v>
      </c>
      <c r="N75" s="25">
        <v>33441054</v>
      </c>
      <c r="O75" s="25">
        <v>33814531</v>
      </c>
      <c r="P75" s="25">
        <v>34224490</v>
      </c>
      <c r="Q75" s="25">
        <v>34604469</v>
      </c>
      <c r="R75" s="25">
        <v>34988947</v>
      </c>
      <c r="S75" s="25">
        <v>35373335</v>
      </c>
      <c r="T75" s="25">
        <v>35757900</v>
      </c>
      <c r="U75" s="25">
        <v>36137812</v>
      </c>
      <c r="V75" s="25">
        <v>36511638</v>
      </c>
      <c r="W75" s="25">
        <v>36864898</v>
      </c>
      <c r="X75" s="25">
        <v>37191330</v>
      </c>
      <c r="Y75" s="25">
        <v>37491165</v>
      </c>
      <c r="Z75" s="25">
        <v>37758631</v>
      </c>
      <c r="AA75" s="25">
        <v>37986012</v>
      </c>
      <c r="AB75" s="25">
        <v>38171525</v>
      </c>
      <c r="AC75" s="25">
        <v>38330364</v>
      </c>
      <c r="AD75" s="25">
        <v>38469512</v>
      </c>
      <c r="AE75" s="25">
        <v>38584624</v>
      </c>
      <c r="AF75" s="25">
        <v>38684815</v>
      </c>
      <c r="AG75" s="25">
        <v>38766939</v>
      </c>
      <c r="AH75" s="25">
        <v>38827764</v>
      </c>
      <c r="AI75" s="25">
        <v>38867322</v>
      </c>
      <c r="AJ75" s="25">
        <v>38966376</v>
      </c>
      <c r="AK75" s="25">
        <v>39157685</v>
      </c>
      <c r="AL75" s="25">
        <v>39361262</v>
      </c>
      <c r="AM75" s="25">
        <v>39549108</v>
      </c>
      <c r="AN75" s="25">
        <v>39724050</v>
      </c>
      <c r="AO75" s="25">
        <v>39889852</v>
      </c>
      <c r="AP75" s="25">
        <v>40057389</v>
      </c>
      <c r="AQ75" s="25">
        <v>40223509</v>
      </c>
      <c r="AR75" s="25">
        <v>40386875</v>
      </c>
      <c r="AS75" s="25">
        <v>40567864</v>
      </c>
      <c r="AT75" s="25">
        <v>40850412</v>
      </c>
      <c r="AU75" s="25">
        <v>41431558</v>
      </c>
      <c r="AV75" s="25">
        <v>42187645</v>
      </c>
      <c r="AW75" s="25">
        <v>42921895</v>
      </c>
      <c r="AX75" s="25">
        <v>43653155</v>
      </c>
      <c r="AY75" s="25">
        <v>44397319</v>
      </c>
      <c r="AZ75" s="25">
        <v>45226803</v>
      </c>
      <c r="BA75" s="25">
        <v>45954106</v>
      </c>
      <c r="BB75" s="25">
        <v>46362946</v>
      </c>
      <c r="BC75" s="25">
        <v>46576897</v>
      </c>
      <c r="BD75" s="25">
        <v>46742697</v>
      </c>
      <c r="BE75" s="25">
        <v>46773055</v>
      </c>
      <c r="BF75" s="25">
        <v>46620045</v>
      </c>
      <c r="BG75" s="25">
        <v>46480882</v>
      </c>
      <c r="BH75" s="25">
        <v>46444832</v>
      </c>
      <c r="BI75" s="25">
        <v>46484062</v>
      </c>
      <c r="BJ75" s="25">
        <v>46593236</v>
      </c>
      <c r="BK75" s="25">
        <v>46797754</v>
      </c>
      <c r="BL75" s="25">
        <v>47134837</v>
      </c>
      <c r="BM75" s="25">
        <v>47363419</v>
      </c>
      <c r="BN75" s="25">
        <v>47326687</v>
      </c>
    </row>
    <row r="76" spans="1:66" x14ac:dyDescent="0.25">
      <c r="A76" s="25" t="s">
        <v>418</v>
      </c>
      <c r="B76" s="25" t="s">
        <v>125</v>
      </c>
      <c r="C76" s="25" t="s">
        <v>1444</v>
      </c>
      <c r="D76" s="25" t="s">
        <v>1445</v>
      </c>
      <c r="E76" s="25">
        <v>1211537</v>
      </c>
      <c r="F76" s="25">
        <v>1225077</v>
      </c>
      <c r="G76" s="25">
        <v>1241623</v>
      </c>
      <c r="H76" s="25">
        <v>1258857</v>
      </c>
      <c r="I76" s="25">
        <v>1277086</v>
      </c>
      <c r="J76" s="25">
        <v>1294566</v>
      </c>
      <c r="K76" s="25">
        <v>1308597</v>
      </c>
      <c r="L76" s="25">
        <v>1318946</v>
      </c>
      <c r="M76" s="25">
        <v>1331214</v>
      </c>
      <c r="N76" s="25">
        <v>1345249</v>
      </c>
      <c r="O76" s="25">
        <v>1360076</v>
      </c>
      <c r="P76" s="25">
        <v>1376955</v>
      </c>
      <c r="Q76" s="25">
        <v>1392518</v>
      </c>
      <c r="R76" s="25">
        <v>1405951</v>
      </c>
      <c r="S76" s="25">
        <v>1418169</v>
      </c>
      <c r="T76" s="25">
        <v>1429352</v>
      </c>
      <c r="U76" s="25">
        <v>1439576</v>
      </c>
      <c r="V76" s="25">
        <v>1450211</v>
      </c>
      <c r="W76" s="25">
        <v>1460188</v>
      </c>
      <c r="X76" s="25">
        <v>1468333</v>
      </c>
      <c r="Y76" s="25">
        <v>1477219</v>
      </c>
      <c r="Z76" s="25">
        <v>1487666</v>
      </c>
      <c r="AA76" s="25">
        <v>1498414</v>
      </c>
      <c r="AB76" s="25">
        <v>1508745</v>
      </c>
      <c r="AC76" s="25">
        <v>1518617</v>
      </c>
      <c r="AD76" s="25">
        <v>1528781</v>
      </c>
      <c r="AE76" s="25">
        <v>1540190</v>
      </c>
      <c r="AF76" s="25">
        <v>1552221</v>
      </c>
      <c r="AG76" s="25">
        <v>1561900</v>
      </c>
      <c r="AH76" s="25">
        <v>1568131</v>
      </c>
      <c r="AI76" s="25">
        <v>1569174</v>
      </c>
      <c r="AJ76" s="25">
        <v>1561314</v>
      </c>
      <c r="AK76" s="25">
        <v>1533091</v>
      </c>
      <c r="AL76" s="25">
        <v>1494128</v>
      </c>
      <c r="AM76" s="25">
        <v>1462514</v>
      </c>
      <c r="AN76" s="25">
        <v>1436634</v>
      </c>
      <c r="AO76" s="25">
        <v>1415594</v>
      </c>
      <c r="AP76" s="25">
        <v>1399535</v>
      </c>
      <c r="AQ76" s="25">
        <v>1386156</v>
      </c>
      <c r="AR76" s="25">
        <v>1390244</v>
      </c>
      <c r="AS76" s="25">
        <v>1396985</v>
      </c>
      <c r="AT76" s="25">
        <v>1388115</v>
      </c>
      <c r="AU76" s="25">
        <v>1379350</v>
      </c>
      <c r="AV76" s="25">
        <v>1370720</v>
      </c>
      <c r="AW76" s="25">
        <v>1362550</v>
      </c>
      <c r="AX76" s="25">
        <v>1354775</v>
      </c>
      <c r="AY76" s="25">
        <v>1346810</v>
      </c>
      <c r="AZ76" s="25">
        <v>1340680</v>
      </c>
      <c r="BA76" s="25">
        <v>1337090</v>
      </c>
      <c r="BB76" s="25">
        <v>1334515</v>
      </c>
      <c r="BC76" s="25">
        <v>1331475</v>
      </c>
      <c r="BD76" s="25">
        <v>1327439</v>
      </c>
      <c r="BE76" s="25">
        <v>1322696</v>
      </c>
      <c r="BF76" s="25">
        <v>1317997</v>
      </c>
      <c r="BG76" s="25">
        <v>1314545</v>
      </c>
      <c r="BH76" s="25">
        <v>1315407</v>
      </c>
      <c r="BI76" s="25">
        <v>1315790</v>
      </c>
      <c r="BJ76" s="25">
        <v>1317384</v>
      </c>
      <c r="BK76" s="25">
        <v>1321977</v>
      </c>
      <c r="BL76" s="25">
        <v>1326855</v>
      </c>
      <c r="BM76" s="25">
        <v>1329479</v>
      </c>
      <c r="BN76" s="25">
        <v>1329254</v>
      </c>
    </row>
    <row r="77" spans="1:66" x14ac:dyDescent="0.25">
      <c r="A77" s="25" t="s">
        <v>293</v>
      </c>
      <c r="B77" s="25" t="s">
        <v>292</v>
      </c>
      <c r="C77" s="25" t="s">
        <v>1444</v>
      </c>
      <c r="D77" s="25" t="s">
        <v>1445</v>
      </c>
      <c r="E77" s="25">
        <v>22151284</v>
      </c>
      <c r="F77" s="25">
        <v>22671193</v>
      </c>
      <c r="G77" s="25">
        <v>23221385</v>
      </c>
      <c r="H77" s="25">
        <v>23798418</v>
      </c>
      <c r="I77" s="25">
        <v>24397010</v>
      </c>
      <c r="J77" s="25">
        <v>25013634</v>
      </c>
      <c r="K77" s="25">
        <v>25641040</v>
      </c>
      <c r="L77" s="25">
        <v>26280135</v>
      </c>
      <c r="M77" s="25">
        <v>26944386</v>
      </c>
      <c r="N77" s="25">
        <v>27652715</v>
      </c>
      <c r="O77" s="25">
        <v>28415080</v>
      </c>
      <c r="P77" s="25">
        <v>29248650</v>
      </c>
      <c r="Q77" s="25">
        <v>30140799</v>
      </c>
      <c r="R77" s="25">
        <v>31036670</v>
      </c>
      <c r="S77" s="25">
        <v>31861353</v>
      </c>
      <c r="T77" s="25">
        <v>32566855</v>
      </c>
      <c r="U77" s="25">
        <v>33128151</v>
      </c>
      <c r="V77" s="25">
        <v>33577240</v>
      </c>
      <c r="W77" s="25">
        <v>33993301</v>
      </c>
      <c r="X77" s="25">
        <v>34487806</v>
      </c>
      <c r="Y77" s="25">
        <v>35141703</v>
      </c>
      <c r="Z77" s="25">
        <v>35984531</v>
      </c>
      <c r="AA77" s="25">
        <v>36995246</v>
      </c>
      <c r="AB77" s="25">
        <v>38142679</v>
      </c>
      <c r="AC77" s="25">
        <v>39374346</v>
      </c>
      <c r="AD77" s="25">
        <v>40652146</v>
      </c>
      <c r="AE77" s="25">
        <v>41965696</v>
      </c>
      <c r="AF77" s="25">
        <v>43329238</v>
      </c>
      <c r="AG77" s="25">
        <v>44757205</v>
      </c>
      <c r="AH77" s="25">
        <v>46272308</v>
      </c>
      <c r="AI77" s="25">
        <v>47887864</v>
      </c>
      <c r="AJ77" s="25">
        <v>49609976</v>
      </c>
      <c r="AK77" s="25">
        <v>51423591</v>
      </c>
      <c r="AL77" s="25">
        <v>53295556</v>
      </c>
      <c r="AM77" s="25">
        <v>55180993</v>
      </c>
      <c r="AN77" s="25">
        <v>57047906</v>
      </c>
      <c r="AO77" s="25">
        <v>58883531</v>
      </c>
      <c r="AP77" s="25">
        <v>60697443</v>
      </c>
      <c r="AQ77" s="25">
        <v>62507724</v>
      </c>
      <c r="AR77" s="25">
        <v>64343008</v>
      </c>
      <c r="AS77" s="25">
        <v>66224809</v>
      </c>
      <c r="AT77" s="25">
        <v>68159422</v>
      </c>
      <c r="AU77" s="25">
        <v>70142090</v>
      </c>
      <c r="AV77" s="25">
        <v>72170581</v>
      </c>
      <c r="AW77" s="25">
        <v>74239508</v>
      </c>
      <c r="AX77" s="25">
        <v>76346310</v>
      </c>
      <c r="AY77" s="25">
        <v>78489205</v>
      </c>
      <c r="AZ77" s="25">
        <v>80674343</v>
      </c>
      <c r="BA77" s="25">
        <v>82916236</v>
      </c>
      <c r="BB77" s="25">
        <v>85233923</v>
      </c>
      <c r="BC77" s="25">
        <v>87639962</v>
      </c>
      <c r="BD77" s="25">
        <v>90139928</v>
      </c>
      <c r="BE77" s="25">
        <v>92726982</v>
      </c>
      <c r="BF77" s="25">
        <v>95385793</v>
      </c>
      <c r="BG77" s="25">
        <v>98094264</v>
      </c>
      <c r="BH77" s="25">
        <v>100835453</v>
      </c>
      <c r="BI77" s="25">
        <v>103603461</v>
      </c>
      <c r="BJ77" s="25">
        <v>106399926</v>
      </c>
      <c r="BK77" s="25">
        <v>109224410</v>
      </c>
      <c r="BL77" s="25">
        <v>112078727</v>
      </c>
      <c r="BM77" s="25">
        <v>114963583</v>
      </c>
      <c r="BN77" s="25">
        <v>117876226</v>
      </c>
    </row>
    <row r="78" spans="1:66" x14ac:dyDescent="0.25">
      <c r="A78" s="25" t="s">
        <v>1277</v>
      </c>
      <c r="B78" s="25" t="s">
        <v>1276</v>
      </c>
      <c r="C78" s="25" t="s">
        <v>1444</v>
      </c>
      <c r="D78" s="25" t="s">
        <v>1445</v>
      </c>
      <c r="E78" s="25">
        <v>356906098</v>
      </c>
      <c r="F78" s="25">
        <v>359998408</v>
      </c>
      <c r="G78" s="25">
        <v>363200480</v>
      </c>
      <c r="H78" s="25">
        <v>366516509</v>
      </c>
      <c r="I78" s="25">
        <v>369850237</v>
      </c>
      <c r="J78" s="25">
        <v>373032729</v>
      </c>
      <c r="K78" s="25">
        <v>376039129</v>
      </c>
      <c r="L78" s="25">
        <v>378917964</v>
      </c>
      <c r="M78" s="25">
        <v>381605442</v>
      </c>
      <c r="N78" s="25">
        <v>384216977</v>
      </c>
      <c r="O78" s="25">
        <v>386322917</v>
      </c>
      <c r="P78" s="25">
        <v>388391948</v>
      </c>
      <c r="Q78" s="25">
        <v>390995000</v>
      </c>
      <c r="R78" s="25">
        <v>393524745</v>
      </c>
      <c r="S78" s="25">
        <v>395949381</v>
      </c>
      <c r="T78" s="25">
        <v>398316579</v>
      </c>
      <c r="U78" s="25">
        <v>400473497</v>
      </c>
      <c r="V78" s="25">
        <v>402425493</v>
      </c>
      <c r="W78" s="25">
        <v>404271789</v>
      </c>
      <c r="X78" s="25">
        <v>406051882</v>
      </c>
      <c r="Y78" s="25">
        <v>407875838</v>
      </c>
      <c r="Z78" s="25">
        <v>409551911</v>
      </c>
      <c r="AA78" s="25">
        <v>410895608</v>
      </c>
      <c r="AB78" s="25">
        <v>411974424</v>
      </c>
      <c r="AC78" s="25">
        <v>412931321</v>
      </c>
      <c r="AD78" s="25">
        <v>413924499</v>
      </c>
      <c r="AE78" s="25">
        <v>415076367</v>
      </c>
      <c r="AF78" s="25">
        <v>416301843</v>
      </c>
      <c r="AG78" s="25">
        <v>417653046</v>
      </c>
      <c r="AH78" s="25">
        <v>419073139</v>
      </c>
      <c r="AI78" s="25">
        <v>420477999</v>
      </c>
      <c r="AJ78" s="25">
        <v>421730520</v>
      </c>
      <c r="AK78" s="25">
        <v>422963890</v>
      </c>
      <c r="AL78" s="25">
        <v>424341124</v>
      </c>
      <c r="AM78" s="25">
        <v>425399126</v>
      </c>
      <c r="AN78" s="25">
        <v>426203356</v>
      </c>
      <c r="AO78" s="25">
        <v>426896861</v>
      </c>
      <c r="AP78" s="25">
        <v>427538048</v>
      </c>
      <c r="AQ78" s="25">
        <v>428109867</v>
      </c>
      <c r="AR78" s="25">
        <v>428815486</v>
      </c>
      <c r="AS78" s="25">
        <v>429328622</v>
      </c>
      <c r="AT78" s="25">
        <v>429895628</v>
      </c>
      <c r="AU78" s="25">
        <v>430881947</v>
      </c>
      <c r="AV78" s="25">
        <v>432415932</v>
      </c>
      <c r="AW78" s="25">
        <v>434040244</v>
      </c>
      <c r="AX78" s="25">
        <v>435581949</v>
      </c>
      <c r="AY78" s="25">
        <v>436998045</v>
      </c>
      <c r="AZ78" s="25">
        <v>438468397</v>
      </c>
      <c r="BA78" s="25">
        <v>439876674</v>
      </c>
      <c r="BB78" s="25">
        <v>440917801</v>
      </c>
      <c r="BC78" s="25">
        <v>441532415</v>
      </c>
      <c r="BD78" s="25">
        <v>440746989</v>
      </c>
      <c r="BE78" s="25">
        <v>441395937</v>
      </c>
      <c r="BF78" s="25">
        <v>442469469</v>
      </c>
      <c r="BG78" s="25">
        <v>443576675</v>
      </c>
      <c r="BH78" s="25">
        <v>444543761</v>
      </c>
      <c r="BI78" s="25">
        <v>445487730</v>
      </c>
      <c r="BJ78" s="25">
        <v>446186344</v>
      </c>
      <c r="BK78" s="25">
        <v>446915113</v>
      </c>
      <c r="BL78" s="25">
        <v>447197811</v>
      </c>
      <c r="BM78" s="25">
        <v>447479493</v>
      </c>
      <c r="BN78" s="25">
        <v>446946712</v>
      </c>
    </row>
    <row r="79" spans="1:66" x14ac:dyDescent="0.25">
      <c r="A79" s="25" t="s">
        <v>1279</v>
      </c>
      <c r="B79" s="25" t="s">
        <v>1278</v>
      </c>
      <c r="C79" s="25" t="s">
        <v>1444</v>
      </c>
      <c r="D79" s="25" t="s">
        <v>1445</v>
      </c>
      <c r="E79" s="25">
        <v>245134016</v>
      </c>
      <c r="F79" s="25">
        <v>250274396</v>
      </c>
      <c r="G79" s="25">
        <v>255615131</v>
      </c>
      <c r="H79" s="25">
        <v>261136143</v>
      </c>
      <c r="I79" s="25">
        <v>266820455</v>
      </c>
      <c r="J79" s="25">
        <v>272657455</v>
      </c>
      <c r="K79" s="25">
        <v>278645121</v>
      </c>
      <c r="L79" s="25">
        <v>284794041</v>
      </c>
      <c r="M79" s="25">
        <v>291117502</v>
      </c>
      <c r="N79" s="25">
        <v>297637311</v>
      </c>
      <c r="O79" s="25">
        <v>304369852</v>
      </c>
      <c r="P79" s="25">
        <v>311311083</v>
      </c>
      <c r="Q79" s="25">
        <v>318462078</v>
      </c>
      <c r="R79" s="25">
        <v>325837597</v>
      </c>
      <c r="S79" s="25">
        <v>333463168</v>
      </c>
      <c r="T79" s="25">
        <v>341348073</v>
      </c>
      <c r="U79" s="25">
        <v>349514957</v>
      </c>
      <c r="V79" s="25">
        <v>357943647</v>
      </c>
      <c r="W79" s="25">
        <v>366560923</v>
      </c>
      <c r="X79" s="25">
        <v>375266501</v>
      </c>
      <c r="Y79" s="25">
        <v>383990304</v>
      </c>
      <c r="Z79" s="25">
        <v>392770274</v>
      </c>
      <c r="AA79" s="25">
        <v>401516218</v>
      </c>
      <c r="AB79" s="25">
        <v>410381153</v>
      </c>
      <c r="AC79" s="25">
        <v>419418477</v>
      </c>
      <c r="AD79" s="25">
        <v>428652839</v>
      </c>
      <c r="AE79" s="25">
        <v>438095611</v>
      </c>
      <c r="AF79" s="25">
        <v>447772838</v>
      </c>
      <c r="AG79" s="25">
        <v>457884476</v>
      </c>
      <c r="AH79" s="25">
        <v>468655819</v>
      </c>
      <c r="AI79" s="25">
        <v>482058865</v>
      </c>
      <c r="AJ79" s="25">
        <v>494469828</v>
      </c>
      <c r="AK79" s="25">
        <v>507733564</v>
      </c>
      <c r="AL79" s="25">
        <v>521373546</v>
      </c>
      <c r="AM79" s="25">
        <v>534779779</v>
      </c>
      <c r="AN79" s="25">
        <v>547780237</v>
      </c>
      <c r="AO79" s="25">
        <v>560351009</v>
      </c>
      <c r="AP79" s="25">
        <v>572655639</v>
      </c>
      <c r="AQ79" s="25">
        <v>584769423</v>
      </c>
      <c r="AR79" s="25">
        <v>597146811</v>
      </c>
      <c r="AS79" s="25">
        <v>610277815</v>
      </c>
      <c r="AT79" s="25">
        <v>624175036</v>
      </c>
      <c r="AU79" s="25">
        <v>638757970</v>
      </c>
      <c r="AV79" s="25">
        <v>653940662</v>
      </c>
      <c r="AW79" s="25">
        <v>669513957</v>
      </c>
      <c r="AX79" s="25">
        <v>685344194</v>
      </c>
      <c r="AY79" s="25">
        <v>701424971</v>
      </c>
      <c r="AZ79" s="25">
        <v>717800479</v>
      </c>
      <c r="BA79" s="25">
        <v>734518852</v>
      </c>
      <c r="BB79" s="25">
        <v>751670859</v>
      </c>
      <c r="BC79" s="25">
        <v>769284359</v>
      </c>
      <c r="BD79" s="25">
        <v>787410667</v>
      </c>
      <c r="BE79" s="25">
        <v>806049519</v>
      </c>
      <c r="BF79" s="25">
        <v>825010695</v>
      </c>
      <c r="BG79" s="25">
        <v>843965097</v>
      </c>
      <c r="BH79" s="25">
        <v>863004250</v>
      </c>
      <c r="BI79" s="25">
        <v>881938038</v>
      </c>
      <c r="BJ79" s="25">
        <v>900872423</v>
      </c>
      <c r="BK79" s="25">
        <v>920103533</v>
      </c>
      <c r="BL79" s="25">
        <v>940026046</v>
      </c>
      <c r="BM79" s="25">
        <v>960960554</v>
      </c>
      <c r="BN79" s="25">
        <v>982980816</v>
      </c>
    </row>
    <row r="80" spans="1:66" x14ac:dyDescent="0.25">
      <c r="A80" s="25" t="s">
        <v>421</v>
      </c>
      <c r="B80" s="25" t="s">
        <v>91</v>
      </c>
      <c r="C80" s="25" t="s">
        <v>1444</v>
      </c>
      <c r="D80" s="25" t="s">
        <v>1445</v>
      </c>
      <c r="E80" s="25">
        <v>4429634</v>
      </c>
      <c r="F80" s="25">
        <v>4461005</v>
      </c>
      <c r="G80" s="25">
        <v>4491443</v>
      </c>
      <c r="H80" s="25">
        <v>4523309</v>
      </c>
      <c r="I80" s="25">
        <v>4548543</v>
      </c>
      <c r="J80" s="25">
        <v>4563732</v>
      </c>
      <c r="K80" s="25">
        <v>4580869</v>
      </c>
      <c r="L80" s="25">
        <v>4605744</v>
      </c>
      <c r="M80" s="25">
        <v>4626469</v>
      </c>
      <c r="N80" s="25">
        <v>4623785</v>
      </c>
      <c r="O80" s="25">
        <v>4606307</v>
      </c>
      <c r="P80" s="25">
        <v>4612124</v>
      </c>
      <c r="Q80" s="25">
        <v>4639657</v>
      </c>
      <c r="R80" s="25">
        <v>4666081</v>
      </c>
      <c r="S80" s="25">
        <v>4690574</v>
      </c>
      <c r="T80" s="25">
        <v>4711440</v>
      </c>
      <c r="U80" s="25">
        <v>4725664</v>
      </c>
      <c r="V80" s="25">
        <v>4738902</v>
      </c>
      <c r="W80" s="25">
        <v>4752528</v>
      </c>
      <c r="X80" s="25">
        <v>4764690</v>
      </c>
      <c r="Y80" s="25">
        <v>4779535</v>
      </c>
      <c r="Z80" s="25">
        <v>4799964</v>
      </c>
      <c r="AA80" s="25">
        <v>4826933</v>
      </c>
      <c r="AB80" s="25">
        <v>4855787</v>
      </c>
      <c r="AC80" s="25">
        <v>4881803</v>
      </c>
      <c r="AD80" s="25">
        <v>4902206</v>
      </c>
      <c r="AE80" s="25">
        <v>4918154</v>
      </c>
      <c r="AF80" s="25">
        <v>4932123</v>
      </c>
      <c r="AG80" s="25">
        <v>4946481</v>
      </c>
      <c r="AH80" s="25">
        <v>4964371</v>
      </c>
      <c r="AI80" s="25">
        <v>4986431</v>
      </c>
      <c r="AJ80" s="25">
        <v>5013740</v>
      </c>
      <c r="AK80" s="25">
        <v>5041992</v>
      </c>
      <c r="AL80" s="25">
        <v>5066447</v>
      </c>
      <c r="AM80" s="25">
        <v>5088333</v>
      </c>
      <c r="AN80" s="25">
        <v>5107790</v>
      </c>
      <c r="AO80" s="25">
        <v>5124573</v>
      </c>
      <c r="AP80" s="25">
        <v>5139835</v>
      </c>
      <c r="AQ80" s="25">
        <v>5153498</v>
      </c>
      <c r="AR80" s="25">
        <v>5165474</v>
      </c>
      <c r="AS80" s="25">
        <v>5176209</v>
      </c>
      <c r="AT80" s="25">
        <v>5188008</v>
      </c>
      <c r="AU80" s="25">
        <v>5200598</v>
      </c>
      <c r="AV80" s="25">
        <v>5213014</v>
      </c>
      <c r="AW80" s="25">
        <v>5228172</v>
      </c>
      <c r="AX80" s="25">
        <v>5246096</v>
      </c>
      <c r="AY80" s="25">
        <v>5266268</v>
      </c>
      <c r="AZ80" s="25">
        <v>5288720</v>
      </c>
      <c r="BA80" s="25">
        <v>5313399</v>
      </c>
      <c r="BB80" s="25">
        <v>5338871</v>
      </c>
      <c r="BC80" s="25">
        <v>5363352</v>
      </c>
      <c r="BD80" s="25">
        <v>5388272</v>
      </c>
      <c r="BE80" s="25">
        <v>5413971</v>
      </c>
      <c r="BF80" s="25">
        <v>5438972</v>
      </c>
      <c r="BG80" s="25">
        <v>5461512</v>
      </c>
      <c r="BH80" s="25">
        <v>5479531</v>
      </c>
      <c r="BI80" s="25">
        <v>5495303</v>
      </c>
      <c r="BJ80" s="25">
        <v>5508214</v>
      </c>
      <c r="BK80" s="25">
        <v>5515525</v>
      </c>
      <c r="BL80" s="25">
        <v>5521606</v>
      </c>
      <c r="BM80" s="25">
        <v>5529543</v>
      </c>
      <c r="BN80" s="25">
        <v>5541696</v>
      </c>
    </row>
    <row r="81" spans="1:66" x14ac:dyDescent="0.25">
      <c r="A81" s="25" t="s">
        <v>524</v>
      </c>
      <c r="B81" s="25" t="s">
        <v>218</v>
      </c>
      <c r="C81" s="25" t="s">
        <v>1444</v>
      </c>
      <c r="D81" s="25" t="s">
        <v>1445</v>
      </c>
      <c r="E81" s="25">
        <v>393480</v>
      </c>
      <c r="F81" s="25">
        <v>407244</v>
      </c>
      <c r="G81" s="25">
        <v>421673</v>
      </c>
      <c r="H81" s="25">
        <v>436303</v>
      </c>
      <c r="I81" s="25">
        <v>450538</v>
      </c>
      <c r="J81" s="25">
        <v>463960</v>
      </c>
      <c r="K81" s="25">
        <v>476399</v>
      </c>
      <c r="L81" s="25">
        <v>487973</v>
      </c>
      <c r="M81" s="25">
        <v>498944</v>
      </c>
      <c r="N81" s="25">
        <v>509708</v>
      </c>
      <c r="O81" s="25">
        <v>520561</v>
      </c>
      <c r="P81" s="25">
        <v>531622</v>
      </c>
      <c r="Q81" s="25">
        <v>542843</v>
      </c>
      <c r="R81" s="25">
        <v>554143</v>
      </c>
      <c r="S81" s="25">
        <v>565418</v>
      </c>
      <c r="T81" s="25">
        <v>576626</v>
      </c>
      <c r="U81" s="25">
        <v>587561</v>
      </c>
      <c r="V81" s="25">
        <v>598299</v>
      </c>
      <c r="W81" s="25">
        <v>609383</v>
      </c>
      <c r="X81" s="25">
        <v>621584</v>
      </c>
      <c r="Y81" s="25">
        <v>635312</v>
      </c>
      <c r="Z81" s="25">
        <v>651032</v>
      </c>
      <c r="AA81" s="25">
        <v>668281</v>
      </c>
      <c r="AB81" s="25">
        <v>685497</v>
      </c>
      <c r="AC81" s="25">
        <v>700478</v>
      </c>
      <c r="AD81" s="25">
        <v>711770</v>
      </c>
      <c r="AE81" s="25">
        <v>718642</v>
      </c>
      <c r="AF81" s="25">
        <v>721776</v>
      </c>
      <c r="AG81" s="25">
        <v>722924</v>
      </c>
      <c r="AH81" s="25">
        <v>724602</v>
      </c>
      <c r="AI81" s="25">
        <v>728575</v>
      </c>
      <c r="AJ81" s="25">
        <v>735398</v>
      </c>
      <c r="AK81" s="25">
        <v>744470</v>
      </c>
      <c r="AL81" s="25">
        <v>754962</v>
      </c>
      <c r="AM81" s="25">
        <v>765607</v>
      </c>
      <c r="AN81" s="25">
        <v>775428</v>
      </c>
      <c r="AO81" s="25">
        <v>784389</v>
      </c>
      <c r="AP81" s="25">
        <v>792736</v>
      </c>
      <c r="AQ81" s="25">
        <v>800148</v>
      </c>
      <c r="AR81" s="25">
        <v>806302</v>
      </c>
      <c r="AS81" s="25">
        <v>811011</v>
      </c>
      <c r="AT81" s="25">
        <v>813923</v>
      </c>
      <c r="AU81" s="25">
        <v>815257</v>
      </c>
      <c r="AV81" s="25">
        <v>816078</v>
      </c>
      <c r="AW81" s="25">
        <v>817864</v>
      </c>
      <c r="AX81" s="25">
        <v>821606</v>
      </c>
      <c r="AY81" s="25">
        <v>827869</v>
      </c>
      <c r="AZ81" s="25">
        <v>836185</v>
      </c>
      <c r="BA81" s="25">
        <v>845356</v>
      </c>
      <c r="BB81" s="25">
        <v>853636</v>
      </c>
      <c r="BC81" s="25">
        <v>859816</v>
      </c>
      <c r="BD81" s="25">
        <v>863451</v>
      </c>
      <c r="BE81" s="25">
        <v>865065</v>
      </c>
      <c r="BF81" s="25">
        <v>865602</v>
      </c>
      <c r="BG81" s="25">
        <v>866447</v>
      </c>
      <c r="BH81" s="25">
        <v>868632</v>
      </c>
      <c r="BI81" s="25">
        <v>872406</v>
      </c>
      <c r="BJ81" s="25">
        <v>877460</v>
      </c>
      <c r="BK81" s="25">
        <v>883490</v>
      </c>
      <c r="BL81" s="25">
        <v>889955</v>
      </c>
      <c r="BM81" s="25">
        <v>896444</v>
      </c>
      <c r="BN81" s="25">
        <v>902899</v>
      </c>
    </row>
    <row r="82" spans="1:66" x14ac:dyDescent="0.25">
      <c r="A82" s="25" t="s">
        <v>451</v>
      </c>
      <c r="B82" s="25" t="s">
        <v>49</v>
      </c>
      <c r="C82" s="25" t="s">
        <v>1444</v>
      </c>
      <c r="D82" s="25" t="s">
        <v>1445</v>
      </c>
      <c r="E82" s="25">
        <v>46621688</v>
      </c>
      <c r="F82" s="25">
        <v>47240526</v>
      </c>
      <c r="G82" s="25">
        <v>47904879</v>
      </c>
      <c r="H82" s="25">
        <v>48582624</v>
      </c>
      <c r="I82" s="25">
        <v>49230585</v>
      </c>
      <c r="J82" s="25">
        <v>49818019</v>
      </c>
      <c r="K82" s="25">
        <v>50330268</v>
      </c>
      <c r="L82" s="25">
        <v>50775788</v>
      </c>
      <c r="M82" s="25">
        <v>51175507</v>
      </c>
      <c r="N82" s="25">
        <v>51561833</v>
      </c>
      <c r="O82" s="25">
        <v>51957747</v>
      </c>
      <c r="P82" s="25">
        <v>52371320</v>
      </c>
      <c r="Q82" s="25">
        <v>52793151</v>
      </c>
      <c r="R82" s="25">
        <v>53207744</v>
      </c>
      <c r="S82" s="25">
        <v>53592235</v>
      </c>
      <c r="T82" s="25">
        <v>53931390</v>
      </c>
      <c r="U82" s="25">
        <v>54220033</v>
      </c>
      <c r="V82" s="25">
        <v>54467709</v>
      </c>
      <c r="W82" s="25">
        <v>54691866</v>
      </c>
      <c r="X82" s="25">
        <v>54917110</v>
      </c>
      <c r="Y82" s="25">
        <v>55161510</v>
      </c>
      <c r="Z82" s="25">
        <v>55430278</v>
      </c>
      <c r="AA82" s="25">
        <v>55718940</v>
      </c>
      <c r="AB82" s="25">
        <v>56023775</v>
      </c>
      <c r="AC82" s="25">
        <v>56337675</v>
      </c>
      <c r="AD82" s="25">
        <v>56654703</v>
      </c>
      <c r="AE82" s="25">
        <v>56976126</v>
      </c>
      <c r="AF82" s="25">
        <v>57302642</v>
      </c>
      <c r="AG82" s="25">
        <v>57627106</v>
      </c>
      <c r="AH82" s="25">
        <v>57940199</v>
      </c>
      <c r="AI82" s="25">
        <v>58235716</v>
      </c>
      <c r="AJ82" s="25">
        <v>58559309</v>
      </c>
      <c r="AK82" s="25">
        <v>58851216</v>
      </c>
      <c r="AL82" s="25">
        <v>59106758</v>
      </c>
      <c r="AM82" s="25">
        <v>59327200</v>
      </c>
      <c r="AN82" s="25">
        <v>59541904</v>
      </c>
      <c r="AO82" s="25">
        <v>59753095</v>
      </c>
      <c r="AP82" s="25">
        <v>59964841</v>
      </c>
      <c r="AQ82" s="25">
        <v>60186284</v>
      </c>
      <c r="AR82" s="25">
        <v>60496708</v>
      </c>
      <c r="AS82" s="25">
        <v>60912500</v>
      </c>
      <c r="AT82" s="25">
        <v>61357432</v>
      </c>
      <c r="AU82" s="25">
        <v>61805266</v>
      </c>
      <c r="AV82" s="25">
        <v>62244880</v>
      </c>
      <c r="AW82" s="25">
        <v>62704901</v>
      </c>
      <c r="AX82" s="25">
        <v>63179356</v>
      </c>
      <c r="AY82" s="25">
        <v>63621376</v>
      </c>
      <c r="AZ82" s="25">
        <v>64016227</v>
      </c>
      <c r="BA82" s="25">
        <v>64374979</v>
      </c>
      <c r="BB82" s="25">
        <v>64707035</v>
      </c>
      <c r="BC82" s="25">
        <v>65027505</v>
      </c>
      <c r="BD82" s="25">
        <v>65342789</v>
      </c>
      <c r="BE82" s="25">
        <v>65659814</v>
      </c>
      <c r="BF82" s="25">
        <v>65998685</v>
      </c>
      <c r="BG82" s="25">
        <v>66312067</v>
      </c>
      <c r="BH82" s="25">
        <v>66548272</v>
      </c>
      <c r="BI82" s="25">
        <v>66724104</v>
      </c>
      <c r="BJ82" s="25">
        <v>66918020</v>
      </c>
      <c r="BK82" s="25">
        <v>67101930</v>
      </c>
      <c r="BL82" s="25">
        <v>67248926</v>
      </c>
      <c r="BM82" s="25">
        <v>67379908</v>
      </c>
      <c r="BN82" s="25">
        <v>67499343</v>
      </c>
    </row>
    <row r="83" spans="1:66" x14ac:dyDescent="0.25">
      <c r="A83" s="25" t="s">
        <v>420</v>
      </c>
      <c r="B83" s="25" t="s">
        <v>419</v>
      </c>
      <c r="C83" s="25" t="s">
        <v>1444</v>
      </c>
      <c r="D83" s="25" t="s">
        <v>1445</v>
      </c>
      <c r="E83" s="25">
        <v>34624</v>
      </c>
      <c r="F83" s="25">
        <v>35074</v>
      </c>
      <c r="G83" s="25">
        <v>35521</v>
      </c>
      <c r="H83" s="25">
        <v>35965</v>
      </c>
      <c r="I83" s="25">
        <v>36409</v>
      </c>
      <c r="J83" s="25">
        <v>36843</v>
      </c>
      <c r="K83" s="25">
        <v>37283</v>
      </c>
      <c r="L83" s="25">
        <v>37705</v>
      </c>
      <c r="M83" s="25">
        <v>38131</v>
      </c>
      <c r="N83" s="25">
        <v>38560</v>
      </c>
      <c r="O83" s="25">
        <v>39008</v>
      </c>
      <c r="P83" s="25">
        <v>39456</v>
      </c>
      <c r="Q83" s="25">
        <v>39915</v>
      </c>
      <c r="R83" s="25">
        <v>40395</v>
      </c>
      <c r="S83" s="25">
        <v>40847</v>
      </c>
      <c r="T83" s="25">
        <v>41292</v>
      </c>
      <c r="U83" s="25">
        <v>41724</v>
      </c>
      <c r="V83" s="25">
        <v>42133</v>
      </c>
      <c r="W83" s="25">
        <v>42539</v>
      </c>
      <c r="X83" s="25">
        <v>42941</v>
      </c>
      <c r="Y83" s="25">
        <v>43339</v>
      </c>
      <c r="Z83" s="25">
        <v>43725</v>
      </c>
      <c r="AA83" s="25">
        <v>44101</v>
      </c>
      <c r="AB83" s="25">
        <v>44483</v>
      </c>
      <c r="AC83" s="25">
        <v>44895</v>
      </c>
      <c r="AD83" s="25">
        <v>45328</v>
      </c>
      <c r="AE83" s="25">
        <v>45812</v>
      </c>
      <c r="AF83" s="25">
        <v>46340</v>
      </c>
      <c r="AG83" s="25">
        <v>46833</v>
      </c>
      <c r="AH83" s="25">
        <v>47159</v>
      </c>
      <c r="AI83" s="25">
        <v>47276</v>
      </c>
      <c r="AJ83" s="25">
        <v>47123</v>
      </c>
      <c r="AK83" s="25">
        <v>46746</v>
      </c>
      <c r="AL83" s="25">
        <v>46277</v>
      </c>
      <c r="AM83" s="25">
        <v>45848</v>
      </c>
      <c r="AN83" s="25">
        <v>45625</v>
      </c>
      <c r="AO83" s="25">
        <v>45624</v>
      </c>
      <c r="AP83" s="25">
        <v>45789</v>
      </c>
      <c r="AQ83" s="25">
        <v>46094</v>
      </c>
      <c r="AR83" s="25">
        <v>46428</v>
      </c>
      <c r="AS83" s="25">
        <v>46738</v>
      </c>
      <c r="AT83" s="25">
        <v>46999</v>
      </c>
      <c r="AU83" s="25">
        <v>47235</v>
      </c>
      <c r="AV83" s="25">
        <v>47439</v>
      </c>
      <c r="AW83" s="25">
        <v>47600</v>
      </c>
      <c r="AX83" s="25">
        <v>47731</v>
      </c>
      <c r="AY83" s="25">
        <v>47793</v>
      </c>
      <c r="AZ83" s="25">
        <v>47825</v>
      </c>
      <c r="BA83" s="25">
        <v>47822</v>
      </c>
      <c r="BB83" s="25">
        <v>47814</v>
      </c>
      <c r="BC83" s="25">
        <v>47803</v>
      </c>
      <c r="BD83" s="25">
        <v>47815</v>
      </c>
      <c r="BE83" s="25">
        <v>47843</v>
      </c>
      <c r="BF83" s="25">
        <v>47901</v>
      </c>
      <c r="BG83" s="25">
        <v>47965</v>
      </c>
      <c r="BH83" s="25">
        <v>48055</v>
      </c>
      <c r="BI83" s="25">
        <v>48173</v>
      </c>
      <c r="BJ83" s="25">
        <v>48326</v>
      </c>
      <c r="BK83" s="25">
        <v>48497</v>
      </c>
      <c r="BL83" s="25">
        <v>48677</v>
      </c>
      <c r="BM83" s="25">
        <v>48865</v>
      </c>
      <c r="BN83" s="25">
        <v>49053</v>
      </c>
    </row>
    <row r="84" spans="1:66" x14ac:dyDescent="0.25">
      <c r="A84" s="25" t="s">
        <v>532</v>
      </c>
      <c r="B84" s="25" t="s">
        <v>256</v>
      </c>
      <c r="C84" s="25" t="s">
        <v>1444</v>
      </c>
      <c r="D84" s="25" t="s">
        <v>1445</v>
      </c>
      <c r="E84" s="25">
        <v>44510</v>
      </c>
      <c r="F84" s="25">
        <v>45939</v>
      </c>
      <c r="G84" s="25">
        <v>47372</v>
      </c>
      <c r="H84" s="25">
        <v>48856</v>
      </c>
      <c r="I84" s="25">
        <v>50476</v>
      </c>
      <c r="J84" s="25">
        <v>52224</v>
      </c>
      <c r="K84" s="25">
        <v>54192</v>
      </c>
      <c r="L84" s="25">
        <v>56308</v>
      </c>
      <c r="M84" s="25">
        <v>58386</v>
      </c>
      <c r="N84" s="25">
        <v>60146</v>
      </c>
      <c r="O84" s="25">
        <v>61415</v>
      </c>
      <c r="P84" s="25">
        <v>62089</v>
      </c>
      <c r="Q84" s="25">
        <v>62275</v>
      </c>
      <c r="R84" s="25">
        <v>62268</v>
      </c>
      <c r="S84" s="25">
        <v>62456</v>
      </c>
      <c r="T84" s="25">
        <v>63122</v>
      </c>
      <c r="U84" s="25">
        <v>64360</v>
      </c>
      <c r="V84" s="25">
        <v>66079</v>
      </c>
      <c r="W84" s="25">
        <v>68196</v>
      </c>
      <c r="X84" s="25">
        <v>70515</v>
      </c>
      <c r="Y84" s="25">
        <v>72936</v>
      </c>
      <c r="Z84" s="25">
        <v>75422</v>
      </c>
      <c r="AA84" s="25">
        <v>78015</v>
      </c>
      <c r="AB84" s="25">
        <v>80630</v>
      </c>
      <c r="AC84" s="25">
        <v>83192</v>
      </c>
      <c r="AD84" s="25">
        <v>85641</v>
      </c>
      <c r="AE84" s="25">
        <v>87904</v>
      </c>
      <c r="AF84" s="25">
        <v>89985</v>
      </c>
      <c r="AG84" s="25">
        <v>91984</v>
      </c>
      <c r="AH84" s="25">
        <v>94062</v>
      </c>
      <c r="AI84" s="25">
        <v>96304</v>
      </c>
      <c r="AJ84" s="25">
        <v>98779</v>
      </c>
      <c r="AK84" s="25">
        <v>101386</v>
      </c>
      <c r="AL84" s="25">
        <v>103901</v>
      </c>
      <c r="AM84" s="25">
        <v>106030</v>
      </c>
      <c r="AN84" s="25">
        <v>107535</v>
      </c>
      <c r="AO84" s="25">
        <v>108311</v>
      </c>
      <c r="AP84" s="25">
        <v>108473</v>
      </c>
      <c r="AQ84" s="25">
        <v>108206</v>
      </c>
      <c r="AR84" s="25">
        <v>107769</v>
      </c>
      <c r="AS84" s="25">
        <v>107405</v>
      </c>
      <c r="AT84" s="25">
        <v>107170</v>
      </c>
      <c r="AU84" s="25">
        <v>107027</v>
      </c>
      <c r="AV84" s="25">
        <v>106902</v>
      </c>
      <c r="AW84" s="25">
        <v>106624</v>
      </c>
      <c r="AX84" s="25">
        <v>106135</v>
      </c>
      <c r="AY84" s="25">
        <v>105374</v>
      </c>
      <c r="AZ84" s="25">
        <v>104442</v>
      </c>
      <c r="BA84" s="25">
        <v>103549</v>
      </c>
      <c r="BB84" s="25">
        <v>102971</v>
      </c>
      <c r="BC84" s="25">
        <v>102916</v>
      </c>
      <c r="BD84" s="25">
        <v>103448</v>
      </c>
      <c r="BE84" s="25">
        <v>104506</v>
      </c>
      <c r="BF84" s="25">
        <v>105922</v>
      </c>
      <c r="BG84" s="25">
        <v>107444</v>
      </c>
      <c r="BH84" s="25">
        <v>108886</v>
      </c>
      <c r="BI84" s="25">
        <v>110215</v>
      </c>
      <c r="BJ84" s="25">
        <v>111461</v>
      </c>
      <c r="BK84" s="25">
        <v>112640</v>
      </c>
      <c r="BL84" s="25">
        <v>113811</v>
      </c>
      <c r="BM84" s="25">
        <v>115021</v>
      </c>
      <c r="BN84" s="25">
        <v>116255</v>
      </c>
    </row>
    <row r="85" spans="1:66" x14ac:dyDescent="0.25">
      <c r="A85" s="25" t="s">
        <v>319</v>
      </c>
      <c r="B85" s="25" t="s">
        <v>200</v>
      </c>
      <c r="C85" s="25" t="s">
        <v>1444</v>
      </c>
      <c r="D85" s="25" t="s">
        <v>1445</v>
      </c>
      <c r="E85" s="25">
        <v>500922</v>
      </c>
      <c r="F85" s="25">
        <v>505793</v>
      </c>
      <c r="G85" s="25">
        <v>511285</v>
      </c>
      <c r="H85" s="25">
        <v>517573</v>
      </c>
      <c r="I85" s="25">
        <v>524891</v>
      </c>
      <c r="J85" s="25">
        <v>533357</v>
      </c>
      <c r="K85" s="25">
        <v>543119</v>
      </c>
      <c r="L85" s="25">
        <v>554054</v>
      </c>
      <c r="M85" s="25">
        <v>565763</v>
      </c>
      <c r="N85" s="25">
        <v>577644</v>
      </c>
      <c r="O85" s="25">
        <v>589317</v>
      </c>
      <c r="P85" s="25">
        <v>600608</v>
      </c>
      <c r="Q85" s="25">
        <v>611705</v>
      </c>
      <c r="R85" s="25">
        <v>622914</v>
      </c>
      <c r="S85" s="25">
        <v>634739</v>
      </c>
      <c r="T85" s="25">
        <v>647538</v>
      </c>
      <c r="U85" s="25">
        <v>661398</v>
      </c>
      <c r="V85" s="25">
        <v>676264</v>
      </c>
      <c r="W85" s="25">
        <v>692078</v>
      </c>
      <c r="X85" s="25">
        <v>708788</v>
      </c>
      <c r="Y85" s="25">
        <v>726335</v>
      </c>
      <c r="Z85" s="25">
        <v>744695</v>
      </c>
      <c r="AA85" s="25">
        <v>763932</v>
      </c>
      <c r="AB85" s="25">
        <v>784056</v>
      </c>
      <c r="AC85" s="25">
        <v>805117</v>
      </c>
      <c r="AD85" s="25">
        <v>827107</v>
      </c>
      <c r="AE85" s="25">
        <v>850052</v>
      </c>
      <c r="AF85" s="25">
        <v>873871</v>
      </c>
      <c r="AG85" s="25">
        <v>898472</v>
      </c>
      <c r="AH85" s="25">
        <v>923714</v>
      </c>
      <c r="AI85" s="25">
        <v>949493</v>
      </c>
      <c r="AJ85" s="25">
        <v>975785</v>
      </c>
      <c r="AK85" s="25">
        <v>1002573</v>
      </c>
      <c r="AL85" s="25">
        <v>1029769</v>
      </c>
      <c r="AM85" s="25">
        <v>1057252</v>
      </c>
      <c r="AN85" s="25">
        <v>1084951</v>
      </c>
      <c r="AO85" s="25">
        <v>1112944</v>
      </c>
      <c r="AP85" s="25">
        <v>1141332</v>
      </c>
      <c r="AQ85" s="25">
        <v>1170061</v>
      </c>
      <c r="AR85" s="25">
        <v>1199058</v>
      </c>
      <c r="AS85" s="25">
        <v>1228359</v>
      </c>
      <c r="AT85" s="25">
        <v>1258008</v>
      </c>
      <c r="AU85" s="25">
        <v>1288310</v>
      </c>
      <c r="AV85" s="25">
        <v>1319946</v>
      </c>
      <c r="AW85" s="25">
        <v>1353788</v>
      </c>
      <c r="AX85" s="25">
        <v>1390550</v>
      </c>
      <c r="AY85" s="25">
        <v>1430144</v>
      </c>
      <c r="AZ85" s="25">
        <v>1472565</v>
      </c>
      <c r="BA85" s="25">
        <v>1518538</v>
      </c>
      <c r="BB85" s="25">
        <v>1568925</v>
      </c>
      <c r="BC85" s="25">
        <v>1624146</v>
      </c>
      <c r="BD85" s="25">
        <v>1684629</v>
      </c>
      <c r="BE85" s="25">
        <v>1749677</v>
      </c>
      <c r="BF85" s="25">
        <v>1817070</v>
      </c>
      <c r="BG85" s="25">
        <v>1883801</v>
      </c>
      <c r="BH85" s="25">
        <v>1947690</v>
      </c>
      <c r="BI85" s="25">
        <v>2007882</v>
      </c>
      <c r="BJ85" s="25">
        <v>2064812</v>
      </c>
      <c r="BK85" s="25">
        <v>2119275</v>
      </c>
      <c r="BL85" s="25">
        <v>2172578</v>
      </c>
      <c r="BM85" s="25">
        <v>2225728</v>
      </c>
      <c r="BN85" s="25">
        <v>2278829</v>
      </c>
    </row>
    <row r="86" spans="1:66" x14ac:dyDescent="0.25">
      <c r="A86" s="25" t="s">
        <v>430</v>
      </c>
      <c r="B86" s="25" t="s">
        <v>46</v>
      </c>
      <c r="C86" s="25" t="s">
        <v>1444</v>
      </c>
      <c r="D86" s="25" t="s">
        <v>1445</v>
      </c>
      <c r="E86" s="25">
        <v>52400000</v>
      </c>
      <c r="F86" s="25">
        <v>52800000</v>
      </c>
      <c r="G86" s="25">
        <v>53250000</v>
      </c>
      <c r="H86" s="25">
        <v>53650000</v>
      </c>
      <c r="I86" s="25">
        <v>54000000</v>
      </c>
      <c r="J86" s="25">
        <v>54348050</v>
      </c>
      <c r="K86" s="25">
        <v>54648500</v>
      </c>
      <c r="L86" s="25">
        <v>54943600</v>
      </c>
      <c r="M86" s="25">
        <v>55211700</v>
      </c>
      <c r="N86" s="25">
        <v>55441750</v>
      </c>
      <c r="O86" s="25">
        <v>55663250</v>
      </c>
      <c r="P86" s="25">
        <v>55896223</v>
      </c>
      <c r="Q86" s="25">
        <v>56086065</v>
      </c>
      <c r="R86" s="25">
        <v>56194527</v>
      </c>
      <c r="S86" s="25">
        <v>56229974</v>
      </c>
      <c r="T86" s="25">
        <v>56225800</v>
      </c>
      <c r="U86" s="25">
        <v>56211968</v>
      </c>
      <c r="V86" s="25">
        <v>56193492</v>
      </c>
      <c r="W86" s="25">
        <v>56196504</v>
      </c>
      <c r="X86" s="25">
        <v>56246951</v>
      </c>
      <c r="Y86" s="25">
        <v>56314216</v>
      </c>
      <c r="Z86" s="25">
        <v>56333829</v>
      </c>
      <c r="AA86" s="25">
        <v>56313641</v>
      </c>
      <c r="AB86" s="25">
        <v>56332848</v>
      </c>
      <c r="AC86" s="25">
        <v>56422072</v>
      </c>
      <c r="AD86" s="25">
        <v>56550268</v>
      </c>
      <c r="AE86" s="25">
        <v>56681396</v>
      </c>
      <c r="AF86" s="25">
        <v>56802050</v>
      </c>
      <c r="AG86" s="25">
        <v>56928327</v>
      </c>
      <c r="AH86" s="25">
        <v>57076711</v>
      </c>
      <c r="AI86" s="25">
        <v>57247586</v>
      </c>
      <c r="AJ86" s="25">
        <v>57424897</v>
      </c>
      <c r="AK86" s="25">
        <v>57580402</v>
      </c>
      <c r="AL86" s="25">
        <v>57718614</v>
      </c>
      <c r="AM86" s="25">
        <v>57865745</v>
      </c>
      <c r="AN86" s="25">
        <v>58019030</v>
      </c>
      <c r="AO86" s="25">
        <v>58166950</v>
      </c>
      <c r="AP86" s="25">
        <v>58316954</v>
      </c>
      <c r="AQ86" s="25">
        <v>58487141</v>
      </c>
      <c r="AR86" s="25">
        <v>58682466</v>
      </c>
      <c r="AS86" s="25">
        <v>58892514</v>
      </c>
      <c r="AT86" s="25">
        <v>59119673</v>
      </c>
      <c r="AU86" s="25">
        <v>59370479</v>
      </c>
      <c r="AV86" s="25">
        <v>59647577</v>
      </c>
      <c r="AW86" s="25">
        <v>59987905</v>
      </c>
      <c r="AX86" s="25">
        <v>60401206</v>
      </c>
      <c r="AY86" s="25">
        <v>60846820</v>
      </c>
      <c r="AZ86" s="25">
        <v>61322463</v>
      </c>
      <c r="BA86" s="25">
        <v>61806995</v>
      </c>
      <c r="BB86" s="25">
        <v>62276270</v>
      </c>
      <c r="BC86" s="25">
        <v>62766365</v>
      </c>
      <c r="BD86" s="25">
        <v>63258810</v>
      </c>
      <c r="BE86" s="25">
        <v>63700215</v>
      </c>
      <c r="BF86" s="25">
        <v>64128273</v>
      </c>
      <c r="BG86" s="25">
        <v>64602298</v>
      </c>
      <c r="BH86" s="25">
        <v>65116219</v>
      </c>
      <c r="BI86" s="25">
        <v>65611593</v>
      </c>
      <c r="BJ86" s="25">
        <v>66058859</v>
      </c>
      <c r="BK86" s="25">
        <v>66460344</v>
      </c>
      <c r="BL86" s="25">
        <v>66836327</v>
      </c>
      <c r="BM86" s="25">
        <v>67081000</v>
      </c>
      <c r="BN86" s="25">
        <v>67326569</v>
      </c>
    </row>
    <row r="87" spans="1:66" x14ac:dyDescent="0.25">
      <c r="A87" s="25" t="s">
        <v>391</v>
      </c>
      <c r="B87" s="25" t="s">
        <v>151</v>
      </c>
      <c r="C87" s="25" t="s">
        <v>1444</v>
      </c>
      <c r="D87" s="25" t="s">
        <v>1445</v>
      </c>
      <c r="E87" s="25">
        <v>3645600</v>
      </c>
      <c r="F87" s="25">
        <v>3703600</v>
      </c>
      <c r="G87" s="25">
        <v>3760300</v>
      </c>
      <c r="H87" s="25">
        <v>3816100</v>
      </c>
      <c r="I87" s="25">
        <v>3870300</v>
      </c>
      <c r="J87" s="25">
        <v>3921600</v>
      </c>
      <c r="K87" s="25">
        <v>3966700</v>
      </c>
      <c r="L87" s="25">
        <v>4005800</v>
      </c>
      <c r="M87" s="25">
        <v>4042300</v>
      </c>
      <c r="N87" s="25">
        <v>4080300</v>
      </c>
      <c r="O87" s="25">
        <v>4119900</v>
      </c>
      <c r="P87" s="25">
        <v>4163000</v>
      </c>
      <c r="Q87" s="25">
        <v>4205300</v>
      </c>
      <c r="R87" s="25">
        <v>4242500</v>
      </c>
      <c r="S87" s="25">
        <v>4279500</v>
      </c>
      <c r="T87" s="25">
        <v>4311200</v>
      </c>
      <c r="U87" s="25">
        <v>4342400</v>
      </c>
      <c r="V87" s="25">
        <v>4372100</v>
      </c>
      <c r="W87" s="25">
        <v>4397700</v>
      </c>
      <c r="X87" s="25">
        <v>4430200</v>
      </c>
      <c r="Y87" s="25">
        <v>4467700</v>
      </c>
      <c r="Z87" s="25">
        <v>4504500</v>
      </c>
      <c r="AA87" s="25">
        <v>4542800</v>
      </c>
      <c r="AB87" s="25">
        <v>4582900</v>
      </c>
      <c r="AC87" s="25">
        <v>4622200</v>
      </c>
      <c r="AD87" s="25">
        <v>4662900</v>
      </c>
      <c r="AE87" s="25">
        <v>4704500</v>
      </c>
      <c r="AF87" s="25">
        <v>4743500</v>
      </c>
      <c r="AG87" s="25">
        <v>4790700</v>
      </c>
      <c r="AH87" s="25">
        <v>4803300</v>
      </c>
      <c r="AI87" s="25">
        <v>4802000</v>
      </c>
      <c r="AJ87" s="25">
        <v>4835900</v>
      </c>
      <c r="AK87" s="25">
        <v>4873500</v>
      </c>
      <c r="AL87" s="25">
        <v>4911100</v>
      </c>
      <c r="AM87" s="25">
        <v>4836076</v>
      </c>
      <c r="AN87" s="25">
        <v>4657722</v>
      </c>
      <c r="AO87" s="25">
        <v>4491699</v>
      </c>
      <c r="AP87" s="25">
        <v>4349913</v>
      </c>
      <c r="AQ87" s="25">
        <v>4243607</v>
      </c>
      <c r="AR87" s="25">
        <v>4157192</v>
      </c>
      <c r="AS87" s="25">
        <v>4077131</v>
      </c>
      <c r="AT87" s="25">
        <v>4014373</v>
      </c>
      <c r="AU87" s="25">
        <v>3978515</v>
      </c>
      <c r="AV87" s="25">
        <v>3951736</v>
      </c>
      <c r="AW87" s="25">
        <v>3927340</v>
      </c>
      <c r="AX87" s="25">
        <v>3902469</v>
      </c>
      <c r="AY87" s="25">
        <v>3880347</v>
      </c>
      <c r="AZ87" s="25">
        <v>3860158</v>
      </c>
      <c r="BA87" s="25">
        <v>3848449</v>
      </c>
      <c r="BB87" s="25">
        <v>3814419</v>
      </c>
      <c r="BC87" s="25">
        <v>3786695</v>
      </c>
      <c r="BD87" s="25">
        <v>3756441</v>
      </c>
      <c r="BE87" s="25">
        <v>3728874</v>
      </c>
      <c r="BF87" s="25">
        <v>3717668</v>
      </c>
      <c r="BG87" s="25">
        <v>3719414</v>
      </c>
      <c r="BH87" s="25">
        <v>3725276</v>
      </c>
      <c r="BI87" s="25">
        <v>3727505</v>
      </c>
      <c r="BJ87" s="25">
        <v>3728004</v>
      </c>
      <c r="BK87" s="25">
        <v>3726549</v>
      </c>
      <c r="BL87" s="25">
        <v>3720161</v>
      </c>
      <c r="BM87" s="25">
        <v>3722716</v>
      </c>
      <c r="BN87" s="25">
        <v>3708610</v>
      </c>
    </row>
    <row r="88" spans="1:66" x14ac:dyDescent="0.25">
      <c r="A88" s="25" t="s">
        <v>339</v>
      </c>
      <c r="B88" s="25" t="s">
        <v>126</v>
      </c>
      <c r="C88" s="25" t="s">
        <v>1444</v>
      </c>
      <c r="D88" s="25" t="s">
        <v>1445</v>
      </c>
      <c r="E88" s="25">
        <v>6635229</v>
      </c>
      <c r="F88" s="25">
        <v>6848291</v>
      </c>
      <c r="G88" s="25">
        <v>7071966</v>
      </c>
      <c r="H88" s="25">
        <v>7300124</v>
      </c>
      <c r="I88" s="25">
        <v>7524470</v>
      </c>
      <c r="J88" s="25">
        <v>7739463</v>
      </c>
      <c r="K88" s="25">
        <v>7941418</v>
      </c>
      <c r="L88" s="25">
        <v>8132803</v>
      </c>
      <c r="M88" s="25">
        <v>8321773</v>
      </c>
      <c r="N88" s="25">
        <v>8520018</v>
      </c>
      <c r="O88" s="25">
        <v>8735493</v>
      </c>
      <c r="P88" s="25">
        <v>8973247</v>
      </c>
      <c r="Q88" s="25">
        <v>9229640</v>
      </c>
      <c r="R88" s="25">
        <v>9493552</v>
      </c>
      <c r="S88" s="25">
        <v>9749098</v>
      </c>
      <c r="T88" s="25">
        <v>9985946</v>
      </c>
      <c r="U88" s="25">
        <v>10199164</v>
      </c>
      <c r="V88" s="25">
        <v>10395453</v>
      </c>
      <c r="W88" s="25">
        <v>10590265</v>
      </c>
      <c r="X88" s="25">
        <v>10805318</v>
      </c>
      <c r="Y88" s="25">
        <v>11056112</v>
      </c>
      <c r="Z88" s="25">
        <v>11348287</v>
      </c>
      <c r="AA88" s="25">
        <v>11676828</v>
      </c>
      <c r="AB88" s="25">
        <v>12033559</v>
      </c>
      <c r="AC88" s="25">
        <v>12405659</v>
      </c>
      <c r="AD88" s="25">
        <v>12783617</v>
      </c>
      <c r="AE88" s="25">
        <v>13164839</v>
      </c>
      <c r="AF88" s="25">
        <v>13552021</v>
      </c>
      <c r="AG88" s="25">
        <v>13947047</v>
      </c>
      <c r="AH88" s="25">
        <v>14353409</v>
      </c>
      <c r="AI88" s="25">
        <v>14773274</v>
      </c>
      <c r="AJ88" s="25">
        <v>15207360</v>
      </c>
      <c r="AK88" s="25">
        <v>15653345</v>
      </c>
      <c r="AL88" s="25">
        <v>16106756</v>
      </c>
      <c r="AM88" s="25">
        <v>16561677</v>
      </c>
      <c r="AN88" s="25">
        <v>17014058</v>
      </c>
      <c r="AO88" s="25">
        <v>17462504</v>
      </c>
      <c r="AP88" s="25">
        <v>17908977</v>
      </c>
      <c r="AQ88" s="25">
        <v>18357159</v>
      </c>
      <c r="AR88" s="25">
        <v>18812369</v>
      </c>
      <c r="AS88" s="25">
        <v>19278850</v>
      </c>
      <c r="AT88" s="25">
        <v>19756929</v>
      </c>
      <c r="AU88" s="25">
        <v>20246376</v>
      </c>
      <c r="AV88" s="25">
        <v>20750308</v>
      </c>
      <c r="AW88" s="25">
        <v>21272328</v>
      </c>
      <c r="AX88" s="25">
        <v>21814648</v>
      </c>
      <c r="AY88" s="25">
        <v>22379057</v>
      </c>
      <c r="AZ88" s="25">
        <v>22963946</v>
      </c>
      <c r="BA88" s="25">
        <v>23563832</v>
      </c>
      <c r="BB88" s="25">
        <v>24170943</v>
      </c>
      <c r="BC88" s="25">
        <v>24779614</v>
      </c>
      <c r="BD88" s="25">
        <v>25387713</v>
      </c>
      <c r="BE88" s="25">
        <v>25996454</v>
      </c>
      <c r="BF88" s="25">
        <v>26607641</v>
      </c>
      <c r="BG88" s="25">
        <v>27224480</v>
      </c>
      <c r="BH88" s="25">
        <v>27849203</v>
      </c>
      <c r="BI88" s="25">
        <v>28481947</v>
      </c>
      <c r="BJ88" s="25">
        <v>29121464</v>
      </c>
      <c r="BK88" s="25">
        <v>29767108</v>
      </c>
      <c r="BL88" s="25">
        <v>30417858</v>
      </c>
      <c r="BM88" s="25">
        <v>31072945</v>
      </c>
      <c r="BN88" s="25">
        <v>31732128</v>
      </c>
    </row>
    <row r="89" spans="1:66" x14ac:dyDescent="0.25">
      <c r="A89" s="25" t="s">
        <v>435</v>
      </c>
      <c r="B89" s="25" t="s">
        <v>145</v>
      </c>
      <c r="C89" s="25" t="s">
        <v>1444</v>
      </c>
      <c r="D89" s="25" t="s">
        <v>1445</v>
      </c>
      <c r="E89" s="25">
        <v>23420</v>
      </c>
      <c r="F89" s="25">
        <v>23808</v>
      </c>
      <c r="G89" s="25">
        <v>24307</v>
      </c>
      <c r="H89" s="25">
        <v>24889</v>
      </c>
      <c r="I89" s="25">
        <v>25478</v>
      </c>
      <c r="J89" s="25">
        <v>26079</v>
      </c>
      <c r="K89" s="25">
        <v>26631</v>
      </c>
      <c r="L89" s="25">
        <v>27172</v>
      </c>
      <c r="M89" s="25">
        <v>27693</v>
      </c>
      <c r="N89" s="25">
        <v>28165</v>
      </c>
      <c r="O89" s="25">
        <v>28601</v>
      </c>
      <c r="P89" s="25">
        <v>29007</v>
      </c>
      <c r="Q89" s="25">
        <v>29353</v>
      </c>
      <c r="R89" s="25">
        <v>29657</v>
      </c>
      <c r="S89" s="25">
        <v>29886</v>
      </c>
      <c r="T89" s="25">
        <v>30062</v>
      </c>
      <c r="U89" s="25">
        <v>30179</v>
      </c>
      <c r="V89" s="25">
        <v>30228</v>
      </c>
      <c r="W89" s="25">
        <v>30224</v>
      </c>
      <c r="X89" s="25">
        <v>30172</v>
      </c>
      <c r="Y89" s="25">
        <v>30068</v>
      </c>
      <c r="Z89" s="25">
        <v>29902</v>
      </c>
      <c r="AA89" s="25">
        <v>29698</v>
      </c>
      <c r="AB89" s="25">
        <v>29481</v>
      </c>
      <c r="AC89" s="25">
        <v>29284</v>
      </c>
      <c r="AD89" s="25">
        <v>29151</v>
      </c>
      <c r="AE89" s="25">
        <v>29096</v>
      </c>
      <c r="AF89" s="25">
        <v>29114</v>
      </c>
      <c r="AG89" s="25">
        <v>29164</v>
      </c>
      <c r="AH89" s="25">
        <v>29187</v>
      </c>
      <c r="AI89" s="25">
        <v>29149</v>
      </c>
      <c r="AJ89" s="25">
        <v>29021</v>
      </c>
      <c r="AK89" s="25">
        <v>28844</v>
      </c>
      <c r="AL89" s="25">
        <v>28680</v>
      </c>
      <c r="AM89" s="25">
        <v>28605</v>
      </c>
      <c r="AN89" s="25">
        <v>28688</v>
      </c>
      <c r="AO89" s="25">
        <v>28970</v>
      </c>
      <c r="AP89" s="25">
        <v>29404</v>
      </c>
      <c r="AQ89" s="25">
        <v>29945</v>
      </c>
      <c r="AR89" s="25">
        <v>30526</v>
      </c>
      <c r="AS89" s="25">
        <v>31081</v>
      </c>
      <c r="AT89" s="25">
        <v>31604</v>
      </c>
      <c r="AU89" s="25">
        <v>32097</v>
      </c>
      <c r="AV89" s="25">
        <v>32556</v>
      </c>
      <c r="AW89" s="25">
        <v>32930</v>
      </c>
      <c r="AX89" s="25">
        <v>33222</v>
      </c>
      <c r="AY89" s="25">
        <v>33420</v>
      </c>
      <c r="AZ89" s="25">
        <v>33524</v>
      </c>
      <c r="BA89" s="25">
        <v>33570</v>
      </c>
      <c r="BB89" s="25">
        <v>33562</v>
      </c>
      <c r="BC89" s="25">
        <v>33585</v>
      </c>
      <c r="BD89" s="25">
        <v>33608</v>
      </c>
      <c r="BE89" s="25">
        <v>33653</v>
      </c>
      <c r="BF89" s="25">
        <v>33694</v>
      </c>
      <c r="BG89" s="25">
        <v>33726</v>
      </c>
      <c r="BH89" s="25">
        <v>33742</v>
      </c>
      <c r="BI89" s="25">
        <v>33738</v>
      </c>
      <c r="BJ89" s="25">
        <v>33723</v>
      </c>
      <c r="BK89" s="25">
        <v>33715</v>
      </c>
      <c r="BL89" s="25">
        <v>33706</v>
      </c>
      <c r="BM89" s="25">
        <v>33691</v>
      </c>
      <c r="BN89" s="25">
        <v>33691</v>
      </c>
    </row>
    <row r="90" spans="1:66" x14ac:dyDescent="0.25">
      <c r="A90" s="25" t="s">
        <v>340</v>
      </c>
      <c r="B90" s="25" t="s">
        <v>172</v>
      </c>
      <c r="C90" s="25" t="s">
        <v>1444</v>
      </c>
      <c r="D90" s="25" t="s">
        <v>1445</v>
      </c>
      <c r="E90" s="25">
        <v>3494164</v>
      </c>
      <c r="F90" s="25">
        <v>3552068</v>
      </c>
      <c r="G90" s="25">
        <v>3611428</v>
      </c>
      <c r="H90" s="25">
        <v>3672560</v>
      </c>
      <c r="I90" s="25">
        <v>3735912</v>
      </c>
      <c r="J90" s="25">
        <v>3801711</v>
      </c>
      <c r="K90" s="25">
        <v>3870204</v>
      </c>
      <c r="L90" s="25">
        <v>3941046</v>
      </c>
      <c r="M90" s="25">
        <v>4013050</v>
      </c>
      <c r="N90" s="25">
        <v>4084601</v>
      </c>
      <c r="O90" s="25">
        <v>4154606</v>
      </c>
      <c r="P90" s="25">
        <v>4223056</v>
      </c>
      <c r="Q90" s="25">
        <v>4290544</v>
      </c>
      <c r="R90" s="25">
        <v>4357357</v>
      </c>
      <c r="S90" s="25">
        <v>4424030</v>
      </c>
      <c r="T90" s="25">
        <v>4491248</v>
      </c>
      <c r="U90" s="25">
        <v>4559239</v>
      </c>
      <c r="V90" s="25">
        <v>4628881</v>
      </c>
      <c r="W90" s="25">
        <v>4702371</v>
      </c>
      <c r="X90" s="25">
        <v>4782491</v>
      </c>
      <c r="Y90" s="25">
        <v>4871446</v>
      </c>
      <c r="Z90" s="25">
        <v>4969595</v>
      </c>
      <c r="AA90" s="25">
        <v>5077073</v>
      </c>
      <c r="AB90" s="25">
        <v>5195443</v>
      </c>
      <c r="AC90" s="25">
        <v>5326369</v>
      </c>
      <c r="AD90" s="25">
        <v>5470716</v>
      </c>
      <c r="AE90" s="25">
        <v>5629420</v>
      </c>
      <c r="AF90" s="25">
        <v>5801323</v>
      </c>
      <c r="AG90" s="25">
        <v>5982484</v>
      </c>
      <c r="AH90" s="25">
        <v>6167480</v>
      </c>
      <c r="AI90" s="25">
        <v>6352282</v>
      </c>
      <c r="AJ90" s="25">
        <v>6534936</v>
      </c>
      <c r="AK90" s="25">
        <v>6716032</v>
      </c>
      <c r="AL90" s="25">
        <v>6897171</v>
      </c>
      <c r="AM90" s="25">
        <v>7081119</v>
      </c>
      <c r="AN90" s="25">
        <v>7269631</v>
      </c>
      <c r="AO90" s="25">
        <v>7463782</v>
      </c>
      <c r="AP90" s="25">
        <v>7662071</v>
      </c>
      <c r="AQ90" s="25">
        <v>7860772</v>
      </c>
      <c r="AR90" s="25">
        <v>8054745</v>
      </c>
      <c r="AS90" s="25">
        <v>8240735</v>
      </c>
      <c r="AT90" s="25">
        <v>8417082</v>
      </c>
      <c r="AU90" s="25">
        <v>8586077</v>
      </c>
      <c r="AV90" s="25">
        <v>8753097</v>
      </c>
      <c r="AW90" s="25">
        <v>8925729</v>
      </c>
      <c r="AX90" s="25">
        <v>9109585</v>
      </c>
      <c r="AY90" s="25">
        <v>9307421</v>
      </c>
      <c r="AZ90" s="25">
        <v>9518159</v>
      </c>
      <c r="BA90" s="25">
        <v>9738796</v>
      </c>
      <c r="BB90" s="25">
        <v>9964470</v>
      </c>
      <c r="BC90" s="25">
        <v>10192168</v>
      </c>
      <c r="BD90" s="25">
        <v>10420459</v>
      </c>
      <c r="BE90" s="25">
        <v>10652032</v>
      </c>
      <c r="BF90" s="25">
        <v>10892821</v>
      </c>
      <c r="BG90" s="25">
        <v>11150970</v>
      </c>
      <c r="BH90" s="25">
        <v>11432096</v>
      </c>
      <c r="BI90" s="25">
        <v>11738434</v>
      </c>
      <c r="BJ90" s="25">
        <v>12067516</v>
      </c>
      <c r="BK90" s="25">
        <v>12414292</v>
      </c>
      <c r="BL90" s="25">
        <v>12771246</v>
      </c>
      <c r="BM90" s="25">
        <v>13132792</v>
      </c>
      <c r="BN90" s="25">
        <v>13497237</v>
      </c>
    </row>
    <row r="91" spans="1:66" x14ac:dyDescent="0.25">
      <c r="A91" s="25" t="s">
        <v>338</v>
      </c>
      <c r="B91" s="25" t="s">
        <v>211</v>
      </c>
      <c r="C91" s="25" t="s">
        <v>1444</v>
      </c>
      <c r="D91" s="25" t="s">
        <v>1445</v>
      </c>
      <c r="E91" s="25">
        <v>365049</v>
      </c>
      <c r="F91" s="25">
        <v>372436</v>
      </c>
      <c r="G91" s="25">
        <v>379886</v>
      </c>
      <c r="H91" s="25">
        <v>387635</v>
      </c>
      <c r="I91" s="25">
        <v>396012</v>
      </c>
      <c r="J91" s="25">
        <v>405258</v>
      </c>
      <c r="K91" s="25">
        <v>415478</v>
      </c>
      <c r="L91" s="25">
        <v>426622</v>
      </c>
      <c r="M91" s="25">
        <v>438590</v>
      </c>
      <c r="N91" s="25">
        <v>451228</v>
      </c>
      <c r="O91" s="25">
        <v>464404</v>
      </c>
      <c r="P91" s="25">
        <v>478106</v>
      </c>
      <c r="Q91" s="25">
        <v>492424</v>
      </c>
      <c r="R91" s="25">
        <v>507428</v>
      </c>
      <c r="S91" s="25">
        <v>523250</v>
      </c>
      <c r="T91" s="25">
        <v>539985</v>
      </c>
      <c r="U91" s="25">
        <v>557810</v>
      </c>
      <c r="V91" s="25">
        <v>576755</v>
      </c>
      <c r="W91" s="25">
        <v>596540</v>
      </c>
      <c r="X91" s="25">
        <v>616770</v>
      </c>
      <c r="Y91" s="25">
        <v>637252</v>
      </c>
      <c r="Z91" s="25">
        <v>657581</v>
      </c>
      <c r="AA91" s="25">
        <v>678111</v>
      </c>
      <c r="AB91" s="25">
        <v>700198</v>
      </c>
      <c r="AC91" s="25">
        <v>725688</v>
      </c>
      <c r="AD91" s="25">
        <v>755791</v>
      </c>
      <c r="AE91" s="25">
        <v>791141</v>
      </c>
      <c r="AF91" s="25">
        <v>831011</v>
      </c>
      <c r="AG91" s="25">
        <v>873440</v>
      </c>
      <c r="AH91" s="25">
        <v>915631</v>
      </c>
      <c r="AI91" s="25">
        <v>955595</v>
      </c>
      <c r="AJ91" s="25">
        <v>992671</v>
      </c>
      <c r="AK91" s="25">
        <v>1027476</v>
      </c>
      <c r="AL91" s="25">
        <v>1060861</v>
      </c>
      <c r="AM91" s="25">
        <v>1094219</v>
      </c>
      <c r="AN91" s="25">
        <v>1128577</v>
      </c>
      <c r="AO91" s="25">
        <v>1164091</v>
      </c>
      <c r="AP91" s="25">
        <v>1200522</v>
      </c>
      <c r="AQ91" s="25">
        <v>1238124</v>
      </c>
      <c r="AR91" s="25">
        <v>1277118</v>
      </c>
      <c r="AS91" s="25">
        <v>1317708</v>
      </c>
      <c r="AT91" s="25">
        <v>1360070</v>
      </c>
      <c r="AU91" s="25">
        <v>1404263</v>
      </c>
      <c r="AV91" s="25">
        <v>1449925</v>
      </c>
      <c r="AW91" s="25">
        <v>1496524</v>
      </c>
      <c r="AX91" s="25">
        <v>1543745</v>
      </c>
      <c r="AY91" s="25">
        <v>1591444</v>
      </c>
      <c r="AZ91" s="25">
        <v>1639846</v>
      </c>
      <c r="BA91" s="25">
        <v>1689288</v>
      </c>
      <c r="BB91" s="25">
        <v>1740277</v>
      </c>
      <c r="BC91" s="25">
        <v>1793199</v>
      </c>
      <c r="BD91" s="25">
        <v>1848142</v>
      </c>
      <c r="BE91" s="25">
        <v>1905020</v>
      </c>
      <c r="BF91" s="25">
        <v>1963708</v>
      </c>
      <c r="BG91" s="25">
        <v>2024037</v>
      </c>
      <c r="BH91" s="25">
        <v>2085860</v>
      </c>
      <c r="BI91" s="25">
        <v>2149134</v>
      </c>
      <c r="BJ91" s="25">
        <v>2213900</v>
      </c>
      <c r="BK91" s="25">
        <v>2280092</v>
      </c>
      <c r="BL91" s="25">
        <v>2347696</v>
      </c>
      <c r="BM91" s="25">
        <v>2416664</v>
      </c>
      <c r="BN91" s="25">
        <v>2486937</v>
      </c>
    </row>
    <row r="92" spans="1:66" x14ac:dyDescent="0.25">
      <c r="A92" s="25" t="s">
        <v>341</v>
      </c>
      <c r="B92" s="25" t="s">
        <v>238</v>
      </c>
      <c r="C92" s="25" t="s">
        <v>1444</v>
      </c>
      <c r="D92" s="25" t="s">
        <v>1445</v>
      </c>
      <c r="E92" s="25">
        <v>616140</v>
      </c>
      <c r="F92" s="25">
        <v>622754</v>
      </c>
      <c r="G92" s="25">
        <v>628877</v>
      </c>
      <c r="H92" s="25">
        <v>635008</v>
      </c>
      <c r="I92" s="25">
        <v>641821</v>
      </c>
      <c r="J92" s="25">
        <v>649795</v>
      </c>
      <c r="K92" s="25">
        <v>658998</v>
      </c>
      <c r="L92" s="25">
        <v>669243</v>
      </c>
      <c r="M92" s="25">
        <v>680431</v>
      </c>
      <c r="N92" s="25">
        <v>692407</v>
      </c>
      <c r="O92" s="25">
        <v>704937</v>
      </c>
      <c r="P92" s="25">
        <v>718359</v>
      </c>
      <c r="Q92" s="25">
        <v>732516</v>
      </c>
      <c r="R92" s="25">
        <v>746178</v>
      </c>
      <c r="S92" s="25">
        <v>757668</v>
      </c>
      <c r="T92" s="25">
        <v>765985</v>
      </c>
      <c r="U92" s="25">
        <v>770415</v>
      </c>
      <c r="V92" s="25">
        <v>771732</v>
      </c>
      <c r="W92" s="25">
        <v>772137</v>
      </c>
      <c r="X92" s="25">
        <v>774726</v>
      </c>
      <c r="Y92" s="25">
        <v>781678</v>
      </c>
      <c r="Z92" s="25">
        <v>793804</v>
      </c>
      <c r="AA92" s="25">
        <v>810402</v>
      </c>
      <c r="AB92" s="25">
        <v>830212</v>
      </c>
      <c r="AC92" s="25">
        <v>851276</v>
      </c>
      <c r="AD92" s="25">
        <v>872163</v>
      </c>
      <c r="AE92" s="25">
        <v>892530</v>
      </c>
      <c r="AF92" s="25">
        <v>912755</v>
      </c>
      <c r="AG92" s="25">
        <v>933046</v>
      </c>
      <c r="AH92" s="25">
        <v>953782</v>
      </c>
      <c r="AI92" s="25">
        <v>975265</v>
      </c>
      <c r="AJ92" s="25">
        <v>997522</v>
      </c>
      <c r="AK92" s="25">
        <v>1020353</v>
      </c>
      <c r="AL92" s="25">
        <v>1043421</v>
      </c>
      <c r="AM92" s="25">
        <v>1066345</v>
      </c>
      <c r="AN92" s="25">
        <v>1088850</v>
      </c>
      <c r="AO92" s="25">
        <v>1110835</v>
      </c>
      <c r="AP92" s="25">
        <v>1132505</v>
      </c>
      <c r="AQ92" s="25">
        <v>1154372</v>
      </c>
      <c r="AR92" s="25">
        <v>1177133</v>
      </c>
      <c r="AS92" s="25">
        <v>1201305</v>
      </c>
      <c r="AT92" s="25">
        <v>1227105</v>
      </c>
      <c r="AU92" s="25">
        <v>1254454</v>
      </c>
      <c r="AV92" s="25">
        <v>1283297</v>
      </c>
      <c r="AW92" s="25">
        <v>1313492</v>
      </c>
      <c r="AX92" s="25">
        <v>1344931</v>
      </c>
      <c r="AY92" s="25">
        <v>1377582</v>
      </c>
      <c r="AZ92" s="25">
        <v>1411545</v>
      </c>
      <c r="BA92" s="25">
        <v>1446936</v>
      </c>
      <c r="BB92" s="25">
        <v>1483920</v>
      </c>
      <c r="BC92" s="25">
        <v>1522603</v>
      </c>
      <c r="BD92" s="25">
        <v>1562996</v>
      </c>
      <c r="BE92" s="25">
        <v>1604981</v>
      </c>
      <c r="BF92" s="25">
        <v>1648259</v>
      </c>
      <c r="BG92" s="25">
        <v>1692433</v>
      </c>
      <c r="BH92" s="25">
        <v>1737207</v>
      </c>
      <c r="BI92" s="25">
        <v>1782434</v>
      </c>
      <c r="BJ92" s="25">
        <v>1828146</v>
      </c>
      <c r="BK92" s="25">
        <v>1874304</v>
      </c>
      <c r="BL92" s="25">
        <v>1920917</v>
      </c>
      <c r="BM92" s="25">
        <v>1967998</v>
      </c>
      <c r="BN92" s="25">
        <v>2015490</v>
      </c>
    </row>
    <row r="93" spans="1:66" x14ac:dyDescent="0.25">
      <c r="A93" s="25" t="s">
        <v>318</v>
      </c>
      <c r="B93" s="25" t="s">
        <v>213</v>
      </c>
      <c r="C93" s="25" t="s">
        <v>1444</v>
      </c>
      <c r="D93" s="25" t="s">
        <v>1445</v>
      </c>
      <c r="E93" s="25">
        <v>255338</v>
      </c>
      <c r="F93" s="25">
        <v>258786</v>
      </c>
      <c r="G93" s="25">
        <v>262219</v>
      </c>
      <c r="H93" s="25">
        <v>266005</v>
      </c>
      <c r="I93" s="25">
        <v>270616</v>
      </c>
      <c r="J93" s="25">
        <v>276296</v>
      </c>
      <c r="K93" s="25">
        <v>283506</v>
      </c>
      <c r="L93" s="25">
        <v>291786</v>
      </c>
      <c r="M93" s="25">
        <v>299416</v>
      </c>
      <c r="N93" s="25">
        <v>304000</v>
      </c>
      <c r="O93" s="25">
        <v>303986</v>
      </c>
      <c r="P93" s="25">
        <v>298852</v>
      </c>
      <c r="Q93" s="25">
        <v>289508</v>
      </c>
      <c r="R93" s="25">
        <v>277656</v>
      </c>
      <c r="S93" s="25">
        <v>265762</v>
      </c>
      <c r="T93" s="25">
        <v>255808</v>
      </c>
      <c r="U93" s="25">
        <v>247969</v>
      </c>
      <c r="V93" s="25">
        <v>242160</v>
      </c>
      <c r="W93" s="25">
        <v>239681</v>
      </c>
      <c r="X93" s="25">
        <v>241977</v>
      </c>
      <c r="Y93" s="25">
        <v>249931</v>
      </c>
      <c r="Z93" s="25">
        <v>264370</v>
      </c>
      <c r="AA93" s="25">
        <v>284638</v>
      </c>
      <c r="AB93" s="25">
        <v>308208</v>
      </c>
      <c r="AC93" s="25">
        <v>331554</v>
      </c>
      <c r="AD93" s="25">
        <v>352116</v>
      </c>
      <c r="AE93" s="25">
        <v>369024</v>
      </c>
      <c r="AF93" s="25">
        <v>382977</v>
      </c>
      <c r="AG93" s="25">
        <v>394973</v>
      </c>
      <c r="AH93" s="25">
        <v>406620</v>
      </c>
      <c r="AI93" s="25">
        <v>419188</v>
      </c>
      <c r="AJ93" s="25">
        <v>432844</v>
      </c>
      <c r="AK93" s="25">
        <v>447269</v>
      </c>
      <c r="AL93" s="25">
        <v>462637</v>
      </c>
      <c r="AM93" s="25">
        <v>479099</v>
      </c>
      <c r="AN93" s="25">
        <v>496768</v>
      </c>
      <c r="AO93" s="25">
        <v>515844</v>
      </c>
      <c r="AP93" s="25">
        <v>536459</v>
      </c>
      <c r="AQ93" s="25">
        <v>558496</v>
      </c>
      <c r="AR93" s="25">
        <v>581765</v>
      </c>
      <c r="AS93" s="25">
        <v>606180</v>
      </c>
      <c r="AT93" s="25">
        <v>631662</v>
      </c>
      <c r="AU93" s="25">
        <v>658388</v>
      </c>
      <c r="AV93" s="25">
        <v>686670</v>
      </c>
      <c r="AW93" s="25">
        <v>716949</v>
      </c>
      <c r="AX93" s="25">
        <v>749527</v>
      </c>
      <c r="AY93" s="25">
        <v>784494</v>
      </c>
      <c r="AZ93" s="25">
        <v>821686</v>
      </c>
      <c r="BA93" s="25">
        <v>860839</v>
      </c>
      <c r="BB93" s="25">
        <v>901589</v>
      </c>
      <c r="BC93" s="25">
        <v>943640</v>
      </c>
      <c r="BD93" s="25">
        <v>986861</v>
      </c>
      <c r="BE93" s="25">
        <v>1031191</v>
      </c>
      <c r="BF93" s="25">
        <v>1076412</v>
      </c>
      <c r="BG93" s="25">
        <v>1122273</v>
      </c>
      <c r="BH93" s="25">
        <v>1168575</v>
      </c>
      <c r="BI93" s="25">
        <v>1215181</v>
      </c>
      <c r="BJ93" s="25">
        <v>1262008</v>
      </c>
      <c r="BK93" s="25">
        <v>1308966</v>
      </c>
      <c r="BL93" s="25">
        <v>1355982</v>
      </c>
      <c r="BM93" s="25">
        <v>1402985</v>
      </c>
      <c r="BN93" s="25">
        <v>1449891</v>
      </c>
    </row>
    <row r="94" spans="1:66" x14ac:dyDescent="0.25">
      <c r="A94" s="25" t="s">
        <v>436</v>
      </c>
      <c r="B94" s="25" t="s">
        <v>94</v>
      </c>
      <c r="C94" s="25" t="s">
        <v>1444</v>
      </c>
      <c r="D94" s="25" t="s">
        <v>1445</v>
      </c>
      <c r="E94" s="25">
        <v>8331725</v>
      </c>
      <c r="F94" s="25">
        <v>8398050</v>
      </c>
      <c r="G94" s="25">
        <v>8448233</v>
      </c>
      <c r="H94" s="25">
        <v>8479625</v>
      </c>
      <c r="I94" s="25">
        <v>8510429</v>
      </c>
      <c r="J94" s="25">
        <v>8550333</v>
      </c>
      <c r="K94" s="25">
        <v>8613651</v>
      </c>
      <c r="L94" s="25">
        <v>8684088</v>
      </c>
      <c r="M94" s="25">
        <v>8740765</v>
      </c>
      <c r="N94" s="25">
        <v>8772764</v>
      </c>
      <c r="O94" s="25">
        <v>8792806</v>
      </c>
      <c r="P94" s="25">
        <v>8831036</v>
      </c>
      <c r="Q94" s="25">
        <v>8888628</v>
      </c>
      <c r="R94" s="25">
        <v>8929086</v>
      </c>
      <c r="S94" s="25">
        <v>8962022</v>
      </c>
      <c r="T94" s="25">
        <v>9046541</v>
      </c>
      <c r="U94" s="25">
        <v>9188150</v>
      </c>
      <c r="V94" s="25">
        <v>9308479</v>
      </c>
      <c r="W94" s="25">
        <v>9429959</v>
      </c>
      <c r="X94" s="25">
        <v>9548258</v>
      </c>
      <c r="Y94" s="25">
        <v>9642505</v>
      </c>
      <c r="Z94" s="25">
        <v>9729350</v>
      </c>
      <c r="AA94" s="25">
        <v>9789513</v>
      </c>
      <c r="AB94" s="25">
        <v>9846627</v>
      </c>
      <c r="AC94" s="25">
        <v>9895801</v>
      </c>
      <c r="AD94" s="25">
        <v>9934300</v>
      </c>
      <c r="AE94" s="25">
        <v>9967213</v>
      </c>
      <c r="AF94" s="25">
        <v>10000595</v>
      </c>
      <c r="AG94" s="25">
        <v>10036983</v>
      </c>
      <c r="AH94" s="25">
        <v>10089498</v>
      </c>
      <c r="AI94" s="25">
        <v>10196792</v>
      </c>
      <c r="AJ94" s="25">
        <v>10319927</v>
      </c>
      <c r="AK94" s="25">
        <v>10399061</v>
      </c>
      <c r="AL94" s="25">
        <v>10460415</v>
      </c>
      <c r="AM94" s="25">
        <v>10512922</v>
      </c>
      <c r="AN94" s="25">
        <v>10562153</v>
      </c>
      <c r="AO94" s="25">
        <v>10608800</v>
      </c>
      <c r="AP94" s="25">
        <v>10661259</v>
      </c>
      <c r="AQ94" s="25">
        <v>10720509</v>
      </c>
      <c r="AR94" s="25">
        <v>10761698</v>
      </c>
      <c r="AS94" s="25">
        <v>10805808</v>
      </c>
      <c r="AT94" s="25">
        <v>10862132</v>
      </c>
      <c r="AU94" s="25">
        <v>10902022</v>
      </c>
      <c r="AV94" s="25">
        <v>10928070</v>
      </c>
      <c r="AW94" s="25">
        <v>10955141</v>
      </c>
      <c r="AX94" s="25">
        <v>10987314</v>
      </c>
      <c r="AY94" s="25">
        <v>11020362</v>
      </c>
      <c r="AZ94" s="25">
        <v>11048473</v>
      </c>
      <c r="BA94" s="25">
        <v>11077841</v>
      </c>
      <c r="BB94" s="25">
        <v>11107017</v>
      </c>
      <c r="BC94" s="25">
        <v>11121341</v>
      </c>
      <c r="BD94" s="25">
        <v>11104899</v>
      </c>
      <c r="BE94" s="25">
        <v>11045011</v>
      </c>
      <c r="BF94" s="25">
        <v>10965211</v>
      </c>
      <c r="BG94" s="25">
        <v>10892413</v>
      </c>
      <c r="BH94" s="25">
        <v>10820883</v>
      </c>
      <c r="BI94" s="25">
        <v>10775971</v>
      </c>
      <c r="BJ94" s="25">
        <v>10754679</v>
      </c>
      <c r="BK94" s="25">
        <v>10732882</v>
      </c>
      <c r="BL94" s="25">
        <v>10721582</v>
      </c>
      <c r="BM94" s="25">
        <v>10700556</v>
      </c>
      <c r="BN94" s="25">
        <v>10664568</v>
      </c>
    </row>
    <row r="95" spans="1:66" x14ac:dyDescent="0.25">
      <c r="A95" s="25" t="s">
        <v>472</v>
      </c>
      <c r="B95" s="25" t="s">
        <v>245</v>
      </c>
      <c r="C95" s="25" t="s">
        <v>1444</v>
      </c>
      <c r="D95" s="25" t="s">
        <v>1445</v>
      </c>
      <c r="E95" s="25">
        <v>89927</v>
      </c>
      <c r="F95" s="25">
        <v>91324</v>
      </c>
      <c r="G95" s="25">
        <v>92481</v>
      </c>
      <c r="H95" s="25">
        <v>93409</v>
      </c>
      <c r="I95" s="25">
        <v>94122</v>
      </c>
      <c r="J95" s="25">
        <v>94634</v>
      </c>
      <c r="K95" s="25">
        <v>94936</v>
      </c>
      <c r="L95" s="25">
        <v>95012</v>
      </c>
      <c r="M95" s="25">
        <v>94929</v>
      </c>
      <c r="N95" s="25">
        <v>94723</v>
      </c>
      <c r="O95" s="25">
        <v>94476</v>
      </c>
      <c r="P95" s="25">
        <v>94212</v>
      </c>
      <c r="Q95" s="25">
        <v>93984</v>
      </c>
      <c r="R95" s="25">
        <v>93661</v>
      </c>
      <c r="S95" s="25">
        <v>93190</v>
      </c>
      <c r="T95" s="25">
        <v>92494</v>
      </c>
      <c r="U95" s="25">
        <v>91469</v>
      </c>
      <c r="V95" s="25">
        <v>90219</v>
      </c>
      <c r="W95" s="25">
        <v>89104</v>
      </c>
      <c r="X95" s="25">
        <v>88603</v>
      </c>
      <c r="Y95" s="25">
        <v>89032</v>
      </c>
      <c r="Z95" s="25">
        <v>90610</v>
      </c>
      <c r="AA95" s="25">
        <v>93132</v>
      </c>
      <c r="AB95" s="25">
        <v>96020</v>
      </c>
      <c r="AC95" s="25">
        <v>98472</v>
      </c>
      <c r="AD95" s="25">
        <v>99953</v>
      </c>
      <c r="AE95" s="25">
        <v>100183</v>
      </c>
      <c r="AF95" s="25">
        <v>99425</v>
      </c>
      <c r="AG95" s="25">
        <v>98126</v>
      </c>
      <c r="AH95" s="25">
        <v>96932</v>
      </c>
      <c r="AI95" s="25">
        <v>96328</v>
      </c>
      <c r="AJ95" s="25">
        <v>96462</v>
      </c>
      <c r="AK95" s="25">
        <v>97161</v>
      </c>
      <c r="AL95" s="25">
        <v>98234</v>
      </c>
      <c r="AM95" s="25">
        <v>99345</v>
      </c>
      <c r="AN95" s="25">
        <v>100286</v>
      </c>
      <c r="AO95" s="25">
        <v>101003</v>
      </c>
      <c r="AP95" s="25">
        <v>101567</v>
      </c>
      <c r="AQ95" s="25">
        <v>102023</v>
      </c>
      <c r="AR95" s="25">
        <v>102429</v>
      </c>
      <c r="AS95" s="25">
        <v>102837</v>
      </c>
      <c r="AT95" s="25">
        <v>103242</v>
      </c>
      <c r="AU95" s="25">
        <v>103636</v>
      </c>
      <c r="AV95" s="25">
        <v>104003</v>
      </c>
      <c r="AW95" s="25">
        <v>104346</v>
      </c>
      <c r="AX95" s="25">
        <v>104658</v>
      </c>
      <c r="AY95" s="25">
        <v>104938</v>
      </c>
      <c r="AZ95" s="25">
        <v>105183</v>
      </c>
      <c r="BA95" s="25">
        <v>105457</v>
      </c>
      <c r="BB95" s="25">
        <v>105787</v>
      </c>
      <c r="BC95" s="25">
        <v>106227</v>
      </c>
      <c r="BD95" s="25">
        <v>106786</v>
      </c>
      <c r="BE95" s="25">
        <v>107452</v>
      </c>
      <c r="BF95" s="25">
        <v>108172</v>
      </c>
      <c r="BG95" s="25">
        <v>108900</v>
      </c>
      <c r="BH95" s="25">
        <v>109603</v>
      </c>
      <c r="BI95" s="25">
        <v>110263</v>
      </c>
      <c r="BJ95" s="25">
        <v>110874</v>
      </c>
      <c r="BK95" s="25">
        <v>111449</v>
      </c>
      <c r="BL95" s="25">
        <v>112002</v>
      </c>
      <c r="BM95" s="25">
        <v>112519</v>
      </c>
      <c r="BN95" s="25">
        <v>113015</v>
      </c>
    </row>
    <row r="96" spans="1:66" x14ac:dyDescent="0.25">
      <c r="A96" s="25" t="s">
        <v>518</v>
      </c>
      <c r="B96" s="25" t="s">
        <v>216</v>
      </c>
      <c r="C96" s="25" t="s">
        <v>1444</v>
      </c>
      <c r="D96" s="25" t="s">
        <v>1445</v>
      </c>
      <c r="E96" s="25">
        <v>32500</v>
      </c>
      <c r="F96" s="25">
        <v>33700</v>
      </c>
      <c r="G96" s="25">
        <v>35000</v>
      </c>
      <c r="H96" s="25">
        <v>36400</v>
      </c>
      <c r="I96" s="25">
        <v>37600</v>
      </c>
      <c r="J96" s="25">
        <v>39200</v>
      </c>
      <c r="K96" s="25">
        <v>40500</v>
      </c>
      <c r="L96" s="25">
        <v>41900</v>
      </c>
      <c r="M96" s="25">
        <v>43400</v>
      </c>
      <c r="N96" s="25">
        <v>44900</v>
      </c>
      <c r="O96" s="25">
        <v>46400</v>
      </c>
      <c r="P96" s="25">
        <v>47200</v>
      </c>
      <c r="Q96" s="25">
        <v>48300</v>
      </c>
      <c r="R96" s="25">
        <v>49000</v>
      </c>
      <c r="S96" s="25">
        <v>49500</v>
      </c>
      <c r="T96" s="25">
        <v>49600</v>
      </c>
      <c r="U96" s="25">
        <v>49700</v>
      </c>
      <c r="V96" s="25">
        <v>49400</v>
      </c>
      <c r="W96" s="25">
        <v>49200</v>
      </c>
      <c r="X96" s="25">
        <v>49600</v>
      </c>
      <c r="Y96" s="25">
        <v>50200</v>
      </c>
      <c r="Z96" s="25">
        <v>51000</v>
      </c>
      <c r="AA96" s="25">
        <v>51500</v>
      </c>
      <c r="AB96" s="25">
        <v>52100</v>
      </c>
      <c r="AC96" s="25">
        <v>52700</v>
      </c>
      <c r="AD96" s="25">
        <v>53200</v>
      </c>
      <c r="AE96" s="25">
        <v>53500</v>
      </c>
      <c r="AF96" s="25">
        <v>54100</v>
      </c>
      <c r="AG96" s="25">
        <v>54800</v>
      </c>
      <c r="AH96" s="25">
        <v>55300</v>
      </c>
      <c r="AI96" s="25">
        <v>55600</v>
      </c>
      <c r="AJ96" s="25">
        <v>55500</v>
      </c>
      <c r="AK96" s="25">
        <v>55300</v>
      </c>
      <c r="AL96" s="25">
        <v>55200</v>
      </c>
      <c r="AM96" s="25">
        <v>55500</v>
      </c>
      <c r="AN96" s="25">
        <v>55800</v>
      </c>
      <c r="AO96" s="25">
        <v>55900</v>
      </c>
      <c r="AP96" s="25">
        <v>56000</v>
      </c>
      <c r="AQ96" s="25">
        <v>56100</v>
      </c>
      <c r="AR96" s="25">
        <v>56100</v>
      </c>
      <c r="AS96" s="25">
        <v>56200</v>
      </c>
      <c r="AT96" s="25">
        <v>56350</v>
      </c>
      <c r="AU96" s="25">
        <v>56609</v>
      </c>
      <c r="AV96" s="25">
        <v>56765</v>
      </c>
      <c r="AW96" s="25">
        <v>56911</v>
      </c>
      <c r="AX96" s="25">
        <v>56935</v>
      </c>
      <c r="AY96" s="25">
        <v>56774</v>
      </c>
      <c r="AZ96" s="25">
        <v>56555</v>
      </c>
      <c r="BA96" s="25">
        <v>56328</v>
      </c>
      <c r="BB96" s="25">
        <v>56323</v>
      </c>
      <c r="BC96" s="25">
        <v>56905</v>
      </c>
      <c r="BD96" s="25">
        <v>56890</v>
      </c>
      <c r="BE96" s="25">
        <v>56810</v>
      </c>
      <c r="BF96" s="25">
        <v>56483</v>
      </c>
      <c r="BG96" s="25">
        <v>56295</v>
      </c>
      <c r="BH96" s="25">
        <v>56114</v>
      </c>
      <c r="BI96" s="25">
        <v>56186</v>
      </c>
      <c r="BJ96" s="25">
        <v>56171</v>
      </c>
      <c r="BK96" s="25">
        <v>56023</v>
      </c>
      <c r="BL96" s="25">
        <v>56225</v>
      </c>
      <c r="BM96" s="25">
        <v>56367</v>
      </c>
      <c r="BN96" s="25">
        <v>56653</v>
      </c>
    </row>
    <row r="97" spans="1:66" x14ac:dyDescent="0.25">
      <c r="A97" s="25" t="s">
        <v>496</v>
      </c>
      <c r="B97" s="25" t="s">
        <v>129</v>
      </c>
      <c r="C97" s="25" t="s">
        <v>1444</v>
      </c>
      <c r="D97" s="25" t="s">
        <v>1445</v>
      </c>
      <c r="E97" s="25">
        <v>4128880</v>
      </c>
      <c r="F97" s="25">
        <v>4251911</v>
      </c>
      <c r="G97" s="25">
        <v>4378604</v>
      </c>
      <c r="H97" s="25">
        <v>4508444</v>
      </c>
      <c r="I97" s="25">
        <v>4640795</v>
      </c>
      <c r="J97" s="25">
        <v>4774984</v>
      </c>
      <c r="K97" s="25">
        <v>4910790</v>
      </c>
      <c r="L97" s="25">
        <v>5047435</v>
      </c>
      <c r="M97" s="25">
        <v>5184095</v>
      </c>
      <c r="N97" s="25">
        <v>5320100</v>
      </c>
      <c r="O97" s="25">
        <v>5455197</v>
      </c>
      <c r="P97" s="25">
        <v>5589563</v>
      </c>
      <c r="Q97" s="25">
        <v>5723759</v>
      </c>
      <c r="R97" s="25">
        <v>5858466</v>
      </c>
      <c r="S97" s="25">
        <v>5994300</v>
      </c>
      <c r="T97" s="25">
        <v>6131151</v>
      </c>
      <c r="U97" s="25">
        <v>6269983</v>
      </c>
      <c r="V97" s="25">
        <v>6412667</v>
      </c>
      <c r="W97" s="25">
        <v>6561919</v>
      </c>
      <c r="X97" s="25">
        <v>6720582</v>
      </c>
      <c r="Y97" s="25">
        <v>6890346</v>
      </c>
      <c r="Z97" s="25">
        <v>7071186</v>
      </c>
      <c r="AA97" s="25">
        <v>7262658</v>
      </c>
      <c r="AB97" s="25">
        <v>7462585</v>
      </c>
      <c r="AC97" s="25">
        <v>7669863</v>
      </c>
      <c r="AD97" s="25">
        <v>7884034</v>
      </c>
      <c r="AE97" s="25">
        <v>8104921</v>
      </c>
      <c r="AF97" s="25">
        <v>8332446</v>
      </c>
      <c r="AG97" s="25">
        <v>8566331</v>
      </c>
      <c r="AH97" s="25">
        <v>8805995</v>
      </c>
      <c r="AI97" s="25">
        <v>9050115</v>
      </c>
      <c r="AJ97" s="25">
        <v>9296814</v>
      </c>
      <c r="AK97" s="25">
        <v>9544055</v>
      </c>
      <c r="AL97" s="25">
        <v>9790619</v>
      </c>
      <c r="AM97" s="25">
        <v>10037522</v>
      </c>
      <c r="AN97" s="25">
        <v>10286786</v>
      </c>
      <c r="AO97" s="25">
        <v>10536942</v>
      </c>
      <c r="AP97" s="25">
        <v>10788362</v>
      </c>
      <c r="AQ97" s="25">
        <v>11046215</v>
      </c>
      <c r="AR97" s="25">
        <v>11311078</v>
      </c>
      <c r="AS97" s="25">
        <v>11589761</v>
      </c>
      <c r="AT97" s="25">
        <v>11871565</v>
      </c>
      <c r="AU97" s="25">
        <v>12147518</v>
      </c>
      <c r="AV97" s="25">
        <v>12415334</v>
      </c>
      <c r="AW97" s="25">
        <v>12682108</v>
      </c>
      <c r="AX97" s="25">
        <v>12948292</v>
      </c>
      <c r="AY97" s="25">
        <v>13213330</v>
      </c>
      <c r="AZ97" s="25">
        <v>13477017</v>
      </c>
      <c r="BA97" s="25">
        <v>13739299</v>
      </c>
      <c r="BB97" s="25">
        <v>14000190</v>
      </c>
      <c r="BC97" s="25">
        <v>14259687</v>
      </c>
      <c r="BD97" s="25">
        <v>14521515</v>
      </c>
      <c r="BE97" s="25">
        <v>14781942</v>
      </c>
      <c r="BF97" s="25">
        <v>15043981</v>
      </c>
      <c r="BG97" s="25">
        <v>15306316</v>
      </c>
      <c r="BH97" s="25">
        <v>15567419</v>
      </c>
      <c r="BI97" s="25">
        <v>15827690</v>
      </c>
      <c r="BJ97" s="25">
        <v>16087418</v>
      </c>
      <c r="BK97" s="25">
        <v>16346950</v>
      </c>
      <c r="BL97" s="25">
        <v>16604026</v>
      </c>
      <c r="BM97" s="25">
        <v>16858333</v>
      </c>
      <c r="BN97" s="25">
        <v>17109746</v>
      </c>
    </row>
    <row r="98" spans="1:66" x14ac:dyDescent="0.25">
      <c r="A98" s="25" t="s">
        <v>529</v>
      </c>
      <c r="B98" s="25" t="s">
        <v>234</v>
      </c>
      <c r="C98" s="25" t="s">
        <v>1444</v>
      </c>
      <c r="D98" s="25" t="s">
        <v>1445</v>
      </c>
      <c r="E98" s="25">
        <v>66733</v>
      </c>
      <c r="F98" s="25">
        <v>68065</v>
      </c>
      <c r="G98" s="25">
        <v>69605</v>
      </c>
      <c r="H98" s="25">
        <v>71289</v>
      </c>
      <c r="I98" s="25">
        <v>73047</v>
      </c>
      <c r="J98" s="25">
        <v>74828</v>
      </c>
      <c r="K98" s="25">
        <v>76611</v>
      </c>
      <c r="L98" s="25">
        <v>78412</v>
      </c>
      <c r="M98" s="25">
        <v>80212</v>
      </c>
      <c r="N98" s="25">
        <v>82040</v>
      </c>
      <c r="O98" s="25">
        <v>83875</v>
      </c>
      <c r="P98" s="25">
        <v>85729</v>
      </c>
      <c r="Q98" s="25">
        <v>87580</v>
      </c>
      <c r="R98" s="25">
        <v>89459</v>
      </c>
      <c r="S98" s="25">
        <v>91378</v>
      </c>
      <c r="T98" s="25">
        <v>93351</v>
      </c>
      <c r="U98" s="25">
        <v>95380</v>
      </c>
      <c r="V98" s="25">
        <v>97477</v>
      </c>
      <c r="W98" s="25">
        <v>99629</v>
      </c>
      <c r="X98" s="25">
        <v>101837</v>
      </c>
      <c r="Y98" s="25">
        <v>104134</v>
      </c>
      <c r="Z98" s="25">
        <v>106482</v>
      </c>
      <c r="AA98" s="25">
        <v>108901</v>
      </c>
      <c r="AB98" s="25">
        <v>111403</v>
      </c>
      <c r="AC98" s="25">
        <v>113953</v>
      </c>
      <c r="AD98" s="25">
        <v>116576</v>
      </c>
      <c r="AE98" s="25">
        <v>119228</v>
      </c>
      <c r="AF98" s="25">
        <v>121923</v>
      </c>
      <c r="AG98" s="25">
        <v>124674</v>
      </c>
      <c r="AH98" s="25">
        <v>127525</v>
      </c>
      <c r="AI98" s="25">
        <v>130480</v>
      </c>
      <c r="AJ98" s="25">
        <v>133553</v>
      </c>
      <c r="AK98" s="25">
        <v>136693</v>
      </c>
      <c r="AL98" s="25">
        <v>139813</v>
      </c>
      <c r="AM98" s="25">
        <v>142806</v>
      </c>
      <c r="AN98" s="25">
        <v>145559</v>
      </c>
      <c r="AO98" s="25">
        <v>148061</v>
      </c>
      <c r="AP98" s="25">
        <v>150303</v>
      </c>
      <c r="AQ98" s="25">
        <v>152274</v>
      </c>
      <c r="AR98" s="25">
        <v>153955</v>
      </c>
      <c r="AS98" s="25">
        <v>155323</v>
      </c>
      <c r="AT98" s="25">
        <v>156395</v>
      </c>
      <c r="AU98" s="25">
        <v>157173</v>
      </c>
      <c r="AV98" s="25">
        <v>157723</v>
      </c>
      <c r="AW98" s="25">
        <v>158094</v>
      </c>
      <c r="AX98" s="25">
        <v>158406</v>
      </c>
      <c r="AY98" s="25">
        <v>158649</v>
      </c>
      <c r="AZ98" s="25">
        <v>158848</v>
      </c>
      <c r="BA98" s="25">
        <v>159037</v>
      </c>
      <c r="BB98" s="25">
        <v>159232</v>
      </c>
      <c r="BC98" s="25">
        <v>159439</v>
      </c>
      <c r="BD98" s="25">
        <v>159690</v>
      </c>
      <c r="BE98" s="25">
        <v>159990</v>
      </c>
      <c r="BF98" s="25">
        <v>160415</v>
      </c>
      <c r="BG98" s="25">
        <v>161007</v>
      </c>
      <c r="BH98" s="25">
        <v>161851</v>
      </c>
      <c r="BI98" s="25">
        <v>162948</v>
      </c>
      <c r="BJ98" s="25">
        <v>164281</v>
      </c>
      <c r="BK98" s="25">
        <v>165770</v>
      </c>
      <c r="BL98" s="25">
        <v>167295</v>
      </c>
      <c r="BM98" s="25">
        <v>168783</v>
      </c>
      <c r="BN98" s="25">
        <v>170184</v>
      </c>
    </row>
    <row r="99" spans="1:66" x14ac:dyDescent="0.25">
      <c r="A99" s="25" t="s">
        <v>510</v>
      </c>
      <c r="B99" s="25" t="s">
        <v>205</v>
      </c>
      <c r="C99" s="25" t="s">
        <v>1444</v>
      </c>
      <c r="D99" s="25" t="s">
        <v>1445</v>
      </c>
      <c r="E99" s="25">
        <v>571813</v>
      </c>
      <c r="F99" s="25">
        <v>589274</v>
      </c>
      <c r="G99" s="25">
        <v>606286</v>
      </c>
      <c r="H99" s="25">
        <v>622580</v>
      </c>
      <c r="I99" s="25">
        <v>637835</v>
      </c>
      <c r="J99" s="25">
        <v>651865</v>
      </c>
      <c r="K99" s="25">
        <v>664518</v>
      </c>
      <c r="L99" s="25">
        <v>675861</v>
      </c>
      <c r="M99" s="25">
        <v>686144</v>
      </c>
      <c r="N99" s="25">
        <v>695743</v>
      </c>
      <c r="O99" s="25">
        <v>704930</v>
      </c>
      <c r="P99" s="25">
        <v>713684</v>
      </c>
      <c r="Q99" s="25">
        <v>721949</v>
      </c>
      <c r="R99" s="25">
        <v>729909</v>
      </c>
      <c r="S99" s="25">
        <v>737846</v>
      </c>
      <c r="T99" s="25">
        <v>745847</v>
      </c>
      <c r="U99" s="25">
        <v>754101</v>
      </c>
      <c r="V99" s="25">
        <v>762424</v>
      </c>
      <c r="W99" s="25">
        <v>770128</v>
      </c>
      <c r="X99" s="25">
        <v>776257</v>
      </c>
      <c r="Y99" s="25">
        <v>780153</v>
      </c>
      <c r="Z99" s="25">
        <v>781734</v>
      </c>
      <c r="AA99" s="25">
        <v>781249</v>
      </c>
      <c r="AB99" s="25">
        <v>778953</v>
      </c>
      <c r="AC99" s="25">
        <v>775217</v>
      </c>
      <c r="AD99" s="25">
        <v>770439</v>
      </c>
      <c r="AE99" s="25">
        <v>764447</v>
      </c>
      <c r="AF99" s="25">
        <v>757451</v>
      </c>
      <c r="AG99" s="25">
        <v>750641</v>
      </c>
      <c r="AH99" s="25">
        <v>745581</v>
      </c>
      <c r="AI99" s="25">
        <v>743306</v>
      </c>
      <c r="AJ99" s="25">
        <v>744477</v>
      </c>
      <c r="AK99" s="25">
        <v>748596</v>
      </c>
      <c r="AL99" s="25">
        <v>754141</v>
      </c>
      <c r="AM99" s="25">
        <v>758896</v>
      </c>
      <c r="AN99" s="25">
        <v>761298</v>
      </c>
      <c r="AO99" s="25">
        <v>760801</v>
      </c>
      <c r="AP99" s="25">
        <v>757975</v>
      </c>
      <c r="AQ99" s="25">
        <v>753778</v>
      </c>
      <c r="AR99" s="25">
        <v>749676</v>
      </c>
      <c r="AS99" s="25">
        <v>746718</v>
      </c>
      <c r="AT99" s="25">
        <v>745206</v>
      </c>
      <c r="AU99" s="25">
        <v>744789</v>
      </c>
      <c r="AV99" s="25">
        <v>745142</v>
      </c>
      <c r="AW99" s="25">
        <v>745737</v>
      </c>
      <c r="AX99" s="25">
        <v>746156</v>
      </c>
      <c r="AY99" s="25">
        <v>746335</v>
      </c>
      <c r="AZ99" s="25">
        <v>746477</v>
      </c>
      <c r="BA99" s="25">
        <v>746815</v>
      </c>
      <c r="BB99" s="25">
        <v>747718</v>
      </c>
      <c r="BC99" s="25">
        <v>749430</v>
      </c>
      <c r="BD99" s="25">
        <v>752029</v>
      </c>
      <c r="BE99" s="25">
        <v>755388</v>
      </c>
      <c r="BF99" s="25">
        <v>759281</v>
      </c>
      <c r="BG99" s="25">
        <v>763371</v>
      </c>
      <c r="BH99" s="25">
        <v>767433</v>
      </c>
      <c r="BI99" s="25">
        <v>771363</v>
      </c>
      <c r="BJ99" s="25">
        <v>775218</v>
      </c>
      <c r="BK99" s="25">
        <v>779007</v>
      </c>
      <c r="BL99" s="25">
        <v>782775</v>
      </c>
      <c r="BM99" s="25">
        <v>786559</v>
      </c>
      <c r="BN99" s="25">
        <v>790329</v>
      </c>
    </row>
    <row r="100" spans="1:66" x14ac:dyDescent="0.25">
      <c r="A100" s="25" t="s">
        <v>1281</v>
      </c>
      <c r="B100" s="25" t="s">
        <v>1280</v>
      </c>
      <c r="C100" s="25" t="s">
        <v>1444</v>
      </c>
      <c r="D100" s="25" t="s">
        <v>1445</v>
      </c>
      <c r="E100" s="25">
        <v>779313752</v>
      </c>
      <c r="F100" s="25">
        <v>789211684</v>
      </c>
      <c r="G100" s="25">
        <v>799334016</v>
      </c>
      <c r="H100" s="25">
        <v>809385030</v>
      </c>
      <c r="I100" s="25">
        <v>819344462</v>
      </c>
      <c r="J100" s="25">
        <v>828931850</v>
      </c>
      <c r="K100" s="25">
        <v>837984905</v>
      </c>
      <c r="L100" s="25">
        <v>846615712</v>
      </c>
      <c r="M100" s="25">
        <v>855118538</v>
      </c>
      <c r="N100" s="25">
        <v>863734899</v>
      </c>
      <c r="O100" s="25">
        <v>872321331</v>
      </c>
      <c r="P100" s="25">
        <v>882572657</v>
      </c>
      <c r="Q100" s="25">
        <v>891567144</v>
      </c>
      <c r="R100" s="25">
        <v>900281397</v>
      </c>
      <c r="S100" s="25">
        <v>908856696</v>
      </c>
      <c r="T100" s="25">
        <v>917253488</v>
      </c>
      <c r="U100" s="25">
        <v>925062260</v>
      </c>
      <c r="V100" s="25">
        <v>932721106</v>
      </c>
      <c r="W100" s="25">
        <v>940435282</v>
      </c>
      <c r="X100" s="25">
        <v>948459572</v>
      </c>
      <c r="Y100" s="25">
        <v>956248921</v>
      </c>
      <c r="Z100" s="25">
        <v>964047910</v>
      </c>
      <c r="AA100" s="25">
        <v>971441774</v>
      </c>
      <c r="AB100" s="25">
        <v>978357881</v>
      </c>
      <c r="AC100" s="25">
        <v>984908998</v>
      </c>
      <c r="AD100" s="25">
        <v>991502342</v>
      </c>
      <c r="AE100" s="25">
        <v>998279807</v>
      </c>
      <c r="AF100" s="25">
        <v>1005128469</v>
      </c>
      <c r="AG100" s="25">
        <v>1012114531</v>
      </c>
      <c r="AH100" s="25">
        <v>1019532534</v>
      </c>
      <c r="AI100" s="25">
        <v>1027335329</v>
      </c>
      <c r="AJ100" s="25">
        <v>1035674907</v>
      </c>
      <c r="AK100" s="25">
        <v>1041867977</v>
      </c>
      <c r="AL100" s="25">
        <v>1049927786</v>
      </c>
      <c r="AM100" s="25">
        <v>1057433274</v>
      </c>
      <c r="AN100" s="25">
        <v>1066126401</v>
      </c>
      <c r="AO100" s="25">
        <v>1073216638</v>
      </c>
      <c r="AP100" s="25">
        <v>1080137470</v>
      </c>
      <c r="AQ100" s="25">
        <v>1086903084</v>
      </c>
      <c r="AR100" s="25">
        <v>1093621979</v>
      </c>
      <c r="AS100" s="25">
        <v>1100273778</v>
      </c>
      <c r="AT100" s="25">
        <v>1107011730</v>
      </c>
      <c r="AU100" s="25">
        <v>1113896452</v>
      </c>
      <c r="AV100" s="25">
        <v>1120929677</v>
      </c>
      <c r="AW100" s="25">
        <v>1128394861</v>
      </c>
      <c r="AX100" s="25">
        <v>1136053424</v>
      </c>
      <c r="AY100" s="25">
        <v>1144406539</v>
      </c>
      <c r="AZ100" s="25">
        <v>1153028462</v>
      </c>
      <c r="BA100" s="25">
        <v>1162203098</v>
      </c>
      <c r="BB100" s="25">
        <v>1170539840</v>
      </c>
      <c r="BC100" s="25">
        <v>1178066137</v>
      </c>
      <c r="BD100" s="25">
        <v>1183478609</v>
      </c>
      <c r="BE100" s="25">
        <v>1190276979</v>
      </c>
      <c r="BF100" s="25">
        <v>1197153389</v>
      </c>
      <c r="BG100" s="25">
        <v>1204216436</v>
      </c>
      <c r="BH100" s="25">
        <v>1211083838</v>
      </c>
      <c r="BI100" s="25">
        <v>1217994923</v>
      </c>
      <c r="BJ100" s="25">
        <v>1224138952</v>
      </c>
      <c r="BK100" s="25">
        <v>1229836619</v>
      </c>
      <c r="BL100" s="25">
        <v>1234830048</v>
      </c>
      <c r="BM100" s="25">
        <v>1240684527</v>
      </c>
      <c r="BN100" s="25">
        <v>1241374277</v>
      </c>
    </row>
    <row r="101" spans="1:66" x14ac:dyDescent="0.25">
      <c r="A101" s="25" t="s">
        <v>357</v>
      </c>
      <c r="B101" s="25" t="s">
        <v>1282</v>
      </c>
      <c r="C101" s="25" t="s">
        <v>1444</v>
      </c>
      <c r="D101" s="25" t="s">
        <v>1445</v>
      </c>
      <c r="E101" s="25">
        <v>3075605</v>
      </c>
      <c r="F101" s="25">
        <v>3168100</v>
      </c>
      <c r="G101" s="25">
        <v>3305200</v>
      </c>
      <c r="H101" s="25">
        <v>3420900</v>
      </c>
      <c r="I101" s="25">
        <v>3504600</v>
      </c>
      <c r="J101" s="25">
        <v>3597900</v>
      </c>
      <c r="K101" s="25">
        <v>3629900</v>
      </c>
      <c r="L101" s="25">
        <v>3722800</v>
      </c>
      <c r="M101" s="25">
        <v>3802700</v>
      </c>
      <c r="N101" s="25">
        <v>3863900</v>
      </c>
      <c r="O101" s="25">
        <v>3959000</v>
      </c>
      <c r="P101" s="25">
        <v>4045300</v>
      </c>
      <c r="Q101" s="25">
        <v>4123600</v>
      </c>
      <c r="R101" s="25">
        <v>4241600</v>
      </c>
      <c r="S101" s="25">
        <v>4377800</v>
      </c>
      <c r="T101" s="25">
        <v>4461600</v>
      </c>
      <c r="U101" s="25">
        <v>4518000</v>
      </c>
      <c r="V101" s="25">
        <v>4583700</v>
      </c>
      <c r="W101" s="25">
        <v>4667500</v>
      </c>
      <c r="X101" s="25">
        <v>4929700</v>
      </c>
      <c r="Y101" s="25">
        <v>5063100</v>
      </c>
      <c r="Z101" s="25">
        <v>5183400</v>
      </c>
      <c r="AA101" s="25">
        <v>5264500</v>
      </c>
      <c r="AB101" s="25">
        <v>5345100</v>
      </c>
      <c r="AC101" s="25">
        <v>5397900</v>
      </c>
      <c r="AD101" s="25">
        <v>5456200</v>
      </c>
      <c r="AE101" s="25">
        <v>5524600</v>
      </c>
      <c r="AF101" s="25">
        <v>5580500</v>
      </c>
      <c r="AG101" s="25">
        <v>5627600</v>
      </c>
      <c r="AH101" s="25">
        <v>5686200</v>
      </c>
      <c r="AI101" s="25">
        <v>5704500</v>
      </c>
      <c r="AJ101" s="25">
        <v>5752000</v>
      </c>
      <c r="AK101" s="25">
        <v>5800500</v>
      </c>
      <c r="AL101" s="25">
        <v>5901000</v>
      </c>
      <c r="AM101" s="25">
        <v>6035400</v>
      </c>
      <c r="AN101" s="25">
        <v>6156100</v>
      </c>
      <c r="AO101" s="25">
        <v>6435500</v>
      </c>
      <c r="AP101" s="25">
        <v>6489300</v>
      </c>
      <c r="AQ101" s="25">
        <v>6543700</v>
      </c>
      <c r="AR101" s="25">
        <v>6606500</v>
      </c>
      <c r="AS101" s="25">
        <v>6665000</v>
      </c>
      <c r="AT101" s="25">
        <v>6714300</v>
      </c>
      <c r="AU101" s="25">
        <v>6744100</v>
      </c>
      <c r="AV101" s="25">
        <v>6730800</v>
      </c>
      <c r="AW101" s="25">
        <v>6783500</v>
      </c>
      <c r="AX101" s="25">
        <v>6813200</v>
      </c>
      <c r="AY101" s="25">
        <v>6857100</v>
      </c>
      <c r="AZ101" s="25">
        <v>6916300</v>
      </c>
      <c r="BA101" s="25">
        <v>6957800</v>
      </c>
      <c r="BB101" s="25">
        <v>6972800</v>
      </c>
      <c r="BC101" s="25">
        <v>7024200</v>
      </c>
      <c r="BD101" s="25">
        <v>7071600</v>
      </c>
      <c r="BE101" s="25">
        <v>7150100</v>
      </c>
      <c r="BF101" s="25">
        <v>7178900</v>
      </c>
      <c r="BG101" s="25">
        <v>7229500</v>
      </c>
      <c r="BH101" s="25">
        <v>7291300</v>
      </c>
      <c r="BI101" s="25">
        <v>7336600</v>
      </c>
      <c r="BJ101" s="25">
        <v>7393200</v>
      </c>
      <c r="BK101" s="25">
        <v>7452600</v>
      </c>
      <c r="BL101" s="25">
        <v>7507900</v>
      </c>
      <c r="BM101" s="25">
        <v>7481000</v>
      </c>
      <c r="BN101" s="25">
        <v>7413100</v>
      </c>
    </row>
    <row r="102" spans="1:66" x14ac:dyDescent="0.25">
      <c r="A102" s="25" t="s">
        <v>497</v>
      </c>
      <c r="B102" s="25" t="s">
        <v>149</v>
      </c>
      <c r="C102" s="25" t="s">
        <v>1444</v>
      </c>
      <c r="D102" s="25" t="s">
        <v>1445</v>
      </c>
      <c r="E102" s="25">
        <v>2038636</v>
      </c>
      <c r="F102" s="25">
        <v>2096407</v>
      </c>
      <c r="G102" s="25">
        <v>2155648</v>
      </c>
      <c r="H102" s="25">
        <v>2216712</v>
      </c>
      <c r="I102" s="25">
        <v>2280044</v>
      </c>
      <c r="J102" s="25">
        <v>2346005</v>
      </c>
      <c r="K102" s="25">
        <v>2414805</v>
      </c>
      <c r="L102" s="25">
        <v>2486418</v>
      </c>
      <c r="M102" s="25">
        <v>2560723</v>
      </c>
      <c r="N102" s="25">
        <v>2637515</v>
      </c>
      <c r="O102" s="25">
        <v>2716652</v>
      </c>
      <c r="P102" s="25">
        <v>2798125</v>
      </c>
      <c r="Q102" s="25">
        <v>2882102</v>
      </c>
      <c r="R102" s="25">
        <v>2968978</v>
      </c>
      <c r="S102" s="25">
        <v>3059245</v>
      </c>
      <c r="T102" s="25">
        <v>3153252</v>
      </c>
      <c r="U102" s="25">
        <v>3251145</v>
      </c>
      <c r="V102" s="25">
        <v>3352825</v>
      </c>
      <c r="W102" s="25">
        <v>3458102</v>
      </c>
      <c r="X102" s="25">
        <v>3566661</v>
      </c>
      <c r="Y102" s="25">
        <v>3678274</v>
      </c>
      <c r="Z102" s="25">
        <v>3792922</v>
      </c>
      <c r="AA102" s="25">
        <v>3910642</v>
      </c>
      <c r="AB102" s="25">
        <v>4031333</v>
      </c>
      <c r="AC102" s="25">
        <v>4154864</v>
      </c>
      <c r="AD102" s="25">
        <v>4281167</v>
      </c>
      <c r="AE102" s="25">
        <v>4410270</v>
      </c>
      <c r="AF102" s="25">
        <v>4542218</v>
      </c>
      <c r="AG102" s="25">
        <v>4677023</v>
      </c>
      <c r="AH102" s="25">
        <v>4814696</v>
      </c>
      <c r="AI102" s="25">
        <v>4955302</v>
      </c>
      <c r="AJ102" s="25">
        <v>5098594</v>
      </c>
      <c r="AK102" s="25">
        <v>5244677</v>
      </c>
      <c r="AL102" s="25">
        <v>5394416</v>
      </c>
      <c r="AM102" s="25">
        <v>5548969</v>
      </c>
      <c r="AN102" s="25">
        <v>5709010</v>
      </c>
      <c r="AO102" s="25">
        <v>5874814</v>
      </c>
      <c r="AP102" s="25">
        <v>6045704</v>
      </c>
      <c r="AQ102" s="25">
        <v>6220405</v>
      </c>
      <c r="AR102" s="25">
        <v>6397140</v>
      </c>
      <c r="AS102" s="25">
        <v>6574510</v>
      </c>
      <c r="AT102" s="25">
        <v>6751912</v>
      </c>
      <c r="AU102" s="25">
        <v>6929267</v>
      </c>
      <c r="AV102" s="25">
        <v>7106323</v>
      </c>
      <c r="AW102" s="25">
        <v>7282953</v>
      </c>
      <c r="AX102" s="25">
        <v>7458982</v>
      </c>
      <c r="AY102" s="25">
        <v>7634295</v>
      </c>
      <c r="AZ102" s="25">
        <v>7808520</v>
      </c>
      <c r="BA102" s="25">
        <v>7980955</v>
      </c>
      <c r="BB102" s="25">
        <v>8150780</v>
      </c>
      <c r="BC102" s="25">
        <v>8317467</v>
      </c>
      <c r="BD102" s="25">
        <v>8480670</v>
      </c>
      <c r="BE102" s="25">
        <v>8640692</v>
      </c>
      <c r="BF102" s="25">
        <v>8798524</v>
      </c>
      <c r="BG102" s="25">
        <v>8955579</v>
      </c>
      <c r="BH102" s="25">
        <v>9112904</v>
      </c>
      <c r="BI102" s="25">
        <v>9270794</v>
      </c>
      <c r="BJ102" s="25">
        <v>9429016</v>
      </c>
      <c r="BK102" s="25">
        <v>9587523</v>
      </c>
      <c r="BL102" s="25">
        <v>9746115</v>
      </c>
      <c r="BM102" s="25">
        <v>9904608</v>
      </c>
      <c r="BN102" s="25">
        <v>10062994</v>
      </c>
    </row>
    <row r="103" spans="1:66" x14ac:dyDescent="0.25">
      <c r="A103" s="25" t="s">
        <v>1284</v>
      </c>
      <c r="B103" s="25" t="s">
        <v>1283</v>
      </c>
      <c r="C103" s="25" t="s">
        <v>1444</v>
      </c>
      <c r="D103" s="25" t="s">
        <v>1445</v>
      </c>
      <c r="E103" s="25">
        <v>161734348</v>
      </c>
      <c r="F103" s="25">
        <v>165573136</v>
      </c>
      <c r="G103" s="25">
        <v>169567052</v>
      </c>
      <c r="H103" s="25">
        <v>173722891</v>
      </c>
      <c r="I103" s="25">
        <v>178048131</v>
      </c>
      <c r="J103" s="25">
        <v>182548798</v>
      </c>
      <c r="K103" s="25">
        <v>187227553</v>
      </c>
      <c r="L103" s="25">
        <v>192084675</v>
      </c>
      <c r="M103" s="25">
        <v>197119416</v>
      </c>
      <c r="N103" s="25">
        <v>202329958</v>
      </c>
      <c r="O103" s="25">
        <v>207714326</v>
      </c>
      <c r="P103" s="25">
        <v>213272593</v>
      </c>
      <c r="Q103" s="25">
        <v>219004306</v>
      </c>
      <c r="R103" s="25">
        <v>224905337</v>
      </c>
      <c r="S103" s="25">
        <v>230970270</v>
      </c>
      <c r="T103" s="25">
        <v>237195030</v>
      </c>
      <c r="U103" s="25">
        <v>243590882</v>
      </c>
      <c r="V103" s="25">
        <v>250160343</v>
      </c>
      <c r="W103" s="25">
        <v>256880818</v>
      </c>
      <c r="X103" s="25">
        <v>263721632</v>
      </c>
      <c r="Y103" s="25">
        <v>270668519</v>
      </c>
      <c r="Z103" s="25">
        <v>277719154</v>
      </c>
      <c r="AA103" s="25">
        <v>284905161</v>
      </c>
      <c r="AB103" s="25">
        <v>292290400</v>
      </c>
      <c r="AC103" s="25">
        <v>299959455</v>
      </c>
      <c r="AD103" s="25">
        <v>307980326</v>
      </c>
      <c r="AE103" s="25">
        <v>316358167</v>
      </c>
      <c r="AF103" s="25">
        <v>325095129</v>
      </c>
      <c r="AG103" s="25">
        <v>334249174</v>
      </c>
      <c r="AH103" s="25">
        <v>343887503</v>
      </c>
      <c r="AI103" s="25">
        <v>354047283</v>
      </c>
      <c r="AJ103" s="25">
        <v>364782214</v>
      </c>
      <c r="AK103" s="25">
        <v>376055877</v>
      </c>
      <c r="AL103" s="25">
        <v>387705086</v>
      </c>
      <c r="AM103" s="25">
        <v>399503994</v>
      </c>
      <c r="AN103" s="25">
        <v>411298637</v>
      </c>
      <c r="AO103" s="25">
        <v>423019239</v>
      </c>
      <c r="AP103" s="25">
        <v>434736157</v>
      </c>
      <c r="AQ103" s="25">
        <v>446608371</v>
      </c>
      <c r="AR103" s="25">
        <v>458867418</v>
      </c>
      <c r="AS103" s="25">
        <v>471680803</v>
      </c>
      <c r="AT103" s="25">
        <v>485112670</v>
      </c>
      <c r="AU103" s="25">
        <v>499113608</v>
      </c>
      <c r="AV103" s="25">
        <v>513601222</v>
      </c>
      <c r="AW103" s="25">
        <v>528444638</v>
      </c>
      <c r="AX103" s="25">
        <v>543555314</v>
      </c>
      <c r="AY103" s="25">
        <v>558909246</v>
      </c>
      <c r="AZ103" s="25">
        <v>574560319</v>
      </c>
      <c r="BA103" s="25">
        <v>590590409</v>
      </c>
      <c r="BB103" s="25">
        <v>607115601</v>
      </c>
      <c r="BC103" s="25">
        <v>624219296</v>
      </c>
      <c r="BD103" s="25">
        <v>641921373</v>
      </c>
      <c r="BE103" s="25">
        <v>660193919</v>
      </c>
      <c r="BF103" s="25">
        <v>679013004</v>
      </c>
      <c r="BG103" s="25">
        <v>698336663</v>
      </c>
      <c r="BH103" s="25">
        <v>718128408</v>
      </c>
      <c r="BI103" s="25">
        <v>738387077</v>
      </c>
      <c r="BJ103" s="25">
        <v>759106118</v>
      </c>
      <c r="BK103" s="25">
        <v>780234453</v>
      </c>
      <c r="BL103" s="25">
        <v>801708019</v>
      </c>
      <c r="BM103" s="25">
        <v>823480038</v>
      </c>
      <c r="BN103" s="25">
        <v>845522272</v>
      </c>
    </row>
    <row r="104" spans="1:66" x14ac:dyDescent="0.25">
      <c r="A104" s="25" t="s">
        <v>434</v>
      </c>
      <c r="B104" s="25" t="s">
        <v>118</v>
      </c>
      <c r="C104" s="25" t="s">
        <v>1444</v>
      </c>
      <c r="D104" s="25" t="s">
        <v>1445</v>
      </c>
      <c r="E104" s="25">
        <v>4140181</v>
      </c>
      <c r="F104" s="25">
        <v>4167292</v>
      </c>
      <c r="G104" s="25">
        <v>4196712</v>
      </c>
      <c r="H104" s="25">
        <v>4225675</v>
      </c>
      <c r="I104" s="25">
        <v>4252876</v>
      </c>
      <c r="J104" s="25">
        <v>4280923</v>
      </c>
      <c r="K104" s="25">
        <v>4310701</v>
      </c>
      <c r="L104" s="25">
        <v>4338683</v>
      </c>
      <c r="M104" s="25">
        <v>4365628</v>
      </c>
      <c r="N104" s="25">
        <v>4391490</v>
      </c>
      <c r="O104" s="25">
        <v>4412252</v>
      </c>
      <c r="P104" s="25">
        <v>4431275</v>
      </c>
      <c r="Q104" s="25">
        <v>4450564</v>
      </c>
      <c r="R104" s="25">
        <v>4470161</v>
      </c>
      <c r="S104" s="25">
        <v>4490660</v>
      </c>
      <c r="T104" s="25">
        <v>4512082</v>
      </c>
      <c r="U104" s="25">
        <v>4535934</v>
      </c>
      <c r="V104" s="25">
        <v>4559571</v>
      </c>
      <c r="W104" s="25">
        <v>4581085</v>
      </c>
      <c r="X104" s="25">
        <v>4594778</v>
      </c>
      <c r="Y104" s="25">
        <v>4599782</v>
      </c>
      <c r="Z104" s="25">
        <v>4611509</v>
      </c>
      <c r="AA104" s="25">
        <v>4634234</v>
      </c>
      <c r="AB104" s="25">
        <v>4658254</v>
      </c>
      <c r="AC104" s="25">
        <v>4680285</v>
      </c>
      <c r="AD104" s="25">
        <v>4701417</v>
      </c>
      <c r="AE104" s="25">
        <v>4721446</v>
      </c>
      <c r="AF104" s="25">
        <v>4739745</v>
      </c>
      <c r="AG104" s="25">
        <v>4755207</v>
      </c>
      <c r="AH104" s="25">
        <v>4767260</v>
      </c>
      <c r="AI104" s="25">
        <v>4777368</v>
      </c>
      <c r="AJ104" s="25">
        <v>4689022</v>
      </c>
      <c r="AK104" s="25">
        <v>4575818</v>
      </c>
      <c r="AL104" s="25">
        <v>4600463</v>
      </c>
      <c r="AM104" s="25">
        <v>4652024</v>
      </c>
      <c r="AN104" s="25">
        <v>4620030</v>
      </c>
      <c r="AO104" s="25">
        <v>4557097</v>
      </c>
      <c r="AP104" s="25">
        <v>4534920</v>
      </c>
      <c r="AQ104" s="25">
        <v>4532135</v>
      </c>
      <c r="AR104" s="25">
        <v>4512597</v>
      </c>
      <c r="AS104" s="25">
        <v>4468302</v>
      </c>
      <c r="AT104" s="25">
        <v>4299642</v>
      </c>
      <c r="AU104" s="25">
        <v>4302174</v>
      </c>
      <c r="AV104" s="25">
        <v>4303399</v>
      </c>
      <c r="AW104" s="25">
        <v>4304600</v>
      </c>
      <c r="AX104" s="25">
        <v>4310145</v>
      </c>
      <c r="AY104" s="25">
        <v>4311159</v>
      </c>
      <c r="AZ104" s="25">
        <v>4310217</v>
      </c>
      <c r="BA104" s="25">
        <v>4309705</v>
      </c>
      <c r="BB104" s="25">
        <v>4305181</v>
      </c>
      <c r="BC104" s="25">
        <v>4295427</v>
      </c>
      <c r="BD104" s="25">
        <v>4280622</v>
      </c>
      <c r="BE104" s="25">
        <v>4267558</v>
      </c>
      <c r="BF104" s="25">
        <v>4255689</v>
      </c>
      <c r="BG104" s="25">
        <v>4238389</v>
      </c>
      <c r="BH104" s="25">
        <v>4203604</v>
      </c>
      <c r="BI104" s="25">
        <v>4174349</v>
      </c>
      <c r="BJ104" s="25">
        <v>4124531</v>
      </c>
      <c r="BK104" s="25">
        <v>4087843</v>
      </c>
      <c r="BL104" s="25">
        <v>4065253</v>
      </c>
      <c r="BM104" s="25">
        <v>4047680</v>
      </c>
      <c r="BN104" s="25">
        <v>3899000</v>
      </c>
    </row>
    <row r="105" spans="1:66" x14ac:dyDescent="0.25">
      <c r="A105" s="25" t="s">
        <v>475</v>
      </c>
      <c r="B105" s="25" t="s">
        <v>185</v>
      </c>
      <c r="C105" s="25" t="s">
        <v>1444</v>
      </c>
      <c r="D105" s="25" t="s">
        <v>1445</v>
      </c>
      <c r="E105" s="25">
        <v>3866162</v>
      </c>
      <c r="F105" s="25">
        <v>3941956</v>
      </c>
      <c r="G105" s="25">
        <v>4019171</v>
      </c>
      <c r="H105" s="25">
        <v>4097755</v>
      </c>
      <c r="I105" s="25">
        <v>4177631</v>
      </c>
      <c r="J105" s="25">
        <v>4258734</v>
      </c>
      <c r="K105" s="25">
        <v>4341325</v>
      </c>
      <c r="L105" s="25">
        <v>4425318</v>
      </c>
      <c r="M105" s="25">
        <v>4509811</v>
      </c>
      <c r="N105" s="25">
        <v>4593666</v>
      </c>
      <c r="O105" s="25">
        <v>4676237</v>
      </c>
      <c r="P105" s="25">
        <v>4757175</v>
      </c>
      <c r="Q105" s="25">
        <v>4837334</v>
      </c>
      <c r="R105" s="25">
        <v>4918625</v>
      </c>
      <c r="S105" s="25">
        <v>5003708</v>
      </c>
      <c r="T105" s="25">
        <v>5094570</v>
      </c>
      <c r="U105" s="25">
        <v>5191637</v>
      </c>
      <c r="V105" s="25">
        <v>5294625</v>
      </c>
      <c r="W105" s="25">
        <v>5404020</v>
      </c>
      <c r="X105" s="25">
        <v>5520187</v>
      </c>
      <c r="Y105" s="25">
        <v>5643175</v>
      </c>
      <c r="Z105" s="25">
        <v>5773367</v>
      </c>
      <c r="AA105" s="25">
        <v>5910223</v>
      </c>
      <c r="AB105" s="25">
        <v>6051617</v>
      </c>
      <c r="AC105" s="25">
        <v>6194686</v>
      </c>
      <c r="AD105" s="25">
        <v>6337275</v>
      </c>
      <c r="AE105" s="25">
        <v>6478537</v>
      </c>
      <c r="AF105" s="25">
        <v>6618742</v>
      </c>
      <c r="AG105" s="25">
        <v>6758222</v>
      </c>
      <c r="AH105" s="25">
        <v>6897755</v>
      </c>
      <c r="AI105" s="25">
        <v>7037915</v>
      </c>
      <c r="AJ105" s="25">
        <v>7178611</v>
      </c>
      <c r="AK105" s="25">
        <v>7319491</v>
      </c>
      <c r="AL105" s="25">
        <v>7460684</v>
      </c>
      <c r="AM105" s="25">
        <v>7602318</v>
      </c>
      <c r="AN105" s="25">
        <v>7744509</v>
      </c>
      <c r="AO105" s="25">
        <v>7887312</v>
      </c>
      <c r="AP105" s="25">
        <v>8030721</v>
      </c>
      <c r="AQ105" s="25">
        <v>8174680</v>
      </c>
      <c r="AR105" s="25">
        <v>8319070</v>
      </c>
      <c r="AS105" s="25">
        <v>8463802</v>
      </c>
      <c r="AT105" s="25">
        <v>8608810</v>
      </c>
      <c r="AU105" s="25">
        <v>8754148</v>
      </c>
      <c r="AV105" s="25">
        <v>8900108</v>
      </c>
      <c r="AW105" s="25">
        <v>9047082</v>
      </c>
      <c r="AX105" s="25">
        <v>9195289</v>
      </c>
      <c r="AY105" s="25">
        <v>9344784</v>
      </c>
      <c r="AZ105" s="25">
        <v>9495336</v>
      </c>
      <c r="BA105" s="25">
        <v>9646570</v>
      </c>
      <c r="BB105" s="25">
        <v>9798046</v>
      </c>
      <c r="BC105" s="25">
        <v>9949318</v>
      </c>
      <c r="BD105" s="25">
        <v>10100320</v>
      </c>
      <c r="BE105" s="25">
        <v>10250922</v>
      </c>
      <c r="BF105" s="25">
        <v>10400672</v>
      </c>
      <c r="BG105" s="25">
        <v>10549007</v>
      </c>
      <c r="BH105" s="25">
        <v>10695540</v>
      </c>
      <c r="BI105" s="25">
        <v>10839976</v>
      </c>
      <c r="BJ105" s="25">
        <v>10982367</v>
      </c>
      <c r="BK105" s="25">
        <v>11123183</v>
      </c>
      <c r="BL105" s="25">
        <v>11263079</v>
      </c>
      <c r="BM105" s="25">
        <v>11402533</v>
      </c>
      <c r="BN105" s="25">
        <v>11541683</v>
      </c>
    </row>
    <row r="106" spans="1:66" x14ac:dyDescent="0.25">
      <c r="A106" s="25" t="s">
        <v>409</v>
      </c>
      <c r="B106" s="25" t="s">
        <v>80</v>
      </c>
      <c r="C106" s="25" t="s">
        <v>1444</v>
      </c>
      <c r="D106" s="25" t="s">
        <v>1445</v>
      </c>
      <c r="E106" s="25">
        <v>9983967</v>
      </c>
      <c r="F106" s="25">
        <v>10029321</v>
      </c>
      <c r="G106" s="25">
        <v>10061734</v>
      </c>
      <c r="H106" s="25">
        <v>10087947</v>
      </c>
      <c r="I106" s="25">
        <v>10119835</v>
      </c>
      <c r="J106" s="25">
        <v>10147935</v>
      </c>
      <c r="K106" s="25">
        <v>10178653</v>
      </c>
      <c r="L106" s="25">
        <v>10216604</v>
      </c>
      <c r="M106" s="25">
        <v>10255815</v>
      </c>
      <c r="N106" s="25">
        <v>10298723</v>
      </c>
      <c r="O106" s="25">
        <v>10337910</v>
      </c>
      <c r="P106" s="25">
        <v>10367537</v>
      </c>
      <c r="Q106" s="25">
        <v>10398489</v>
      </c>
      <c r="R106" s="25">
        <v>10432055</v>
      </c>
      <c r="S106" s="25">
        <v>10478720</v>
      </c>
      <c r="T106" s="25">
        <v>10540525</v>
      </c>
      <c r="U106" s="25">
        <v>10598677</v>
      </c>
      <c r="V106" s="25">
        <v>10648031</v>
      </c>
      <c r="W106" s="25">
        <v>10684822</v>
      </c>
      <c r="X106" s="25">
        <v>10704152</v>
      </c>
      <c r="Y106" s="25">
        <v>10711122</v>
      </c>
      <c r="Z106" s="25">
        <v>10711848</v>
      </c>
      <c r="AA106" s="25">
        <v>10705535</v>
      </c>
      <c r="AB106" s="25">
        <v>10689463</v>
      </c>
      <c r="AC106" s="25">
        <v>10668095</v>
      </c>
      <c r="AD106" s="25">
        <v>10648713</v>
      </c>
      <c r="AE106" s="25">
        <v>10630564</v>
      </c>
      <c r="AF106" s="25">
        <v>10612741</v>
      </c>
      <c r="AG106" s="25">
        <v>10596487</v>
      </c>
      <c r="AH106" s="25">
        <v>10481719</v>
      </c>
      <c r="AI106" s="25">
        <v>10373988</v>
      </c>
      <c r="AJ106" s="25">
        <v>10373400</v>
      </c>
      <c r="AK106" s="25">
        <v>10369341</v>
      </c>
      <c r="AL106" s="25">
        <v>10357523</v>
      </c>
      <c r="AM106" s="25">
        <v>10343355</v>
      </c>
      <c r="AN106" s="25">
        <v>10328965</v>
      </c>
      <c r="AO106" s="25">
        <v>10311238</v>
      </c>
      <c r="AP106" s="25">
        <v>10290486</v>
      </c>
      <c r="AQ106" s="25">
        <v>10266570</v>
      </c>
      <c r="AR106" s="25">
        <v>10237530</v>
      </c>
      <c r="AS106" s="25">
        <v>10210971</v>
      </c>
      <c r="AT106" s="25">
        <v>10187576</v>
      </c>
      <c r="AU106" s="25">
        <v>10158608</v>
      </c>
      <c r="AV106" s="25">
        <v>10129552</v>
      </c>
      <c r="AW106" s="25">
        <v>10107146</v>
      </c>
      <c r="AX106" s="25">
        <v>10087065</v>
      </c>
      <c r="AY106" s="25">
        <v>10071370</v>
      </c>
      <c r="AZ106" s="25">
        <v>10055780</v>
      </c>
      <c r="BA106" s="25">
        <v>10038188</v>
      </c>
      <c r="BB106" s="25">
        <v>10022650</v>
      </c>
      <c r="BC106" s="25">
        <v>10000023</v>
      </c>
      <c r="BD106" s="25">
        <v>9971727</v>
      </c>
      <c r="BE106" s="25">
        <v>9920362</v>
      </c>
      <c r="BF106" s="25">
        <v>9893082</v>
      </c>
      <c r="BG106" s="25">
        <v>9866468</v>
      </c>
      <c r="BH106" s="25">
        <v>9843028</v>
      </c>
      <c r="BI106" s="25">
        <v>9814023</v>
      </c>
      <c r="BJ106" s="25">
        <v>9787966</v>
      </c>
      <c r="BK106" s="25">
        <v>9775564</v>
      </c>
      <c r="BL106" s="25">
        <v>9771141</v>
      </c>
      <c r="BM106" s="25">
        <v>9750149</v>
      </c>
      <c r="BN106" s="25">
        <v>9709886</v>
      </c>
    </row>
    <row r="107" spans="1:66" x14ac:dyDescent="0.25">
      <c r="A107" s="25" t="s">
        <v>1286</v>
      </c>
      <c r="B107" s="25" t="s">
        <v>1285</v>
      </c>
      <c r="C107" s="25" t="s">
        <v>1444</v>
      </c>
      <c r="D107" s="25" t="s">
        <v>1445</v>
      </c>
      <c r="E107" s="25">
        <v>1919643259</v>
      </c>
      <c r="F107" s="25">
        <v>1940356959</v>
      </c>
      <c r="G107" s="25">
        <v>1974018983</v>
      </c>
      <c r="H107" s="25">
        <v>2019553695</v>
      </c>
      <c r="I107" s="25">
        <v>2065153294</v>
      </c>
      <c r="J107" s="25">
        <v>2111931236</v>
      </c>
      <c r="K107" s="25">
        <v>2161881347</v>
      </c>
      <c r="L107" s="25">
        <v>2211446261</v>
      </c>
      <c r="M107" s="25">
        <v>2262350288</v>
      </c>
      <c r="N107" s="25">
        <v>2315407668</v>
      </c>
      <c r="O107" s="25">
        <v>2369907013</v>
      </c>
      <c r="P107" s="25">
        <v>2425733326</v>
      </c>
      <c r="Q107" s="25">
        <v>2480636089</v>
      </c>
      <c r="R107" s="25">
        <v>2535259156</v>
      </c>
      <c r="S107" s="25">
        <v>2589035943</v>
      </c>
      <c r="T107" s="25">
        <v>2641036429</v>
      </c>
      <c r="U107" s="25">
        <v>2691929607</v>
      </c>
      <c r="V107" s="25">
        <v>2741759767</v>
      </c>
      <c r="W107" s="25">
        <v>2792102883</v>
      </c>
      <c r="X107" s="25">
        <v>2843436775</v>
      </c>
      <c r="Y107" s="25">
        <v>2895270850</v>
      </c>
      <c r="Z107" s="25">
        <v>2948643246</v>
      </c>
      <c r="AA107" s="25">
        <v>3004914790</v>
      </c>
      <c r="AB107" s="25">
        <v>3061809639</v>
      </c>
      <c r="AC107" s="25">
        <v>3118212761</v>
      </c>
      <c r="AD107" s="25">
        <v>3175484847</v>
      </c>
      <c r="AE107" s="25">
        <v>3234352999</v>
      </c>
      <c r="AF107" s="25">
        <v>3294789920</v>
      </c>
      <c r="AG107" s="25">
        <v>3355391546</v>
      </c>
      <c r="AH107" s="25">
        <v>3414926034</v>
      </c>
      <c r="AI107" s="25">
        <v>3472795732</v>
      </c>
      <c r="AJ107" s="25">
        <v>3529273394</v>
      </c>
      <c r="AK107" s="25">
        <v>3583654056</v>
      </c>
      <c r="AL107" s="25">
        <v>3636953514</v>
      </c>
      <c r="AM107" s="25">
        <v>3689444106</v>
      </c>
      <c r="AN107" s="25">
        <v>3740821342</v>
      </c>
      <c r="AO107" s="25">
        <v>3791695401</v>
      </c>
      <c r="AP107" s="25">
        <v>3842263818</v>
      </c>
      <c r="AQ107" s="25">
        <v>3892057436</v>
      </c>
      <c r="AR107" s="25">
        <v>3940452377</v>
      </c>
      <c r="AS107" s="25">
        <v>3987186829</v>
      </c>
      <c r="AT107" s="25">
        <v>4032814517</v>
      </c>
      <c r="AU107" s="25">
        <v>4077635144</v>
      </c>
      <c r="AV107" s="25">
        <v>4122139637</v>
      </c>
      <c r="AW107" s="25">
        <v>4166298061</v>
      </c>
      <c r="AX107" s="25">
        <v>4210302243</v>
      </c>
      <c r="AY107" s="25">
        <v>4253850306</v>
      </c>
      <c r="AZ107" s="25">
        <v>4296851873</v>
      </c>
      <c r="BA107" s="25">
        <v>4340107147</v>
      </c>
      <c r="BB107" s="25">
        <v>4383682686</v>
      </c>
      <c r="BC107" s="25">
        <v>4427039470</v>
      </c>
      <c r="BD107" s="25">
        <v>4471931983</v>
      </c>
      <c r="BE107" s="25">
        <v>4518944265</v>
      </c>
      <c r="BF107" s="25">
        <v>4566062769</v>
      </c>
      <c r="BG107" s="25">
        <v>4612371789</v>
      </c>
      <c r="BH107" s="25">
        <v>4657516187</v>
      </c>
      <c r="BI107" s="25">
        <v>4701907494</v>
      </c>
      <c r="BJ107" s="25">
        <v>4746018766</v>
      </c>
      <c r="BK107" s="25">
        <v>4787343661</v>
      </c>
      <c r="BL107" s="25">
        <v>4826259460</v>
      </c>
      <c r="BM107" s="25">
        <v>4862446431</v>
      </c>
      <c r="BN107" s="25">
        <v>4895295243</v>
      </c>
    </row>
    <row r="108" spans="1:66" x14ac:dyDescent="0.25">
      <c r="A108" s="25" t="s">
        <v>1288</v>
      </c>
      <c r="B108" s="25" t="s">
        <v>1287</v>
      </c>
      <c r="C108" s="25" t="s">
        <v>1444</v>
      </c>
      <c r="D108" s="25" t="s">
        <v>1445</v>
      </c>
      <c r="E108" s="25">
        <v>2299245319</v>
      </c>
      <c r="F108" s="25">
        <v>2329154652</v>
      </c>
      <c r="G108" s="25">
        <v>2372380699</v>
      </c>
      <c r="H108" s="25">
        <v>2427869417</v>
      </c>
      <c r="I108" s="25">
        <v>2483839827</v>
      </c>
      <c r="J108" s="25">
        <v>2541414856</v>
      </c>
      <c r="K108" s="25">
        <v>2602626879</v>
      </c>
      <c r="L108" s="25">
        <v>2663895780</v>
      </c>
      <c r="M108" s="25">
        <v>2726850543</v>
      </c>
      <c r="N108" s="25">
        <v>2792171255</v>
      </c>
      <c r="O108" s="25">
        <v>2859058030</v>
      </c>
      <c r="P108" s="25">
        <v>2927364907</v>
      </c>
      <c r="Q108" s="25">
        <v>2994908497</v>
      </c>
      <c r="R108" s="25">
        <v>3062459678</v>
      </c>
      <c r="S108" s="25">
        <v>3129647875</v>
      </c>
      <c r="T108" s="25">
        <v>3195675150</v>
      </c>
      <c r="U108" s="25">
        <v>3261263509</v>
      </c>
      <c r="V108" s="25">
        <v>3326428526</v>
      </c>
      <c r="W108" s="25">
        <v>3392709227</v>
      </c>
      <c r="X108" s="25">
        <v>3460519136</v>
      </c>
      <c r="Y108" s="25">
        <v>3529315742</v>
      </c>
      <c r="Z108" s="25">
        <v>3600136821</v>
      </c>
      <c r="AA108" s="25">
        <v>3674370514</v>
      </c>
      <c r="AB108" s="25">
        <v>3749764704</v>
      </c>
      <c r="AC108" s="25">
        <v>3825225748</v>
      </c>
      <c r="AD108" s="25">
        <v>3902131693</v>
      </c>
      <c r="AE108" s="25">
        <v>3981206664</v>
      </c>
      <c r="AF108" s="25">
        <v>4062409031</v>
      </c>
      <c r="AG108" s="25">
        <v>4144329655</v>
      </c>
      <c r="AH108" s="25">
        <v>4225751603</v>
      </c>
      <c r="AI108" s="25">
        <v>4306159746</v>
      </c>
      <c r="AJ108" s="25">
        <v>4385564153</v>
      </c>
      <c r="AK108" s="25">
        <v>4463428329</v>
      </c>
      <c r="AL108" s="25">
        <v>4540599237</v>
      </c>
      <c r="AM108" s="25">
        <v>4617236728</v>
      </c>
      <c r="AN108" s="25">
        <v>4693043793</v>
      </c>
      <c r="AO108" s="25">
        <v>4768632422</v>
      </c>
      <c r="AP108" s="25">
        <v>4844171403</v>
      </c>
      <c r="AQ108" s="25">
        <v>4919044671</v>
      </c>
      <c r="AR108" s="25">
        <v>4992700760</v>
      </c>
      <c r="AS108" s="25">
        <v>5065355830</v>
      </c>
      <c r="AT108" s="25">
        <v>5137393838</v>
      </c>
      <c r="AU108" s="25">
        <v>5209071406</v>
      </c>
      <c r="AV108" s="25">
        <v>5280906028</v>
      </c>
      <c r="AW108" s="25">
        <v>5352906491</v>
      </c>
      <c r="AX108" s="25">
        <v>5425273244</v>
      </c>
      <c r="AY108" s="25">
        <v>5497768362</v>
      </c>
      <c r="AZ108" s="25">
        <v>5570325587</v>
      </c>
      <c r="BA108" s="25">
        <v>5643683607</v>
      </c>
      <c r="BB108" s="25">
        <v>5717805879</v>
      </c>
      <c r="BC108" s="25">
        <v>5792386087</v>
      </c>
      <c r="BD108" s="25">
        <v>5868805803</v>
      </c>
      <c r="BE108" s="25">
        <v>5947406419</v>
      </c>
      <c r="BF108" s="25">
        <v>6026674017</v>
      </c>
      <c r="BG108" s="25">
        <v>6105863361</v>
      </c>
      <c r="BH108" s="25">
        <v>6184735051</v>
      </c>
      <c r="BI108" s="25">
        <v>6263736146</v>
      </c>
      <c r="BJ108" s="25">
        <v>6343292514</v>
      </c>
      <c r="BK108" s="25">
        <v>6420905201</v>
      </c>
      <c r="BL108" s="25">
        <v>6496952025</v>
      </c>
      <c r="BM108" s="25">
        <v>6571053159</v>
      </c>
      <c r="BN108" s="25">
        <v>6642614110</v>
      </c>
    </row>
    <row r="109" spans="1:66" x14ac:dyDescent="0.25">
      <c r="A109" s="25" t="s">
        <v>557</v>
      </c>
      <c r="B109" s="25" t="s">
        <v>1289</v>
      </c>
      <c r="C109" s="25" t="s">
        <v>1444</v>
      </c>
      <c r="D109" s="25" t="s">
        <v>1445</v>
      </c>
      <c r="E109" s="25">
        <v>379602060</v>
      </c>
      <c r="F109" s="25">
        <v>388797693</v>
      </c>
      <c r="G109" s="25">
        <v>398361716</v>
      </c>
      <c r="H109" s="25">
        <v>408315722</v>
      </c>
      <c r="I109" s="25">
        <v>418686533</v>
      </c>
      <c r="J109" s="25">
        <v>429483620</v>
      </c>
      <c r="K109" s="25">
        <v>440745532</v>
      </c>
      <c r="L109" s="25">
        <v>452449519</v>
      </c>
      <c r="M109" s="25">
        <v>464500255</v>
      </c>
      <c r="N109" s="25">
        <v>476763587</v>
      </c>
      <c r="O109" s="25">
        <v>489151017</v>
      </c>
      <c r="P109" s="25">
        <v>501631581</v>
      </c>
      <c r="Q109" s="25">
        <v>514272408</v>
      </c>
      <c r="R109" s="25">
        <v>527200522</v>
      </c>
      <c r="S109" s="25">
        <v>540611932</v>
      </c>
      <c r="T109" s="25">
        <v>554638721</v>
      </c>
      <c r="U109" s="25">
        <v>569333902</v>
      </c>
      <c r="V109" s="25">
        <v>584668759</v>
      </c>
      <c r="W109" s="25">
        <v>600606344</v>
      </c>
      <c r="X109" s="25">
        <v>617082361</v>
      </c>
      <c r="Y109" s="25">
        <v>634044892</v>
      </c>
      <c r="Z109" s="25">
        <v>651493575</v>
      </c>
      <c r="AA109" s="25">
        <v>669455724</v>
      </c>
      <c r="AB109" s="25">
        <v>687955065</v>
      </c>
      <c r="AC109" s="25">
        <v>707012987</v>
      </c>
      <c r="AD109" s="25">
        <v>726646846</v>
      </c>
      <c r="AE109" s="25">
        <v>746853665</v>
      </c>
      <c r="AF109" s="25">
        <v>767619111</v>
      </c>
      <c r="AG109" s="25">
        <v>788938109</v>
      </c>
      <c r="AH109" s="25">
        <v>810825569</v>
      </c>
      <c r="AI109" s="25">
        <v>833364014</v>
      </c>
      <c r="AJ109" s="25">
        <v>856290759</v>
      </c>
      <c r="AK109" s="25">
        <v>879774273</v>
      </c>
      <c r="AL109" s="25">
        <v>903645723</v>
      </c>
      <c r="AM109" s="25">
        <v>927792622</v>
      </c>
      <c r="AN109" s="25">
        <v>952222451</v>
      </c>
      <c r="AO109" s="25">
        <v>976937021</v>
      </c>
      <c r="AP109" s="25">
        <v>1001907585</v>
      </c>
      <c r="AQ109" s="25">
        <v>1026987235</v>
      </c>
      <c r="AR109" s="25">
        <v>1052248383</v>
      </c>
      <c r="AS109" s="25">
        <v>1078169001</v>
      </c>
      <c r="AT109" s="25">
        <v>1104579321</v>
      </c>
      <c r="AU109" s="25">
        <v>1131436262</v>
      </c>
      <c r="AV109" s="25">
        <v>1158766391</v>
      </c>
      <c r="AW109" s="25">
        <v>1186608430</v>
      </c>
      <c r="AX109" s="25">
        <v>1214971001</v>
      </c>
      <c r="AY109" s="25">
        <v>1243918056</v>
      </c>
      <c r="AZ109" s="25">
        <v>1273473714</v>
      </c>
      <c r="BA109" s="25">
        <v>1303576460</v>
      </c>
      <c r="BB109" s="25">
        <v>1334123193</v>
      </c>
      <c r="BC109" s="25">
        <v>1365346617</v>
      </c>
      <c r="BD109" s="25">
        <v>1396873820</v>
      </c>
      <c r="BE109" s="25">
        <v>1428462154</v>
      </c>
      <c r="BF109" s="25">
        <v>1460611248</v>
      </c>
      <c r="BG109" s="25">
        <v>1493491572</v>
      </c>
      <c r="BH109" s="25">
        <v>1527218864</v>
      </c>
      <c r="BI109" s="25">
        <v>1561828652</v>
      </c>
      <c r="BJ109" s="25">
        <v>1597273748</v>
      </c>
      <c r="BK109" s="25">
        <v>1633561540</v>
      </c>
      <c r="BL109" s="25">
        <v>1670692565</v>
      </c>
      <c r="BM109" s="25">
        <v>1708606728</v>
      </c>
      <c r="BN109" s="25">
        <v>1747318867</v>
      </c>
    </row>
    <row r="110" spans="1:66" x14ac:dyDescent="0.25">
      <c r="A110" s="25" t="s">
        <v>1291</v>
      </c>
      <c r="B110" s="25" t="s">
        <v>1290</v>
      </c>
      <c r="C110" s="25" t="s">
        <v>1444</v>
      </c>
      <c r="D110" s="25" t="s">
        <v>1445</v>
      </c>
      <c r="E110" s="25">
        <v>120391642</v>
      </c>
      <c r="F110" s="25">
        <v>123270998</v>
      </c>
      <c r="G110" s="25">
        <v>126289838</v>
      </c>
      <c r="H110" s="25">
        <v>129443834</v>
      </c>
      <c r="I110" s="25">
        <v>132726682</v>
      </c>
      <c r="J110" s="25">
        <v>136134348</v>
      </c>
      <c r="K110" s="25">
        <v>139672971</v>
      </c>
      <c r="L110" s="25">
        <v>143347860</v>
      </c>
      <c r="M110" s="25">
        <v>147154758</v>
      </c>
      <c r="N110" s="25">
        <v>151087339</v>
      </c>
      <c r="O110" s="25">
        <v>155145837</v>
      </c>
      <c r="P110" s="25">
        <v>159323709</v>
      </c>
      <c r="Q110" s="25">
        <v>163635977</v>
      </c>
      <c r="R110" s="25">
        <v>168129765</v>
      </c>
      <c r="S110" s="25">
        <v>172867304</v>
      </c>
      <c r="T110" s="25">
        <v>177892039</v>
      </c>
      <c r="U110" s="25">
        <v>183221937</v>
      </c>
      <c r="V110" s="25">
        <v>188841826</v>
      </c>
      <c r="W110" s="25">
        <v>194720560</v>
      </c>
      <c r="X110" s="25">
        <v>200810543</v>
      </c>
      <c r="Y110" s="25">
        <v>207074946</v>
      </c>
      <c r="Z110" s="25">
        <v>213499720</v>
      </c>
      <c r="AA110" s="25">
        <v>220088448</v>
      </c>
      <c r="AB110" s="25">
        <v>226841896</v>
      </c>
      <c r="AC110" s="25">
        <v>233765810</v>
      </c>
      <c r="AD110" s="25">
        <v>240860675</v>
      </c>
      <c r="AE110" s="25">
        <v>248127780</v>
      </c>
      <c r="AF110" s="25">
        <v>255551895</v>
      </c>
      <c r="AG110" s="25">
        <v>263097505</v>
      </c>
      <c r="AH110" s="25">
        <v>270718966</v>
      </c>
      <c r="AI110" s="25">
        <v>278496624</v>
      </c>
      <c r="AJ110" s="25">
        <v>286142541</v>
      </c>
      <c r="AK110" s="25">
        <v>293874928</v>
      </c>
      <c r="AL110" s="25">
        <v>301679823</v>
      </c>
      <c r="AM110" s="25">
        <v>309568084</v>
      </c>
      <c r="AN110" s="25">
        <v>317616125</v>
      </c>
      <c r="AO110" s="25">
        <v>325908669</v>
      </c>
      <c r="AP110" s="25">
        <v>334399195</v>
      </c>
      <c r="AQ110" s="25">
        <v>342980973</v>
      </c>
      <c r="AR110" s="25">
        <v>351519915</v>
      </c>
      <c r="AS110" s="25">
        <v>360173395</v>
      </c>
      <c r="AT110" s="25">
        <v>368820674</v>
      </c>
      <c r="AU110" s="25">
        <v>377512139</v>
      </c>
      <c r="AV110" s="25">
        <v>386309887</v>
      </c>
      <c r="AW110" s="25">
        <v>395320129</v>
      </c>
      <c r="AX110" s="25">
        <v>404615733</v>
      </c>
      <c r="AY110" s="25">
        <v>414232540</v>
      </c>
      <c r="AZ110" s="25">
        <v>424192620</v>
      </c>
      <c r="BA110" s="25">
        <v>434469632</v>
      </c>
      <c r="BB110" s="25">
        <v>444998547</v>
      </c>
      <c r="BC110" s="25">
        <v>456049577</v>
      </c>
      <c r="BD110" s="25">
        <v>467267685</v>
      </c>
      <c r="BE110" s="25">
        <v>478335316</v>
      </c>
      <c r="BF110" s="25">
        <v>489624577</v>
      </c>
      <c r="BG110" s="25">
        <v>501146189</v>
      </c>
      <c r="BH110" s="25">
        <v>512877239</v>
      </c>
      <c r="BI110" s="25">
        <v>524794580</v>
      </c>
      <c r="BJ110" s="25">
        <v>536871945</v>
      </c>
      <c r="BK110" s="25">
        <v>549127807</v>
      </c>
      <c r="BL110" s="25">
        <v>561571929</v>
      </c>
      <c r="BM110" s="25">
        <v>574159138</v>
      </c>
      <c r="BN110" s="25">
        <v>586883422</v>
      </c>
    </row>
    <row r="111" spans="1:66" x14ac:dyDescent="0.25">
      <c r="A111" s="25" t="s">
        <v>376</v>
      </c>
      <c r="B111" s="25" t="s">
        <v>76</v>
      </c>
      <c r="C111" s="25" t="s">
        <v>1444</v>
      </c>
      <c r="D111" s="25" t="s">
        <v>1445</v>
      </c>
      <c r="E111" s="25">
        <v>87751066</v>
      </c>
      <c r="F111" s="25">
        <v>90098396</v>
      </c>
      <c r="G111" s="25">
        <v>92518373</v>
      </c>
      <c r="H111" s="25">
        <v>95015295</v>
      </c>
      <c r="I111" s="25">
        <v>97596728</v>
      </c>
      <c r="J111" s="25">
        <v>100267070</v>
      </c>
      <c r="K111" s="25">
        <v>103025423</v>
      </c>
      <c r="L111" s="25">
        <v>105865576</v>
      </c>
      <c r="M111" s="25">
        <v>108779926</v>
      </c>
      <c r="N111" s="25">
        <v>111758566</v>
      </c>
      <c r="O111" s="25">
        <v>114793179</v>
      </c>
      <c r="P111" s="25">
        <v>117880146</v>
      </c>
      <c r="Q111" s="25">
        <v>121017316</v>
      </c>
      <c r="R111" s="25">
        <v>124199693</v>
      </c>
      <c r="S111" s="25">
        <v>127422198</v>
      </c>
      <c r="T111" s="25">
        <v>130680730</v>
      </c>
      <c r="U111" s="25">
        <v>133966940</v>
      </c>
      <c r="V111" s="25">
        <v>137278057</v>
      </c>
      <c r="W111" s="25">
        <v>140621731</v>
      </c>
      <c r="X111" s="25">
        <v>144009844</v>
      </c>
      <c r="Y111" s="25">
        <v>147447834</v>
      </c>
      <c r="Z111" s="25">
        <v>150938222</v>
      </c>
      <c r="AA111" s="25">
        <v>154468235</v>
      </c>
      <c r="AB111" s="25">
        <v>158009248</v>
      </c>
      <c r="AC111" s="25">
        <v>161523353</v>
      </c>
      <c r="AD111" s="25">
        <v>164982452</v>
      </c>
      <c r="AE111" s="25">
        <v>168374287</v>
      </c>
      <c r="AF111" s="25">
        <v>171702756</v>
      </c>
      <c r="AG111" s="25">
        <v>174975953</v>
      </c>
      <c r="AH111" s="25">
        <v>178209147</v>
      </c>
      <c r="AI111" s="25">
        <v>181413398</v>
      </c>
      <c r="AJ111" s="25">
        <v>184591897</v>
      </c>
      <c r="AK111" s="25">
        <v>187739786</v>
      </c>
      <c r="AL111" s="25">
        <v>190851184</v>
      </c>
      <c r="AM111" s="25">
        <v>193917458</v>
      </c>
      <c r="AN111" s="25">
        <v>196934257</v>
      </c>
      <c r="AO111" s="25">
        <v>199901231</v>
      </c>
      <c r="AP111" s="25">
        <v>202826444</v>
      </c>
      <c r="AQ111" s="25">
        <v>205724597</v>
      </c>
      <c r="AR111" s="25">
        <v>208615171</v>
      </c>
      <c r="AS111" s="25">
        <v>211513822</v>
      </c>
      <c r="AT111" s="25">
        <v>214427419</v>
      </c>
      <c r="AU111" s="25">
        <v>217357790</v>
      </c>
      <c r="AV111" s="25">
        <v>220309473</v>
      </c>
      <c r="AW111" s="25">
        <v>223285666</v>
      </c>
      <c r="AX111" s="25">
        <v>226289468</v>
      </c>
      <c r="AY111" s="25">
        <v>229318262</v>
      </c>
      <c r="AZ111" s="25">
        <v>232374239</v>
      </c>
      <c r="BA111" s="25">
        <v>235469755</v>
      </c>
      <c r="BB111" s="25">
        <v>238620554</v>
      </c>
      <c r="BC111" s="25">
        <v>241834226</v>
      </c>
      <c r="BD111" s="25">
        <v>245115988</v>
      </c>
      <c r="BE111" s="25">
        <v>248451714</v>
      </c>
      <c r="BF111" s="25">
        <v>251805314</v>
      </c>
      <c r="BG111" s="25">
        <v>255128076</v>
      </c>
      <c r="BH111" s="25">
        <v>258383257</v>
      </c>
      <c r="BI111" s="25">
        <v>261556386</v>
      </c>
      <c r="BJ111" s="25">
        <v>264650969</v>
      </c>
      <c r="BK111" s="25">
        <v>267670549</v>
      </c>
      <c r="BL111" s="25">
        <v>270625567</v>
      </c>
      <c r="BM111" s="25">
        <v>273523621</v>
      </c>
      <c r="BN111" s="25">
        <v>276361788</v>
      </c>
    </row>
    <row r="112" spans="1:66" x14ac:dyDescent="0.25">
      <c r="A112" s="25" t="s">
        <v>1293</v>
      </c>
      <c r="B112" s="25" t="s">
        <v>1292</v>
      </c>
      <c r="C112" s="25" t="s">
        <v>1444</v>
      </c>
      <c r="D112" s="25" t="s">
        <v>1445</v>
      </c>
      <c r="E112" s="25">
        <v>259210418</v>
      </c>
      <c r="F112" s="25">
        <v>265526695</v>
      </c>
      <c r="G112" s="25">
        <v>272071878</v>
      </c>
      <c r="H112" s="25">
        <v>278871888</v>
      </c>
      <c r="I112" s="25">
        <v>285959851</v>
      </c>
      <c r="J112" s="25">
        <v>293349272</v>
      </c>
      <c r="K112" s="25">
        <v>301072561</v>
      </c>
      <c r="L112" s="25">
        <v>309101659</v>
      </c>
      <c r="M112" s="25">
        <v>317345497</v>
      </c>
      <c r="N112" s="25">
        <v>325676248</v>
      </c>
      <c r="O112" s="25">
        <v>334005180</v>
      </c>
      <c r="P112" s="25">
        <v>342307872</v>
      </c>
      <c r="Q112" s="25">
        <v>350636431</v>
      </c>
      <c r="R112" s="25">
        <v>359070757</v>
      </c>
      <c r="S112" s="25">
        <v>367744628</v>
      </c>
      <c r="T112" s="25">
        <v>376746682</v>
      </c>
      <c r="U112" s="25">
        <v>386111965</v>
      </c>
      <c r="V112" s="25">
        <v>395826933</v>
      </c>
      <c r="W112" s="25">
        <v>405885784</v>
      </c>
      <c r="X112" s="25">
        <v>416271818</v>
      </c>
      <c r="Y112" s="25">
        <v>426969946</v>
      </c>
      <c r="Z112" s="25">
        <v>437993855</v>
      </c>
      <c r="AA112" s="25">
        <v>449367276</v>
      </c>
      <c r="AB112" s="25">
        <v>461113169</v>
      </c>
      <c r="AC112" s="25">
        <v>473247177</v>
      </c>
      <c r="AD112" s="25">
        <v>485786171</v>
      </c>
      <c r="AE112" s="25">
        <v>498725885</v>
      </c>
      <c r="AF112" s="25">
        <v>512067216</v>
      </c>
      <c r="AG112" s="25">
        <v>525840604</v>
      </c>
      <c r="AH112" s="25">
        <v>540106603</v>
      </c>
      <c r="AI112" s="25">
        <v>554867390</v>
      </c>
      <c r="AJ112" s="25">
        <v>570148218</v>
      </c>
      <c r="AK112" s="25">
        <v>585899345</v>
      </c>
      <c r="AL112" s="25">
        <v>601965900</v>
      </c>
      <c r="AM112" s="25">
        <v>618224538</v>
      </c>
      <c r="AN112" s="25">
        <v>634606326</v>
      </c>
      <c r="AO112" s="25">
        <v>651028352</v>
      </c>
      <c r="AP112" s="25">
        <v>667508390</v>
      </c>
      <c r="AQ112" s="25">
        <v>684006262</v>
      </c>
      <c r="AR112" s="25">
        <v>700728468</v>
      </c>
      <c r="AS112" s="25">
        <v>717995606</v>
      </c>
      <c r="AT112" s="25">
        <v>735758647</v>
      </c>
      <c r="AU112" s="25">
        <v>753924123</v>
      </c>
      <c r="AV112" s="25">
        <v>772456504</v>
      </c>
      <c r="AW112" s="25">
        <v>791288301</v>
      </c>
      <c r="AX112" s="25">
        <v>810355268</v>
      </c>
      <c r="AY112" s="25">
        <v>829685516</v>
      </c>
      <c r="AZ112" s="25">
        <v>849281094</v>
      </c>
      <c r="BA112" s="25">
        <v>869106828</v>
      </c>
      <c r="BB112" s="25">
        <v>889124646</v>
      </c>
      <c r="BC112" s="25">
        <v>909297040</v>
      </c>
      <c r="BD112" s="25">
        <v>929606135</v>
      </c>
      <c r="BE112" s="25">
        <v>950126838</v>
      </c>
      <c r="BF112" s="25">
        <v>970986671</v>
      </c>
      <c r="BG112" s="25">
        <v>992345383</v>
      </c>
      <c r="BH112" s="25">
        <v>1014341625</v>
      </c>
      <c r="BI112" s="25">
        <v>1037034072</v>
      </c>
      <c r="BJ112" s="25">
        <v>1060401803</v>
      </c>
      <c r="BK112" s="25">
        <v>1084433733</v>
      </c>
      <c r="BL112" s="25">
        <v>1109120636</v>
      </c>
      <c r="BM112" s="25">
        <v>1134447590</v>
      </c>
      <c r="BN112" s="25">
        <v>1160435445</v>
      </c>
    </row>
    <row r="113" spans="1:66" x14ac:dyDescent="0.25">
      <c r="A113" s="25" t="s">
        <v>425</v>
      </c>
      <c r="B113" s="25" t="s">
        <v>424</v>
      </c>
      <c r="C113" s="25" t="s">
        <v>1444</v>
      </c>
      <c r="D113" s="25" t="s">
        <v>1445</v>
      </c>
      <c r="E113" s="25">
        <v>48444</v>
      </c>
      <c r="F113" s="25">
        <v>48286</v>
      </c>
      <c r="G113" s="25">
        <v>48421</v>
      </c>
      <c r="H113" s="25">
        <v>48800</v>
      </c>
      <c r="I113" s="25">
        <v>49396</v>
      </c>
      <c r="J113" s="25">
        <v>50145</v>
      </c>
      <c r="K113" s="25">
        <v>51051</v>
      </c>
      <c r="L113" s="25">
        <v>52117</v>
      </c>
      <c r="M113" s="25">
        <v>53252</v>
      </c>
      <c r="N113" s="25">
        <v>54378</v>
      </c>
      <c r="O113" s="25">
        <v>55431</v>
      </c>
      <c r="P113" s="25">
        <v>56352</v>
      </c>
      <c r="Q113" s="25">
        <v>57166</v>
      </c>
      <c r="R113" s="25">
        <v>57919</v>
      </c>
      <c r="S113" s="25">
        <v>58673</v>
      </c>
      <c r="T113" s="25">
        <v>59482</v>
      </c>
      <c r="U113" s="25">
        <v>60374</v>
      </c>
      <c r="V113" s="25">
        <v>61335</v>
      </c>
      <c r="W113" s="25">
        <v>62260</v>
      </c>
      <c r="X113" s="25">
        <v>63026</v>
      </c>
      <c r="Y113" s="25">
        <v>63546</v>
      </c>
      <c r="Z113" s="25">
        <v>63778</v>
      </c>
      <c r="AA113" s="25">
        <v>63765</v>
      </c>
      <c r="AB113" s="25">
        <v>63697</v>
      </c>
      <c r="AC113" s="25">
        <v>63812</v>
      </c>
      <c r="AD113" s="25">
        <v>64277</v>
      </c>
      <c r="AE113" s="25">
        <v>65200</v>
      </c>
      <c r="AF113" s="25">
        <v>66476</v>
      </c>
      <c r="AG113" s="25">
        <v>67927</v>
      </c>
      <c r="AH113" s="25">
        <v>69263</v>
      </c>
      <c r="AI113" s="25">
        <v>70292</v>
      </c>
      <c r="AJ113" s="25">
        <v>70928</v>
      </c>
      <c r="AK113" s="25">
        <v>71262</v>
      </c>
      <c r="AL113" s="25">
        <v>71431</v>
      </c>
      <c r="AM113" s="25">
        <v>71662</v>
      </c>
      <c r="AN113" s="25">
        <v>72133</v>
      </c>
      <c r="AO113" s="25">
        <v>72884</v>
      </c>
      <c r="AP113" s="25">
        <v>73851</v>
      </c>
      <c r="AQ113" s="25">
        <v>74936</v>
      </c>
      <c r="AR113" s="25">
        <v>75996</v>
      </c>
      <c r="AS113" s="25">
        <v>76942</v>
      </c>
      <c r="AT113" s="25">
        <v>77707</v>
      </c>
      <c r="AU113" s="25">
        <v>78318</v>
      </c>
      <c r="AV113" s="25">
        <v>78878</v>
      </c>
      <c r="AW113" s="25">
        <v>79515</v>
      </c>
      <c r="AX113" s="25">
        <v>80293</v>
      </c>
      <c r="AY113" s="25">
        <v>81283</v>
      </c>
      <c r="AZ113" s="25">
        <v>82406</v>
      </c>
      <c r="BA113" s="25">
        <v>83515</v>
      </c>
      <c r="BB113" s="25">
        <v>84379</v>
      </c>
      <c r="BC113" s="25">
        <v>84856</v>
      </c>
      <c r="BD113" s="25">
        <v>84889</v>
      </c>
      <c r="BE113" s="25">
        <v>84534</v>
      </c>
      <c r="BF113" s="25">
        <v>83985</v>
      </c>
      <c r="BG113" s="25">
        <v>83488</v>
      </c>
      <c r="BH113" s="25">
        <v>83232</v>
      </c>
      <c r="BI113" s="25">
        <v>83296</v>
      </c>
      <c r="BJ113" s="25">
        <v>83610</v>
      </c>
      <c r="BK113" s="25">
        <v>84073</v>
      </c>
      <c r="BL113" s="25">
        <v>84589</v>
      </c>
      <c r="BM113" s="25">
        <v>85032</v>
      </c>
      <c r="BN113" s="25">
        <v>85410</v>
      </c>
    </row>
    <row r="114" spans="1:66" x14ac:dyDescent="0.25">
      <c r="A114" s="25" t="s">
        <v>367</v>
      </c>
      <c r="B114" s="25" t="s">
        <v>60</v>
      </c>
      <c r="C114" s="25" t="s">
        <v>1444</v>
      </c>
      <c r="D114" s="25" t="s">
        <v>1445</v>
      </c>
      <c r="E114" s="25">
        <v>450547675</v>
      </c>
      <c r="F114" s="25">
        <v>459642166</v>
      </c>
      <c r="G114" s="25">
        <v>469077191</v>
      </c>
      <c r="H114" s="25">
        <v>478825602</v>
      </c>
      <c r="I114" s="25">
        <v>488848139</v>
      </c>
      <c r="J114" s="25">
        <v>499123328</v>
      </c>
      <c r="K114" s="25">
        <v>509631509</v>
      </c>
      <c r="L114" s="25">
        <v>520400577</v>
      </c>
      <c r="M114" s="25">
        <v>531513834</v>
      </c>
      <c r="N114" s="25">
        <v>543084333</v>
      </c>
      <c r="O114" s="25">
        <v>555189797</v>
      </c>
      <c r="P114" s="25">
        <v>567868021</v>
      </c>
      <c r="Q114" s="25">
        <v>581087255</v>
      </c>
      <c r="R114" s="25">
        <v>594770136</v>
      </c>
      <c r="S114" s="25">
        <v>608802595</v>
      </c>
      <c r="T114" s="25">
        <v>623102900</v>
      </c>
      <c r="U114" s="25">
        <v>637630085</v>
      </c>
      <c r="V114" s="25">
        <v>652408766</v>
      </c>
      <c r="W114" s="25">
        <v>667499815</v>
      </c>
      <c r="X114" s="25">
        <v>682995348</v>
      </c>
      <c r="Y114" s="25">
        <v>698952837</v>
      </c>
      <c r="Z114" s="25">
        <v>715384997</v>
      </c>
      <c r="AA114" s="25">
        <v>732239498</v>
      </c>
      <c r="AB114" s="25">
        <v>749428958</v>
      </c>
      <c r="AC114" s="25">
        <v>766833411</v>
      </c>
      <c r="AD114" s="25">
        <v>784360012</v>
      </c>
      <c r="AE114" s="25">
        <v>801975250</v>
      </c>
      <c r="AF114" s="25">
        <v>819682095</v>
      </c>
      <c r="AG114" s="25">
        <v>837468938</v>
      </c>
      <c r="AH114" s="25">
        <v>855334675</v>
      </c>
      <c r="AI114" s="25">
        <v>873277799</v>
      </c>
      <c r="AJ114" s="25">
        <v>891273202</v>
      </c>
      <c r="AK114" s="25">
        <v>909307018</v>
      </c>
      <c r="AL114" s="25">
        <v>927403866</v>
      </c>
      <c r="AM114" s="25">
        <v>945601828</v>
      </c>
      <c r="AN114" s="25">
        <v>963922586</v>
      </c>
      <c r="AO114" s="25">
        <v>982365248</v>
      </c>
      <c r="AP114" s="25">
        <v>1000900028</v>
      </c>
      <c r="AQ114" s="25">
        <v>1019483586</v>
      </c>
      <c r="AR114" s="25">
        <v>1038058154</v>
      </c>
      <c r="AS114" s="25">
        <v>1056575548</v>
      </c>
      <c r="AT114" s="25">
        <v>1075000094</v>
      </c>
      <c r="AU114" s="25">
        <v>1093317187</v>
      </c>
      <c r="AV114" s="25">
        <v>1111523146</v>
      </c>
      <c r="AW114" s="25">
        <v>1129623466</v>
      </c>
      <c r="AX114" s="25">
        <v>1147609924</v>
      </c>
      <c r="AY114" s="25">
        <v>1165486291</v>
      </c>
      <c r="AZ114" s="25">
        <v>1183209471</v>
      </c>
      <c r="BA114" s="25">
        <v>1200669762</v>
      </c>
      <c r="BB114" s="25">
        <v>1217726217</v>
      </c>
      <c r="BC114" s="25">
        <v>1234281163</v>
      </c>
      <c r="BD114" s="25">
        <v>1250287939</v>
      </c>
      <c r="BE114" s="25">
        <v>1265780243</v>
      </c>
      <c r="BF114" s="25">
        <v>1280842119</v>
      </c>
      <c r="BG114" s="25">
        <v>1295600768</v>
      </c>
      <c r="BH114" s="25">
        <v>1310152392</v>
      </c>
      <c r="BI114" s="25">
        <v>1324517250</v>
      </c>
      <c r="BJ114" s="25">
        <v>1338676779</v>
      </c>
      <c r="BK114" s="25">
        <v>1352642283</v>
      </c>
      <c r="BL114" s="25">
        <v>1366417756</v>
      </c>
      <c r="BM114" s="25">
        <v>1380004385</v>
      </c>
      <c r="BN114" s="25">
        <v>1393409033</v>
      </c>
    </row>
    <row r="115" spans="1:66" x14ac:dyDescent="0.25">
      <c r="A115" s="25" t="s">
        <v>1295</v>
      </c>
      <c r="B115" s="25" t="s">
        <v>1294</v>
      </c>
      <c r="C115" s="25" t="s">
        <v>1444</v>
      </c>
      <c r="D115" s="25" t="s">
        <v>1445</v>
      </c>
    </row>
    <row r="116" spans="1:66" x14ac:dyDescent="0.25">
      <c r="A116" s="25" t="s">
        <v>423</v>
      </c>
      <c r="B116" s="25" t="s">
        <v>86</v>
      </c>
      <c r="C116" s="25" t="s">
        <v>1444</v>
      </c>
      <c r="D116" s="25" t="s">
        <v>1445</v>
      </c>
      <c r="E116" s="25">
        <v>2828600</v>
      </c>
      <c r="F116" s="25">
        <v>2824400</v>
      </c>
      <c r="G116" s="25">
        <v>2836050</v>
      </c>
      <c r="H116" s="25">
        <v>2852650</v>
      </c>
      <c r="I116" s="25">
        <v>2866550</v>
      </c>
      <c r="J116" s="25">
        <v>2877300</v>
      </c>
      <c r="K116" s="25">
        <v>2888800</v>
      </c>
      <c r="L116" s="25">
        <v>2902450</v>
      </c>
      <c r="M116" s="25">
        <v>2915550</v>
      </c>
      <c r="N116" s="25">
        <v>2932650</v>
      </c>
      <c r="O116" s="25">
        <v>2957250</v>
      </c>
      <c r="P116" s="25">
        <v>2992050</v>
      </c>
      <c r="Q116" s="25">
        <v>3036850</v>
      </c>
      <c r="R116" s="25">
        <v>3085950</v>
      </c>
      <c r="S116" s="25">
        <v>3137500</v>
      </c>
      <c r="T116" s="25">
        <v>3189550</v>
      </c>
      <c r="U116" s="25">
        <v>3238050</v>
      </c>
      <c r="V116" s="25">
        <v>3282200</v>
      </c>
      <c r="W116" s="25">
        <v>3329100</v>
      </c>
      <c r="X116" s="25">
        <v>3373750</v>
      </c>
      <c r="Y116" s="25">
        <v>3412800</v>
      </c>
      <c r="Z116" s="25">
        <v>3453000</v>
      </c>
      <c r="AA116" s="25">
        <v>3485800</v>
      </c>
      <c r="AB116" s="25">
        <v>3510600</v>
      </c>
      <c r="AC116" s="25">
        <v>3532423</v>
      </c>
      <c r="AD116" s="25">
        <v>3538082</v>
      </c>
      <c r="AE116" s="25">
        <v>3539690</v>
      </c>
      <c r="AF116" s="25">
        <v>3540057</v>
      </c>
      <c r="AG116" s="25">
        <v>3524949</v>
      </c>
      <c r="AH116" s="25">
        <v>3511009</v>
      </c>
      <c r="AI116" s="25">
        <v>3513974</v>
      </c>
      <c r="AJ116" s="25">
        <v>3534235</v>
      </c>
      <c r="AK116" s="25">
        <v>3558430</v>
      </c>
      <c r="AL116" s="25">
        <v>3576261</v>
      </c>
      <c r="AM116" s="25">
        <v>3590386</v>
      </c>
      <c r="AN116" s="25">
        <v>3608841</v>
      </c>
      <c r="AO116" s="25">
        <v>3637510</v>
      </c>
      <c r="AP116" s="25">
        <v>3674171</v>
      </c>
      <c r="AQ116" s="25">
        <v>3712696</v>
      </c>
      <c r="AR116" s="25">
        <v>3754786</v>
      </c>
      <c r="AS116" s="25">
        <v>3805174</v>
      </c>
      <c r="AT116" s="25">
        <v>3866243</v>
      </c>
      <c r="AU116" s="25">
        <v>3931947</v>
      </c>
      <c r="AV116" s="25">
        <v>3996521</v>
      </c>
      <c r="AW116" s="25">
        <v>4070262</v>
      </c>
      <c r="AX116" s="25">
        <v>4159914</v>
      </c>
      <c r="AY116" s="25">
        <v>4273591</v>
      </c>
      <c r="AZ116" s="25">
        <v>4398942</v>
      </c>
      <c r="BA116" s="25">
        <v>4489544</v>
      </c>
      <c r="BB116" s="25">
        <v>4535375</v>
      </c>
      <c r="BC116" s="25">
        <v>4560155</v>
      </c>
      <c r="BD116" s="25">
        <v>4580084</v>
      </c>
      <c r="BE116" s="25">
        <v>4599533</v>
      </c>
      <c r="BF116" s="25">
        <v>4623816</v>
      </c>
      <c r="BG116" s="25">
        <v>4657740</v>
      </c>
      <c r="BH116" s="25">
        <v>4701957</v>
      </c>
      <c r="BI116" s="25">
        <v>4755335</v>
      </c>
      <c r="BJ116" s="25">
        <v>4807388</v>
      </c>
      <c r="BK116" s="25">
        <v>4867316</v>
      </c>
      <c r="BL116" s="25">
        <v>4934340</v>
      </c>
      <c r="BM116" s="25">
        <v>4985674</v>
      </c>
      <c r="BN116" s="25">
        <v>5028230</v>
      </c>
    </row>
    <row r="117" spans="1:66" x14ac:dyDescent="0.25">
      <c r="A117" s="25" t="s">
        <v>368</v>
      </c>
      <c r="B117" s="25" t="s">
        <v>112</v>
      </c>
      <c r="C117" s="25" t="s">
        <v>1444</v>
      </c>
      <c r="D117" s="25" t="s">
        <v>1445</v>
      </c>
      <c r="E117" s="25">
        <v>21906909</v>
      </c>
      <c r="F117" s="25">
        <v>22480371</v>
      </c>
      <c r="G117" s="25">
        <v>23071309</v>
      </c>
      <c r="H117" s="25">
        <v>23680246</v>
      </c>
      <c r="I117" s="25">
        <v>24307855</v>
      </c>
      <c r="J117" s="25">
        <v>24954865</v>
      </c>
      <c r="K117" s="25">
        <v>25624380</v>
      </c>
      <c r="L117" s="25">
        <v>26317776</v>
      </c>
      <c r="M117" s="25">
        <v>27032576</v>
      </c>
      <c r="N117" s="25">
        <v>27764928</v>
      </c>
      <c r="O117" s="25">
        <v>28513872</v>
      </c>
      <c r="P117" s="25">
        <v>29281583</v>
      </c>
      <c r="Q117" s="25">
        <v>30075295</v>
      </c>
      <c r="R117" s="25">
        <v>30905721</v>
      </c>
      <c r="S117" s="25">
        <v>31786481</v>
      </c>
      <c r="T117" s="25">
        <v>32729772</v>
      </c>
      <c r="U117" s="25">
        <v>33733975</v>
      </c>
      <c r="V117" s="25">
        <v>34803041</v>
      </c>
      <c r="W117" s="25">
        <v>35960811</v>
      </c>
      <c r="X117" s="25">
        <v>37237145</v>
      </c>
      <c r="Y117" s="25">
        <v>38650244</v>
      </c>
      <c r="Z117" s="25">
        <v>40199911</v>
      </c>
      <c r="AA117" s="25">
        <v>41869231</v>
      </c>
      <c r="AB117" s="25">
        <v>43636838</v>
      </c>
      <c r="AC117" s="25">
        <v>45472792</v>
      </c>
      <c r="AD117" s="25">
        <v>47347197</v>
      </c>
      <c r="AE117" s="25">
        <v>49260263</v>
      </c>
      <c r="AF117" s="25">
        <v>51193782</v>
      </c>
      <c r="AG117" s="25">
        <v>53077312</v>
      </c>
      <c r="AH117" s="25">
        <v>54822005</v>
      </c>
      <c r="AI117" s="25">
        <v>56366212</v>
      </c>
      <c r="AJ117" s="25">
        <v>57679025</v>
      </c>
      <c r="AK117" s="25">
        <v>58780376</v>
      </c>
      <c r="AL117" s="25">
        <v>59723761</v>
      </c>
      <c r="AM117" s="25">
        <v>60590608</v>
      </c>
      <c r="AN117" s="25">
        <v>61442658</v>
      </c>
      <c r="AO117" s="25">
        <v>62294919</v>
      </c>
      <c r="AP117" s="25">
        <v>63136309</v>
      </c>
      <c r="AQ117" s="25">
        <v>63971836</v>
      </c>
      <c r="AR117" s="25">
        <v>64800875</v>
      </c>
      <c r="AS117" s="25">
        <v>65623397</v>
      </c>
      <c r="AT117" s="25">
        <v>66449111</v>
      </c>
      <c r="AU117" s="25">
        <v>67284801</v>
      </c>
      <c r="AV117" s="25">
        <v>68122947</v>
      </c>
      <c r="AW117" s="25">
        <v>68951279</v>
      </c>
      <c r="AX117" s="25">
        <v>69762345</v>
      </c>
      <c r="AY117" s="25">
        <v>70554756</v>
      </c>
      <c r="AZ117" s="25">
        <v>71336476</v>
      </c>
      <c r="BA117" s="25">
        <v>72120608</v>
      </c>
      <c r="BB117" s="25">
        <v>72924833</v>
      </c>
      <c r="BC117" s="25">
        <v>73762519</v>
      </c>
      <c r="BD117" s="25">
        <v>74634959</v>
      </c>
      <c r="BE117" s="25">
        <v>75539881</v>
      </c>
      <c r="BF117" s="25">
        <v>76481963</v>
      </c>
      <c r="BG117" s="25">
        <v>77465769</v>
      </c>
      <c r="BH117" s="25">
        <v>78492208</v>
      </c>
      <c r="BI117" s="25">
        <v>79563991</v>
      </c>
      <c r="BJ117" s="25">
        <v>80673888</v>
      </c>
      <c r="BK117" s="25">
        <v>81800204</v>
      </c>
      <c r="BL117" s="25">
        <v>82913893</v>
      </c>
      <c r="BM117" s="25">
        <v>83992953</v>
      </c>
      <c r="BN117" s="25">
        <v>85028760</v>
      </c>
    </row>
    <row r="118" spans="1:66" x14ac:dyDescent="0.25">
      <c r="A118" s="25" t="s">
        <v>392</v>
      </c>
      <c r="B118" s="25" t="s">
        <v>97</v>
      </c>
      <c r="C118" s="25" t="s">
        <v>1444</v>
      </c>
      <c r="D118" s="25" t="s">
        <v>1445</v>
      </c>
      <c r="E118" s="25">
        <v>7289753</v>
      </c>
      <c r="F118" s="25">
        <v>7475349</v>
      </c>
      <c r="G118" s="25">
        <v>7674217</v>
      </c>
      <c r="H118" s="25">
        <v>7888910</v>
      </c>
      <c r="I118" s="25">
        <v>8122199</v>
      </c>
      <c r="J118" s="25">
        <v>8375795</v>
      </c>
      <c r="K118" s="25">
        <v>8651162</v>
      </c>
      <c r="L118" s="25">
        <v>8947397</v>
      </c>
      <c r="M118" s="25">
        <v>9260687</v>
      </c>
      <c r="N118" s="25">
        <v>9585585</v>
      </c>
      <c r="O118" s="25">
        <v>9917978</v>
      </c>
      <c r="P118" s="25">
        <v>10255853</v>
      </c>
      <c r="Q118" s="25">
        <v>10599661</v>
      </c>
      <c r="R118" s="25">
        <v>10950888</v>
      </c>
      <c r="S118" s="25">
        <v>11312062</v>
      </c>
      <c r="T118" s="25">
        <v>11684579</v>
      </c>
      <c r="U118" s="25">
        <v>12068675</v>
      </c>
      <c r="V118" s="25">
        <v>12462059</v>
      </c>
      <c r="W118" s="25">
        <v>12860678</v>
      </c>
      <c r="X118" s="25">
        <v>13259107</v>
      </c>
      <c r="Y118" s="25">
        <v>13653348</v>
      </c>
      <c r="Z118" s="25">
        <v>14044115</v>
      </c>
      <c r="AA118" s="25">
        <v>14432466</v>
      </c>
      <c r="AB118" s="25">
        <v>14815653</v>
      </c>
      <c r="AC118" s="25">
        <v>15190396</v>
      </c>
      <c r="AD118" s="25">
        <v>15555807</v>
      </c>
      <c r="AE118" s="25">
        <v>15909764</v>
      </c>
      <c r="AF118" s="25">
        <v>16257072</v>
      </c>
      <c r="AG118" s="25">
        <v>16612319</v>
      </c>
      <c r="AH118" s="25">
        <v>16994942</v>
      </c>
      <c r="AI118" s="25">
        <v>17419113</v>
      </c>
      <c r="AJ118" s="25">
        <v>17889457</v>
      </c>
      <c r="AK118" s="25">
        <v>18402740</v>
      </c>
      <c r="AL118" s="25">
        <v>18955087</v>
      </c>
      <c r="AM118" s="25">
        <v>19539348</v>
      </c>
      <c r="AN118" s="25">
        <v>20149342</v>
      </c>
      <c r="AO118" s="25">
        <v>20783073</v>
      </c>
      <c r="AP118" s="25">
        <v>21439579</v>
      </c>
      <c r="AQ118" s="25">
        <v>22114330</v>
      </c>
      <c r="AR118" s="25">
        <v>22802061</v>
      </c>
      <c r="AS118" s="25">
        <v>23497589</v>
      </c>
      <c r="AT118" s="25">
        <v>24208178</v>
      </c>
      <c r="AU118" s="25">
        <v>24931922</v>
      </c>
      <c r="AV118" s="25">
        <v>25644503</v>
      </c>
      <c r="AW118" s="25">
        <v>26313838</v>
      </c>
      <c r="AX118" s="25">
        <v>26922279</v>
      </c>
      <c r="AY118" s="25">
        <v>27448124</v>
      </c>
      <c r="AZ118" s="25">
        <v>27911242</v>
      </c>
      <c r="BA118" s="25">
        <v>28385739</v>
      </c>
      <c r="BB118" s="25">
        <v>28973157</v>
      </c>
      <c r="BC118" s="25">
        <v>29741977</v>
      </c>
      <c r="BD118" s="25">
        <v>30725305</v>
      </c>
      <c r="BE118" s="25">
        <v>31890012</v>
      </c>
      <c r="BF118" s="25">
        <v>33157061</v>
      </c>
      <c r="BG118" s="25">
        <v>34411949</v>
      </c>
      <c r="BH118" s="25">
        <v>35572269</v>
      </c>
      <c r="BI118" s="25">
        <v>36610632</v>
      </c>
      <c r="BJ118" s="25">
        <v>37552789</v>
      </c>
      <c r="BK118" s="25">
        <v>38433604</v>
      </c>
      <c r="BL118" s="25">
        <v>39309789</v>
      </c>
      <c r="BM118" s="25">
        <v>40222503</v>
      </c>
      <c r="BN118" s="25">
        <v>41179351</v>
      </c>
    </row>
    <row r="119" spans="1:66" x14ac:dyDescent="0.25">
      <c r="A119" s="25" t="s">
        <v>422</v>
      </c>
      <c r="B119" s="25" t="s">
        <v>162</v>
      </c>
      <c r="C119" s="25" t="s">
        <v>1444</v>
      </c>
      <c r="D119" s="25" t="s">
        <v>1445</v>
      </c>
      <c r="E119" s="25">
        <v>175574</v>
      </c>
      <c r="F119" s="25">
        <v>179029</v>
      </c>
      <c r="G119" s="25">
        <v>182378</v>
      </c>
      <c r="H119" s="25">
        <v>185653</v>
      </c>
      <c r="I119" s="25">
        <v>188983</v>
      </c>
      <c r="J119" s="25">
        <v>192286</v>
      </c>
      <c r="K119" s="25">
        <v>195570</v>
      </c>
      <c r="L119" s="25">
        <v>198751</v>
      </c>
      <c r="M119" s="25">
        <v>201488</v>
      </c>
      <c r="N119" s="25">
        <v>203369</v>
      </c>
      <c r="O119" s="25">
        <v>204438</v>
      </c>
      <c r="P119" s="25">
        <v>206098</v>
      </c>
      <c r="Q119" s="25">
        <v>209137</v>
      </c>
      <c r="R119" s="25">
        <v>212317</v>
      </c>
      <c r="S119" s="25">
        <v>215209</v>
      </c>
      <c r="T119" s="25">
        <v>217979</v>
      </c>
      <c r="U119" s="25">
        <v>220154</v>
      </c>
      <c r="V119" s="25">
        <v>221799</v>
      </c>
      <c r="W119" s="25">
        <v>223537</v>
      </c>
      <c r="X119" s="25">
        <v>225735</v>
      </c>
      <c r="Y119" s="25">
        <v>228138</v>
      </c>
      <c r="Z119" s="25">
        <v>230755</v>
      </c>
      <c r="AA119" s="25">
        <v>233860</v>
      </c>
      <c r="AB119" s="25">
        <v>236977</v>
      </c>
      <c r="AC119" s="25">
        <v>239511</v>
      </c>
      <c r="AD119" s="25">
        <v>241405</v>
      </c>
      <c r="AE119" s="25">
        <v>243180</v>
      </c>
      <c r="AF119" s="25">
        <v>245859</v>
      </c>
      <c r="AG119" s="25">
        <v>249740</v>
      </c>
      <c r="AH119" s="25">
        <v>252852</v>
      </c>
      <c r="AI119" s="25">
        <v>254826</v>
      </c>
      <c r="AJ119" s="25">
        <v>257797</v>
      </c>
      <c r="AK119" s="25">
        <v>261057</v>
      </c>
      <c r="AL119" s="25">
        <v>263725</v>
      </c>
      <c r="AM119" s="25">
        <v>266021</v>
      </c>
      <c r="AN119" s="25">
        <v>267468</v>
      </c>
      <c r="AO119" s="25">
        <v>268916</v>
      </c>
      <c r="AP119" s="25">
        <v>271128</v>
      </c>
      <c r="AQ119" s="25">
        <v>274047</v>
      </c>
      <c r="AR119" s="25">
        <v>277381</v>
      </c>
      <c r="AS119" s="25">
        <v>281205</v>
      </c>
      <c r="AT119" s="25">
        <v>284968</v>
      </c>
      <c r="AU119" s="25">
        <v>287523</v>
      </c>
      <c r="AV119" s="25">
        <v>289521</v>
      </c>
      <c r="AW119" s="25">
        <v>292074</v>
      </c>
      <c r="AX119" s="25">
        <v>296734</v>
      </c>
      <c r="AY119" s="25">
        <v>303782</v>
      </c>
      <c r="AZ119" s="25">
        <v>311566</v>
      </c>
      <c r="BA119" s="25">
        <v>317414</v>
      </c>
      <c r="BB119" s="25">
        <v>318499</v>
      </c>
      <c r="BC119" s="25">
        <v>318041</v>
      </c>
      <c r="BD119" s="25">
        <v>319014</v>
      </c>
      <c r="BE119" s="25">
        <v>320716</v>
      </c>
      <c r="BF119" s="25">
        <v>323764</v>
      </c>
      <c r="BG119" s="25">
        <v>327386</v>
      </c>
      <c r="BH119" s="25">
        <v>330815</v>
      </c>
      <c r="BI119" s="25">
        <v>335439</v>
      </c>
      <c r="BJ119" s="25">
        <v>343400</v>
      </c>
      <c r="BK119" s="25">
        <v>352721</v>
      </c>
      <c r="BL119" s="25">
        <v>360563</v>
      </c>
      <c r="BM119" s="25">
        <v>366463</v>
      </c>
      <c r="BN119" s="25">
        <v>372295</v>
      </c>
    </row>
    <row r="120" spans="1:66" x14ac:dyDescent="0.25">
      <c r="A120" s="25" t="s">
        <v>393</v>
      </c>
      <c r="B120" s="25" t="s">
        <v>84</v>
      </c>
      <c r="C120" s="25" t="s">
        <v>1444</v>
      </c>
      <c r="D120" s="25" t="s">
        <v>1445</v>
      </c>
      <c r="E120" s="25">
        <v>2114020</v>
      </c>
      <c r="F120" s="25">
        <v>2185000</v>
      </c>
      <c r="G120" s="25">
        <v>2293000</v>
      </c>
      <c r="H120" s="25">
        <v>2379000</v>
      </c>
      <c r="I120" s="25">
        <v>2475000</v>
      </c>
      <c r="J120" s="25">
        <v>2563000</v>
      </c>
      <c r="K120" s="25">
        <v>2629000</v>
      </c>
      <c r="L120" s="25">
        <v>2745000</v>
      </c>
      <c r="M120" s="25">
        <v>2803000</v>
      </c>
      <c r="N120" s="25">
        <v>2877000</v>
      </c>
      <c r="O120" s="25">
        <v>2974000</v>
      </c>
      <c r="P120" s="25">
        <v>3069000</v>
      </c>
      <c r="Q120" s="25">
        <v>3148000</v>
      </c>
      <c r="R120" s="25">
        <v>3278000</v>
      </c>
      <c r="S120" s="25">
        <v>3377000</v>
      </c>
      <c r="T120" s="25">
        <v>3455000</v>
      </c>
      <c r="U120" s="25">
        <v>3533000</v>
      </c>
      <c r="V120" s="25">
        <v>3613000</v>
      </c>
      <c r="W120" s="25">
        <v>3690000</v>
      </c>
      <c r="X120" s="25">
        <v>3786000</v>
      </c>
      <c r="Y120" s="25">
        <v>3878000</v>
      </c>
      <c r="Z120" s="25">
        <v>3956000</v>
      </c>
      <c r="AA120" s="25">
        <v>4031000</v>
      </c>
      <c r="AB120" s="25">
        <v>4105000</v>
      </c>
      <c r="AC120" s="25">
        <v>4159000</v>
      </c>
      <c r="AD120" s="25">
        <v>4233000</v>
      </c>
      <c r="AE120" s="25">
        <v>4299000</v>
      </c>
      <c r="AF120" s="25">
        <v>4369000</v>
      </c>
      <c r="AG120" s="25">
        <v>4442000</v>
      </c>
      <c r="AH120" s="25">
        <v>4518000</v>
      </c>
      <c r="AI120" s="25">
        <v>4660000</v>
      </c>
      <c r="AJ120" s="25">
        <v>4949000</v>
      </c>
      <c r="AK120" s="25">
        <v>5123000</v>
      </c>
      <c r="AL120" s="25">
        <v>5261000</v>
      </c>
      <c r="AM120" s="25">
        <v>5399000</v>
      </c>
      <c r="AN120" s="25">
        <v>5545000</v>
      </c>
      <c r="AO120" s="25">
        <v>5692000</v>
      </c>
      <c r="AP120" s="25">
        <v>5836000</v>
      </c>
      <c r="AQ120" s="25">
        <v>5971000</v>
      </c>
      <c r="AR120" s="25">
        <v>6125000</v>
      </c>
      <c r="AS120" s="25">
        <v>6289000</v>
      </c>
      <c r="AT120" s="25">
        <v>6439000</v>
      </c>
      <c r="AU120" s="25">
        <v>6570000</v>
      </c>
      <c r="AV120" s="25">
        <v>6689700</v>
      </c>
      <c r="AW120" s="25">
        <v>6809000</v>
      </c>
      <c r="AX120" s="25">
        <v>6930100</v>
      </c>
      <c r="AY120" s="25">
        <v>7053700</v>
      </c>
      <c r="AZ120" s="25">
        <v>7180100</v>
      </c>
      <c r="BA120" s="25">
        <v>7308800</v>
      </c>
      <c r="BB120" s="25">
        <v>7485600</v>
      </c>
      <c r="BC120" s="25">
        <v>7623600</v>
      </c>
      <c r="BD120" s="25">
        <v>7765800</v>
      </c>
      <c r="BE120" s="25">
        <v>7910500</v>
      </c>
      <c r="BF120" s="25">
        <v>8059500</v>
      </c>
      <c r="BG120" s="25">
        <v>8215700</v>
      </c>
      <c r="BH120" s="25">
        <v>8380100</v>
      </c>
      <c r="BI120" s="25">
        <v>8546000</v>
      </c>
      <c r="BJ120" s="25">
        <v>8713300</v>
      </c>
      <c r="BK120" s="25">
        <v>8882800</v>
      </c>
      <c r="BL120" s="25">
        <v>9054000</v>
      </c>
      <c r="BM120" s="25">
        <v>9215100</v>
      </c>
      <c r="BN120" s="25">
        <v>9364000</v>
      </c>
    </row>
    <row r="121" spans="1:66" x14ac:dyDescent="0.25">
      <c r="A121" s="25" t="s">
        <v>438</v>
      </c>
      <c r="B121" s="25" t="s">
        <v>56</v>
      </c>
      <c r="C121" s="25" t="s">
        <v>1444</v>
      </c>
      <c r="D121" s="25" t="s">
        <v>1445</v>
      </c>
      <c r="E121" s="25">
        <v>50199700</v>
      </c>
      <c r="F121" s="25">
        <v>50536350</v>
      </c>
      <c r="G121" s="25">
        <v>50879450</v>
      </c>
      <c r="H121" s="25">
        <v>51252000</v>
      </c>
      <c r="I121" s="25">
        <v>51675350</v>
      </c>
      <c r="J121" s="25">
        <v>52112350</v>
      </c>
      <c r="K121" s="25">
        <v>52519000</v>
      </c>
      <c r="L121" s="25">
        <v>52900500</v>
      </c>
      <c r="M121" s="25">
        <v>53235750</v>
      </c>
      <c r="N121" s="25">
        <v>53537950</v>
      </c>
      <c r="O121" s="25">
        <v>53821850</v>
      </c>
      <c r="P121" s="25">
        <v>54073490</v>
      </c>
      <c r="Q121" s="25">
        <v>54381345</v>
      </c>
      <c r="R121" s="25">
        <v>54751406</v>
      </c>
      <c r="S121" s="25">
        <v>55110868</v>
      </c>
      <c r="T121" s="25">
        <v>55441001</v>
      </c>
      <c r="U121" s="25">
        <v>55718260</v>
      </c>
      <c r="V121" s="25">
        <v>55955411</v>
      </c>
      <c r="W121" s="25">
        <v>56155143</v>
      </c>
      <c r="X121" s="25">
        <v>56317749</v>
      </c>
      <c r="Y121" s="25">
        <v>56433883</v>
      </c>
      <c r="Z121" s="25">
        <v>56501675</v>
      </c>
      <c r="AA121" s="25">
        <v>56543548</v>
      </c>
      <c r="AB121" s="25">
        <v>56564074</v>
      </c>
      <c r="AC121" s="25">
        <v>56576718</v>
      </c>
      <c r="AD121" s="25">
        <v>56593071</v>
      </c>
      <c r="AE121" s="25">
        <v>56596155</v>
      </c>
      <c r="AF121" s="25">
        <v>56601931</v>
      </c>
      <c r="AG121" s="25">
        <v>56629288</v>
      </c>
      <c r="AH121" s="25">
        <v>56671781</v>
      </c>
      <c r="AI121" s="25">
        <v>56719240</v>
      </c>
      <c r="AJ121" s="25">
        <v>56758521</v>
      </c>
      <c r="AK121" s="25">
        <v>56797087</v>
      </c>
      <c r="AL121" s="25">
        <v>56831821</v>
      </c>
      <c r="AM121" s="25">
        <v>56843400</v>
      </c>
      <c r="AN121" s="25">
        <v>56844303</v>
      </c>
      <c r="AO121" s="25">
        <v>56860281</v>
      </c>
      <c r="AP121" s="25">
        <v>56890372</v>
      </c>
      <c r="AQ121" s="25">
        <v>56906744</v>
      </c>
      <c r="AR121" s="25">
        <v>56916317</v>
      </c>
      <c r="AS121" s="25">
        <v>56942108</v>
      </c>
      <c r="AT121" s="25">
        <v>56974100</v>
      </c>
      <c r="AU121" s="25">
        <v>57059007</v>
      </c>
      <c r="AV121" s="25">
        <v>57313203</v>
      </c>
      <c r="AW121" s="25">
        <v>57685327</v>
      </c>
      <c r="AX121" s="25">
        <v>57969484</v>
      </c>
      <c r="AY121" s="25">
        <v>58143979</v>
      </c>
      <c r="AZ121" s="25">
        <v>58438310</v>
      </c>
      <c r="BA121" s="25">
        <v>58826731</v>
      </c>
      <c r="BB121" s="25">
        <v>59095365</v>
      </c>
      <c r="BC121" s="25">
        <v>59277417</v>
      </c>
      <c r="BD121" s="25">
        <v>59379449</v>
      </c>
      <c r="BE121" s="25">
        <v>59539717</v>
      </c>
      <c r="BF121" s="25">
        <v>60233948</v>
      </c>
      <c r="BG121" s="25">
        <v>60789140</v>
      </c>
      <c r="BH121" s="25">
        <v>60730582</v>
      </c>
      <c r="BI121" s="25">
        <v>60627498</v>
      </c>
      <c r="BJ121" s="25">
        <v>60536709</v>
      </c>
      <c r="BK121" s="25">
        <v>60421760</v>
      </c>
      <c r="BL121" s="25">
        <v>59729081</v>
      </c>
      <c r="BM121" s="25">
        <v>59449527</v>
      </c>
      <c r="BN121" s="25">
        <v>59066225</v>
      </c>
    </row>
    <row r="122" spans="1:66" x14ac:dyDescent="0.25">
      <c r="A122" s="25" t="s">
        <v>476</v>
      </c>
      <c r="B122" s="25" t="s">
        <v>182</v>
      </c>
      <c r="C122" s="25" t="s">
        <v>1444</v>
      </c>
      <c r="D122" s="25" t="s">
        <v>1445</v>
      </c>
      <c r="E122" s="25">
        <v>1628524</v>
      </c>
      <c r="F122" s="25">
        <v>1651067</v>
      </c>
      <c r="G122" s="25">
        <v>1676500</v>
      </c>
      <c r="H122" s="25">
        <v>1703660</v>
      </c>
      <c r="I122" s="25">
        <v>1730739</v>
      </c>
      <c r="J122" s="25">
        <v>1756508</v>
      </c>
      <c r="K122" s="25">
        <v>1780522</v>
      </c>
      <c r="L122" s="25">
        <v>1803324</v>
      </c>
      <c r="M122" s="25">
        <v>1825873</v>
      </c>
      <c r="N122" s="25">
        <v>1849658</v>
      </c>
      <c r="O122" s="25">
        <v>1875637</v>
      </c>
      <c r="P122" s="25">
        <v>1904281</v>
      </c>
      <c r="Q122" s="25">
        <v>1935089</v>
      </c>
      <c r="R122" s="25">
        <v>1966978</v>
      </c>
      <c r="S122" s="25">
        <v>1998313</v>
      </c>
      <c r="T122" s="25">
        <v>2028019</v>
      </c>
      <c r="U122" s="25">
        <v>2055371</v>
      </c>
      <c r="V122" s="25">
        <v>2080824</v>
      </c>
      <c r="W122" s="25">
        <v>2105903</v>
      </c>
      <c r="X122" s="25">
        <v>2132784</v>
      </c>
      <c r="Y122" s="25">
        <v>2162839</v>
      </c>
      <c r="Z122" s="25">
        <v>2196921</v>
      </c>
      <c r="AA122" s="25">
        <v>2234062</v>
      </c>
      <c r="AB122" s="25">
        <v>2271735</v>
      </c>
      <c r="AC122" s="25">
        <v>2306367</v>
      </c>
      <c r="AD122" s="25">
        <v>2335510</v>
      </c>
      <c r="AE122" s="25">
        <v>2358165</v>
      </c>
      <c r="AF122" s="25">
        <v>2375400</v>
      </c>
      <c r="AG122" s="25">
        <v>2389415</v>
      </c>
      <c r="AH122" s="25">
        <v>2403464</v>
      </c>
      <c r="AI122" s="25">
        <v>2419901</v>
      </c>
      <c r="AJ122" s="25">
        <v>2439329</v>
      </c>
      <c r="AK122" s="25">
        <v>2461047</v>
      </c>
      <c r="AL122" s="25">
        <v>2484583</v>
      </c>
      <c r="AM122" s="25">
        <v>2509042</v>
      </c>
      <c r="AN122" s="25">
        <v>2533705</v>
      </c>
      <c r="AO122" s="25">
        <v>2558631</v>
      </c>
      <c r="AP122" s="25">
        <v>2583914</v>
      </c>
      <c r="AQ122" s="25">
        <v>2608874</v>
      </c>
      <c r="AR122" s="25">
        <v>2632677</v>
      </c>
      <c r="AS122" s="25">
        <v>2654698</v>
      </c>
      <c r="AT122" s="25">
        <v>2674706</v>
      </c>
      <c r="AU122" s="25">
        <v>2692843</v>
      </c>
      <c r="AV122" s="25">
        <v>2709438</v>
      </c>
      <c r="AW122" s="25">
        <v>2725017</v>
      </c>
      <c r="AX122" s="25">
        <v>2740000</v>
      </c>
      <c r="AY122" s="25">
        <v>2754414</v>
      </c>
      <c r="AZ122" s="25">
        <v>2768229</v>
      </c>
      <c r="BA122" s="25">
        <v>2781869</v>
      </c>
      <c r="BB122" s="25">
        <v>2795839</v>
      </c>
      <c r="BC122" s="25">
        <v>2810464</v>
      </c>
      <c r="BD122" s="25">
        <v>2825932</v>
      </c>
      <c r="BE122" s="25">
        <v>2842128</v>
      </c>
      <c r="BF122" s="25">
        <v>2858710</v>
      </c>
      <c r="BG122" s="25">
        <v>2875137</v>
      </c>
      <c r="BH122" s="25">
        <v>2891024</v>
      </c>
      <c r="BI122" s="25">
        <v>2906242</v>
      </c>
      <c r="BJ122" s="25">
        <v>2920848</v>
      </c>
      <c r="BK122" s="25">
        <v>2934853</v>
      </c>
      <c r="BL122" s="25">
        <v>2948277</v>
      </c>
      <c r="BM122" s="25">
        <v>2961161</v>
      </c>
      <c r="BN122" s="25">
        <v>2973462</v>
      </c>
    </row>
    <row r="123" spans="1:66" x14ac:dyDescent="0.25">
      <c r="A123" s="25" t="s">
        <v>394</v>
      </c>
      <c r="B123" s="25" t="s">
        <v>123</v>
      </c>
      <c r="C123" s="25" t="s">
        <v>1444</v>
      </c>
      <c r="D123" s="25" t="s">
        <v>1445</v>
      </c>
      <c r="E123" s="25">
        <v>933102</v>
      </c>
      <c r="F123" s="25">
        <v>973983</v>
      </c>
      <c r="G123" s="25">
        <v>1010647</v>
      </c>
      <c r="H123" s="25">
        <v>1050212</v>
      </c>
      <c r="I123" s="25">
        <v>1102404</v>
      </c>
      <c r="J123" s="25">
        <v>1173603</v>
      </c>
      <c r="K123" s="25">
        <v>1267063</v>
      </c>
      <c r="L123" s="25">
        <v>1378995</v>
      </c>
      <c r="M123" s="25">
        <v>1500168</v>
      </c>
      <c r="N123" s="25">
        <v>1617427</v>
      </c>
      <c r="O123" s="25">
        <v>1721315</v>
      </c>
      <c r="P123" s="25">
        <v>1809193</v>
      </c>
      <c r="Q123" s="25">
        <v>1883923</v>
      </c>
      <c r="R123" s="25">
        <v>1948443</v>
      </c>
      <c r="S123" s="25">
        <v>2007735</v>
      </c>
      <c r="T123" s="25">
        <v>2065916</v>
      </c>
      <c r="U123" s="25">
        <v>2123180</v>
      </c>
      <c r="V123" s="25">
        <v>2179361</v>
      </c>
      <c r="W123" s="25">
        <v>2237936</v>
      </c>
      <c r="X123" s="25">
        <v>2303116</v>
      </c>
      <c r="Y123" s="25">
        <v>2377997</v>
      </c>
      <c r="Z123" s="25">
        <v>2464870</v>
      </c>
      <c r="AA123" s="25">
        <v>2563525</v>
      </c>
      <c r="AB123" s="25">
        <v>2671413</v>
      </c>
      <c r="AC123" s="25">
        <v>2784457</v>
      </c>
      <c r="AD123" s="25">
        <v>2900055</v>
      </c>
      <c r="AE123" s="25">
        <v>3015294</v>
      </c>
      <c r="AF123" s="25">
        <v>3131800</v>
      </c>
      <c r="AG123" s="25">
        <v>3256552</v>
      </c>
      <c r="AH123" s="25">
        <v>3399333</v>
      </c>
      <c r="AI123" s="25">
        <v>3565888</v>
      </c>
      <c r="AJ123" s="25">
        <v>3760493</v>
      </c>
      <c r="AK123" s="25">
        <v>3977667</v>
      </c>
      <c r="AL123" s="25">
        <v>4201559</v>
      </c>
      <c r="AM123" s="25">
        <v>4410357</v>
      </c>
      <c r="AN123" s="25">
        <v>4588842</v>
      </c>
      <c r="AO123" s="25">
        <v>4732848</v>
      </c>
      <c r="AP123" s="25">
        <v>4848536</v>
      </c>
      <c r="AQ123" s="25">
        <v>4943975</v>
      </c>
      <c r="AR123" s="25">
        <v>5031754</v>
      </c>
      <c r="AS123" s="25">
        <v>5122495</v>
      </c>
      <c r="AT123" s="25">
        <v>5217328</v>
      </c>
      <c r="AU123" s="25">
        <v>5317514</v>
      </c>
      <c r="AV123" s="25">
        <v>5434036</v>
      </c>
      <c r="AW123" s="25">
        <v>5580241</v>
      </c>
      <c r="AX123" s="25">
        <v>5765639</v>
      </c>
      <c r="AY123" s="25">
        <v>5991547</v>
      </c>
      <c r="AZ123" s="25">
        <v>6255290</v>
      </c>
      <c r="BA123" s="25">
        <v>6556473</v>
      </c>
      <c r="BB123" s="25">
        <v>6893258</v>
      </c>
      <c r="BC123" s="25">
        <v>7261541</v>
      </c>
      <c r="BD123" s="25">
        <v>7662858</v>
      </c>
      <c r="BE123" s="25">
        <v>8089963</v>
      </c>
      <c r="BF123" s="25">
        <v>8518992</v>
      </c>
      <c r="BG123" s="25">
        <v>8918822</v>
      </c>
      <c r="BH123" s="25">
        <v>9266573</v>
      </c>
      <c r="BI123" s="25">
        <v>9554286</v>
      </c>
      <c r="BJ123" s="25">
        <v>9785840</v>
      </c>
      <c r="BK123" s="25">
        <v>9965322</v>
      </c>
      <c r="BL123" s="25">
        <v>10101697</v>
      </c>
      <c r="BM123" s="25">
        <v>10203140</v>
      </c>
      <c r="BN123" s="25">
        <v>10269022</v>
      </c>
    </row>
    <row r="124" spans="1:66" x14ac:dyDescent="0.25">
      <c r="A124" s="25" t="s">
        <v>360</v>
      </c>
      <c r="B124" s="25" t="s">
        <v>48</v>
      </c>
      <c r="C124" s="25" t="s">
        <v>1444</v>
      </c>
      <c r="D124" s="25" t="s">
        <v>1445</v>
      </c>
      <c r="E124" s="25">
        <v>93216000</v>
      </c>
      <c r="F124" s="25">
        <v>94055000</v>
      </c>
      <c r="G124" s="25">
        <v>94933000</v>
      </c>
      <c r="H124" s="25">
        <v>95900000</v>
      </c>
      <c r="I124" s="25">
        <v>96903000</v>
      </c>
      <c r="J124" s="25">
        <v>97952000</v>
      </c>
      <c r="K124" s="25">
        <v>98851000</v>
      </c>
      <c r="L124" s="25">
        <v>99879000</v>
      </c>
      <c r="M124" s="25">
        <v>101011000</v>
      </c>
      <c r="N124" s="25">
        <v>102219000</v>
      </c>
      <c r="O124" s="25">
        <v>103403000</v>
      </c>
      <c r="P124" s="25">
        <v>105697000</v>
      </c>
      <c r="Q124" s="25">
        <v>107188000</v>
      </c>
      <c r="R124" s="25">
        <v>108707000</v>
      </c>
      <c r="S124" s="25">
        <v>110162000</v>
      </c>
      <c r="T124" s="25">
        <v>111573000</v>
      </c>
      <c r="U124" s="25">
        <v>112775000</v>
      </c>
      <c r="V124" s="25">
        <v>113872000</v>
      </c>
      <c r="W124" s="25">
        <v>114913000</v>
      </c>
      <c r="X124" s="25">
        <v>115890000</v>
      </c>
      <c r="Y124" s="25">
        <v>116807000</v>
      </c>
      <c r="Z124" s="25">
        <v>117661000</v>
      </c>
      <c r="AA124" s="25">
        <v>118480000</v>
      </c>
      <c r="AB124" s="25">
        <v>119307000</v>
      </c>
      <c r="AC124" s="25">
        <v>120083000</v>
      </c>
      <c r="AD124" s="25">
        <v>120837000</v>
      </c>
      <c r="AE124" s="25">
        <v>121482000</v>
      </c>
      <c r="AF124" s="25">
        <v>122069000</v>
      </c>
      <c r="AG124" s="25">
        <v>122578000</v>
      </c>
      <c r="AH124" s="25">
        <v>123069000</v>
      </c>
      <c r="AI124" s="25">
        <v>123478000</v>
      </c>
      <c r="AJ124" s="25">
        <v>123964000</v>
      </c>
      <c r="AK124" s="25">
        <v>124425000</v>
      </c>
      <c r="AL124" s="25">
        <v>124829000</v>
      </c>
      <c r="AM124" s="25">
        <v>125178000</v>
      </c>
      <c r="AN124" s="25">
        <v>125472000</v>
      </c>
      <c r="AO124" s="25">
        <v>125757000</v>
      </c>
      <c r="AP124" s="25">
        <v>126057000</v>
      </c>
      <c r="AQ124" s="25">
        <v>126400000</v>
      </c>
      <c r="AR124" s="25">
        <v>126631000</v>
      </c>
      <c r="AS124" s="25">
        <v>126843000</v>
      </c>
      <c r="AT124" s="25">
        <v>127149000</v>
      </c>
      <c r="AU124" s="25">
        <v>127445000</v>
      </c>
      <c r="AV124" s="25">
        <v>127718000</v>
      </c>
      <c r="AW124" s="25">
        <v>127761000</v>
      </c>
      <c r="AX124" s="25">
        <v>127773000</v>
      </c>
      <c r="AY124" s="25">
        <v>127854000</v>
      </c>
      <c r="AZ124" s="25">
        <v>128001000</v>
      </c>
      <c r="BA124" s="25">
        <v>128063000</v>
      </c>
      <c r="BB124" s="25">
        <v>128047000</v>
      </c>
      <c r="BC124" s="25">
        <v>128070000</v>
      </c>
      <c r="BD124" s="25">
        <v>127833000</v>
      </c>
      <c r="BE124" s="25">
        <v>127629000</v>
      </c>
      <c r="BF124" s="25">
        <v>127445000</v>
      </c>
      <c r="BG124" s="25">
        <v>127276000</v>
      </c>
      <c r="BH124" s="25">
        <v>127141000</v>
      </c>
      <c r="BI124" s="25">
        <v>127076000</v>
      </c>
      <c r="BJ124" s="25">
        <v>126972000</v>
      </c>
      <c r="BK124" s="25">
        <v>126811000</v>
      </c>
      <c r="BL124" s="25">
        <v>126633000</v>
      </c>
      <c r="BM124" s="25">
        <v>126261000</v>
      </c>
      <c r="BN124" s="25">
        <v>125681593</v>
      </c>
    </row>
    <row r="125" spans="1:66" x14ac:dyDescent="0.25">
      <c r="A125" s="25" t="s">
        <v>351</v>
      </c>
      <c r="B125" s="25" t="s">
        <v>100</v>
      </c>
      <c r="C125" s="25" t="s">
        <v>1444</v>
      </c>
      <c r="D125" s="25" t="s">
        <v>1445</v>
      </c>
      <c r="E125" s="25">
        <v>9934564</v>
      </c>
      <c r="F125" s="25">
        <v>10349422</v>
      </c>
      <c r="G125" s="25">
        <v>10756931</v>
      </c>
      <c r="H125" s="25">
        <v>11147860</v>
      </c>
      <c r="I125" s="25">
        <v>11511856</v>
      </c>
      <c r="J125" s="25">
        <v>11841926</v>
      </c>
      <c r="K125" s="25">
        <v>12132560</v>
      </c>
      <c r="L125" s="25">
        <v>12385706</v>
      </c>
      <c r="M125" s="25">
        <v>12611432</v>
      </c>
      <c r="N125" s="25">
        <v>12824614</v>
      </c>
      <c r="O125" s="25">
        <v>13036140</v>
      </c>
      <c r="P125" s="25">
        <v>13250211</v>
      </c>
      <c r="Q125" s="25">
        <v>13463985</v>
      </c>
      <c r="R125" s="25">
        <v>13673014</v>
      </c>
      <c r="S125" s="25">
        <v>13869975</v>
      </c>
      <c r="T125" s="25">
        <v>14050227</v>
      </c>
      <c r="U125" s="25">
        <v>14212145</v>
      </c>
      <c r="V125" s="25">
        <v>14359629</v>
      </c>
      <c r="W125" s="25">
        <v>14499957</v>
      </c>
      <c r="X125" s="25">
        <v>14643133</v>
      </c>
      <c r="Y125" s="25">
        <v>14796175</v>
      </c>
      <c r="Z125" s="25">
        <v>14958897</v>
      </c>
      <c r="AA125" s="25">
        <v>15128090</v>
      </c>
      <c r="AB125" s="25">
        <v>15303316</v>
      </c>
      <c r="AC125" s="25">
        <v>15483411</v>
      </c>
      <c r="AD125" s="25">
        <v>15665594</v>
      </c>
      <c r="AE125" s="25">
        <v>15852524</v>
      </c>
      <c r="AF125" s="25">
        <v>16039253</v>
      </c>
      <c r="AG125" s="25">
        <v>16205998</v>
      </c>
      <c r="AH125" s="25">
        <v>16249500</v>
      </c>
      <c r="AI125" s="25">
        <v>16348000</v>
      </c>
      <c r="AJ125" s="25">
        <v>16451711</v>
      </c>
      <c r="AK125" s="25">
        <v>16439095</v>
      </c>
      <c r="AL125" s="25">
        <v>16380672</v>
      </c>
      <c r="AM125" s="25">
        <v>16145766</v>
      </c>
      <c r="AN125" s="25">
        <v>15816243</v>
      </c>
      <c r="AO125" s="25">
        <v>15578227</v>
      </c>
      <c r="AP125" s="25">
        <v>15334405</v>
      </c>
      <c r="AQ125" s="25">
        <v>15071640</v>
      </c>
      <c r="AR125" s="25">
        <v>14928374</v>
      </c>
      <c r="AS125" s="25">
        <v>14883626</v>
      </c>
      <c r="AT125" s="25">
        <v>14858335</v>
      </c>
      <c r="AU125" s="25">
        <v>14858948</v>
      </c>
      <c r="AV125" s="25">
        <v>14909019</v>
      </c>
      <c r="AW125" s="25">
        <v>15012984</v>
      </c>
      <c r="AX125" s="25">
        <v>15147029</v>
      </c>
      <c r="AY125" s="25">
        <v>15308085</v>
      </c>
      <c r="AZ125" s="25">
        <v>15484192</v>
      </c>
      <c r="BA125" s="25">
        <v>15776938</v>
      </c>
      <c r="BB125" s="25">
        <v>16092822</v>
      </c>
      <c r="BC125" s="25">
        <v>16321872</v>
      </c>
      <c r="BD125" s="25">
        <v>16557202</v>
      </c>
      <c r="BE125" s="25">
        <v>16792090</v>
      </c>
      <c r="BF125" s="25">
        <v>17035551</v>
      </c>
      <c r="BG125" s="25">
        <v>17288285</v>
      </c>
      <c r="BH125" s="25">
        <v>17542806</v>
      </c>
      <c r="BI125" s="25">
        <v>17794055</v>
      </c>
      <c r="BJ125" s="25">
        <v>18037776</v>
      </c>
      <c r="BK125" s="25">
        <v>18276452</v>
      </c>
      <c r="BL125" s="25">
        <v>18513673</v>
      </c>
      <c r="BM125" s="25">
        <v>18755666</v>
      </c>
      <c r="BN125" s="25">
        <v>19002586</v>
      </c>
    </row>
    <row r="126" spans="1:66" x14ac:dyDescent="0.25">
      <c r="A126" s="25" t="s">
        <v>294</v>
      </c>
      <c r="B126" s="25" t="s">
        <v>124</v>
      </c>
      <c r="C126" s="25" t="s">
        <v>1444</v>
      </c>
      <c r="D126" s="25" t="s">
        <v>1445</v>
      </c>
      <c r="E126" s="25">
        <v>8120082</v>
      </c>
      <c r="F126" s="25">
        <v>8377693</v>
      </c>
      <c r="G126" s="25">
        <v>8647002</v>
      </c>
      <c r="H126" s="25">
        <v>8928510</v>
      </c>
      <c r="I126" s="25">
        <v>9222692</v>
      </c>
      <c r="J126" s="25">
        <v>9530163</v>
      </c>
      <c r="K126" s="25">
        <v>9851453</v>
      </c>
      <c r="L126" s="25">
        <v>10187487</v>
      </c>
      <c r="M126" s="25">
        <v>10539909</v>
      </c>
      <c r="N126" s="25">
        <v>10910677</v>
      </c>
      <c r="O126" s="25">
        <v>11301394</v>
      </c>
      <c r="P126" s="25">
        <v>11713046</v>
      </c>
      <c r="Q126" s="25">
        <v>12146070</v>
      </c>
      <c r="R126" s="25">
        <v>12600799</v>
      </c>
      <c r="S126" s="25">
        <v>13077341</v>
      </c>
      <c r="T126" s="25">
        <v>13575898</v>
      </c>
      <c r="U126" s="25">
        <v>14096258</v>
      </c>
      <c r="V126" s="25">
        <v>14638887</v>
      </c>
      <c r="W126" s="25">
        <v>15205381</v>
      </c>
      <c r="X126" s="25">
        <v>15797771</v>
      </c>
      <c r="Y126" s="25">
        <v>16417203</v>
      </c>
      <c r="Z126" s="25">
        <v>17063870</v>
      </c>
      <c r="AA126" s="25">
        <v>17736326</v>
      </c>
      <c r="AB126" s="25">
        <v>18431760</v>
      </c>
      <c r="AC126" s="25">
        <v>19146403</v>
      </c>
      <c r="AD126" s="25">
        <v>19877078</v>
      </c>
      <c r="AE126" s="25">
        <v>20622560</v>
      </c>
      <c r="AF126" s="25">
        <v>21382111</v>
      </c>
      <c r="AG126" s="25">
        <v>22153685</v>
      </c>
      <c r="AH126" s="25">
        <v>22935088</v>
      </c>
      <c r="AI126" s="25">
        <v>23724574</v>
      </c>
      <c r="AJ126" s="25">
        <v>24521714</v>
      </c>
      <c r="AK126" s="25">
        <v>25326080</v>
      </c>
      <c r="AL126" s="25">
        <v>26136217</v>
      </c>
      <c r="AM126" s="25">
        <v>26950508</v>
      </c>
      <c r="AN126" s="25">
        <v>27768297</v>
      </c>
      <c r="AO126" s="25">
        <v>28589456</v>
      </c>
      <c r="AP126" s="25">
        <v>29415660</v>
      </c>
      <c r="AQ126" s="25">
        <v>30250488</v>
      </c>
      <c r="AR126" s="25">
        <v>31098763</v>
      </c>
      <c r="AS126" s="25">
        <v>31964557</v>
      </c>
      <c r="AT126" s="25">
        <v>32848569</v>
      </c>
      <c r="AU126" s="25">
        <v>33751746</v>
      </c>
      <c r="AV126" s="25">
        <v>34678781</v>
      </c>
      <c r="AW126" s="25">
        <v>35635267</v>
      </c>
      <c r="AX126" s="25">
        <v>36624897</v>
      </c>
      <c r="AY126" s="25">
        <v>37649039</v>
      </c>
      <c r="AZ126" s="25">
        <v>38705934</v>
      </c>
      <c r="BA126" s="25">
        <v>39791984</v>
      </c>
      <c r="BB126" s="25">
        <v>40901798</v>
      </c>
      <c r="BC126" s="25">
        <v>42030684</v>
      </c>
      <c r="BD126" s="25">
        <v>43178270</v>
      </c>
      <c r="BE126" s="25">
        <v>44343469</v>
      </c>
      <c r="BF126" s="25">
        <v>45519986</v>
      </c>
      <c r="BG126" s="25">
        <v>46700063</v>
      </c>
      <c r="BH126" s="25">
        <v>47878339</v>
      </c>
      <c r="BI126" s="25">
        <v>49051531</v>
      </c>
      <c r="BJ126" s="25">
        <v>50221146</v>
      </c>
      <c r="BK126" s="25">
        <v>51392570</v>
      </c>
      <c r="BL126" s="25">
        <v>52573967</v>
      </c>
      <c r="BM126" s="25">
        <v>53771300</v>
      </c>
      <c r="BN126" s="25">
        <v>54985702</v>
      </c>
    </row>
    <row r="127" spans="1:66" x14ac:dyDescent="0.25">
      <c r="A127" s="25" t="s">
        <v>352</v>
      </c>
      <c r="B127" s="25" t="s">
        <v>164</v>
      </c>
      <c r="C127" s="25" t="s">
        <v>1444</v>
      </c>
      <c r="D127" s="25" t="s">
        <v>1445</v>
      </c>
      <c r="E127" s="25">
        <v>2172300</v>
      </c>
      <c r="F127" s="25">
        <v>2255900</v>
      </c>
      <c r="G127" s="25">
        <v>2333400</v>
      </c>
      <c r="H127" s="25">
        <v>2413700</v>
      </c>
      <c r="I127" s="25">
        <v>2495300</v>
      </c>
      <c r="J127" s="25">
        <v>2573300</v>
      </c>
      <c r="K127" s="25">
        <v>2655300</v>
      </c>
      <c r="L127" s="25">
        <v>2736500</v>
      </c>
      <c r="M127" s="25">
        <v>2818300</v>
      </c>
      <c r="N127" s="25">
        <v>2894800</v>
      </c>
      <c r="O127" s="25">
        <v>2959900</v>
      </c>
      <c r="P127" s="25">
        <v>3022300</v>
      </c>
      <c r="Q127" s="25">
        <v>3088200</v>
      </c>
      <c r="R127" s="25">
        <v>3153800</v>
      </c>
      <c r="S127" s="25">
        <v>3223900</v>
      </c>
      <c r="T127" s="25">
        <v>3292400</v>
      </c>
      <c r="U127" s="25">
        <v>3358700</v>
      </c>
      <c r="V127" s="25">
        <v>3423900</v>
      </c>
      <c r="W127" s="25">
        <v>3487100</v>
      </c>
      <c r="X127" s="25">
        <v>3552000</v>
      </c>
      <c r="Y127" s="25">
        <v>3617400</v>
      </c>
      <c r="Z127" s="25">
        <v>3685800</v>
      </c>
      <c r="AA127" s="25">
        <v>3759300</v>
      </c>
      <c r="AB127" s="25">
        <v>3838300</v>
      </c>
      <c r="AC127" s="25">
        <v>3916400</v>
      </c>
      <c r="AD127" s="25">
        <v>3990300</v>
      </c>
      <c r="AE127" s="25">
        <v>4066500</v>
      </c>
      <c r="AF127" s="25">
        <v>4144600</v>
      </c>
      <c r="AG127" s="25">
        <v>4218400</v>
      </c>
      <c r="AH127" s="25">
        <v>4307500</v>
      </c>
      <c r="AI127" s="25">
        <v>4391200</v>
      </c>
      <c r="AJ127" s="25">
        <v>4463600</v>
      </c>
      <c r="AK127" s="25">
        <v>4515400</v>
      </c>
      <c r="AL127" s="25">
        <v>4516700</v>
      </c>
      <c r="AM127" s="25">
        <v>4515100</v>
      </c>
      <c r="AN127" s="25">
        <v>4560400</v>
      </c>
      <c r="AO127" s="25">
        <v>4628400</v>
      </c>
      <c r="AP127" s="25">
        <v>4696400</v>
      </c>
      <c r="AQ127" s="25">
        <v>4769000</v>
      </c>
      <c r="AR127" s="25">
        <v>4840400</v>
      </c>
      <c r="AS127" s="25">
        <v>4898400</v>
      </c>
      <c r="AT127" s="25">
        <v>4945100</v>
      </c>
      <c r="AU127" s="25">
        <v>4990700</v>
      </c>
      <c r="AV127" s="25">
        <v>5043300</v>
      </c>
      <c r="AW127" s="25">
        <v>5104700</v>
      </c>
      <c r="AX127" s="25">
        <v>5162600</v>
      </c>
      <c r="AY127" s="25">
        <v>5218400</v>
      </c>
      <c r="AZ127" s="25">
        <v>5268400</v>
      </c>
      <c r="BA127" s="25">
        <v>5318700</v>
      </c>
      <c r="BB127" s="25">
        <v>5383300</v>
      </c>
      <c r="BC127" s="25">
        <v>5447900</v>
      </c>
      <c r="BD127" s="25">
        <v>5514600</v>
      </c>
      <c r="BE127" s="25">
        <v>5607200</v>
      </c>
      <c r="BF127" s="25">
        <v>5719600</v>
      </c>
      <c r="BG127" s="25">
        <v>5835500</v>
      </c>
      <c r="BH127" s="25">
        <v>5956900</v>
      </c>
      <c r="BI127" s="25">
        <v>6079500</v>
      </c>
      <c r="BJ127" s="25">
        <v>6198200</v>
      </c>
      <c r="BK127" s="25">
        <v>6322800</v>
      </c>
      <c r="BL127" s="25">
        <v>6456200</v>
      </c>
      <c r="BM127" s="25">
        <v>6579900</v>
      </c>
      <c r="BN127" s="25">
        <v>6694200</v>
      </c>
    </row>
    <row r="128" spans="1:66" x14ac:dyDescent="0.25">
      <c r="A128" s="25" t="s">
        <v>375</v>
      </c>
      <c r="B128" s="25" t="s">
        <v>119</v>
      </c>
      <c r="C128" s="25" t="s">
        <v>1444</v>
      </c>
      <c r="D128" s="25" t="s">
        <v>1445</v>
      </c>
      <c r="E128" s="25">
        <v>5722372</v>
      </c>
      <c r="F128" s="25">
        <v>5872968</v>
      </c>
      <c r="G128" s="25">
        <v>6028434</v>
      </c>
      <c r="H128" s="25">
        <v>6183586</v>
      </c>
      <c r="I128" s="25">
        <v>6331443</v>
      </c>
      <c r="J128" s="25">
        <v>6467191</v>
      </c>
      <c r="K128" s="25">
        <v>6585034</v>
      </c>
      <c r="L128" s="25">
        <v>6685961</v>
      </c>
      <c r="M128" s="25">
        <v>6779778</v>
      </c>
      <c r="N128" s="25">
        <v>6880623</v>
      </c>
      <c r="O128" s="25">
        <v>6996576</v>
      </c>
      <c r="P128" s="25">
        <v>7139640</v>
      </c>
      <c r="Q128" s="25">
        <v>7302114</v>
      </c>
      <c r="R128" s="25">
        <v>7449233</v>
      </c>
      <c r="S128" s="25">
        <v>7533332</v>
      </c>
      <c r="T128" s="25">
        <v>7524457</v>
      </c>
      <c r="U128" s="25">
        <v>7404687</v>
      </c>
      <c r="V128" s="25">
        <v>7196042</v>
      </c>
      <c r="W128" s="25">
        <v>6957267</v>
      </c>
      <c r="X128" s="25">
        <v>6770393</v>
      </c>
      <c r="Y128" s="25">
        <v>6693759</v>
      </c>
      <c r="Z128" s="25">
        <v>6749849</v>
      </c>
      <c r="AA128" s="25">
        <v>6919803</v>
      </c>
      <c r="AB128" s="25">
        <v>7170004</v>
      </c>
      <c r="AC128" s="25">
        <v>7447844</v>
      </c>
      <c r="AD128" s="25">
        <v>7714894</v>
      </c>
      <c r="AE128" s="25">
        <v>7960952</v>
      </c>
      <c r="AF128" s="25">
        <v>8198082</v>
      </c>
      <c r="AG128" s="25">
        <v>8435909</v>
      </c>
      <c r="AH128" s="25">
        <v>8691331</v>
      </c>
      <c r="AI128" s="25">
        <v>8975597</v>
      </c>
      <c r="AJ128" s="25">
        <v>9289298</v>
      </c>
      <c r="AK128" s="25">
        <v>9623899</v>
      </c>
      <c r="AL128" s="25">
        <v>9970727</v>
      </c>
      <c r="AM128" s="25">
        <v>10317901</v>
      </c>
      <c r="AN128" s="25">
        <v>10656145</v>
      </c>
      <c r="AO128" s="25">
        <v>10982919</v>
      </c>
      <c r="AP128" s="25">
        <v>11298594</v>
      </c>
      <c r="AQ128" s="25">
        <v>11600510</v>
      </c>
      <c r="AR128" s="25">
        <v>11886464</v>
      </c>
      <c r="AS128" s="25">
        <v>12155241</v>
      </c>
      <c r="AT128" s="25">
        <v>12405411</v>
      </c>
      <c r="AU128" s="25">
        <v>12637719</v>
      </c>
      <c r="AV128" s="25">
        <v>12856171</v>
      </c>
      <c r="AW128" s="25">
        <v>13066475</v>
      </c>
      <c r="AX128" s="25">
        <v>13273355</v>
      </c>
      <c r="AY128" s="25">
        <v>13477705</v>
      </c>
      <c r="AZ128" s="25">
        <v>13679953</v>
      </c>
      <c r="BA128" s="25">
        <v>13883835</v>
      </c>
      <c r="BB128" s="25">
        <v>14093605</v>
      </c>
      <c r="BC128" s="25">
        <v>14312205</v>
      </c>
      <c r="BD128" s="25">
        <v>14541421</v>
      </c>
      <c r="BE128" s="25">
        <v>14780454</v>
      </c>
      <c r="BF128" s="25">
        <v>15026330</v>
      </c>
      <c r="BG128" s="25">
        <v>15274506</v>
      </c>
      <c r="BH128" s="25">
        <v>15521435</v>
      </c>
      <c r="BI128" s="25">
        <v>15766290</v>
      </c>
      <c r="BJ128" s="25">
        <v>16009413</v>
      </c>
      <c r="BK128" s="25">
        <v>16249795</v>
      </c>
      <c r="BL128" s="25">
        <v>16486542</v>
      </c>
      <c r="BM128" s="25">
        <v>16718971</v>
      </c>
      <c r="BN128" s="25">
        <v>16946446</v>
      </c>
    </row>
    <row r="129" spans="1:66" x14ac:dyDescent="0.25">
      <c r="A129" s="25" t="s">
        <v>530</v>
      </c>
      <c r="B129" s="25" t="s">
        <v>255</v>
      </c>
      <c r="C129" s="25" t="s">
        <v>1444</v>
      </c>
      <c r="D129" s="25" t="s">
        <v>1445</v>
      </c>
      <c r="E129" s="25">
        <v>41196</v>
      </c>
      <c r="F129" s="25">
        <v>42234</v>
      </c>
      <c r="G129" s="25">
        <v>43283</v>
      </c>
      <c r="H129" s="25">
        <v>44342</v>
      </c>
      <c r="I129" s="25">
        <v>45392</v>
      </c>
      <c r="J129" s="25">
        <v>46429</v>
      </c>
      <c r="K129" s="25">
        <v>47429</v>
      </c>
      <c r="L129" s="25">
        <v>48403</v>
      </c>
      <c r="M129" s="25">
        <v>49354</v>
      </c>
      <c r="N129" s="25">
        <v>50267</v>
      </c>
      <c r="O129" s="25">
        <v>51142</v>
      </c>
      <c r="P129" s="25">
        <v>51979</v>
      </c>
      <c r="Q129" s="25">
        <v>52775</v>
      </c>
      <c r="R129" s="25">
        <v>53558</v>
      </c>
      <c r="S129" s="25">
        <v>54334</v>
      </c>
      <c r="T129" s="25">
        <v>55114</v>
      </c>
      <c r="U129" s="25">
        <v>55922</v>
      </c>
      <c r="V129" s="25">
        <v>56759</v>
      </c>
      <c r="W129" s="25">
        <v>57613</v>
      </c>
      <c r="X129" s="25">
        <v>58469</v>
      </c>
      <c r="Y129" s="25">
        <v>59296</v>
      </c>
      <c r="Z129" s="25">
        <v>60101</v>
      </c>
      <c r="AA129" s="25">
        <v>60887</v>
      </c>
      <c r="AB129" s="25">
        <v>61736</v>
      </c>
      <c r="AC129" s="25">
        <v>62745</v>
      </c>
      <c r="AD129" s="25">
        <v>63989</v>
      </c>
      <c r="AE129" s="25">
        <v>65504</v>
      </c>
      <c r="AF129" s="25">
        <v>67244</v>
      </c>
      <c r="AG129" s="25">
        <v>69087</v>
      </c>
      <c r="AH129" s="25">
        <v>70849</v>
      </c>
      <c r="AI129" s="25">
        <v>72394</v>
      </c>
      <c r="AJ129" s="25">
        <v>73692</v>
      </c>
      <c r="AK129" s="25">
        <v>74767</v>
      </c>
      <c r="AL129" s="25">
        <v>75711</v>
      </c>
      <c r="AM129" s="25">
        <v>76668</v>
      </c>
      <c r="AN129" s="25">
        <v>77716</v>
      </c>
      <c r="AO129" s="25">
        <v>78904</v>
      </c>
      <c r="AP129" s="25">
        <v>80188</v>
      </c>
      <c r="AQ129" s="25">
        <v>81558</v>
      </c>
      <c r="AR129" s="25">
        <v>82969</v>
      </c>
      <c r="AS129" s="25">
        <v>84405</v>
      </c>
      <c r="AT129" s="25">
        <v>85844</v>
      </c>
      <c r="AU129" s="25">
        <v>87308</v>
      </c>
      <c r="AV129" s="25">
        <v>88840</v>
      </c>
      <c r="AW129" s="25">
        <v>90498</v>
      </c>
      <c r="AX129" s="25">
        <v>92319</v>
      </c>
      <c r="AY129" s="25">
        <v>94341</v>
      </c>
      <c r="AZ129" s="25">
        <v>96531</v>
      </c>
      <c r="BA129" s="25">
        <v>98760</v>
      </c>
      <c r="BB129" s="25">
        <v>100928</v>
      </c>
      <c r="BC129" s="25">
        <v>102930</v>
      </c>
      <c r="BD129" s="25">
        <v>104735</v>
      </c>
      <c r="BE129" s="25">
        <v>106359</v>
      </c>
      <c r="BF129" s="25">
        <v>107887</v>
      </c>
      <c r="BG129" s="25">
        <v>109387</v>
      </c>
      <c r="BH129" s="25">
        <v>110927</v>
      </c>
      <c r="BI129" s="25">
        <v>112529</v>
      </c>
      <c r="BJ129" s="25">
        <v>114153</v>
      </c>
      <c r="BK129" s="25">
        <v>115842</v>
      </c>
      <c r="BL129" s="25">
        <v>117608</v>
      </c>
      <c r="BM129" s="25">
        <v>119446</v>
      </c>
      <c r="BN129" s="25">
        <v>121388</v>
      </c>
    </row>
    <row r="130" spans="1:66" x14ac:dyDescent="0.25">
      <c r="A130" s="25" t="s">
        <v>483</v>
      </c>
      <c r="B130" s="25" t="s">
        <v>247</v>
      </c>
      <c r="C130" s="25" t="s">
        <v>1444</v>
      </c>
      <c r="D130" s="25" t="s">
        <v>1445</v>
      </c>
      <c r="E130" s="25">
        <v>51199</v>
      </c>
      <c r="F130" s="25">
        <v>51196</v>
      </c>
      <c r="G130" s="25">
        <v>50961</v>
      </c>
      <c r="H130" s="25">
        <v>50529</v>
      </c>
      <c r="I130" s="25">
        <v>49928</v>
      </c>
      <c r="J130" s="25">
        <v>49209</v>
      </c>
      <c r="K130" s="25">
        <v>48351</v>
      </c>
      <c r="L130" s="25">
        <v>47388</v>
      </c>
      <c r="M130" s="25">
        <v>46399</v>
      </c>
      <c r="N130" s="25">
        <v>45529</v>
      </c>
      <c r="O130" s="25">
        <v>44878</v>
      </c>
      <c r="P130" s="25">
        <v>44489</v>
      </c>
      <c r="Q130" s="25">
        <v>44318</v>
      </c>
      <c r="R130" s="25">
        <v>44304</v>
      </c>
      <c r="S130" s="25">
        <v>44322</v>
      </c>
      <c r="T130" s="25">
        <v>44271</v>
      </c>
      <c r="U130" s="25">
        <v>44140</v>
      </c>
      <c r="V130" s="25">
        <v>43944</v>
      </c>
      <c r="W130" s="25">
        <v>43703</v>
      </c>
      <c r="X130" s="25">
        <v>43452</v>
      </c>
      <c r="Y130" s="25">
        <v>43201</v>
      </c>
      <c r="Z130" s="25">
        <v>42963</v>
      </c>
      <c r="AA130" s="25">
        <v>42733</v>
      </c>
      <c r="AB130" s="25">
        <v>42477</v>
      </c>
      <c r="AC130" s="25">
        <v>42198</v>
      </c>
      <c r="AD130" s="25">
        <v>41874</v>
      </c>
      <c r="AE130" s="25">
        <v>41479</v>
      </c>
      <c r="AF130" s="25">
        <v>41041</v>
      </c>
      <c r="AG130" s="25">
        <v>40633</v>
      </c>
      <c r="AH130" s="25">
        <v>40354</v>
      </c>
      <c r="AI130" s="25">
        <v>40260</v>
      </c>
      <c r="AJ130" s="25">
        <v>40381</v>
      </c>
      <c r="AK130" s="25">
        <v>40691</v>
      </c>
      <c r="AL130" s="25">
        <v>41141</v>
      </c>
      <c r="AM130" s="25">
        <v>41618</v>
      </c>
      <c r="AN130" s="25">
        <v>42077</v>
      </c>
      <c r="AO130" s="25">
        <v>42472</v>
      </c>
      <c r="AP130" s="25">
        <v>42857</v>
      </c>
      <c r="AQ130" s="25">
        <v>43225</v>
      </c>
      <c r="AR130" s="25">
        <v>43622</v>
      </c>
      <c r="AS130" s="25">
        <v>44083</v>
      </c>
      <c r="AT130" s="25">
        <v>44602</v>
      </c>
      <c r="AU130" s="25">
        <v>45168</v>
      </c>
      <c r="AV130" s="25">
        <v>45749</v>
      </c>
      <c r="AW130" s="25">
        <v>46323</v>
      </c>
      <c r="AX130" s="25">
        <v>46852</v>
      </c>
      <c r="AY130" s="25">
        <v>47333</v>
      </c>
      <c r="AZ130" s="25">
        <v>47769</v>
      </c>
      <c r="BA130" s="25">
        <v>48178</v>
      </c>
      <c r="BB130" s="25">
        <v>48599</v>
      </c>
      <c r="BC130" s="25">
        <v>49011</v>
      </c>
      <c r="BD130" s="25">
        <v>49442</v>
      </c>
      <c r="BE130" s="25">
        <v>49881</v>
      </c>
      <c r="BF130" s="25">
        <v>50328</v>
      </c>
      <c r="BG130" s="25">
        <v>50776</v>
      </c>
      <c r="BH130" s="25">
        <v>51204</v>
      </c>
      <c r="BI130" s="25">
        <v>51629</v>
      </c>
      <c r="BJ130" s="25">
        <v>52036</v>
      </c>
      <c r="BK130" s="25">
        <v>52438</v>
      </c>
      <c r="BL130" s="25">
        <v>52834</v>
      </c>
      <c r="BM130" s="25">
        <v>53192</v>
      </c>
      <c r="BN130" s="25">
        <v>53546</v>
      </c>
    </row>
    <row r="131" spans="1:66" x14ac:dyDescent="0.25">
      <c r="A131" s="25" t="s">
        <v>363</v>
      </c>
      <c r="B131" s="25" t="s">
        <v>51</v>
      </c>
      <c r="C131" s="25" t="s">
        <v>1444</v>
      </c>
      <c r="D131" s="25" t="s">
        <v>1445</v>
      </c>
      <c r="E131" s="25">
        <v>25012374</v>
      </c>
      <c r="F131" s="25">
        <v>25765673</v>
      </c>
      <c r="G131" s="25">
        <v>26513030</v>
      </c>
      <c r="H131" s="25">
        <v>27261747</v>
      </c>
      <c r="I131" s="25">
        <v>27984155</v>
      </c>
      <c r="J131" s="25">
        <v>28704674</v>
      </c>
      <c r="K131" s="25">
        <v>29435571</v>
      </c>
      <c r="L131" s="25">
        <v>30130983</v>
      </c>
      <c r="M131" s="25">
        <v>30838302</v>
      </c>
      <c r="N131" s="25">
        <v>31544266</v>
      </c>
      <c r="O131" s="25">
        <v>32240827</v>
      </c>
      <c r="P131" s="25">
        <v>32882704</v>
      </c>
      <c r="Q131" s="25">
        <v>33505406</v>
      </c>
      <c r="R131" s="25">
        <v>34103149</v>
      </c>
      <c r="S131" s="25">
        <v>34692266</v>
      </c>
      <c r="T131" s="25">
        <v>35280725</v>
      </c>
      <c r="U131" s="25">
        <v>35848523</v>
      </c>
      <c r="V131" s="25">
        <v>36411795</v>
      </c>
      <c r="W131" s="25">
        <v>36969185</v>
      </c>
      <c r="X131" s="25">
        <v>37534236</v>
      </c>
      <c r="Y131" s="25">
        <v>38123775</v>
      </c>
      <c r="Z131" s="25">
        <v>38723248</v>
      </c>
      <c r="AA131" s="25">
        <v>39326352</v>
      </c>
      <c r="AB131" s="25">
        <v>39910403</v>
      </c>
      <c r="AC131" s="25">
        <v>40405956</v>
      </c>
      <c r="AD131" s="25">
        <v>40805744</v>
      </c>
      <c r="AE131" s="25">
        <v>41213674</v>
      </c>
      <c r="AF131" s="25">
        <v>41621690</v>
      </c>
      <c r="AG131" s="25">
        <v>42031247</v>
      </c>
      <c r="AH131" s="25">
        <v>42449038</v>
      </c>
      <c r="AI131" s="25">
        <v>42869283</v>
      </c>
      <c r="AJ131" s="25">
        <v>43295704</v>
      </c>
      <c r="AK131" s="25">
        <v>43747962</v>
      </c>
      <c r="AL131" s="25">
        <v>44194628</v>
      </c>
      <c r="AM131" s="25">
        <v>44641540</v>
      </c>
      <c r="AN131" s="25">
        <v>45092991</v>
      </c>
      <c r="AO131" s="25">
        <v>45524681</v>
      </c>
      <c r="AP131" s="25">
        <v>45953580</v>
      </c>
      <c r="AQ131" s="25">
        <v>46286503</v>
      </c>
      <c r="AR131" s="25">
        <v>46616677</v>
      </c>
      <c r="AS131" s="25">
        <v>47008111</v>
      </c>
      <c r="AT131" s="25">
        <v>47370164</v>
      </c>
      <c r="AU131" s="25">
        <v>47644736</v>
      </c>
      <c r="AV131" s="25">
        <v>47892330</v>
      </c>
      <c r="AW131" s="25">
        <v>48082519</v>
      </c>
      <c r="AX131" s="25">
        <v>48184561</v>
      </c>
      <c r="AY131" s="25">
        <v>48438292</v>
      </c>
      <c r="AZ131" s="25">
        <v>48683638</v>
      </c>
      <c r="BA131" s="25">
        <v>49054708</v>
      </c>
      <c r="BB131" s="25">
        <v>49307835</v>
      </c>
      <c r="BC131" s="25">
        <v>49554112</v>
      </c>
      <c r="BD131" s="25">
        <v>49936638</v>
      </c>
      <c r="BE131" s="25">
        <v>50199853</v>
      </c>
      <c r="BF131" s="25">
        <v>50428893</v>
      </c>
      <c r="BG131" s="25">
        <v>50746659</v>
      </c>
      <c r="BH131" s="25">
        <v>51014947</v>
      </c>
      <c r="BI131" s="25">
        <v>51217803</v>
      </c>
      <c r="BJ131" s="25">
        <v>51361911</v>
      </c>
      <c r="BK131" s="25">
        <v>51585058</v>
      </c>
      <c r="BL131" s="25">
        <v>51764822</v>
      </c>
      <c r="BM131" s="25">
        <v>51836239</v>
      </c>
      <c r="BN131" s="25">
        <v>51744876</v>
      </c>
    </row>
    <row r="132" spans="1:66" x14ac:dyDescent="0.25">
      <c r="A132" s="25" t="s">
        <v>395</v>
      </c>
      <c r="B132" s="25" t="s">
        <v>110</v>
      </c>
      <c r="C132" s="25" t="s">
        <v>1444</v>
      </c>
      <c r="D132" s="25" t="s">
        <v>1445</v>
      </c>
      <c r="E132" s="25">
        <v>269026</v>
      </c>
      <c r="F132" s="25">
        <v>300581</v>
      </c>
      <c r="G132" s="25">
        <v>337346</v>
      </c>
      <c r="H132" s="25">
        <v>378756</v>
      </c>
      <c r="I132" s="25">
        <v>423900</v>
      </c>
      <c r="J132" s="25">
        <v>472032</v>
      </c>
      <c r="K132" s="25">
        <v>523169</v>
      </c>
      <c r="L132" s="25">
        <v>577164</v>
      </c>
      <c r="M132" s="25">
        <v>632911</v>
      </c>
      <c r="N132" s="25">
        <v>688972</v>
      </c>
      <c r="O132" s="25">
        <v>744444</v>
      </c>
      <c r="P132" s="25">
        <v>798639</v>
      </c>
      <c r="Q132" s="25">
        <v>851918</v>
      </c>
      <c r="R132" s="25">
        <v>905639</v>
      </c>
      <c r="S132" s="25">
        <v>961773</v>
      </c>
      <c r="T132" s="25">
        <v>1021725</v>
      </c>
      <c r="U132" s="25">
        <v>1085866</v>
      </c>
      <c r="V132" s="25">
        <v>1153573</v>
      </c>
      <c r="W132" s="25">
        <v>1224063</v>
      </c>
      <c r="X132" s="25">
        <v>1296077</v>
      </c>
      <c r="Y132" s="25">
        <v>1368680</v>
      </c>
      <c r="Z132" s="25">
        <v>1439334</v>
      </c>
      <c r="AA132" s="25">
        <v>1507636</v>
      </c>
      <c r="AB132" s="25">
        <v>1576975</v>
      </c>
      <c r="AC132" s="25">
        <v>1652150</v>
      </c>
      <c r="AD132" s="25">
        <v>1735278</v>
      </c>
      <c r="AE132" s="25">
        <v>1832302</v>
      </c>
      <c r="AF132" s="25">
        <v>1938916</v>
      </c>
      <c r="AG132" s="25">
        <v>2034850</v>
      </c>
      <c r="AH132" s="25">
        <v>2092786</v>
      </c>
      <c r="AI132" s="25">
        <v>2095350</v>
      </c>
      <c r="AJ132" s="25">
        <v>2031297</v>
      </c>
      <c r="AN132" s="25">
        <v>1605907</v>
      </c>
      <c r="AO132" s="25">
        <v>1626858</v>
      </c>
      <c r="AP132" s="25">
        <v>1710257</v>
      </c>
      <c r="AQ132" s="25">
        <v>1831121</v>
      </c>
      <c r="AR132" s="25">
        <v>1951642</v>
      </c>
      <c r="AS132" s="25">
        <v>2045123</v>
      </c>
      <c r="AT132" s="25">
        <v>2103273</v>
      </c>
      <c r="AU132" s="25">
        <v>2136991</v>
      </c>
      <c r="AV132" s="25">
        <v>2161626</v>
      </c>
      <c r="AW132" s="25">
        <v>2200498</v>
      </c>
      <c r="AX132" s="25">
        <v>2270196</v>
      </c>
      <c r="AY132" s="25">
        <v>2373661</v>
      </c>
      <c r="AZ132" s="25">
        <v>2504026</v>
      </c>
      <c r="BA132" s="25">
        <v>2656010</v>
      </c>
      <c r="BB132" s="25">
        <v>2821041</v>
      </c>
      <c r="BC132" s="25">
        <v>2991884</v>
      </c>
      <c r="BD132" s="25">
        <v>3168054</v>
      </c>
      <c r="BE132" s="25">
        <v>3348852</v>
      </c>
      <c r="BF132" s="25">
        <v>3526382</v>
      </c>
      <c r="BG132" s="25">
        <v>3690939</v>
      </c>
      <c r="BH132" s="25">
        <v>3835588</v>
      </c>
      <c r="BI132" s="25">
        <v>3956862</v>
      </c>
      <c r="BJ132" s="25">
        <v>4056102</v>
      </c>
      <c r="BK132" s="25">
        <v>4137314</v>
      </c>
      <c r="BL132" s="25">
        <v>4207077</v>
      </c>
      <c r="BM132" s="25">
        <v>4270563</v>
      </c>
      <c r="BN132" s="25">
        <v>4328553</v>
      </c>
    </row>
    <row r="133" spans="1:66" x14ac:dyDescent="0.25">
      <c r="A133" s="25" t="s">
        <v>1297</v>
      </c>
      <c r="B133" s="25" t="s">
        <v>1296</v>
      </c>
      <c r="C133" s="25" t="s">
        <v>1444</v>
      </c>
      <c r="D133" s="25" t="s">
        <v>1445</v>
      </c>
      <c r="E133" s="25">
        <v>195990480</v>
      </c>
      <c r="F133" s="25">
        <v>201468291</v>
      </c>
      <c r="G133" s="25">
        <v>207117533</v>
      </c>
      <c r="H133" s="25">
        <v>212913161</v>
      </c>
      <c r="I133" s="25">
        <v>218820356</v>
      </c>
      <c r="J133" s="25">
        <v>224812280</v>
      </c>
      <c r="K133" s="25">
        <v>230880082</v>
      </c>
      <c r="L133" s="25">
        <v>237024250</v>
      </c>
      <c r="M133" s="25">
        <v>243239384</v>
      </c>
      <c r="N133" s="25">
        <v>249522963</v>
      </c>
      <c r="O133" s="25">
        <v>255873463</v>
      </c>
      <c r="P133" s="25">
        <v>262286392</v>
      </c>
      <c r="Q133" s="25">
        <v>268760622</v>
      </c>
      <c r="R133" s="25">
        <v>275303005</v>
      </c>
      <c r="S133" s="25">
        <v>281923578</v>
      </c>
      <c r="T133" s="25">
        <v>288629183</v>
      </c>
      <c r="U133" s="25">
        <v>295415940</v>
      </c>
      <c r="V133" s="25">
        <v>302282486</v>
      </c>
      <c r="W133" s="25">
        <v>309241517</v>
      </c>
      <c r="X133" s="25">
        <v>316308994</v>
      </c>
      <c r="Y133" s="25">
        <v>323491986</v>
      </c>
      <c r="Z133" s="25">
        <v>330793664</v>
      </c>
      <c r="AA133" s="25">
        <v>338198728</v>
      </c>
      <c r="AB133" s="25">
        <v>345670337</v>
      </c>
      <c r="AC133" s="25">
        <v>353161237</v>
      </c>
      <c r="AD133" s="25">
        <v>360635576</v>
      </c>
      <c r="AE133" s="25">
        <v>368077531</v>
      </c>
      <c r="AF133" s="25">
        <v>375488008</v>
      </c>
      <c r="AG133" s="25">
        <v>382868188</v>
      </c>
      <c r="AH133" s="25">
        <v>390225426</v>
      </c>
      <c r="AI133" s="25">
        <v>397563135</v>
      </c>
      <c r="AJ133" s="25">
        <v>404870993</v>
      </c>
      <c r="AK133" s="25">
        <v>412137640</v>
      </c>
      <c r="AL133" s="25">
        <v>419365508</v>
      </c>
      <c r="AM133" s="25">
        <v>426562028</v>
      </c>
      <c r="AN133" s="25">
        <v>433730552</v>
      </c>
      <c r="AO133" s="25">
        <v>440873439</v>
      </c>
      <c r="AP133" s="25">
        <v>447979683</v>
      </c>
      <c r="AQ133" s="25">
        <v>455022950</v>
      </c>
      <c r="AR133" s="25">
        <v>461962271</v>
      </c>
      <c r="AS133" s="25">
        <v>468775587</v>
      </c>
      <c r="AT133" s="25">
        <v>475440986</v>
      </c>
      <c r="AU133" s="25">
        <v>481959768</v>
      </c>
      <c r="AV133" s="25">
        <v>488349113</v>
      </c>
      <c r="AW133" s="25">
        <v>494646419</v>
      </c>
      <c r="AX133" s="25">
        <v>500875746</v>
      </c>
      <c r="AY133" s="25">
        <v>507046299</v>
      </c>
      <c r="AZ133" s="25">
        <v>513157641</v>
      </c>
      <c r="BA133" s="25">
        <v>519213109</v>
      </c>
      <c r="BB133" s="25">
        <v>525213960</v>
      </c>
      <c r="BC133" s="25">
        <v>531056827</v>
      </c>
      <c r="BD133" s="25">
        <v>536993385</v>
      </c>
      <c r="BE133" s="25">
        <v>542860814</v>
      </c>
      <c r="BF133" s="25">
        <v>548716683</v>
      </c>
      <c r="BG133" s="25">
        <v>554632891</v>
      </c>
      <c r="BH133" s="25">
        <v>560649920</v>
      </c>
      <c r="BI133" s="25">
        <v>566801404</v>
      </c>
      <c r="BJ133" s="25">
        <v>573044918</v>
      </c>
      <c r="BK133" s="25">
        <v>579255220</v>
      </c>
      <c r="BL133" s="25">
        <v>585257302</v>
      </c>
      <c r="BM133" s="25">
        <v>590928198</v>
      </c>
      <c r="BN133" s="25">
        <v>596217644</v>
      </c>
    </row>
    <row r="134" spans="1:66" x14ac:dyDescent="0.25">
      <c r="A134" s="25" t="s">
        <v>378</v>
      </c>
      <c r="B134" s="25" t="s">
        <v>170</v>
      </c>
      <c r="C134" s="25" t="s">
        <v>1444</v>
      </c>
      <c r="D134" s="25" t="s">
        <v>1445</v>
      </c>
      <c r="E134" s="25">
        <v>2120892</v>
      </c>
      <c r="F134" s="25">
        <v>2170340</v>
      </c>
      <c r="G134" s="25">
        <v>2221123</v>
      </c>
      <c r="H134" s="25">
        <v>2273352</v>
      </c>
      <c r="I134" s="25">
        <v>2327137</v>
      </c>
      <c r="J134" s="25">
        <v>2382586</v>
      </c>
      <c r="K134" s="25">
        <v>2439197</v>
      </c>
      <c r="L134" s="25">
        <v>2496927</v>
      </c>
      <c r="M134" s="25">
        <v>2556845</v>
      </c>
      <c r="N134" s="25">
        <v>2620448</v>
      </c>
      <c r="O134" s="25">
        <v>2688429</v>
      </c>
      <c r="P134" s="25">
        <v>2762264</v>
      </c>
      <c r="Q134" s="25">
        <v>2840842</v>
      </c>
      <c r="R134" s="25">
        <v>2919288</v>
      </c>
      <c r="S134" s="25">
        <v>2990963</v>
      </c>
      <c r="T134" s="25">
        <v>3051583</v>
      </c>
      <c r="U134" s="25">
        <v>3098962</v>
      </c>
      <c r="V134" s="25">
        <v>3135839</v>
      </c>
      <c r="W134" s="25">
        <v>3168838</v>
      </c>
      <c r="X134" s="25">
        <v>3207331</v>
      </c>
      <c r="Y134" s="25">
        <v>3258149</v>
      </c>
      <c r="Z134" s="25">
        <v>3323353</v>
      </c>
      <c r="AA134" s="25">
        <v>3401193</v>
      </c>
      <c r="AB134" s="25">
        <v>3489910</v>
      </c>
      <c r="AC134" s="25">
        <v>3586315</v>
      </c>
      <c r="AD134" s="25">
        <v>3687889</v>
      </c>
      <c r="AE134" s="25">
        <v>3794204</v>
      </c>
      <c r="AF134" s="25">
        <v>3905530</v>
      </c>
      <c r="AG134" s="25">
        <v>4020817</v>
      </c>
      <c r="AH134" s="25">
        <v>4138845</v>
      </c>
      <c r="AI134" s="25">
        <v>4258471</v>
      </c>
      <c r="AJ134" s="25">
        <v>4379234</v>
      </c>
      <c r="AK134" s="25">
        <v>4500346</v>
      </c>
      <c r="AL134" s="25">
        <v>4619946</v>
      </c>
      <c r="AM134" s="25">
        <v>4735837</v>
      </c>
      <c r="AN134" s="25">
        <v>4846477</v>
      </c>
      <c r="AO134" s="25">
        <v>4951189</v>
      </c>
      <c r="AP134" s="25">
        <v>5050308</v>
      </c>
      <c r="AQ134" s="25">
        <v>5144601</v>
      </c>
      <c r="AR134" s="25">
        <v>5235339</v>
      </c>
      <c r="AS134" s="25">
        <v>5323701</v>
      </c>
      <c r="AT134" s="25">
        <v>5409584</v>
      </c>
      <c r="AU134" s="25">
        <v>5493247</v>
      </c>
      <c r="AV134" s="25">
        <v>5576640</v>
      </c>
      <c r="AW134" s="25">
        <v>5662199</v>
      </c>
      <c r="AX134" s="25">
        <v>5751675</v>
      </c>
      <c r="AY134" s="25">
        <v>5846075</v>
      </c>
      <c r="AZ134" s="25">
        <v>5944950</v>
      </c>
      <c r="BA134" s="25">
        <v>6046630</v>
      </c>
      <c r="BB134" s="25">
        <v>6148621</v>
      </c>
      <c r="BC134" s="25">
        <v>6249168</v>
      </c>
      <c r="BD134" s="25">
        <v>6347564</v>
      </c>
      <c r="BE134" s="25">
        <v>6444527</v>
      </c>
      <c r="BF134" s="25">
        <v>6541302</v>
      </c>
      <c r="BG134" s="25">
        <v>6639763</v>
      </c>
      <c r="BH134" s="25">
        <v>6741160</v>
      </c>
      <c r="BI134" s="25">
        <v>6845848</v>
      </c>
      <c r="BJ134" s="25">
        <v>6953031</v>
      </c>
      <c r="BK134" s="25">
        <v>7061498</v>
      </c>
      <c r="BL134" s="25">
        <v>7169456</v>
      </c>
      <c r="BM134" s="25">
        <v>7275556</v>
      </c>
      <c r="BN134" s="25">
        <v>7379358</v>
      </c>
    </row>
    <row r="135" spans="1:66" x14ac:dyDescent="0.25">
      <c r="A135" s="25" t="s">
        <v>396</v>
      </c>
      <c r="B135" s="25" t="s">
        <v>132</v>
      </c>
      <c r="C135" s="25" t="s">
        <v>1444</v>
      </c>
      <c r="D135" s="25" t="s">
        <v>1445</v>
      </c>
      <c r="E135" s="25">
        <v>1804935</v>
      </c>
      <c r="F135" s="25">
        <v>1864613</v>
      </c>
      <c r="G135" s="25">
        <v>1925295</v>
      </c>
      <c r="H135" s="25">
        <v>1984999</v>
      </c>
      <c r="I135" s="25">
        <v>2041231</v>
      </c>
      <c r="J135" s="25">
        <v>2092374</v>
      </c>
      <c r="K135" s="25">
        <v>2136617</v>
      </c>
      <c r="L135" s="25">
        <v>2174732</v>
      </c>
      <c r="M135" s="25">
        <v>2210769</v>
      </c>
      <c r="N135" s="25">
        <v>2250454</v>
      </c>
      <c r="O135" s="25">
        <v>2297436</v>
      </c>
      <c r="P135" s="25">
        <v>2354046</v>
      </c>
      <c r="Q135" s="25">
        <v>2417837</v>
      </c>
      <c r="R135" s="25">
        <v>2481943</v>
      </c>
      <c r="S135" s="25">
        <v>2536772</v>
      </c>
      <c r="T135" s="25">
        <v>2575746</v>
      </c>
      <c r="U135" s="25">
        <v>2596409</v>
      </c>
      <c r="V135" s="25">
        <v>2601734</v>
      </c>
      <c r="W135" s="25">
        <v>2597202</v>
      </c>
      <c r="X135" s="25">
        <v>2590911</v>
      </c>
      <c r="Y135" s="25">
        <v>2588928</v>
      </c>
      <c r="Z135" s="25">
        <v>2594299</v>
      </c>
      <c r="AA135" s="25">
        <v>2606148</v>
      </c>
      <c r="AB135" s="25">
        <v>2622072</v>
      </c>
      <c r="AC135" s="25">
        <v>2638056</v>
      </c>
      <c r="AD135" s="25">
        <v>2651992</v>
      </c>
      <c r="AE135" s="25">
        <v>2660873</v>
      </c>
      <c r="AF135" s="25">
        <v>2667957</v>
      </c>
      <c r="AG135" s="25">
        <v>2684682</v>
      </c>
      <c r="AH135" s="25">
        <v>2726438</v>
      </c>
      <c r="AI135" s="25">
        <v>2803032</v>
      </c>
      <c r="AJ135" s="25">
        <v>2921700</v>
      </c>
      <c r="AK135" s="25">
        <v>3076133</v>
      </c>
      <c r="AL135" s="25">
        <v>3246129</v>
      </c>
      <c r="AM135" s="25">
        <v>3403359</v>
      </c>
      <c r="AN135" s="25">
        <v>3528379</v>
      </c>
      <c r="AO135" s="25">
        <v>3610663</v>
      </c>
      <c r="AP135" s="25">
        <v>3658425</v>
      </c>
      <c r="AQ135" s="25">
        <v>3693514</v>
      </c>
      <c r="AR135" s="25">
        <v>3747762</v>
      </c>
      <c r="AS135" s="25">
        <v>3842774</v>
      </c>
      <c r="AT135" s="25">
        <v>3990999</v>
      </c>
      <c r="AU135" s="25">
        <v>4182205</v>
      </c>
      <c r="AV135" s="25">
        <v>4388378</v>
      </c>
      <c r="AW135" s="25">
        <v>4569377</v>
      </c>
      <c r="AX135" s="25">
        <v>4698761</v>
      </c>
      <c r="AY135" s="25">
        <v>4759760</v>
      </c>
      <c r="AZ135" s="25">
        <v>4767347</v>
      </c>
      <c r="BA135" s="25">
        <v>4764745</v>
      </c>
      <c r="BB135" s="25">
        <v>4813026</v>
      </c>
      <c r="BC135" s="25">
        <v>4953064</v>
      </c>
      <c r="BD135" s="25">
        <v>5202022</v>
      </c>
      <c r="BE135" s="25">
        <v>5537620</v>
      </c>
      <c r="BF135" s="25">
        <v>5913016</v>
      </c>
      <c r="BG135" s="25">
        <v>6261046</v>
      </c>
      <c r="BH135" s="25">
        <v>6532681</v>
      </c>
      <c r="BI135" s="25">
        <v>6714281</v>
      </c>
      <c r="BJ135" s="25">
        <v>6819373</v>
      </c>
      <c r="BK135" s="25">
        <v>6859408</v>
      </c>
      <c r="BL135" s="25">
        <v>6855709</v>
      </c>
      <c r="BM135" s="25">
        <v>6825442</v>
      </c>
      <c r="BN135" s="25">
        <v>6769151</v>
      </c>
    </row>
    <row r="136" spans="1:66" x14ac:dyDescent="0.25">
      <c r="A136" s="25" t="s">
        <v>342</v>
      </c>
      <c r="B136" s="25" t="s">
        <v>138</v>
      </c>
      <c r="C136" s="25" t="s">
        <v>1444</v>
      </c>
      <c r="D136" s="25" t="s">
        <v>1445</v>
      </c>
      <c r="E136" s="25">
        <v>1118655</v>
      </c>
      <c r="F136" s="25">
        <v>1142304</v>
      </c>
      <c r="G136" s="25">
        <v>1166651</v>
      </c>
      <c r="H136" s="25">
        <v>1191796</v>
      </c>
      <c r="I136" s="25">
        <v>1217905</v>
      </c>
      <c r="J136" s="25">
        <v>1245104</v>
      </c>
      <c r="K136" s="25">
        <v>1273458</v>
      </c>
      <c r="L136" s="25">
        <v>1303032</v>
      </c>
      <c r="M136" s="25">
        <v>1333980</v>
      </c>
      <c r="N136" s="25">
        <v>1366500</v>
      </c>
      <c r="O136" s="25">
        <v>1400730</v>
      </c>
      <c r="P136" s="25">
        <v>1436740</v>
      </c>
      <c r="Q136" s="25">
        <v>1474567</v>
      </c>
      <c r="R136" s="25">
        <v>1514364</v>
      </c>
      <c r="S136" s="25">
        <v>1556288</v>
      </c>
      <c r="T136" s="25">
        <v>1600454</v>
      </c>
      <c r="U136" s="25">
        <v>1645833</v>
      </c>
      <c r="V136" s="25">
        <v>1692155</v>
      </c>
      <c r="W136" s="25">
        <v>1740919</v>
      </c>
      <c r="X136" s="25">
        <v>1794251</v>
      </c>
      <c r="Y136" s="25">
        <v>1852991</v>
      </c>
      <c r="Z136" s="25">
        <v>1918832</v>
      </c>
      <c r="AA136" s="25">
        <v>1989477</v>
      </c>
      <c r="AB136" s="25">
        <v>2057232</v>
      </c>
      <c r="AC136" s="25">
        <v>2111667</v>
      </c>
      <c r="AD136" s="25">
        <v>2145756</v>
      </c>
      <c r="AE136" s="25">
        <v>2158434</v>
      </c>
      <c r="AF136" s="25">
        <v>2153312</v>
      </c>
      <c r="AG136" s="25">
        <v>2134105</v>
      </c>
      <c r="AH136" s="25">
        <v>2106429</v>
      </c>
      <c r="AI136" s="25">
        <v>2075917</v>
      </c>
      <c r="AJ136" s="25">
        <v>2040141</v>
      </c>
      <c r="AK136" s="25">
        <v>2001612</v>
      </c>
      <c r="AL136" s="25">
        <v>1976701</v>
      </c>
      <c r="AM136" s="25">
        <v>1986491</v>
      </c>
      <c r="AN136" s="25">
        <v>2044657</v>
      </c>
      <c r="AO136" s="25">
        <v>2160480</v>
      </c>
      <c r="AP136" s="25">
        <v>2326210</v>
      </c>
      <c r="AQ136" s="25">
        <v>2517472</v>
      </c>
      <c r="AR136" s="25">
        <v>2699708</v>
      </c>
      <c r="AS136" s="25">
        <v>2848447</v>
      </c>
      <c r="AT136" s="25">
        <v>2953928</v>
      </c>
      <c r="AU136" s="25">
        <v>3024727</v>
      </c>
      <c r="AV136" s="25">
        <v>3077055</v>
      </c>
      <c r="AW136" s="25">
        <v>3135654</v>
      </c>
      <c r="AX136" s="25">
        <v>3218114</v>
      </c>
      <c r="AY136" s="25">
        <v>3329211</v>
      </c>
      <c r="AZ136" s="25">
        <v>3461911</v>
      </c>
      <c r="BA136" s="25">
        <v>3607863</v>
      </c>
      <c r="BB136" s="25">
        <v>3754129</v>
      </c>
      <c r="BC136" s="25">
        <v>3891357</v>
      </c>
      <c r="BD136" s="25">
        <v>4017446</v>
      </c>
      <c r="BE136" s="25">
        <v>4135662</v>
      </c>
      <c r="BF136" s="25">
        <v>4248337</v>
      </c>
      <c r="BG136" s="25">
        <v>4359508</v>
      </c>
      <c r="BH136" s="25">
        <v>4472229</v>
      </c>
      <c r="BI136" s="25">
        <v>4586788</v>
      </c>
      <c r="BJ136" s="25">
        <v>4702224</v>
      </c>
      <c r="BK136" s="25">
        <v>4818976</v>
      </c>
      <c r="BL136" s="25">
        <v>4937374</v>
      </c>
      <c r="BM136" s="25">
        <v>5057677</v>
      </c>
      <c r="BN136" s="25">
        <v>5180208</v>
      </c>
    </row>
    <row r="137" spans="1:66" x14ac:dyDescent="0.25">
      <c r="A137" s="25" t="s">
        <v>323</v>
      </c>
      <c r="B137" s="25" t="s">
        <v>131</v>
      </c>
      <c r="C137" s="25" t="s">
        <v>1444</v>
      </c>
      <c r="D137" s="25" t="s">
        <v>1445</v>
      </c>
      <c r="E137" s="25">
        <v>1448416</v>
      </c>
      <c r="F137" s="25">
        <v>1498076</v>
      </c>
      <c r="G137" s="25">
        <v>1550815</v>
      </c>
      <c r="H137" s="25">
        <v>1607168</v>
      </c>
      <c r="I137" s="25">
        <v>1667822</v>
      </c>
      <c r="J137" s="25">
        <v>1733307</v>
      </c>
      <c r="K137" s="25">
        <v>1803689</v>
      </c>
      <c r="L137" s="25">
        <v>1878869</v>
      </c>
      <c r="M137" s="25">
        <v>1958909</v>
      </c>
      <c r="N137" s="25">
        <v>2043820</v>
      </c>
      <c r="O137" s="25">
        <v>2133527</v>
      </c>
      <c r="P137" s="25">
        <v>2228142</v>
      </c>
      <c r="Q137" s="25">
        <v>2327487</v>
      </c>
      <c r="R137" s="25">
        <v>2430754</v>
      </c>
      <c r="S137" s="25">
        <v>2536895</v>
      </c>
      <c r="T137" s="25">
        <v>2645136</v>
      </c>
      <c r="U137" s="25">
        <v>2754698</v>
      </c>
      <c r="V137" s="25">
        <v>2865639</v>
      </c>
      <c r="W137" s="25">
        <v>2979102</v>
      </c>
      <c r="X137" s="25">
        <v>3096724</v>
      </c>
      <c r="Y137" s="25">
        <v>3219462</v>
      </c>
      <c r="Z137" s="25">
        <v>3347779</v>
      </c>
      <c r="AA137" s="25">
        <v>3480443</v>
      </c>
      <c r="AB137" s="25">
        <v>3614682</v>
      </c>
      <c r="AC137" s="25">
        <v>3746712</v>
      </c>
      <c r="AD137" s="25">
        <v>3873781</v>
      </c>
      <c r="AE137" s="25">
        <v>3994601</v>
      </c>
      <c r="AF137" s="25">
        <v>4109717</v>
      </c>
      <c r="AG137" s="25">
        <v>4220451</v>
      </c>
      <c r="AH137" s="25">
        <v>4328935</v>
      </c>
      <c r="AI137" s="25">
        <v>4436663</v>
      </c>
      <c r="AJ137" s="25">
        <v>4544245</v>
      </c>
      <c r="AK137" s="25">
        <v>4650896</v>
      </c>
      <c r="AL137" s="25">
        <v>4755134</v>
      </c>
      <c r="AM137" s="25">
        <v>4854871</v>
      </c>
      <c r="AN137" s="25">
        <v>4948796</v>
      </c>
      <c r="AO137" s="25">
        <v>5036173</v>
      </c>
      <c r="AP137" s="25">
        <v>5118008</v>
      </c>
      <c r="AQ137" s="25">
        <v>5196774</v>
      </c>
      <c r="AR137" s="25">
        <v>5275921</v>
      </c>
      <c r="AS137" s="25">
        <v>5357893</v>
      </c>
      <c r="AT137" s="25">
        <v>5443249</v>
      </c>
      <c r="AU137" s="25">
        <v>5531097</v>
      </c>
      <c r="AV137" s="25">
        <v>5620545</v>
      </c>
      <c r="AW137" s="25">
        <v>5710163</v>
      </c>
      <c r="AX137" s="25">
        <v>5798615</v>
      </c>
      <c r="AY137" s="25">
        <v>5886874</v>
      </c>
      <c r="AZ137" s="25">
        <v>5974786</v>
      </c>
      <c r="BA137" s="25">
        <v>6058740</v>
      </c>
      <c r="BB137" s="25">
        <v>6133987</v>
      </c>
      <c r="BC137" s="25">
        <v>6197667</v>
      </c>
      <c r="BD137" s="25">
        <v>6247438</v>
      </c>
      <c r="BE137" s="25">
        <v>6285751</v>
      </c>
      <c r="BF137" s="25">
        <v>6320350</v>
      </c>
      <c r="BG137" s="25">
        <v>6362039</v>
      </c>
      <c r="BH137" s="25">
        <v>6418315</v>
      </c>
      <c r="BI137" s="25">
        <v>6492160</v>
      </c>
      <c r="BJ137" s="25">
        <v>6580723</v>
      </c>
      <c r="BK137" s="25">
        <v>6678565</v>
      </c>
      <c r="BL137" s="25">
        <v>6777453</v>
      </c>
      <c r="BM137" s="25">
        <v>6871287</v>
      </c>
      <c r="BN137" s="25">
        <v>6958538</v>
      </c>
    </row>
    <row r="138" spans="1:66" x14ac:dyDescent="0.25">
      <c r="A138" s="25" t="s">
        <v>484</v>
      </c>
      <c r="B138" s="25" t="s">
        <v>198</v>
      </c>
      <c r="C138" s="25" t="s">
        <v>1444</v>
      </c>
      <c r="D138" s="25" t="s">
        <v>1445</v>
      </c>
      <c r="E138" s="25">
        <v>89698</v>
      </c>
      <c r="F138" s="25">
        <v>90718</v>
      </c>
      <c r="G138" s="25">
        <v>91892</v>
      </c>
      <c r="H138" s="25">
        <v>93214</v>
      </c>
      <c r="I138" s="25">
        <v>94637</v>
      </c>
      <c r="J138" s="25">
        <v>96138</v>
      </c>
      <c r="K138" s="25">
        <v>97721</v>
      </c>
      <c r="L138" s="25">
        <v>99370</v>
      </c>
      <c r="M138" s="25">
        <v>101028</v>
      </c>
      <c r="N138" s="25">
        <v>102599</v>
      </c>
      <c r="O138" s="25">
        <v>104016</v>
      </c>
      <c r="P138" s="25">
        <v>105244</v>
      </c>
      <c r="Q138" s="25">
        <v>106303</v>
      </c>
      <c r="R138" s="25">
        <v>107311</v>
      </c>
      <c r="S138" s="25">
        <v>108389</v>
      </c>
      <c r="T138" s="25">
        <v>109634</v>
      </c>
      <c r="U138" s="25">
        <v>111074</v>
      </c>
      <c r="V138" s="25">
        <v>112685</v>
      </c>
      <c r="W138" s="25">
        <v>114398</v>
      </c>
      <c r="X138" s="25">
        <v>116148</v>
      </c>
      <c r="Y138" s="25">
        <v>117828</v>
      </c>
      <c r="Z138" s="25">
        <v>119435</v>
      </c>
      <c r="AA138" s="25">
        <v>120987</v>
      </c>
      <c r="AB138" s="25">
        <v>122571</v>
      </c>
      <c r="AC138" s="25">
        <v>124296</v>
      </c>
      <c r="AD138" s="25">
        <v>126246</v>
      </c>
      <c r="AE138" s="25">
        <v>128448</v>
      </c>
      <c r="AF138" s="25">
        <v>130868</v>
      </c>
      <c r="AG138" s="25">
        <v>133364</v>
      </c>
      <c r="AH138" s="25">
        <v>135787</v>
      </c>
      <c r="AI138" s="25">
        <v>138019</v>
      </c>
      <c r="AJ138" s="25">
        <v>140001</v>
      </c>
      <c r="AK138" s="25">
        <v>141758</v>
      </c>
      <c r="AL138" s="25">
        <v>143402</v>
      </c>
      <c r="AM138" s="25">
        <v>145080</v>
      </c>
      <c r="AN138" s="25">
        <v>146871</v>
      </c>
      <c r="AO138" s="25">
        <v>148837</v>
      </c>
      <c r="AP138" s="25">
        <v>150920</v>
      </c>
      <c r="AQ138" s="25">
        <v>153023</v>
      </c>
      <c r="AR138" s="25">
        <v>154988</v>
      </c>
      <c r="AS138" s="25">
        <v>156737</v>
      </c>
      <c r="AT138" s="25">
        <v>158184</v>
      </c>
      <c r="AU138" s="25">
        <v>159392</v>
      </c>
      <c r="AV138" s="25">
        <v>160530</v>
      </c>
      <c r="AW138" s="25">
        <v>161821</v>
      </c>
      <c r="AX138" s="25">
        <v>163408</v>
      </c>
      <c r="AY138" s="25">
        <v>165378</v>
      </c>
      <c r="AZ138" s="25">
        <v>167644</v>
      </c>
      <c r="BA138" s="25">
        <v>170011</v>
      </c>
      <c r="BB138" s="25">
        <v>172223</v>
      </c>
      <c r="BC138" s="25">
        <v>174092</v>
      </c>
      <c r="BD138" s="25">
        <v>175538</v>
      </c>
      <c r="BE138" s="25">
        <v>176654</v>
      </c>
      <c r="BF138" s="25">
        <v>177505</v>
      </c>
      <c r="BG138" s="25">
        <v>178307</v>
      </c>
      <c r="BH138" s="25">
        <v>179131</v>
      </c>
      <c r="BI138" s="25">
        <v>180028</v>
      </c>
      <c r="BJ138" s="25">
        <v>180955</v>
      </c>
      <c r="BK138" s="25">
        <v>181890</v>
      </c>
      <c r="BL138" s="25">
        <v>182795</v>
      </c>
      <c r="BM138" s="25">
        <v>183629</v>
      </c>
      <c r="BN138" s="25">
        <v>184401</v>
      </c>
    </row>
    <row r="139" spans="1:66" x14ac:dyDescent="0.25">
      <c r="A139" s="25" t="s">
        <v>871</v>
      </c>
      <c r="B139" s="25" t="s">
        <v>44</v>
      </c>
      <c r="C139" s="25" t="s">
        <v>1444</v>
      </c>
      <c r="D139" s="25" t="s">
        <v>1445</v>
      </c>
      <c r="E139" s="25">
        <v>219828794</v>
      </c>
      <c r="F139" s="25">
        <v>225912719</v>
      </c>
      <c r="G139" s="25">
        <v>232183258</v>
      </c>
      <c r="H139" s="25">
        <v>238612680</v>
      </c>
      <c r="I139" s="25">
        <v>245147710</v>
      </c>
      <c r="J139" s="25">
        <v>251760583</v>
      </c>
      <c r="K139" s="25">
        <v>258440584</v>
      </c>
      <c r="L139" s="25">
        <v>265187879</v>
      </c>
      <c r="M139" s="25">
        <v>272006857</v>
      </c>
      <c r="N139" s="25">
        <v>278898334</v>
      </c>
      <c r="O139" s="25">
        <v>285867424</v>
      </c>
      <c r="P139" s="25">
        <v>292913867</v>
      </c>
      <c r="Q139" s="25">
        <v>300028905</v>
      </c>
      <c r="R139" s="25">
        <v>307224818</v>
      </c>
      <c r="S139" s="25">
        <v>314508488</v>
      </c>
      <c r="T139" s="25">
        <v>321883714</v>
      </c>
      <c r="U139" s="25">
        <v>329348136</v>
      </c>
      <c r="V139" s="25">
        <v>336897935</v>
      </c>
      <c r="W139" s="25">
        <v>344553109</v>
      </c>
      <c r="X139" s="25">
        <v>352320721</v>
      </c>
      <c r="Y139" s="25">
        <v>360211832</v>
      </c>
      <c r="Z139" s="25">
        <v>368220724</v>
      </c>
      <c r="AA139" s="25">
        <v>376337306</v>
      </c>
      <c r="AB139" s="25">
        <v>384527729</v>
      </c>
      <c r="AC139" s="25">
        <v>392750803</v>
      </c>
      <c r="AD139" s="25">
        <v>400974913</v>
      </c>
      <c r="AE139" s="25">
        <v>409183996</v>
      </c>
      <c r="AF139" s="25">
        <v>417376183</v>
      </c>
      <c r="AG139" s="25">
        <v>425549887</v>
      </c>
      <c r="AH139" s="25">
        <v>433708712</v>
      </c>
      <c r="AI139" s="25">
        <v>441855797</v>
      </c>
      <c r="AJ139" s="25">
        <v>449968703</v>
      </c>
      <c r="AK139" s="25">
        <v>458041493</v>
      </c>
      <c r="AL139" s="25">
        <v>466082322</v>
      </c>
      <c r="AM139" s="25">
        <v>474089591</v>
      </c>
      <c r="AN139" s="25">
        <v>482060085</v>
      </c>
      <c r="AO139" s="25">
        <v>490002410</v>
      </c>
      <c r="AP139" s="25">
        <v>497889881</v>
      </c>
      <c r="AQ139" s="25">
        <v>505687097</v>
      </c>
      <c r="AR139" s="25">
        <v>513366691</v>
      </c>
      <c r="AS139" s="25">
        <v>520903474</v>
      </c>
      <c r="AT139" s="25">
        <v>528283130</v>
      </c>
      <c r="AU139" s="25">
        <v>535509387</v>
      </c>
      <c r="AV139" s="25">
        <v>542599527</v>
      </c>
      <c r="AW139" s="25">
        <v>549590680</v>
      </c>
      <c r="AX139" s="25">
        <v>556504216</v>
      </c>
      <c r="AY139" s="25">
        <v>563337657</v>
      </c>
      <c r="AZ139" s="25">
        <v>570091479</v>
      </c>
      <c r="BA139" s="25">
        <v>576783743</v>
      </c>
      <c r="BB139" s="25">
        <v>583430021</v>
      </c>
      <c r="BC139" s="25">
        <v>589932530</v>
      </c>
      <c r="BD139" s="25">
        <v>596538052</v>
      </c>
      <c r="BE139" s="25">
        <v>603094656</v>
      </c>
      <c r="BF139" s="25">
        <v>609595811</v>
      </c>
      <c r="BG139" s="25">
        <v>615999056</v>
      </c>
      <c r="BH139" s="25">
        <v>622301041</v>
      </c>
      <c r="BI139" s="25">
        <v>628493594</v>
      </c>
      <c r="BJ139" s="25">
        <v>634566052</v>
      </c>
      <c r="BK139" s="25">
        <v>640483827</v>
      </c>
      <c r="BL139" s="25">
        <v>646431661</v>
      </c>
      <c r="BM139" s="25">
        <v>652365260</v>
      </c>
      <c r="BN139" s="25">
        <v>658089208</v>
      </c>
    </row>
    <row r="140" spans="1:66" x14ac:dyDescent="0.25">
      <c r="A140" s="25" t="s">
        <v>1299</v>
      </c>
      <c r="B140" s="25" t="s">
        <v>1298</v>
      </c>
      <c r="C140" s="25" t="s">
        <v>1444</v>
      </c>
      <c r="D140" s="25" t="s">
        <v>1445</v>
      </c>
      <c r="E140" s="25">
        <v>240454708</v>
      </c>
      <c r="F140" s="25">
        <v>246047924</v>
      </c>
      <c r="G140" s="25">
        <v>251832862</v>
      </c>
      <c r="H140" s="25">
        <v>257838094</v>
      </c>
      <c r="I140" s="25">
        <v>264101960</v>
      </c>
      <c r="J140" s="25">
        <v>270646667</v>
      </c>
      <c r="K140" s="25">
        <v>277496711</v>
      </c>
      <c r="L140" s="25">
        <v>284630101</v>
      </c>
      <c r="M140" s="25">
        <v>291965350</v>
      </c>
      <c r="N140" s="25">
        <v>299390774</v>
      </c>
      <c r="O140" s="25">
        <v>306831524</v>
      </c>
      <c r="P140" s="25">
        <v>314257039</v>
      </c>
      <c r="Q140" s="25">
        <v>321707146</v>
      </c>
      <c r="R140" s="25">
        <v>329263985</v>
      </c>
      <c r="S140" s="25">
        <v>337046102</v>
      </c>
      <c r="T140" s="25">
        <v>345142878</v>
      </c>
      <c r="U140" s="25">
        <v>353588445</v>
      </c>
      <c r="V140" s="25">
        <v>362368951</v>
      </c>
      <c r="W140" s="25">
        <v>371467960</v>
      </c>
      <c r="X140" s="25">
        <v>380850814</v>
      </c>
      <c r="Y140" s="25">
        <v>390496946</v>
      </c>
      <c r="Z140" s="25">
        <v>400410427</v>
      </c>
      <c r="AA140" s="25">
        <v>410619225</v>
      </c>
      <c r="AB140" s="25">
        <v>421154964</v>
      </c>
      <c r="AC140" s="25">
        <v>432058248</v>
      </c>
      <c r="AD140" s="25">
        <v>443361310</v>
      </c>
      <c r="AE140" s="25">
        <v>455060691</v>
      </c>
      <c r="AF140" s="25">
        <v>467154411</v>
      </c>
      <c r="AG140" s="25">
        <v>479674708</v>
      </c>
      <c r="AH140" s="25">
        <v>492660240</v>
      </c>
      <c r="AI140" s="25">
        <v>506129051</v>
      </c>
      <c r="AJ140" s="25">
        <v>520111718</v>
      </c>
      <c r="AK140" s="25">
        <v>534575828</v>
      </c>
      <c r="AL140" s="25">
        <v>549399532</v>
      </c>
      <c r="AM140" s="25">
        <v>564416992</v>
      </c>
      <c r="AN140" s="25">
        <v>579513541</v>
      </c>
      <c r="AO140" s="25">
        <v>594629550</v>
      </c>
      <c r="AP140" s="25">
        <v>609808367</v>
      </c>
      <c r="AQ140" s="25">
        <v>625164142</v>
      </c>
      <c r="AR140" s="25">
        <v>640865573</v>
      </c>
      <c r="AS140" s="25">
        <v>657030890</v>
      </c>
      <c r="AT140" s="25">
        <v>673713879</v>
      </c>
      <c r="AU140" s="25">
        <v>690867506</v>
      </c>
      <c r="AV140" s="25">
        <v>708388980</v>
      </c>
      <c r="AW140" s="25">
        <v>726127048</v>
      </c>
      <c r="AX140" s="25">
        <v>743981227</v>
      </c>
      <c r="AY140" s="25">
        <v>761918122</v>
      </c>
      <c r="AZ140" s="25">
        <v>780000109</v>
      </c>
      <c r="BA140" s="25">
        <v>798338725</v>
      </c>
      <c r="BB140" s="25">
        <v>817092371</v>
      </c>
      <c r="BC140" s="25">
        <v>836378625</v>
      </c>
      <c r="BD140" s="25">
        <v>856228779</v>
      </c>
      <c r="BE140" s="25">
        <v>876617729</v>
      </c>
      <c r="BF140" s="25">
        <v>897536802</v>
      </c>
      <c r="BG140" s="25">
        <v>918959067</v>
      </c>
      <c r="BH140" s="25">
        <v>940860189</v>
      </c>
      <c r="BI140" s="25">
        <v>963241392</v>
      </c>
      <c r="BJ140" s="25">
        <v>986099903</v>
      </c>
      <c r="BK140" s="25">
        <v>1009398577</v>
      </c>
      <c r="BL140" s="25">
        <v>1033088986</v>
      </c>
      <c r="BM140" s="25">
        <v>1057131013</v>
      </c>
      <c r="BN140" s="25">
        <v>1081504804</v>
      </c>
    </row>
    <row r="141" spans="1:66" x14ac:dyDescent="0.25">
      <c r="A141" s="25" t="s">
        <v>1300</v>
      </c>
      <c r="B141" s="25" t="s">
        <v>556</v>
      </c>
      <c r="C141" s="25" t="s">
        <v>1444</v>
      </c>
      <c r="D141" s="25" t="s">
        <v>1445</v>
      </c>
      <c r="E141" s="25">
        <v>140853136</v>
      </c>
      <c r="F141" s="25">
        <v>144012757</v>
      </c>
      <c r="G141" s="25">
        <v>147251680</v>
      </c>
      <c r="H141" s="25">
        <v>150606788</v>
      </c>
      <c r="I141" s="25">
        <v>154131490</v>
      </c>
      <c r="J141" s="25">
        <v>157862981</v>
      </c>
      <c r="K141" s="25">
        <v>161813677</v>
      </c>
      <c r="L141" s="25">
        <v>165967397</v>
      </c>
      <c r="M141" s="25">
        <v>170296999</v>
      </c>
      <c r="N141" s="25">
        <v>174762263</v>
      </c>
      <c r="O141" s="25">
        <v>179333360</v>
      </c>
      <c r="P141" s="25">
        <v>184001167</v>
      </c>
      <c r="Q141" s="25">
        <v>188773015</v>
      </c>
      <c r="R141" s="25">
        <v>193654964</v>
      </c>
      <c r="S141" s="25">
        <v>198658737</v>
      </c>
      <c r="T141" s="25">
        <v>203792529</v>
      </c>
      <c r="U141" s="25">
        <v>209068338</v>
      </c>
      <c r="V141" s="25">
        <v>214483125</v>
      </c>
      <c r="W141" s="25">
        <v>220012601</v>
      </c>
      <c r="X141" s="25">
        <v>225622921</v>
      </c>
      <c r="Y141" s="25">
        <v>231296942</v>
      </c>
      <c r="Z141" s="25">
        <v>237032088</v>
      </c>
      <c r="AA141" s="25">
        <v>242859058</v>
      </c>
      <c r="AB141" s="25">
        <v>248837038</v>
      </c>
      <c r="AC141" s="25">
        <v>255044693</v>
      </c>
      <c r="AD141" s="25">
        <v>261545558</v>
      </c>
      <c r="AE141" s="25">
        <v>268348714</v>
      </c>
      <c r="AF141" s="25">
        <v>275457450</v>
      </c>
      <c r="AG141" s="25">
        <v>282920347</v>
      </c>
      <c r="AH141" s="25">
        <v>290792401</v>
      </c>
      <c r="AI141" s="25">
        <v>299105546</v>
      </c>
      <c r="AJ141" s="25">
        <v>307903035</v>
      </c>
      <c r="AK141" s="25">
        <v>317160375</v>
      </c>
      <c r="AL141" s="25">
        <v>326758239</v>
      </c>
      <c r="AM141" s="25">
        <v>336529868</v>
      </c>
      <c r="AN141" s="25">
        <v>346361618</v>
      </c>
      <c r="AO141" s="25">
        <v>356203001</v>
      </c>
      <c r="AP141" s="25">
        <v>366106442</v>
      </c>
      <c r="AQ141" s="25">
        <v>376186991</v>
      </c>
      <c r="AR141" s="25">
        <v>386612496</v>
      </c>
      <c r="AS141" s="25">
        <v>397504018</v>
      </c>
      <c r="AT141" s="25">
        <v>408888293</v>
      </c>
      <c r="AU141" s="25">
        <v>420724441</v>
      </c>
      <c r="AV141" s="25">
        <v>432981751</v>
      </c>
      <c r="AW141" s="25">
        <v>445606231</v>
      </c>
      <c r="AX141" s="25">
        <v>458551278</v>
      </c>
      <c r="AY141" s="25">
        <v>471833171</v>
      </c>
      <c r="AZ141" s="25">
        <v>485450408</v>
      </c>
      <c r="BA141" s="25">
        <v>499316731</v>
      </c>
      <c r="BB141" s="25">
        <v>513320081</v>
      </c>
      <c r="BC141" s="25">
        <v>527389304</v>
      </c>
      <c r="BD141" s="25">
        <v>541490348</v>
      </c>
      <c r="BE141" s="25">
        <v>555670836</v>
      </c>
      <c r="BF141" s="25">
        <v>570043355</v>
      </c>
      <c r="BG141" s="25">
        <v>584767206</v>
      </c>
      <c r="BH141" s="25">
        <v>599964298</v>
      </c>
      <c r="BI141" s="25">
        <v>615653729</v>
      </c>
      <c r="BJ141" s="25">
        <v>631818732</v>
      </c>
      <c r="BK141" s="25">
        <v>648498946</v>
      </c>
      <c r="BL141" s="25">
        <v>665731857</v>
      </c>
      <c r="BM141" s="25">
        <v>683532991</v>
      </c>
      <c r="BN141" s="25">
        <v>701926973</v>
      </c>
    </row>
    <row r="142" spans="1:66" x14ac:dyDescent="0.25">
      <c r="A142" s="25" t="s">
        <v>454</v>
      </c>
      <c r="B142" s="25" t="s">
        <v>453</v>
      </c>
      <c r="C142" s="25" t="s">
        <v>1444</v>
      </c>
      <c r="D142" s="25" t="s">
        <v>1445</v>
      </c>
      <c r="E142" s="25">
        <v>16501</v>
      </c>
      <c r="F142" s="25">
        <v>16894</v>
      </c>
      <c r="G142" s="25">
        <v>17300</v>
      </c>
      <c r="H142" s="25">
        <v>17724</v>
      </c>
      <c r="I142" s="25">
        <v>18170</v>
      </c>
      <c r="J142" s="25">
        <v>18642</v>
      </c>
      <c r="K142" s="25">
        <v>19160</v>
      </c>
      <c r="L142" s="25">
        <v>19688</v>
      </c>
      <c r="M142" s="25">
        <v>20237</v>
      </c>
      <c r="N142" s="25">
        <v>20766</v>
      </c>
      <c r="O142" s="25">
        <v>21268</v>
      </c>
      <c r="P142" s="25">
        <v>21729</v>
      </c>
      <c r="Q142" s="25">
        <v>22161</v>
      </c>
      <c r="R142" s="25">
        <v>22560</v>
      </c>
      <c r="S142" s="25">
        <v>22985</v>
      </c>
      <c r="T142" s="25">
        <v>23436</v>
      </c>
      <c r="U142" s="25">
        <v>23933</v>
      </c>
      <c r="V142" s="25">
        <v>24451</v>
      </c>
      <c r="W142" s="25">
        <v>24968</v>
      </c>
      <c r="X142" s="25">
        <v>25463</v>
      </c>
      <c r="Y142" s="25">
        <v>25881</v>
      </c>
      <c r="Z142" s="25">
        <v>26229</v>
      </c>
      <c r="AA142" s="25">
        <v>26533</v>
      </c>
      <c r="AB142" s="25">
        <v>26790</v>
      </c>
      <c r="AC142" s="25">
        <v>27028</v>
      </c>
      <c r="AD142" s="25">
        <v>27286</v>
      </c>
      <c r="AE142" s="25">
        <v>27552</v>
      </c>
      <c r="AF142" s="25">
        <v>27835</v>
      </c>
      <c r="AG142" s="25">
        <v>28135</v>
      </c>
      <c r="AH142" s="25">
        <v>28449</v>
      </c>
      <c r="AI142" s="25">
        <v>28790</v>
      </c>
      <c r="AJ142" s="25">
        <v>29166</v>
      </c>
      <c r="AK142" s="25">
        <v>29552</v>
      </c>
      <c r="AL142" s="25">
        <v>29987</v>
      </c>
      <c r="AM142" s="25">
        <v>30415</v>
      </c>
      <c r="AN142" s="25">
        <v>30884</v>
      </c>
      <c r="AO142" s="25">
        <v>31354</v>
      </c>
      <c r="AP142" s="25">
        <v>31830</v>
      </c>
      <c r="AQ142" s="25">
        <v>32306</v>
      </c>
      <c r="AR142" s="25">
        <v>32765</v>
      </c>
      <c r="AS142" s="25">
        <v>33184</v>
      </c>
      <c r="AT142" s="25">
        <v>33543</v>
      </c>
      <c r="AU142" s="25">
        <v>33885</v>
      </c>
      <c r="AV142" s="25">
        <v>34172</v>
      </c>
      <c r="AW142" s="25">
        <v>34444</v>
      </c>
      <c r="AX142" s="25">
        <v>34718</v>
      </c>
      <c r="AY142" s="25">
        <v>34975</v>
      </c>
      <c r="AZ142" s="25">
        <v>35217</v>
      </c>
      <c r="BA142" s="25">
        <v>35469</v>
      </c>
      <c r="BB142" s="25">
        <v>35723</v>
      </c>
      <c r="BC142" s="25">
        <v>35996</v>
      </c>
      <c r="BD142" s="25">
        <v>36299</v>
      </c>
      <c r="BE142" s="25">
        <v>36615</v>
      </c>
      <c r="BF142" s="25">
        <v>36940</v>
      </c>
      <c r="BG142" s="25">
        <v>37219</v>
      </c>
      <c r="BH142" s="25">
        <v>37465</v>
      </c>
      <c r="BI142" s="25">
        <v>37655</v>
      </c>
      <c r="BJ142" s="25">
        <v>37805</v>
      </c>
      <c r="BK142" s="25">
        <v>37918</v>
      </c>
      <c r="BL142" s="25">
        <v>38020</v>
      </c>
      <c r="BM142" s="25">
        <v>38137</v>
      </c>
      <c r="BN142" s="25">
        <v>38254</v>
      </c>
    </row>
    <row r="143" spans="1:66" x14ac:dyDescent="0.25">
      <c r="A143" s="25" t="s">
        <v>372</v>
      </c>
      <c r="B143" s="25" t="s">
        <v>133</v>
      </c>
      <c r="C143" s="25" t="s">
        <v>1444</v>
      </c>
      <c r="D143" s="25" t="s">
        <v>1445</v>
      </c>
      <c r="E143" s="25">
        <v>9874476</v>
      </c>
      <c r="F143" s="25">
        <v>10111639</v>
      </c>
      <c r="G143" s="25">
        <v>10352180</v>
      </c>
      <c r="H143" s="25">
        <v>10597516</v>
      </c>
      <c r="I143" s="25">
        <v>10849977</v>
      </c>
      <c r="J143" s="25">
        <v>11110825</v>
      </c>
      <c r="K143" s="25">
        <v>11380665</v>
      </c>
      <c r="L143" s="25">
        <v>11657650</v>
      </c>
      <c r="M143" s="25">
        <v>11937607</v>
      </c>
      <c r="N143" s="25">
        <v>12214948</v>
      </c>
      <c r="O143" s="25">
        <v>12485736</v>
      </c>
      <c r="P143" s="25">
        <v>12747831</v>
      </c>
      <c r="Q143" s="25">
        <v>13002234</v>
      </c>
      <c r="R143" s="25">
        <v>13252033</v>
      </c>
      <c r="S143" s="25">
        <v>13501931</v>
      </c>
      <c r="T143" s="25">
        <v>13755141</v>
      </c>
      <c r="U143" s="25">
        <v>14012894</v>
      </c>
      <c r="V143" s="25">
        <v>14273495</v>
      </c>
      <c r="W143" s="25">
        <v>14533691</v>
      </c>
      <c r="X143" s="25">
        <v>14788866</v>
      </c>
      <c r="Y143" s="25">
        <v>15035840</v>
      </c>
      <c r="Z143" s="25">
        <v>15272822</v>
      </c>
      <c r="AA143" s="25">
        <v>15501210</v>
      </c>
      <c r="AB143" s="25">
        <v>15724641</v>
      </c>
      <c r="AC143" s="25">
        <v>15948501</v>
      </c>
      <c r="AD143" s="25">
        <v>16176282</v>
      </c>
      <c r="AE143" s="25">
        <v>16408861</v>
      </c>
      <c r="AF143" s="25">
        <v>16643956</v>
      </c>
      <c r="AG143" s="25">
        <v>16878186</v>
      </c>
      <c r="AH143" s="25">
        <v>17106752</v>
      </c>
      <c r="AI143" s="25">
        <v>17325769</v>
      </c>
      <c r="AJ143" s="25">
        <v>17535732</v>
      </c>
      <c r="AK143" s="25">
        <v>17736827</v>
      </c>
      <c r="AL143" s="25">
        <v>17924827</v>
      </c>
      <c r="AM143" s="25">
        <v>18094474</v>
      </c>
      <c r="AN143" s="25">
        <v>18242917</v>
      </c>
      <c r="AO143" s="25">
        <v>18367290</v>
      </c>
      <c r="AP143" s="25">
        <v>18470897</v>
      </c>
      <c r="AQ143" s="25">
        <v>18564595</v>
      </c>
      <c r="AR143" s="25">
        <v>18663293</v>
      </c>
      <c r="AS143" s="25">
        <v>18777606</v>
      </c>
      <c r="AT143" s="25">
        <v>18911727</v>
      </c>
      <c r="AU143" s="25">
        <v>19062476</v>
      </c>
      <c r="AV143" s="25">
        <v>19224036</v>
      </c>
      <c r="AW143" s="25">
        <v>19387153</v>
      </c>
      <c r="AX143" s="25">
        <v>19544988</v>
      </c>
      <c r="AY143" s="25">
        <v>19695977</v>
      </c>
      <c r="AZ143" s="25">
        <v>19842044</v>
      </c>
      <c r="BA143" s="25">
        <v>19983984</v>
      </c>
      <c r="BB143" s="25">
        <v>20123508</v>
      </c>
      <c r="BC143" s="25">
        <v>20261738</v>
      </c>
      <c r="BD143" s="25">
        <v>20398496</v>
      </c>
      <c r="BE143" s="25">
        <v>20425000</v>
      </c>
      <c r="BF143" s="25">
        <v>20585000</v>
      </c>
      <c r="BG143" s="25">
        <v>20778000</v>
      </c>
      <c r="BH143" s="25">
        <v>20970000</v>
      </c>
      <c r="BI143" s="25">
        <v>21203000</v>
      </c>
      <c r="BJ143" s="25">
        <v>21444000</v>
      </c>
      <c r="BK143" s="25">
        <v>21670000</v>
      </c>
      <c r="BL143" s="25">
        <v>21803000</v>
      </c>
      <c r="BM143" s="25">
        <v>21919000</v>
      </c>
      <c r="BN143" s="25">
        <v>22156000</v>
      </c>
    </row>
    <row r="144" spans="1:66" x14ac:dyDescent="0.25">
      <c r="A144" s="25" t="s">
        <v>1301</v>
      </c>
      <c r="B144" s="25" t="s">
        <v>588</v>
      </c>
      <c r="C144" s="25" t="s">
        <v>1444</v>
      </c>
      <c r="D144" s="25" t="s">
        <v>1445</v>
      </c>
      <c r="E144" s="25">
        <v>988626091</v>
      </c>
      <c r="F144" s="25">
        <v>1011300866</v>
      </c>
      <c r="G144" s="25">
        <v>1034742138</v>
      </c>
      <c r="H144" s="25">
        <v>1058918092</v>
      </c>
      <c r="I144" s="25">
        <v>1083774162</v>
      </c>
      <c r="J144" s="25">
        <v>1109268545</v>
      </c>
      <c r="K144" s="25">
        <v>1135402774</v>
      </c>
      <c r="L144" s="25">
        <v>1162186728</v>
      </c>
      <c r="M144" s="25">
        <v>1189633927</v>
      </c>
      <c r="N144" s="25">
        <v>1217759143</v>
      </c>
      <c r="O144" s="25">
        <v>1246579469</v>
      </c>
      <c r="P144" s="25">
        <v>1276118989</v>
      </c>
      <c r="Q144" s="25">
        <v>1306406127</v>
      </c>
      <c r="R144" s="25">
        <v>1337477891</v>
      </c>
      <c r="S144" s="25">
        <v>1369387911</v>
      </c>
      <c r="T144" s="25">
        <v>1402176498</v>
      </c>
      <c r="U144" s="25">
        <v>1435819972</v>
      </c>
      <c r="V144" s="25">
        <v>1470338714</v>
      </c>
      <c r="W144" s="25">
        <v>1505866299</v>
      </c>
      <c r="X144" s="25">
        <v>1542579134</v>
      </c>
      <c r="Y144" s="25">
        <v>1580577179</v>
      </c>
      <c r="Z144" s="25">
        <v>1619932231</v>
      </c>
      <c r="AA144" s="25">
        <v>1660412596</v>
      </c>
      <c r="AB144" s="25">
        <v>1701925574</v>
      </c>
      <c r="AC144" s="25">
        <v>1744180194</v>
      </c>
      <c r="AD144" s="25">
        <v>1786906077</v>
      </c>
      <c r="AE144" s="25">
        <v>1830076547</v>
      </c>
      <c r="AF144" s="25">
        <v>1873650309</v>
      </c>
      <c r="AG144" s="25">
        <v>1917488437</v>
      </c>
      <c r="AH144" s="25">
        <v>1961443001</v>
      </c>
      <c r="AI144" s="25">
        <v>2007304045</v>
      </c>
      <c r="AJ144" s="25">
        <v>2050963637</v>
      </c>
      <c r="AK144" s="25">
        <v>2094542057</v>
      </c>
      <c r="AL144" s="25">
        <v>2137843996</v>
      </c>
      <c r="AM144" s="25">
        <v>2180801927</v>
      </c>
      <c r="AN144" s="25">
        <v>2223706508</v>
      </c>
      <c r="AO144" s="25">
        <v>2266705711</v>
      </c>
      <c r="AP144" s="25">
        <v>2309745209</v>
      </c>
      <c r="AQ144" s="25">
        <v>2352708816</v>
      </c>
      <c r="AR144" s="25">
        <v>2395500288</v>
      </c>
      <c r="AS144" s="25">
        <v>2438276129</v>
      </c>
      <c r="AT144" s="25">
        <v>2480944573</v>
      </c>
      <c r="AU144" s="25">
        <v>2523627628</v>
      </c>
      <c r="AV144" s="25">
        <v>2566374848</v>
      </c>
      <c r="AW144" s="25">
        <v>2609199736</v>
      </c>
      <c r="AX144" s="25">
        <v>2652117955</v>
      </c>
      <c r="AY144" s="25">
        <v>2695156950</v>
      </c>
      <c r="AZ144" s="25">
        <v>2738371491</v>
      </c>
      <c r="BA144" s="25">
        <v>2781815342</v>
      </c>
      <c r="BB144" s="25">
        <v>2825555944</v>
      </c>
      <c r="BC144" s="25">
        <v>2869900017</v>
      </c>
      <c r="BD144" s="25">
        <v>2914508526</v>
      </c>
      <c r="BE144" s="25">
        <v>2958978379</v>
      </c>
      <c r="BF144" s="25">
        <v>3003828154</v>
      </c>
      <c r="BG144" s="25">
        <v>3048756862</v>
      </c>
      <c r="BH144" s="25">
        <v>3093861642</v>
      </c>
      <c r="BI144" s="25">
        <v>3139004988</v>
      </c>
      <c r="BJ144" s="25">
        <v>3184107532</v>
      </c>
      <c r="BK144" s="25">
        <v>3229156489</v>
      </c>
      <c r="BL144" s="25">
        <v>3274021191</v>
      </c>
      <c r="BM144" s="25">
        <v>3318682068</v>
      </c>
      <c r="BN144" s="25">
        <v>3363196656</v>
      </c>
    </row>
    <row r="145" spans="1:66" x14ac:dyDescent="0.25">
      <c r="A145" s="25" t="s">
        <v>1303</v>
      </c>
      <c r="B145" s="25" t="s">
        <v>1302</v>
      </c>
      <c r="C145" s="25" t="s">
        <v>1444</v>
      </c>
      <c r="D145" s="25" t="s">
        <v>1445</v>
      </c>
      <c r="E145" s="25">
        <v>2244700479</v>
      </c>
      <c r="F145" s="25">
        <v>2273945110</v>
      </c>
      <c r="G145" s="25">
        <v>2316484209</v>
      </c>
      <c r="H145" s="25">
        <v>2371218025</v>
      </c>
      <c r="I145" s="25">
        <v>2426432129</v>
      </c>
      <c r="J145" s="25">
        <v>2483422664</v>
      </c>
      <c r="K145" s="25">
        <v>2544090232</v>
      </c>
      <c r="L145" s="25">
        <v>2604644271</v>
      </c>
      <c r="M145" s="25">
        <v>2666962174</v>
      </c>
      <c r="N145" s="25">
        <v>2731770598</v>
      </c>
      <c r="O145" s="25">
        <v>2798258181</v>
      </c>
      <c r="P145" s="25">
        <v>2866198148</v>
      </c>
      <c r="Q145" s="25">
        <v>2933235961</v>
      </c>
      <c r="R145" s="25">
        <v>3000249265</v>
      </c>
      <c r="S145" s="25">
        <v>3066813686</v>
      </c>
      <c r="T145" s="25">
        <v>3132064028</v>
      </c>
      <c r="U145" s="25">
        <v>3196797795</v>
      </c>
      <c r="V145" s="25">
        <v>3261100939</v>
      </c>
      <c r="W145" s="25">
        <v>3326539370</v>
      </c>
      <c r="X145" s="25">
        <v>3393547525</v>
      </c>
      <c r="Y145" s="25">
        <v>3461532116</v>
      </c>
      <c r="Z145" s="25">
        <v>3531518344</v>
      </c>
      <c r="AA145" s="25">
        <v>3604927869</v>
      </c>
      <c r="AB145" s="25">
        <v>3679529273</v>
      </c>
      <c r="AC145" s="25">
        <v>3754210988</v>
      </c>
      <c r="AD145" s="25">
        <v>3830354879</v>
      </c>
      <c r="AE145" s="25">
        <v>3908696127</v>
      </c>
      <c r="AF145" s="25">
        <v>3989195046</v>
      </c>
      <c r="AG145" s="25">
        <v>4070474294</v>
      </c>
      <c r="AH145" s="25">
        <v>4151278054</v>
      </c>
      <c r="AI145" s="25">
        <v>4233094650</v>
      </c>
      <c r="AJ145" s="25">
        <v>4312368597</v>
      </c>
      <c r="AK145" s="25">
        <v>4390151296</v>
      </c>
      <c r="AL145" s="25">
        <v>4466940716</v>
      </c>
      <c r="AM145" s="25">
        <v>4543177466</v>
      </c>
      <c r="AN145" s="25">
        <v>4618696093</v>
      </c>
      <c r="AO145" s="25">
        <v>4694052890</v>
      </c>
      <c r="AP145" s="25">
        <v>4769309184</v>
      </c>
      <c r="AQ145" s="25">
        <v>4843812689</v>
      </c>
      <c r="AR145" s="25">
        <v>4917122555</v>
      </c>
      <c r="AS145" s="25">
        <v>4989857817</v>
      </c>
      <c r="AT145" s="25">
        <v>5062005531</v>
      </c>
      <c r="AU145" s="25">
        <v>5133727377</v>
      </c>
      <c r="AV145" s="25">
        <v>5205374431</v>
      </c>
      <c r="AW145" s="25">
        <v>5277135766</v>
      </c>
      <c r="AX145" s="25">
        <v>5349238979</v>
      </c>
      <c r="AY145" s="25">
        <v>5421454926</v>
      </c>
      <c r="AZ145" s="25">
        <v>5493905785</v>
      </c>
      <c r="BA145" s="25">
        <v>5567161489</v>
      </c>
      <c r="BB145" s="25">
        <v>5640982842</v>
      </c>
      <c r="BC145" s="25">
        <v>5715348512</v>
      </c>
      <c r="BD145" s="25">
        <v>5791393958</v>
      </c>
      <c r="BE145" s="25">
        <v>5869616742</v>
      </c>
      <c r="BF145" s="25">
        <v>5948565943</v>
      </c>
      <c r="BG145" s="25">
        <v>6027587134</v>
      </c>
      <c r="BH145" s="25">
        <v>6106513340</v>
      </c>
      <c r="BI145" s="25">
        <v>6185804647</v>
      </c>
      <c r="BJ145" s="25">
        <v>6265829670</v>
      </c>
      <c r="BK145" s="25">
        <v>6343992496</v>
      </c>
      <c r="BL145" s="25">
        <v>6420460567</v>
      </c>
      <c r="BM145" s="25">
        <v>6494812232</v>
      </c>
      <c r="BN145" s="25">
        <v>6566551568</v>
      </c>
    </row>
    <row r="146" spans="1:66" x14ac:dyDescent="0.25">
      <c r="A146" s="25" t="s">
        <v>330</v>
      </c>
      <c r="B146" s="25" t="s">
        <v>225</v>
      </c>
      <c r="C146" s="25" t="s">
        <v>1444</v>
      </c>
      <c r="D146" s="25" t="s">
        <v>1445</v>
      </c>
      <c r="E146" s="25">
        <v>837264</v>
      </c>
      <c r="F146" s="25">
        <v>852892</v>
      </c>
      <c r="G146" s="25">
        <v>869132</v>
      </c>
      <c r="H146" s="25">
        <v>886061</v>
      </c>
      <c r="I146" s="25">
        <v>903757</v>
      </c>
      <c r="J146" s="25">
        <v>922307</v>
      </c>
      <c r="K146" s="25">
        <v>941798</v>
      </c>
      <c r="L146" s="25">
        <v>962279</v>
      </c>
      <c r="M146" s="25">
        <v>983683</v>
      </c>
      <c r="N146" s="25">
        <v>1005911</v>
      </c>
      <c r="O146" s="25">
        <v>1028930</v>
      </c>
      <c r="P146" s="25">
        <v>1052619</v>
      </c>
      <c r="Q146" s="25">
        <v>1077102</v>
      </c>
      <c r="R146" s="25">
        <v>1102885</v>
      </c>
      <c r="S146" s="25">
        <v>1130634</v>
      </c>
      <c r="T146" s="25">
        <v>1160795</v>
      </c>
      <c r="U146" s="25">
        <v>1193517</v>
      </c>
      <c r="V146" s="25">
        <v>1228527</v>
      </c>
      <c r="W146" s="25">
        <v>1265211</v>
      </c>
      <c r="X146" s="25">
        <v>1302670</v>
      </c>
      <c r="Y146" s="25">
        <v>1340258</v>
      </c>
      <c r="Z146" s="25">
        <v>1377808</v>
      </c>
      <c r="AA146" s="25">
        <v>1415362</v>
      </c>
      <c r="AB146" s="25">
        <v>1452727</v>
      </c>
      <c r="AC146" s="25">
        <v>1489685</v>
      </c>
      <c r="AD146" s="25">
        <v>1526132</v>
      </c>
      <c r="AE146" s="25">
        <v>1561687</v>
      </c>
      <c r="AF146" s="25">
        <v>1596395</v>
      </c>
      <c r="AG146" s="25">
        <v>1630993</v>
      </c>
      <c r="AH146" s="25">
        <v>1666564</v>
      </c>
      <c r="AI146" s="25">
        <v>1703757</v>
      </c>
      <c r="AJ146" s="25">
        <v>1742534</v>
      </c>
      <c r="AK146" s="25">
        <v>1782284</v>
      </c>
      <c r="AL146" s="25">
        <v>1822237</v>
      </c>
      <c r="AM146" s="25">
        <v>1861323</v>
      </c>
      <c r="AN146" s="25">
        <v>1898598</v>
      </c>
      <c r="AO146" s="25">
        <v>1934294</v>
      </c>
      <c r="AP146" s="25">
        <v>1968054</v>
      </c>
      <c r="AQ146" s="25">
        <v>1997524</v>
      </c>
      <c r="AR146" s="25">
        <v>2019732</v>
      </c>
      <c r="AS146" s="25">
        <v>2032805</v>
      </c>
      <c r="AT146" s="25">
        <v>2035738</v>
      </c>
      <c r="AU146" s="25">
        <v>2029832</v>
      </c>
      <c r="AV146" s="25">
        <v>2018355</v>
      </c>
      <c r="AW146" s="25">
        <v>2005953</v>
      </c>
      <c r="AX146" s="25">
        <v>1996115</v>
      </c>
      <c r="AY146" s="25">
        <v>1989933</v>
      </c>
      <c r="AZ146" s="25">
        <v>1986926</v>
      </c>
      <c r="BA146" s="25">
        <v>1987130</v>
      </c>
      <c r="BB146" s="25">
        <v>1990135</v>
      </c>
      <c r="BC146" s="25">
        <v>1995575</v>
      </c>
      <c r="BD146" s="25">
        <v>2003793</v>
      </c>
      <c r="BE146" s="25">
        <v>2014988</v>
      </c>
      <c r="BF146" s="25">
        <v>2028528</v>
      </c>
      <c r="BG146" s="25">
        <v>2043448</v>
      </c>
      <c r="BH146" s="25">
        <v>2059011</v>
      </c>
      <c r="BI146" s="25">
        <v>2075041</v>
      </c>
      <c r="BJ146" s="25">
        <v>2091532</v>
      </c>
      <c r="BK146" s="25">
        <v>2108327</v>
      </c>
      <c r="BL146" s="25">
        <v>2125267</v>
      </c>
      <c r="BM146" s="25">
        <v>2142252</v>
      </c>
      <c r="BN146" s="25">
        <v>2159067</v>
      </c>
    </row>
    <row r="147" spans="1:66" x14ac:dyDescent="0.25">
      <c r="A147" s="25" t="s">
        <v>1305</v>
      </c>
      <c r="B147" s="25" t="s">
        <v>1304</v>
      </c>
      <c r="C147" s="25" t="s">
        <v>1444</v>
      </c>
      <c r="D147" s="25" t="s">
        <v>1445</v>
      </c>
      <c r="E147" s="25">
        <v>1096903448</v>
      </c>
      <c r="F147" s="25">
        <v>1099284940</v>
      </c>
      <c r="G147" s="25">
        <v>1113927919</v>
      </c>
      <c r="H147" s="25">
        <v>1139889997</v>
      </c>
      <c r="I147" s="25">
        <v>1165421495</v>
      </c>
      <c r="J147" s="25">
        <v>1191679434</v>
      </c>
      <c r="K147" s="25">
        <v>1220687497</v>
      </c>
      <c r="L147" s="25">
        <v>1248850553</v>
      </c>
      <c r="M147" s="25">
        <v>1277803242</v>
      </c>
      <c r="N147" s="25">
        <v>1308225875</v>
      </c>
      <c r="O147" s="25">
        <v>1339320296</v>
      </c>
      <c r="P147" s="25">
        <v>1370950386</v>
      </c>
      <c r="Q147" s="25">
        <v>1400911434</v>
      </c>
      <c r="R147" s="25">
        <v>1429901917</v>
      </c>
      <c r="S147" s="25">
        <v>1457475769</v>
      </c>
      <c r="T147" s="25">
        <v>1482809855</v>
      </c>
      <c r="U147" s="25">
        <v>1506611986</v>
      </c>
      <c r="V147" s="25">
        <v>1528866928</v>
      </c>
      <c r="W147" s="25">
        <v>1551073484</v>
      </c>
      <c r="X147" s="25">
        <v>1573488423</v>
      </c>
      <c r="Y147" s="25">
        <v>1595481006</v>
      </c>
      <c r="Z147" s="25">
        <v>1618039026</v>
      </c>
      <c r="AA147" s="25">
        <v>1642764734</v>
      </c>
      <c r="AB147" s="25">
        <v>1667457285</v>
      </c>
      <c r="AC147" s="25">
        <v>1691255626</v>
      </c>
      <c r="AD147" s="25">
        <v>1715762768</v>
      </c>
      <c r="AE147" s="25">
        <v>1741726104</v>
      </c>
      <c r="AF147" s="25">
        <v>1769123601</v>
      </c>
      <c r="AG147" s="25">
        <v>1796650131</v>
      </c>
      <c r="AH147" s="25">
        <v>1823252483</v>
      </c>
      <c r="AI147" s="25">
        <v>1848493286</v>
      </c>
      <c r="AJ147" s="25">
        <v>1872533228</v>
      </c>
      <c r="AK147" s="25">
        <v>1892668417</v>
      </c>
      <c r="AL147" s="25">
        <v>1913821985</v>
      </c>
      <c r="AM147" s="25">
        <v>1934464425</v>
      </c>
      <c r="AN147" s="25">
        <v>1955853024</v>
      </c>
      <c r="AO147" s="25">
        <v>1975201502</v>
      </c>
      <c r="AP147" s="25">
        <v>1994262421</v>
      </c>
      <c r="AQ147" s="25">
        <v>2012567157</v>
      </c>
      <c r="AR147" s="25">
        <v>2029606212</v>
      </c>
      <c r="AS147" s="25">
        <v>2045117456</v>
      </c>
      <c r="AT147" s="25">
        <v>2059865510</v>
      </c>
      <c r="AU147" s="25">
        <v>2073728615</v>
      </c>
      <c r="AV147" s="25">
        <v>2087283920</v>
      </c>
      <c r="AW147" s="25">
        <v>2100722053</v>
      </c>
      <c r="AX147" s="25">
        <v>2114284047</v>
      </c>
      <c r="AY147" s="25">
        <v>2127728043</v>
      </c>
      <c r="AZ147" s="25">
        <v>2140885484</v>
      </c>
      <c r="BA147" s="25">
        <v>2154327657</v>
      </c>
      <c r="BB147" s="25">
        <v>2167824335</v>
      </c>
      <c r="BC147" s="25">
        <v>2180813069</v>
      </c>
      <c r="BD147" s="25">
        <v>2194720542</v>
      </c>
      <c r="BE147" s="25">
        <v>2210411890</v>
      </c>
      <c r="BF147" s="25">
        <v>2226143139</v>
      </c>
      <c r="BG147" s="25">
        <v>2241445370</v>
      </c>
      <c r="BH147" s="25">
        <v>2256036257</v>
      </c>
      <c r="BI147" s="25">
        <v>2270527108</v>
      </c>
      <c r="BJ147" s="25">
        <v>2285348589</v>
      </c>
      <c r="BK147" s="25">
        <v>2297874675</v>
      </c>
      <c r="BL147" s="25">
        <v>2308520840</v>
      </c>
      <c r="BM147" s="25">
        <v>2316803603</v>
      </c>
      <c r="BN147" s="25">
        <v>2322070390</v>
      </c>
    </row>
    <row r="148" spans="1:66" x14ac:dyDescent="0.25">
      <c r="A148" s="25" t="s">
        <v>427</v>
      </c>
      <c r="B148" s="25" t="s">
        <v>115</v>
      </c>
      <c r="C148" s="25" t="s">
        <v>1444</v>
      </c>
      <c r="D148" s="25" t="s">
        <v>1445</v>
      </c>
      <c r="E148" s="25">
        <v>2778550</v>
      </c>
      <c r="F148" s="25">
        <v>2823550</v>
      </c>
      <c r="G148" s="25">
        <v>2863350</v>
      </c>
      <c r="H148" s="25">
        <v>2898950</v>
      </c>
      <c r="I148" s="25">
        <v>2935200</v>
      </c>
      <c r="J148" s="25">
        <v>2971450</v>
      </c>
      <c r="K148" s="25">
        <v>3008050</v>
      </c>
      <c r="L148" s="25">
        <v>3044400</v>
      </c>
      <c r="M148" s="25">
        <v>3078850</v>
      </c>
      <c r="N148" s="25">
        <v>3107321</v>
      </c>
      <c r="O148" s="25">
        <v>3139689</v>
      </c>
      <c r="P148" s="25">
        <v>3179041</v>
      </c>
      <c r="Q148" s="25">
        <v>3213622</v>
      </c>
      <c r="R148" s="25">
        <v>3244438</v>
      </c>
      <c r="S148" s="25">
        <v>3273894</v>
      </c>
      <c r="T148" s="25">
        <v>3301652</v>
      </c>
      <c r="U148" s="25">
        <v>3328664</v>
      </c>
      <c r="V148" s="25">
        <v>3355036</v>
      </c>
      <c r="W148" s="25">
        <v>3379514</v>
      </c>
      <c r="X148" s="25">
        <v>3397842</v>
      </c>
      <c r="Y148" s="25">
        <v>3413202</v>
      </c>
      <c r="Z148" s="25">
        <v>3432947</v>
      </c>
      <c r="AA148" s="25">
        <v>3457179</v>
      </c>
      <c r="AB148" s="25">
        <v>3485192</v>
      </c>
      <c r="AC148" s="25">
        <v>3514205</v>
      </c>
      <c r="AD148" s="25">
        <v>3544543</v>
      </c>
      <c r="AE148" s="25">
        <v>3578914</v>
      </c>
      <c r="AF148" s="25">
        <v>3616367</v>
      </c>
      <c r="AG148" s="25">
        <v>3655049</v>
      </c>
      <c r="AH148" s="25">
        <v>3684255</v>
      </c>
      <c r="AI148" s="25">
        <v>3697838</v>
      </c>
      <c r="AJ148" s="25">
        <v>3704134</v>
      </c>
      <c r="AK148" s="25">
        <v>3700114</v>
      </c>
      <c r="AL148" s="25">
        <v>3682613</v>
      </c>
      <c r="AM148" s="25">
        <v>3657144</v>
      </c>
      <c r="AN148" s="25">
        <v>3629102</v>
      </c>
      <c r="AO148" s="25">
        <v>3601613</v>
      </c>
      <c r="AP148" s="25">
        <v>3575137</v>
      </c>
      <c r="AQ148" s="25">
        <v>3549331</v>
      </c>
      <c r="AR148" s="25">
        <v>3524238</v>
      </c>
      <c r="AS148" s="25">
        <v>3499536</v>
      </c>
      <c r="AT148" s="25">
        <v>3470818</v>
      </c>
      <c r="AU148" s="25">
        <v>3443067</v>
      </c>
      <c r="AV148" s="25">
        <v>3415213</v>
      </c>
      <c r="AW148" s="25">
        <v>3377075</v>
      </c>
      <c r="AX148" s="25">
        <v>3322528</v>
      </c>
      <c r="AY148" s="25">
        <v>3269909</v>
      </c>
      <c r="AZ148" s="25">
        <v>3231294</v>
      </c>
      <c r="BA148" s="25">
        <v>3198231</v>
      </c>
      <c r="BB148" s="25">
        <v>3162916</v>
      </c>
      <c r="BC148" s="25">
        <v>3097282</v>
      </c>
      <c r="BD148" s="25">
        <v>3028115</v>
      </c>
      <c r="BE148" s="25">
        <v>2987773</v>
      </c>
      <c r="BF148" s="25">
        <v>2957689</v>
      </c>
      <c r="BG148" s="25">
        <v>2932367</v>
      </c>
      <c r="BH148" s="25">
        <v>2904910</v>
      </c>
      <c r="BI148" s="25">
        <v>2868231</v>
      </c>
      <c r="BJ148" s="25">
        <v>2828403</v>
      </c>
      <c r="BK148" s="25">
        <v>2801543</v>
      </c>
      <c r="BL148" s="25">
        <v>2794137</v>
      </c>
      <c r="BM148" s="25">
        <v>2794885</v>
      </c>
      <c r="BN148" s="25">
        <v>2795321</v>
      </c>
    </row>
    <row r="149" spans="1:66" x14ac:dyDescent="0.25">
      <c r="A149" s="25" t="s">
        <v>455</v>
      </c>
      <c r="B149" s="25" t="s">
        <v>120</v>
      </c>
      <c r="C149" s="25" t="s">
        <v>1444</v>
      </c>
      <c r="D149" s="25" t="s">
        <v>1445</v>
      </c>
      <c r="E149" s="25">
        <v>313970</v>
      </c>
      <c r="F149" s="25">
        <v>316845</v>
      </c>
      <c r="G149" s="25">
        <v>320750</v>
      </c>
      <c r="H149" s="25">
        <v>324100</v>
      </c>
      <c r="I149" s="25">
        <v>327750</v>
      </c>
      <c r="J149" s="25">
        <v>331500</v>
      </c>
      <c r="K149" s="25">
        <v>333895</v>
      </c>
      <c r="L149" s="25">
        <v>334995</v>
      </c>
      <c r="M149" s="25">
        <v>335850</v>
      </c>
      <c r="N149" s="25">
        <v>337500</v>
      </c>
      <c r="O149" s="25">
        <v>339171</v>
      </c>
      <c r="P149" s="25">
        <v>342421</v>
      </c>
      <c r="Q149" s="25">
        <v>346600</v>
      </c>
      <c r="R149" s="25">
        <v>350450</v>
      </c>
      <c r="S149" s="25">
        <v>355050</v>
      </c>
      <c r="T149" s="25">
        <v>358950</v>
      </c>
      <c r="U149" s="25">
        <v>360731</v>
      </c>
      <c r="V149" s="25">
        <v>361358</v>
      </c>
      <c r="W149" s="25">
        <v>362007</v>
      </c>
      <c r="X149" s="25">
        <v>362856</v>
      </c>
      <c r="Y149" s="25">
        <v>364150</v>
      </c>
      <c r="Z149" s="25">
        <v>365225</v>
      </c>
      <c r="AA149" s="25">
        <v>365525</v>
      </c>
      <c r="AB149" s="25">
        <v>365622</v>
      </c>
      <c r="AC149" s="25">
        <v>365998</v>
      </c>
      <c r="AD149" s="25">
        <v>366706</v>
      </c>
      <c r="AE149" s="25">
        <v>368355</v>
      </c>
      <c r="AF149" s="25">
        <v>370750</v>
      </c>
      <c r="AG149" s="25">
        <v>373450</v>
      </c>
      <c r="AH149" s="25">
        <v>377100</v>
      </c>
      <c r="AI149" s="25">
        <v>381850</v>
      </c>
      <c r="AJ149" s="25">
        <v>387000</v>
      </c>
      <c r="AK149" s="25">
        <v>392175</v>
      </c>
      <c r="AL149" s="25">
        <v>397475</v>
      </c>
      <c r="AM149" s="25">
        <v>402925</v>
      </c>
      <c r="AN149" s="25">
        <v>408625</v>
      </c>
      <c r="AO149" s="25">
        <v>414225</v>
      </c>
      <c r="AP149" s="25">
        <v>419450</v>
      </c>
      <c r="AQ149" s="25">
        <v>424700</v>
      </c>
      <c r="AR149" s="25">
        <v>430475</v>
      </c>
      <c r="AS149" s="25">
        <v>436300</v>
      </c>
      <c r="AT149" s="25">
        <v>441525</v>
      </c>
      <c r="AU149" s="25">
        <v>446175</v>
      </c>
      <c r="AV149" s="25">
        <v>451630</v>
      </c>
      <c r="AW149" s="25">
        <v>458095</v>
      </c>
      <c r="AX149" s="25">
        <v>465158</v>
      </c>
      <c r="AY149" s="25">
        <v>472637</v>
      </c>
      <c r="AZ149" s="25">
        <v>479993</v>
      </c>
      <c r="BA149" s="25">
        <v>488650</v>
      </c>
      <c r="BB149" s="25">
        <v>497783</v>
      </c>
      <c r="BC149" s="25">
        <v>506953</v>
      </c>
      <c r="BD149" s="25">
        <v>518347</v>
      </c>
      <c r="BE149" s="25">
        <v>530946</v>
      </c>
      <c r="BF149" s="25">
        <v>543360</v>
      </c>
      <c r="BG149" s="25">
        <v>556319</v>
      </c>
      <c r="BH149" s="25">
        <v>569604</v>
      </c>
      <c r="BI149" s="25">
        <v>582014</v>
      </c>
      <c r="BJ149" s="25">
        <v>596336</v>
      </c>
      <c r="BK149" s="25">
        <v>607950</v>
      </c>
      <c r="BL149" s="25">
        <v>620001</v>
      </c>
      <c r="BM149" s="25">
        <v>630419</v>
      </c>
      <c r="BN149" s="25">
        <v>639070</v>
      </c>
    </row>
    <row r="150" spans="1:66" x14ac:dyDescent="0.25">
      <c r="A150" s="25" t="s">
        <v>426</v>
      </c>
      <c r="B150" s="25" t="s">
        <v>122</v>
      </c>
      <c r="C150" s="25" t="s">
        <v>1444</v>
      </c>
      <c r="D150" s="25" t="s">
        <v>1445</v>
      </c>
      <c r="E150" s="25">
        <v>2120979</v>
      </c>
      <c r="F150" s="25">
        <v>2152681</v>
      </c>
      <c r="G150" s="25">
        <v>2181586</v>
      </c>
      <c r="H150" s="25">
        <v>2210919</v>
      </c>
      <c r="I150" s="25">
        <v>2240623</v>
      </c>
      <c r="J150" s="25">
        <v>2265919</v>
      </c>
      <c r="K150" s="25">
        <v>2283217</v>
      </c>
      <c r="L150" s="25">
        <v>2301220</v>
      </c>
      <c r="M150" s="25">
        <v>2323619</v>
      </c>
      <c r="N150" s="25">
        <v>2343173</v>
      </c>
      <c r="O150" s="25">
        <v>2359164</v>
      </c>
      <c r="P150" s="25">
        <v>2376389</v>
      </c>
      <c r="Q150" s="25">
        <v>2395674</v>
      </c>
      <c r="R150" s="25">
        <v>2415819</v>
      </c>
      <c r="S150" s="25">
        <v>2437186</v>
      </c>
      <c r="T150" s="25">
        <v>2456130</v>
      </c>
      <c r="U150" s="25">
        <v>2470989</v>
      </c>
      <c r="V150" s="25">
        <v>2485073</v>
      </c>
      <c r="W150" s="25">
        <v>2497921</v>
      </c>
      <c r="X150" s="25">
        <v>2505953</v>
      </c>
      <c r="Y150" s="25">
        <v>2511701</v>
      </c>
      <c r="Z150" s="25">
        <v>2519421</v>
      </c>
      <c r="AA150" s="25">
        <v>2531080</v>
      </c>
      <c r="AB150" s="25">
        <v>2546011</v>
      </c>
      <c r="AC150" s="25">
        <v>2562047</v>
      </c>
      <c r="AD150" s="25">
        <v>2578873</v>
      </c>
      <c r="AE150" s="25">
        <v>2599892</v>
      </c>
      <c r="AF150" s="25">
        <v>2626583</v>
      </c>
      <c r="AG150" s="25">
        <v>2653434</v>
      </c>
      <c r="AH150" s="25">
        <v>2666955</v>
      </c>
      <c r="AI150" s="25">
        <v>2663151</v>
      </c>
      <c r="AJ150" s="25">
        <v>2650581</v>
      </c>
      <c r="AK150" s="25">
        <v>2614338</v>
      </c>
      <c r="AL150" s="25">
        <v>2563290</v>
      </c>
      <c r="AM150" s="25">
        <v>2520742</v>
      </c>
      <c r="AN150" s="25">
        <v>2485056</v>
      </c>
      <c r="AO150" s="25">
        <v>2457222</v>
      </c>
      <c r="AP150" s="25">
        <v>2432851</v>
      </c>
      <c r="AQ150" s="25">
        <v>2410019</v>
      </c>
      <c r="AR150" s="25">
        <v>2390482</v>
      </c>
      <c r="AS150" s="25">
        <v>2367550</v>
      </c>
      <c r="AT150" s="25">
        <v>2337170</v>
      </c>
      <c r="AU150" s="25">
        <v>2310173</v>
      </c>
      <c r="AV150" s="25">
        <v>2287955</v>
      </c>
      <c r="AW150" s="25">
        <v>2263122</v>
      </c>
      <c r="AX150" s="25">
        <v>2238799</v>
      </c>
      <c r="AY150" s="25">
        <v>2218357</v>
      </c>
      <c r="AZ150" s="25">
        <v>2200325</v>
      </c>
      <c r="BA150" s="25">
        <v>2177322</v>
      </c>
      <c r="BB150" s="25">
        <v>2141669</v>
      </c>
      <c r="BC150" s="25">
        <v>2097555</v>
      </c>
      <c r="BD150" s="25">
        <v>2059709</v>
      </c>
      <c r="BE150" s="25">
        <v>2034319</v>
      </c>
      <c r="BF150" s="25">
        <v>2012647</v>
      </c>
      <c r="BG150" s="25">
        <v>1993782</v>
      </c>
      <c r="BH150" s="25">
        <v>1977527</v>
      </c>
      <c r="BI150" s="25">
        <v>1959537</v>
      </c>
      <c r="BJ150" s="25">
        <v>1942248</v>
      </c>
      <c r="BK150" s="25">
        <v>1927174</v>
      </c>
      <c r="BL150" s="25">
        <v>1913822</v>
      </c>
      <c r="BM150" s="25">
        <v>1900449</v>
      </c>
      <c r="BN150" s="25">
        <v>1883162</v>
      </c>
    </row>
    <row r="151" spans="1:66" x14ac:dyDescent="0.25">
      <c r="A151" s="25" t="s">
        <v>358</v>
      </c>
      <c r="B151" s="25" t="s">
        <v>1306</v>
      </c>
      <c r="C151" s="25" t="s">
        <v>1444</v>
      </c>
      <c r="D151" s="25" t="s">
        <v>1445</v>
      </c>
      <c r="E151" s="25">
        <v>167795</v>
      </c>
      <c r="F151" s="25">
        <v>170466</v>
      </c>
      <c r="G151" s="25">
        <v>176188</v>
      </c>
      <c r="H151" s="25">
        <v>184245</v>
      </c>
      <c r="I151" s="25">
        <v>193556</v>
      </c>
      <c r="J151" s="25">
        <v>203224</v>
      </c>
      <c r="K151" s="25">
        <v>213189</v>
      </c>
      <c r="L151" s="25">
        <v>223416</v>
      </c>
      <c r="M151" s="25">
        <v>233002</v>
      </c>
      <c r="N151" s="25">
        <v>240837</v>
      </c>
      <c r="O151" s="25">
        <v>246193</v>
      </c>
      <c r="P151" s="25">
        <v>248745</v>
      </c>
      <c r="Q151" s="25">
        <v>248770</v>
      </c>
      <c r="R151" s="25">
        <v>246945</v>
      </c>
      <c r="S151" s="25">
        <v>244289</v>
      </c>
      <c r="T151" s="25">
        <v>241631</v>
      </c>
      <c r="U151" s="25">
        <v>239074</v>
      </c>
      <c r="V151" s="25">
        <v>236669</v>
      </c>
      <c r="W151" s="25">
        <v>235175</v>
      </c>
      <c r="X151" s="25">
        <v>235440</v>
      </c>
      <c r="Y151" s="25">
        <v>238085</v>
      </c>
      <c r="Z151" s="25">
        <v>243373</v>
      </c>
      <c r="AA151" s="25">
        <v>251154</v>
      </c>
      <c r="AB151" s="25">
        <v>260921</v>
      </c>
      <c r="AC151" s="25">
        <v>271914</v>
      </c>
      <c r="AD151" s="25">
        <v>283490</v>
      </c>
      <c r="AE151" s="25">
        <v>295597</v>
      </c>
      <c r="AF151" s="25">
        <v>308181</v>
      </c>
      <c r="AG151" s="25">
        <v>320774</v>
      </c>
      <c r="AH151" s="25">
        <v>332783</v>
      </c>
      <c r="AI151" s="25">
        <v>343816</v>
      </c>
      <c r="AJ151" s="25">
        <v>353623</v>
      </c>
      <c r="AK151" s="25">
        <v>362308</v>
      </c>
      <c r="AL151" s="25">
        <v>370195</v>
      </c>
      <c r="AM151" s="25">
        <v>377805</v>
      </c>
      <c r="AN151" s="25">
        <v>385517</v>
      </c>
      <c r="AO151" s="25">
        <v>393376</v>
      </c>
      <c r="AP151" s="25">
        <v>401353</v>
      </c>
      <c r="AQ151" s="25">
        <v>409620</v>
      </c>
      <c r="AR151" s="25">
        <v>418388</v>
      </c>
      <c r="AS151" s="25">
        <v>427772</v>
      </c>
      <c r="AT151" s="25">
        <v>437928</v>
      </c>
      <c r="AU151" s="25">
        <v>448813</v>
      </c>
      <c r="AV151" s="25">
        <v>460157</v>
      </c>
      <c r="AW151" s="25">
        <v>471600</v>
      </c>
      <c r="AX151" s="25">
        <v>482863</v>
      </c>
      <c r="AY151" s="25">
        <v>493804</v>
      </c>
      <c r="AZ151" s="25">
        <v>504504</v>
      </c>
      <c r="BA151" s="25">
        <v>515232</v>
      </c>
      <c r="BB151" s="25">
        <v>526401</v>
      </c>
      <c r="BC151" s="25">
        <v>538215</v>
      </c>
      <c r="BD151" s="25">
        <v>550833</v>
      </c>
      <c r="BE151" s="25">
        <v>564037</v>
      </c>
      <c r="BF151" s="25">
        <v>577368</v>
      </c>
      <c r="BG151" s="25">
        <v>590210</v>
      </c>
      <c r="BH151" s="25">
        <v>602093</v>
      </c>
      <c r="BI151" s="25">
        <v>612824</v>
      </c>
      <c r="BJ151" s="25">
        <v>622578</v>
      </c>
      <c r="BK151" s="25">
        <v>631633</v>
      </c>
      <c r="BL151" s="25">
        <v>640446</v>
      </c>
      <c r="BM151" s="25">
        <v>649342</v>
      </c>
      <c r="BN151" s="25">
        <v>658391</v>
      </c>
    </row>
    <row r="152" spans="1:66" x14ac:dyDescent="0.25">
      <c r="A152" s="25" t="s">
        <v>485</v>
      </c>
      <c r="B152" s="25" t="s">
        <v>1307</v>
      </c>
      <c r="C152" s="25" t="s">
        <v>1444</v>
      </c>
      <c r="D152" s="25" t="s">
        <v>1445</v>
      </c>
      <c r="E152" s="25">
        <v>3898</v>
      </c>
      <c r="F152" s="25">
        <v>3996</v>
      </c>
      <c r="G152" s="25">
        <v>4078</v>
      </c>
      <c r="H152" s="25">
        <v>4179</v>
      </c>
      <c r="I152" s="25">
        <v>4302</v>
      </c>
      <c r="J152" s="25">
        <v>4471</v>
      </c>
      <c r="K152" s="25">
        <v>4675</v>
      </c>
      <c r="L152" s="25">
        <v>4922</v>
      </c>
      <c r="M152" s="25">
        <v>5194</v>
      </c>
      <c r="N152" s="25">
        <v>5461</v>
      </c>
      <c r="O152" s="25">
        <v>5707</v>
      </c>
      <c r="P152" s="25">
        <v>5945</v>
      </c>
      <c r="Q152" s="25">
        <v>6156</v>
      </c>
      <c r="R152" s="25">
        <v>6370</v>
      </c>
      <c r="S152" s="25">
        <v>6601</v>
      </c>
      <c r="T152" s="25">
        <v>6882</v>
      </c>
      <c r="U152" s="25">
        <v>7250</v>
      </c>
      <c r="V152" s="25">
        <v>7713</v>
      </c>
      <c r="W152" s="25">
        <v>8191</v>
      </c>
      <c r="X152" s="25">
        <v>8557</v>
      </c>
      <c r="Y152" s="25">
        <v>8777</v>
      </c>
      <c r="Z152" s="25">
        <v>8675</v>
      </c>
      <c r="AA152" s="25">
        <v>8372</v>
      </c>
      <c r="AB152" s="25">
        <v>8296</v>
      </c>
      <c r="AC152" s="25">
        <v>9067</v>
      </c>
      <c r="AD152" s="25">
        <v>11066</v>
      </c>
      <c r="AE152" s="25">
        <v>14561</v>
      </c>
      <c r="AF152" s="25">
        <v>19274</v>
      </c>
      <c r="AG152" s="25">
        <v>24374</v>
      </c>
      <c r="AH152" s="25">
        <v>28723</v>
      </c>
      <c r="AI152" s="25">
        <v>31522</v>
      </c>
      <c r="AJ152" s="25">
        <v>32441</v>
      </c>
      <c r="AK152" s="25">
        <v>31816</v>
      </c>
      <c r="AL152" s="25">
        <v>30194</v>
      </c>
      <c r="AM152" s="25">
        <v>28482</v>
      </c>
      <c r="AN152" s="25">
        <v>27320</v>
      </c>
      <c r="AO152" s="25">
        <v>26854</v>
      </c>
      <c r="AP152" s="25">
        <v>26910</v>
      </c>
      <c r="AQ152" s="25">
        <v>27388</v>
      </c>
      <c r="AR152" s="25">
        <v>28122</v>
      </c>
      <c r="AS152" s="25">
        <v>28935</v>
      </c>
      <c r="AT152" s="25">
        <v>29847</v>
      </c>
      <c r="AU152" s="25">
        <v>30913</v>
      </c>
      <c r="AV152" s="25">
        <v>32055</v>
      </c>
      <c r="AW152" s="25">
        <v>33187</v>
      </c>
      <c r="AX152" s="25">
        <v>34252</v>
      </c>
      <c r="AY152" s="25">
        <v>35240</v>
      </c>
      <c r="AZ152" s="25">
        <v>36138</v>
      </c>
      <c r="BA152" s="25">
        <v>36880</v>
      </c>
      <c r="BB152" s="25">
        <v>37380</v>
      </c>
      <c r="BC152" s="25">
        <v>37582</v>
      </c>
      <c r="BD152" s="25">
        <v>37451</v>
      </c>
      <c r="BE152" s="25">
        <v>37012</v>
      </c>
      <c r="BF152" s="25">
        <v>36458</v>
      </c>
      <c r="BG152" s="25">
        <v>36018</v>
      </c>
      <c r="BH152" s="25">
        <v>35865</v>
      </c>
      <c r="BI152" s="25">
        <v>36061</v>
      </c>
      <c r="BJ152" s="25">
        <v>36569</v>
      </c>
      <c r="BK152" s="25">
        <v>37264</v>
      </c>
      <c r="BL152" s="25">
        <v>38002</v>
      </c>
      <c r="BM152" s="25">
        <v>38659</v>
      </c>
      <c r="BN152" s="25">
        <v>39239</v>
      </c>
    </row>
    <row r="153" spans="1:66" x14ac:dyDescent="0.25">
      <c r="A153" s="25" t="s">
        <v>324</v>
      </c>
      <c r="B153" s="25" t="s">
        <v>93</v>
      </c>
      <c r="C153" s="25" t="s">
        <v>1444</v>
      </c>
      <c r="D153" s="25" t="s">
        <v>1445</v>
      </c>
      <c r="E153" s="25">
        <v>12328532</v>
      </c>
      <c r="F153" s="25">
        <v>12710587</v>
      </c>
      <c r="G153" s="25">
        <v>13094890</v>
      </c>
      <c r="H153" s="25">
        <v>13478425</v>
      </c>
      <c r="I153" s="25">
        <v>13857656</v>
      </c>
      <c r="J153" s="25">
        <v>14230163</v>
      </c>
      <c r="K153" s="25">
        <v>14595351</v>
      </c>
      <c r="L153" s="25">
        <v>14954037</v>
      </c>
      <c r="M153" s="25">
        <v>15307267</v>
      </c>
      <c r="N153" s="25">
        <v>15656846</v>
      </c>
      <c r="O153" s="25">
        <v>16004732</v>
      </c>
      <c r="P153" s="25">
        <v>16350883</v>
      </c>
      <c r="Q153" s="25">
        <v>16696890</v>
      </c>
      <c r="R153" s="25">
        <v>17048525</v>
      </c>
      <c r="S153" s="25">
        <v>17413149</v>
      </c>
      <c r="T153" s="25">
        <v>17796171</v>
      </c>
      <c r="U153" s="25">
        <v>18198836</v>
      </c>
      <c r="V153" s="25">
        <v>18620087</v>
      </c>
      <c r="W153" s="25">
        <v>19059773</v>
      </c>
      <c r="X153" s="25">
        <v>19516942</v>
      </c>
      <c r="Y153" s="25">
        <v>19990006</v>
      </c>
      <c r="Z153" s="25">
        <v>20479709</v>
      </c>
      <c r="AA153" s="25">
        <v>20984023</v>
      </c>
      <c r="AB153" s="25">
        <v>21495088</v>
      </c>
      <c r="AC153" s="25">
        <v>22002641</v>
      </c>
      <c r="AD153" s="25">
        <v>22499111</v>
      </c>
      <c r="AE153" s="25">
        <v>22980334</v>
      </c>
      <c r="AF153" s="25">
        <v>23447256</v>
      </c>
      <c r="AG153" s="25">
        <v>23903592</v>
      </c>
      <c r="AH153" s="25">
        <v>24355624</v>
      </c>
      <c r="AI153" s="25">
        <v>24807461</v>
      </c>
      <c r="AJ153" s="25">
        <v>25260407</v>
      </c>
      <c r="AK153" s="25">
        <v>25711410</v>
      </c>
      <c r="AL153" s="25">
        <v>26155204</v>
      </c>
      <c r="AM153" s="25">
        <v>26584473</v>
      </c>
      <c r="AN153" s="25">
        <v>26994255</v>
      </c>
      <c r="AO153" s="25">
        <v>27383472</v>
      </c>
      <c r="AP153" s="25">
        <v>27754573</v>
      </c>
      <c r="AQ153" s="25">
        <v>28110447</v>
      </c>
      <c r="AR153" s="25">
        <v>28455504</v>
      </c>
      <c r="AS153" s="25">
        <v>28793672</v>
      </c>
      <c r="AT153" s="25">
        <v>29126323</v>
      </c>
      <c r="AU153" s="25">
        <v>29454765</v>
      </c>
      <c r="AV153" s="25">
        <v>29782884</v>
      </c>
      <c r="AW153" s="25">
        <v>30115196</v>
      </c>
      <c r="AX153" s="25">
        <v>30455563</v>
      </c>
      <c r="AY153" s="25">
        <v>30804689</v>
      </c>
      <c r="AZ153" s="25">
        <v>31163670</v>
      </c>
      <c r="BA153" s="25">
        <v>31536807</v>
      </c>
      <c r="BB153" s="25">
        <v>31929087</v>
      </c>
      <c r="BC153" s="25">
        <v>32343384</v>
      </c>
      <c r="BD153" s="25">
        <v>32781860</v>
      </c>
      <c r="BE153" s="25">
        <v>33241898</v>
      </c>
      <c r="BF153" s="25">
        <v>33715705</v>
      </c>
      <c r="BG153" s="25">
        <v>34192358</v>
      </c>
      <c r="BH153" s="25">
        <v>34663608</v>
      </c>
      <c r="BI153" s="25">
        <v>35126274</v>
      </c>
      <c r="BJ153" s="25">
        <v>35581257</v>
      </c>
      <c r="BK153" s="25">
        <v>36029089</v>
      </c>
      <c r="BL153" s="25">
        <v>36471766</v>
      </c>
      <c r="BM153" s="25">
        <v>36910558</v>
      </c>
      <c r="BN153" s="25">
        <v>37344787</v>
      </c>
    </row>
    <row r="154" spans="1:66" x14ac:dyDescent="0.25">
      <c r="A154" s="25" t="s">
        <v>457</v>
      </c>
      <c r="B154" s="25" t="s">
        <v>456</v>
      </c>
      <c r="C154" s="25" t="s">
        <v>1444</v>
      </c>
      <c r="D154" s="25" t="s">
        <v>1445</v>
      </c>
      <c r="E154" s="25">
        <v>22461</v>
      </c>
      <c r="F154" s="25">
        <v>22813</v>
      </c>
      <c r="G154" s="25">
        <v>23043</v>
      </c>
      <c r="H154" s="25">
        <v>23165</v>
      </c>
      <c r="I154" s="25">
        <v>23236</v>
      </c>
      <c r="J154" s="25">
        <v>23289</v>
      </c>
      <c r="K154" s="25">
        <v>23302</v>
      </c>
      <c r="L154" s="25">
        <v>23292</v>
      </c>
      <c r="M154" s="25">
        <v>23295</v>
      </c>
      <c r="N154" s="25">
        <v>23348</v>
      </c>
      <c r="O154" s="25">
        <v>23487</v>
      </c>
      <c r="P154" s="25">
        <v>23721</v>
      </c>
      <c r="Q154" s="25">
        <v>24049</v>
      </c>
      <c r="R154" s="25">
        <v>24445</v>
      </c>
      <c r="S154" s="25">
        <v>24829</v>
      </c>
      <c r="T154" s="25">
        <v>25203</v>
      </c>
      <c r="U154" s="25">
        <v>25523</v>
      </c>
      <c r="V154" s="25">
        <v>25811</v>
      </c>
      <c r="W154" s="25">
        <v>26090</v>
      </c>
      <c r="X154" s="25">
        <v>26391</v>
      </c>
      <c r="Y154" s="25">
        <v>26752</v>
      </c>
      <c r="Z154" s="25">
        <v>27162</v>
      </c>
      <c r="AA154" s="25">
        <v>27633</v>
      </c>
      <c r="AB154" s="25">
        <v>28091</v>
      </c>
      <c r="AC154" s="25">
        <v>28511</v>
      </c>
      <c r="AD154" s="25">
        <v>28836</v>
      </c>
      <c r="AE154" s="25">
        <v>29050</v>
      </c>
      <c r="AF154" s="25">
        <v>29156</v>
      </c>
      <c r="AG154" s="25">
        <v>29232</v>
      </c>
      <c r="AH154" s="25">
        <v>29309</v>
      </c>
      <c r="AI154" s="25">
        <v>29433</v>
      </c>
      <c r="AJ154" s="25">
        <v>29629</v>
      </c>
      <c r="AK154" s="25">
        <v>29859</v>
      </c>
      <c r="AL154" s="25">
        <v>30145</v>
      </c>
      <c r="AM154" s="25">
        <v>30436</v>
      </c>
      <c r="AN154" s="25">
        <v>30731</v>
      </c>
      <c r="AO154" s="25">
        <v>31001</v>
      </c>
      <c r="AP154" s="25">
        <v>31268</v>
      </c>
      <c r="AQ154" s="25">
        <v>31554</v>
      </c>
      <c r="AR154" s="25">
        <v>31836</v>
      </c>
      <c r="AS154" s="25">
        <v>32148</v>
      </c>
      <c r="AT154" s="25">
        <v>32474</v>
      </c>
      <c r="AU154" s="25">
        <v>32804</v>
      </c>
      <c r="AV154" s="25">
        <v>33144</v>
      </c>
      <c r="AW154" s="25">
        <v>33499</v>
      </c>
      <c r="AX154" s="25">
        <v>33842</v>
      </c>
      <c r="AY154" s="25">
        <v>34189</v>
      </c>
      <c r="AZ154" s="25">
        <v>34524</v>
      </c>
      <c r="BA154" s="25">
        <v>34860</v>
      </c>
      <c r="BB154" s="25">
        <v>35223</v>
      </c>
      <c r="BC154" s="25">
        <v>35609</v>
      </c>
      <c r="BD154" s="25">
        <v>36025</v>
      </c>
      <c r="BE154" s="25">
        <v>36459</v>
      </c>
      <c r="BF154" s="25">
        <v>36899</v>
      </c>
      <c r="BG154" s="25">
        <v>37320</v>
      </c>
      <c r="BH154" s="25">
        <v>37723</v>
      </c>
      <c r="BI154" s="25">
        <v>38070</v>
      </c>
      <c r="BJ154" s="25">
        <v>38392</v>
      </c>
      <c r="BK154" s="25">
        <v>38682</v>
      </c>
      <c r="BL154" s="25">
        <v>38967</v>
      </c>
      <c r="BM154" s="25">
        <v>39244</v>
      </c>
      <c r="BN154" s="25">
        <v>39520</v>
      </c>
    </row>
    <row r="155" spans="1:66" x14ac:dyDescent="0.25">
      <c r="A155" s="25" t="s">
        <v>412</v>
      </c>
      <c r="B155" s="25" t="s">
        <v>158</v>
      </c>
      <c r="C155" s="25" t="s">
        <v>1444</v>
      </c>
      <c r="D155" s="25" t="s">
        <v>1445</v>
      </c>
      <c r="E155" s="25">
        <v>2043664</v>
      </c>
      <c r="F155" s="25">
        <v>2092667</v>
      </c>
      <c r="G155" s="25">
        <v>2140063</v>
      </c>
      <c r="H155" s="25">
        <v>2185050</v>
      </c>
      <c r="I155" s="25">
        <v>2228429</v>
      </c>
      <c r="J155" s="25">
        <v>2269399</v>
      </c>
      <c r="K155" s="25">
        <v>2307959</v>
      </c>
      <c r="L155" s="25">
        <v>2344108</v>
      </c>
      <c r="M155" s="25">
        <v>2377848</v>
      </c>
      <c r="N155" s="25">
        <v>2411588</v>
      </c>
      <c r="O155" s="25">
        <v>2445328</v>
      </c>
      <c r="P155" s="25">
        <v>2479871</v>
      </c>
      <c r="Q155" s="25">
        <v>2515217</v>
      </c>
      <c r="R155" s="25">
        <v>2549760</v>
      </c>
      <c r="S155" s="25">
        <v>2582697</v>
      </c>
      <c r="T155" s="25">
        <v>2611616</v>
      </c>
      <c r="U155" s="25">
        <v>2638126</v>
      </c>
      <c r="V155" s="25">
        <v>2660619</v>
      </c>
      <c r="W155" s="25">
        <v>2682309</v>
      </c>
      <c r="X155" s="25">
        <v>2703999</v>
      </c>
      <c r="Y155" s="25">
        <v>2728099</v>
      </c>
      <c r="Z155" s="25">
        <v>2754609</v>
      </c>
      <c r="AA155" s="25">
        <v>2782725</v>
      </c>
      <c r="AB155" s="25">
        <v>2811645</v>
      </c>
      <c r="AC155" s="25">
        <v>2840565</v>
      </c>
      <c r="AD155" s="25">
        <v>2867878</v>
      </c>
      <c r="AE155" s="25">
        <v>2893584</v>
      </c>
      <c r="AF155" s="25">
        <v>2918487</v>
      </c>
      <c r="AG155" s="25">
        <v>2940177</v>
      </c>
      <c r="AH155" s="25">
        <v>2957047</v>
      </c>
      <c r="AI155" s="25">
        <v>2969097</v>
      </c>
      <c r="AJ155" s="25">
        <v>2975523</v>
      </c>
      <c r="AK155" s="25">
        <v>2977130</v>
      </c>
      <c r="AL155" s="25">
        <v>2973114</v>
      </c>
      <c r="AM155" s="25">
        <v>2964277</v>
      </c>
      <c r="AN155" s="25">
        <v>2952307</v>
      </c>
      <c r="AO155" s="25">
        <v>2946401</v>
      </c>
      <c r="AP155" s="25">
        <v>2935524</v>
      </c>
      <c r="AQ155" s="25">
        <v>2934339</v>
      </c>
      <c r="AR155" s="25">
        <v>2929735</v>
      </c>
      <c r="AS155" s="25">
        <v>2923783</v>
      </c>
      <c r="AT155" s="25">
        <v>2917252</v>
      </c>
      <c r="AU155" s="25">
        <v>2910504</v>
      </c>
      <c r="AV155" s="25">
        <v>2902320</v>
      </c>
      <c r="AW155" s="25">
        <v>2895147</v>
      </c>
      <c r="AX155" s="25">
        <v>2888111</v>
      </c>
      <c r="AY155" s="25">
        <v>2880095</v>
      </c>
      <c r="AZ155" s="25">
        <v>2873429</v>
      </c>
      <c r="BA155" s="25">
        <v>2867964</v>
      </c>
      <c r="BB155" s="25">
        <v>2864346</v>
      </c>
      <c r="BC155" s="25">
        <v>2861487</v>
      </c>
      <c r="BD155" s="25">
        <v>2859833</v>
      </c>
      <c r="BE155" s="25">
        <v>2859458</v>
      </c>
      <c r="BF155" s="25">
        <v>2858692</v>
      </c>
      <c r="BG155" s="25">
        <v>2856950</v>
      </c>
      <c r="BH155" s="25">
        <v>2834530</v>
      </c>
      <c r="BI155" s="25">
        <v>2802170</v>
      </c>
      <c r="BJ155" s="25">
        <v>2755158</v>
      </c>
      <c r="BK155" s="25">
        <v>2708214</v>
      </c>
      <c r="BL155" s="25">
        <v>2664974</v>
      </c>
      <c r="BM155" s="25">
        <v>2620495</v>
      </c>
      <c r="BN155" s="25">
        <v>2573928</v>
      </c>
    </row>
    <row r="156" spans="1:66" x14ac:dyDescent="0.25">
      <c r="A156" s="25" t="s">
        <v>295</v>
      </c>
      <c r="B156" s="25" t="s">
        <v>196</v>
      </c>
      <c r="C156" s="25" t="s">
        <v>1444</v>
      </c>
      <c r="D156" s="25" t="s">
        <v>1445</v>
      </c>
      <c r="E156" s="25">
        <v>5099368</v>
      </c>
      <c r="F156" s="25">
        <v>5223561</v>
      </c>
      <c r="G156" s="25">
        <v>5352497</v>
      </c>
      <c r="H156" s="25">
        <v>5486319</v>
      </c>
      <c r="I156" s="25">
        <v>5625164</v>
      </c>
      <c r="J156" s="25">
        <v>5769215</v>
      </c>
      <c r="K156" s="25">
        <v>5918592</v>
      </c>
      <c r="L156" s="25">
        <v>6073529</v>
      </c>
      <c r="M156" s="25">
        <v>6234468</v>
      </c>
      <c r="N156" s="25">
        <v>6401920</v>
      </c>
      <c r="O156" s="25">
        <v>6576305</v>
      </c>
      <c r="P156" s="25">
        <v>6757853</v>
      </c>
      <c r="Q156" s="25">
        <v>6946619</v>
      </c>
      <c r="R156" s="25">
        <v>7142634</v>
      </c>
      <c r="S156" s="25">
        <v>7345773</v>
      </c>
      <c r="T156" s="25">
        <v>7556032</v>
      </c>
      <c r="U156" s="25">
        <v>7773452</v>
      </c>
      <c r="V156" s="25">
        <v>7998157</v>
      </c>
      <c r="W156" s="25">
        <v>8230214</v>
      </c>
      <c r="X156" s="25">
        <v>8469677</v>
      </c>
      <c r="Y156" s="25">
        <v>8716549</v>
      </c>
      <c r="Z156" s="25">
        <v>8971339</v>
      </c>
      <c r="AA156" s="25">
        <v>9234137</v>
      </c>
      <c r="AB156" s="25">
        <v>9504283</v>
      </c>
      <c r="AC156" s="25">
        <v>9780869</v>
      </c>
      <c r="AD156" s="25">
        <v>10063493</v>
      </c>
      <c r="AE156" s="25">
        <v>10352117</v>
      </c>
      <c r="AF156" s="25">
        <v>10647753</v>
      </c>
      <c r="AG156" s="25">
        <v>10952396</v>
      </c>
      <c r="AH156" s="25">
        <v>11268653</v>
      </c>
      <c r="AI156" s="25">
        <v>11598647</v>
      </c>
      <c r="AJ156" s="25">
        <v>11942809</v>
      </c>
      <c r="AK156" s="25">
        <v>12301338</v>
      </c>
      <c r="AL156" s="25">
        <v>12675469</v>
      </c>
      <c r="AM156" s="25">
        <v>13066544</v>
      </c>
      <c r="AN156" s="25">
        <v>13475403</v>
      </c>
      <c r="AO156" s="25">
        <v>13902697</v>
      </c>
      <c r="AP156" s="25">
        <v>14347860</v>
      </c>
      <c r="AQ156" s="25">
        <v>14808791</v>
      </c>
      <c r="AR156" s="25">
        <v>15282524</v>
      </c>
      <c r="AS156" s="25">
        <v>15766806</v>
      </c>
      <c r="AT156" s="25">
        <v>16260933</v>
      </c>
      <c r="AU156" s="25">
        <v>16765122</v>
      </c>
      <c r="AV156" s="25">
        <v>17279139</v>
      </c>
      <c r="AW156" s="25">
        <v>17802992</v>
      </c>
      <c r="AX156" s="25">
        <v>18336722</v>
      </c>
      <c r="AY156" s="25">
        <v>18880265</v>
      </c>
      <c r="AZ156" s="25">
        <v>19433520</v>
      </c>
      <c r="BA156" s="25">
        <v>19996476</v>
      </c>
      <c r="BB156" s="25">
        <v>20569115</v>
      </c>
      <c r="BC156" s="25">
        <v>21151640</v>
      </c>
      <c r="BD156" s="25">
        <v>21743970</v>
      </c>
      <c r="BE156" s="25">
        <v>22346641</v>
      </c>
      <c r="BF156" s="25">
        <v>22961259</v>
      </c>
      <c r="BG156" s="25">
        <v>23589897</v>
      </c>
      <c r="BH156" s="25">
        <v>24234080</v>
      </c>
      <c r="BI156" s="25">
        <v>24894370</v>
      </c>
      <c r="BJ156" s="25">
        <v>25570511</v>
      </c>
      <c r="BK156" s="25">
        <v>26262313</v>
      </c>
      <c r="BL156" s="25">
        <v>26969306</v>
      </c>
      <c r="BM156" s="25">
        <v>27691019</v>
      </c>
      <c r="BN156" s="25">
        <v>28427333</v>
      </c>
    </row>
    <row r="157" spans="1:66" x14ac:dyDescent="0.25">
      <c r="A157" s="25" t="s">
        <v>369</v>
      </c>
      <c r="B157" s="25" t="s">
        <v>212</v>
      </c>
      <c r="C157" s="25" t="s">
        <v>1444</v>
      </c>
      <c r="D157" s="25" t="s">
        <v>1445</v>
      </c>
      <c r="E157" s="25">
        <v>89873</v>
      </c>
      <c r="F157" s="25">
        <v>92328</v>
      </c>
      <c r="G157" s="25">
        <v>94902</v>
      </c>
      <c r="H157" s="25">
        <v>97540</v>
      </c>
      <c r="I157" s="25">
        <v>100177</v>
      </c>
      <c r="J157" s="25">
        <v>102710</v>
      </c>
      <c r="K157" s="25">
        <v>105129</v>
      </c>
      <c r="L157" s="25">
        <v>107481</v>
      </c>
      <c r="M157" s="25">
        <v>109893</v>
      </c>
      <c r="N157" s="25">
        <v>112582</v>
      </c>
      <c r="O157" s="25">
        <v>115688</v>
      </c>
      <c r="P157" s="25">
        <v>119303</v>
      </c>
      <c r="Q157" s="25">
        <v>123347</v>
      </c>
      <c r="R157" s="25">
        <v>127700</v>
      </c>
      <c r="S157" s="25">
        <v>132102</v>
      </c>
      <c r="T157" s="25">
        <v>136418</v>
      </c>
      <c r="U157" s="25">
        <v>140563</v>
      </c>
      <c r="V157" s="25">
        <v>144625</v>
      </c>
      <c r="W157" s="25">
        <v>148774</v>
      </c>
      <c r="X157" s="25">
        <v>153276</v>
      </c>
      <c r="Y157" s="25">
        <v>158271</v>
      </c>
      <c r="Z157" s="25">
        <v>163821</v>
      </c>
      <c r="AA157" s="25">
        <v>169849</v>
      </c>
      <c r="AB157" s="25">
        <v>176255</v>
      </c>
      <c r="AC157" s="25">
        <v>182848</v>
      </c>
      <c r="AD157" s="25">
        <v>189540</v>
      </c>
      <c r="AE157" s="25">
        <v>196262</v>
      </c>
      <c r="AF157" s="25">
        <v>203024</v>
      </c>
      <c r="AG157" s="25">
        <v>209787</v>
      </c>
      <c r="AH157" s="25">
        <v>216502</v>
      </c>
      <c r="AI157" s="25">
        <v>223159</v>
      </c>
      <c r="AJ157" s="25">
        <v>229743</v>
      </c>
      <c r="AK157" s="25">
        <v>236271</v>
      </c>
      <c r="AL157" s="25">
        <v>242596</v>
      </c>
      <c r="AM157" s="25">
        <v>248582</v>
      </c>
      <c r="AN157" s="25">
        <v>254144</v>
      </c>
      <c r="AO157" s="25">
        <v>259178</v>
      </c>
      <c r="AP157" s="25">
        <v>263836</v>
      </c>
      <c r="AQ157" s="25">
        <v>268445</v>
      </c>
      <c r="AR157" s="25">
        <v>273522</v>
      </c>
      <c r="AS157" s="25">
        <v>279396</v>
      </c>
      <c r="AT157" s="25">
        <v>286309</v>
      </c>
      <c r="AU157" s="25">
        <v>294185</v>
      </c>
      <c r="AV157" s="25">
        <v>302681</v>
      </c>
      <c r="AW157" s="25">
        <v>311265</v>
      </c>
      <c r="AX157" s="25">
        <v>319604</v>
      </c>
      <c r="AY157" s="25">
        <v>327489</v>
      </c>
      <c r="AZ157" s="25">
        <v>335172</v>
      </c>
      <c r="BA157" s="25">
        <v>343448</v>
      </c>
      <c r="BB157" s="25">
        <v>353391</v>
      </c>
      <c r="BC157" s="25">
        <v>365730</v>
      </c>
      <c r="BD157" s="25">
        <v>380493</v>
      </c>
      <c r="BE157" s="25">
        <v>397231</v>
      </c>
      <c r="BF157" s="25">
        <v>415592</v>
      </c>
      <c r="BG157" s="25">
        <v>435018</v>
      </c>
      <c r="BH157" s="25">
        <v>454914</v>
      </c>
      <c r="BI157" s="25">
        <v>475505</v>
      </c>
      <c r="BJ157" s="25">
        <v>496398</v>
      </c>
      <c r="BK157" s="25">
        <v>515704</v>
      </c>
      <c r="BL157" s="25">
        <v>530957</v>
      </c>
      <c r="BM157" s="25">
        <v>540542</v>
      </c>
      <c r="BN157" s="25">
        <v>543620</v>
      </c>
    </row>
    <row r="158" spans="1:66" x14ac:dyDescent="0.25">
      <c r="A158" s="25" t="s">
        <v>926</v>
      </c>
      <c r="B158" s="25" t="s">
        <v>45</v>
      </c>
      <c r="C158" s="25" t="s">
        <v>1444</v>
      </c>
      <c r="D158" s="25" t="s">
        <v>1445</v>
      </c>
      <c r="E158" s="25">
        <v>105203230</v>
      </c>
      <c r="F158" s="25">
        <v>108061826</v>
      </c>
      <c r="G158" s="25">
        <v>111045418</v>
      </c>
      <c r="H158" s="25">
        <v>114101578</v>
      </c>
      <c r="I158" s="25">
        <v>117271192</v>
      </c>
      <c r="J158" s="25">
        <v>120541198</v>
      </c>
      <c r="K158" s="25">
        <v>123908187</v>
      </c>
      <c r="L158" s="25">
        <v>127444919</v>
      </c>
      <c r="M158" s="25">
        <v>131026902</v>
      </c>
      <c r="N158" s="25">
        <v>134704201</v>
      </c>
      <c r="O158" s="25">
        <v>138473057</v>
      </c>
      <c r="P158" s="25">
        <v>142307871</v>
      </c>
      <c r="Q158" s="25">
        <v>146213398</v>
      </c>
      <c r="R158" s="25">
        <v>150292311</v>
      </c>
      <c r="S158" s="25">
        <v>154509840</v>
      </c>
      <c r="T158" s="25">
        <v>158917282</v>
      </c>
      <c r="U158" s="25">
        <v>163532333</v>
      </c>
      <c r="V158" s="25">
        <v>168361040</v>
      </c>
      <c r="W158" s="25">
        <v>173447050</v>
      </c>
      <c r="X158" s="25">
        <v>178866336</v>
      </c>
      <c r="Y158" s="25">
        <v>184628581</v>
      </c>
      <c r="Z158" s="25">
        <v>190731389</v>
      </c>
      <c r="AA158" s="25">
        <v>197157155</v>
      </c>
      <c r="AB158" s="25">
        <v>203834175</v>
      </c>
      <c r="AC158" s="25">
        <v>210648804</v>
      </c>
      <c r="AD158" s="25">
        <v>217572797</v>
      </c>
      <c r="AE158" s="25">
        <v>224549836</v>
      </c>
      <c r="AF158" s="25">
        <v>231570125</v>
      </c>
      <c r="AG158" s="25">
        <v>238565130</v>
      </c>
      <c r="AH158" s="25">
        <v>245453236</v>
      </c>
      <c r="AI158" s="25">
        <v>254215127</v>
      </c>
      <c r="AJ158" s="25">
        <v>261046286</v>
      </c>
      <c r="AK158" s="25">
        <v>265656639</v>
      </c>
      <c r="AL158" s="25">
        <v>272107854</v>
      </c>
      <c r="AM158" s="25">
        <v>278384977</v>
      </c>
      <c r="AN158" s="25">
        <v>286096967</v>
      </c>
      <c r="AO158" s="25">
        <v>292041169</v>
      </c>
      <c r="AP158" s="25">
        <v>297891711</v>
      </c>
      <c r="AQ158" s="25">
        <v>303641719</v>
      </c>
      <c r="AR158" s="25">
        <v>309436718</v>
      </c>
      <c r="AS158" s="25">
        <v>315326781</v>
      </c>
      <c r="AT158" s="25">
        <v>321297196</v>
      </c>
      <c r="AU158" s="25">
        <v>327362274</v>
      </c>
      <c r="AV158" s="25">
        <v>333608806</v>
      </c>
      <c r="AW158" s="25">
        <v>340143477</v>
      </c>
      <c r="AX158" s="25">
        <v>347029862</v>
      </c>
      <c r="AY158" s="25">
        <v>354302465</v>
      </c>
      <c r="AZ158" s="25">
        <v>361929175</v>
      </c>
      <c r="BA158" s="25">
        <v>369823227</v>
      </c>
      <c r="BB158" s="25">
        <v>377883960</v>
      </c>
      <c r="BC158" s="25">
        <v>385917928</v>
      </c>
      <c r="BD158" s="25">
        <v>393942668</v>
      </c>
      <c r="BE158" s="25">
        <v>401968363</v>
      </c>
      <c r="BF158" s="25">
        <v>409968633</v>
      </c>
      <c r="BG158" s="25">
        <v>417924350</v>
      </c>
      <c r="BH158" s="25">
        <v>425821771</v>
      </c>
      <c r="BI158" s="25">
        <v>433616042</v>
      </c>
      <c r="BJ158" s="25">
        <v>441298977</v>
      </c>
      <c r="BK158" s="25">
        <v>448974232</v>
      </c>
      <c r="BL158" s="25">
        <v>456709496</v>
      </c>
      <c r="BM158" s="25">
        <v>464542370</v>
      </c>
      <c r="BN158" s="25">
        <v>472494995</v>
      </c>
    </row>
    <row r="159" spans="1:66" x14ac:dyDescent="0.25">
      <c r="A159" s="25" t="s">
        <v>498</v>
      </c>
      <c r="B159" s="25" t="s">
        <v>57</v>
      </c>
      <c r="C159" s="25" t="s">
        <v>1444</v>
      </c>
      <c r="D159" s="25" t="s">
        <v>1445</v>
      </c>
      <c r="E159" s="25">
        <v>37771861</v>
      </c>
      <c r="F159" s="25">
        <v>38966049</v>
      </c>
      <c r="G159" s="25">
        <v>40195318</v>
      </c>
      <c r="H159" s="25">
        <v>41462373</v>
      </c>
      <c r="I159" s="25">
        <v>42771077</v>
      </c>
      <c r="J159" s="25">
        <v>44123863</v>
      </c>
      <c r="K159" s="25">
        <v>45519746</v>
      </c>
      <c r="L159" s="25">
        <v>46956208</v>
      </c>
      <c r="M159" s="25">
        <v>48431971</v>
      </c>
      <c r="N159" s="25">
        <v>49945278</v>
      </c>
      <c r="O159" s="25">
        <v>51493565</v>
      </c>
      <c r="P159" s="25">
        <v>53076366</v>
      </c>
      <c r="Q159" s="25">
        <v>54689944</v>
      </c>
      <c r="R159" s="25">
        <v>56324310</v>
      </c>
      <c r="S159" s="25">
        <v>57966812</v>
      </c>
      <c r="T159" s="25">
        <v>59607947</v>
      </c>
      <c r="U159" s="25">
        <v>61242189</v>
      </c>
      <c r="V159" s="25">
        <v>62869908</v>
      </c>
      <c r="W159" s="25">
        <v>64494872</v>
      </c>
      <c r="X159" s="25">
        <v>66123908</v>
      </c>
      <c r="Y159" s="25">
        <v>67761367</v>
      </c>
      <c r="Z159" s="25">
        <v>69407623</v>
      </c>
      <c r="AA159" s="25">
        <v>71058650</v>
      </c>
      <c r="AB159" s="25">
        <v>72709306</v>
      </c>
      <c r="AC159" s="25">
        <v>74352631</v>
      </c>
      <c r="AD159" s="25">
        <v>75983486</v>
      </c>
      <c r="AE159" s="25">
        <v>77599105</v>
      </c>
      <c r="AF159" s="25">
        <v>79200081</v>
      </c>
      <c r="AG159" s="25">
        <v>80788725</v>
      </c>
      <c r="AH159" s="25">
        <v>82368930</v>
      </c>
      <c r="AI159" s="25">
        <v>83943135</v>
      </c>
      <c r="AJ159" s="25">
        <v>85512621</v>
      </c>
      <c r="AK159" s="25">
        <v>87075136</v>
      </c>
      <c r="AL159" s="25">
        <v>88625440</v>
      </c>
      <c r="AM159" s="25">
        <v>90156396</v>
      </c>
      <c r="AN159" s="25">
        <v>91663290</v>
      </c>
      <c r="AO159" s="25">
        <v>93147045</v>
      </c>
      <c r="AP159" s="25">
        <v>94611008</v>
      </c>
      <c r="AQ159" s="25">
        <v>96056313</v>
      </c>
      <c r="AR159" s="25">
        <v>97484823</v>
      </c>
      <c r="AS159" s="25">
        <v>98899845</v>
      </c>
      <c r="AT159" s="25">
        <v>100298152</v>
      </c>
      <c r="AU159" s="25">
        <v>101684764</v>
      </c>
      <c r="AV159" s="25">
        <v>103081020</v>
      </c>
      <c r="AW159" s="25">
        <v>104514934</v>
      </c>
      <c r="AX159" s="25">
        <v>106005199</v>
      </c>
      <c r="AY159" s="25">
        <v>107560155</v>
      </c>
      <c r="AZ159" s="25">
        <v>109170503</v>
      </c>
      <c r="BA159" s="25">
        <v>110815272</v>
      </c>
      <c r="BB159" s="25">
        <v>112463886</v>
      </c>
      <c r="BC159" s="25">
        <v>114092961</v>
      </c>
      <c r="BD159" s="25">
        <v>115695468</v>
      </c>
      <c r="BE159" s="25">
        <v>117274156</v>
      </c>
      <c r="BF159" s="25">
        <v>118827158</v>
      </c>
      <c r="BG159" s="25">
        <v>120355137</v>
      </c>
      <c r="BH159" s="25">
        <v>121858251</v>
      </c>
      <c r="BI159" s="25">
        <v>123333379</v>
      </c>
      <c r="BJ159" s="25">
        <v>124777326</v>
      </c>
      <c r="BK159" s="25">
        <v>126190782</v>
      </c>
      <c r="BL159" s="25">
        <v>127575529</v>
      </c>
      <c r="BM159" s="25">
        <v>128932753</v>
      </c>
      <c r="BN159" s="25">
        <v>130262220</v>
      </c>
    </row>
    <row r="160" spans="1:66" x14ac:dyDescent="0.25">
      <c r="A160" s="25" t="s">
        <v>531</v>
      </c>
      <c r="B160" s="25" t="s">
        <v>130</v>
      </c>
      <c r="C160" s="25" t="s">
        <v>1444</v>
      </c>
      <c r="D160" s="25" t="s">
        <v>1445</v>
      </c>
      <c r="E160" s="25">
        <v>14674</v>
      </c>
      <c r="F160" s="25">
        <v>15056</v>
      </c>
      <c r="G160" s="25">
        <v>15547</v>
      </c>
      <c r="H160" s="25">
        <v>16111</v>
      </c>
      <c r="I160" s="25">
        <v>16710</v>
      </c>
      <c r="J160" s="25">
        <v>17282</v>
      </c>
      <c r="K160" s="25">
        <v>17834</v>
      </c>
      <c r="L160" s="25">
        <v>18383</v>
      </c>
      <c r="M160" s="25">
        <v>18966</v>
      </c>
      <c r="N160" s="25">
        <v>19617</v>
      </c>
      <c r="O160" s="25">
        <v>20394</v>
      </c>
      <c r="P160" s="25">
        <v>21305</v>
      </c>
      <c r="Q160" s="25">
        <v>22335</v>
      </c>
      <c r="R160" s="25">
        <v>23440</v>
      </c>
      <c r="S160" s="25">
        <v>24530</v>
      </c>
      <c r="T160" s="25">
        <v>25579</v>
      </c>
      <c r="U160" s="25">
        <v>26548</v>
      </c>
      <c r="V160" s="25">
        <v>27479</v>
      </c>
      <c r="W160" s="25">
        <v>28400</v>
      </c>
      <c r="X160" s="25">
        <v>29417</v>
      </c>
      <c r="Y160" s="25">
        <v>30574</v>
      </c>
      <c r="Z160" s="25">
        <v>31883</v>
      </c>
      <c r="AA160" s="25">
        <v>33330</v>
      </c>
      <c r="AB160" s="25">
        <v>34881</v>
      </c>
      <c r="AC160" s="25">
        <v>36564</v>
      </c>
      <c r="AD160" s="25">
        <v>38331</v>
      </c>
      <c r="AE160" s="25">
        <v>40212</v>
      </c>
      <c r="AF160" s="25">
        <v>42168</v>
      </c>
      <c r="AG160" s="25">
        <v>44092</v>
      </c>
      <c r="AH160" s="25">
        <v>45827</v>
      </c>
      <c r="AI160" s="25">
        <v>47265</v>
      </c>
      <c r="AJ160" s="25">
        <v>48403</v>
      </c>
      <c r="AK160" s="25">
        <v>49242</v>
      </c>
      <c r="AL160" s="25">
        <v>49828</v>
      </c>
      <c r="AM160" s="25">
        <v>50214</v>
      </c>
      <c r="AN160" s="25">
        <v>50454</v>
      </c>
      <c r="AO160" s="25">
        <v>50523</v>
      </c>
      <c r="AP160" s="25">
        <v>50453</v>
      </c>
      <c r="AQ160" s="25">
        <v>50356</v>
      </c>
      <c r="AR160" s="25">
        <v>50418</v>
      </c>
      <c r="AS160" s="25">
        <v>50754</v>
      </c>
      <c r="AT160" s="25">
        <v>51411</v>
      </c>
      <c r="AU160" s="25">
        <v>52368</v>
      </c>
      <c r="AV160" s="25">
        <v>53465</v>
      </c>
      <c r="AW160" s="25">
        <v>54476</v>
      </c>
      <c r="AX160" s="25">
        <v>55257</v>
      </c>
      <c r="AY160" s="25">
        <v>55765</v>
      </c>
      <c r="AZ160" s="25">
        <v>56046</v>
      </c>
      <c r="BA160" s="25">
        <v>56166</v>
      </c>
      <c r="BB160" s="25">
        <v>56255</v>
      </c>
      <c r="BC160" s="25">
        <v>56361</v>
      </c>
      <c r="BD160" s="25">
        <v>56524</v>
      </c>
      <c r="BE160" s="25">
        <v>56712</v>
      </c>
      <c r="BF160" s="25">
        <v>56933</v>
      </c>
      <c r="BG160" s="25">
        <v>57183</v>
      </c>
      <c r="BH160" s="25">
        <v>57444</v>
      </c>
      <c r="BI160" s="25">
        <v>57723</v>
      </c>
      <c r="BJ160" s="25">
        <v>58053</v>
      </c>
      <c r="BK160" s="25">
        <v>58412</v>
      </c>
      <c r="BL160" s="25">
        <v>58791</v>
      </c>
      <c r="BM160" s="25">
        <v>59194</v>
      </c>
      <c r="BN160" s="25">
        <v>59618</v>
      </c>
    </row>
    <row r="161" spans="1:66" x14ac:dyDescent="0.25">
      <c r="A161" s="25" t="s">
        <v>1309</v>
      </c>
      <c r="B161" s="25" t="s">
        <v>1308</v>
      </c>
      <c r="C161" s="25" t="s">
        <v>1444</v>
      </c>
      <c r="D161" s="25" t="s">
        <v>1445</v>
      </c>
      <c r="E161" s="25">
        <v>2103847343</v>
      </c>
      <c r="F161" s="25">
        <v>2129932353</v>
      </c>
      <c r="G161" s="25">
        <v>2169232529</v>
      </c>
      <c r="H161" s="25">
        <v>2220611237</v>
      </c>
      <c r="I161" s="25">
        <v>2272300639</v>
      </c>
      <c r="J161" s="25">
        <v>2325559683</v>
      </c>
      <c r="K161" s="25">
        <v>2382276555</v>
      </c>
      <c r="L161" s="25">
        <v>2438676874</v>
      </c>
      <c r="M161" s="25">
        <v>2496665175</v>
      </c>
      <c r="N161" s="25">
        <v>2557008335</v>
      </c>
      <c r="O161" s="25">
        <v>2618924821</v>
      </c>
      <c r="P161" s="25">
        <v>2682196981</v>
      </c>
      <c r="Q161" s="25">
        <v>2744462946</v>
      </c>
      <c r="R161" s="25">
        <v>2806594301</v>
      </c>
      <c r="S161" s="25">
        <v>2868154949</v>
      </c>
      <c r="T161" s="25">
        <v>2928271499</v>
      </c>
      <c r="U161" s="25">
        <v>2987729457</v>
      </c>
      <c r="V161" s="25">
        <v>3046617814</v>
      </c>
      <c r="W161" s="25">
        <v>3106526769</v>
      </c>
      <c r="X161" s="25">
        <v>3167924604</v>
      </c>
      <c r="Y161" s="25">
        <v>3230235174</v>
      </c>
      <c r="Z161" s="25">
        <v>3294486256</v>
      </c>
      <c r="AA161" s="25">
        <v>3362068811</v>
      </c>
      <c r="AB161" s="25">
        <v>3430692235</v>
      </c>
      <c r="AC161" s="25">
        <v>3499166295</v>
      </c>
      <c r="AD161" s="25">
        <v>3568809321</v>
      </c>
      <c r="AE161" s="25">
        <v>3640347413</v>
      </c>
      <c r="AF161" s="25">
        <v>3713737596</v>
      </c>
      <c r="AG161" s="25">
        <v>3787553947</v>
      </c>
      <c r="AH161" s="25">
        <v>3860485653</v>
      </c>
      <c r="AI161" s="25">
        <v>3933989104</v>
      </c>
      <c r="AJ161" s="25">
        <v>4004465562</v>
      </c>
      <c r="AK161" s="25">
        <v>4072990921</v>
      </c>
      <c r="AL161" s="25">
        <v>4140182477</v>
      </c>
      <c r="AM161" s="25">
        <v>4206647598</v>
      </c>
      <c r="AN161" s="25">
        <v>4272334475</v>
      </c>
      <c r="AO161" s="25">
        <v>4337849889</v>
      </c>
      <c r="AP161" s="25">
        <v>4403202742</v>
      </c>
      <c r="AQ161" s="25">
        <v>4467625698</v>
      </c>
      <c r="AR161" s="25">
        <v>4530510059</v>
      </c>
      <c r="AS161" s="25">
        <v>4592353799</v>
      </c>
      <c r="AT161" s="25">
        <v>4653117238</v>
      </c>
      <c r="AU161" s="25">
        <v>4713002936</v>
      </c>
      <c r="AV161" s="25">
        <v>4772392680</v>
      </c>
      <c r="AW161" s="25">
        <v>4831529535</v>
      </c>
      <c r="AX161" s="25">
        <v>4890687701</v>
      </c>
      <c r="AY161" s="25">
        <v>4949621755</v>
      </c>
      <c r="AZ161" s="25">
        <v>5008455377</v>
      </c>
      <c r="BA161" s="25">
        <v>5067844758</v>
      </c>
      <c r="BB161" s="25">
        <v>5127662761</v>
      </c>
      <c r="BC161" s="25">
        <v>5187959208</v>
      </c>
      <c r="BD161" s="25">
        <v>5249903610</v>
      </c>
      <c r="BE161" s="25">
        <v>5313945906</v>
      </c>
      <c r="BF161" s="25">
        <v>5378522588</v>
      </c>
      <c r="BG161" s="25">
        <v>5442819928</v>
      </c>
      <c r="BH161" s="25">
        <v>5506549042</v>
      </c>
      <c r="BI161" s="25">
        <v>5570150918</v>
      </c>
      <c r="BJ161" s="25">
        <v>5634010938</v>
      </c>
      <c r="BK161" s="25">
        <v>5695493550</v>
      </c>
      <c r="BL161" s="25">
        <v>5754728710</v>
      </c>
      <c r="BM161" s="25">
        <v>5811279241</v>
      </c>
      <c r="BN161" s="25">
        <v>5864624595</v>
      </c>
    </row>
    <row r="162" spans="1:66" x14ac:dyDescent="0.25">
      <c r="A162" s="25" t="s">
        <v>442</v>
      </c>
      <c r="B162" s="25" t="s">
        <v>143</v>
      </c>
      <c r="C162" s="25" t="s">
        <v>1444</v>
      </c>
      <c r="D162" s="25" t="s">
        <v>1445</v>
      </c>
      <c r="E162" s="25">
        <v>1488670</v>
      </c>
      <c r="F162" s="25">
        <v>1507647</v>
      </c>
      <c r="G162" s="25">
        <v>1527109</v>
      </c>
      <c r="H162" s="25">
        <v>1547449</v>
      </c>
      <c r="I162" s="25">
        <v>1569139</v>
      </c>
      <c r="J162" s="25">
        <v>1592437</v>
      </c>
      <c r="K162" s="25">
        <v>1617797</v>
      </c>
      <c r="L162" s="25">
        <v>1644949</v>
      </c>
      <c r="M162" s="25">
        <v>1672399</v>
      </c>
      <c r="N162" s="25">
        <v>1698150</v>
      </c>
      <c r="O162" s="25">
        <v>1720805</v>
      </c>
      <c r="P162" s="25">
        <v>1739529</v>
      </c>
      <c r="Q162" s="25">
        <v>1754951</v>
      </c>
      <c r="R162" s="25">
        <v>1769002</v>
      </c>
      <c r="S162" s="25">
        <v>1784400</v>
      </c>
      <c r="T162" s="25">
        <v>1803008</v>
      </c>
      <c r="U162" s="25">
        <v>1825559</v>
      </c>
      <c r="V162" s="25">
        <v>1851070</v>
      </c>
      <c r="W162" s="25">
        <v>1877690</v>
      </c>
      <c r="X162" s="25">
        <v>1902718</v>
      </c>
      <c r="Y162" s="25">
        <v>1924203</v>
      </c>
      <c r="Z162" s="25">
        <v>1941527</v>
      </c>
      <c r="AA162" s="25">
        <v>1955247</v>
      </c>
      <c r="AB162" s="25">
        <v>1965892</v>
      </c>
      <c r="AC162" s="25">
        <v>1974413</v>
      </c>
      <c r="AD162" s="25">
        <v>1981536</v>
      </c>
      <c r="AE162" s="25">
        <v>1987538</v>
      </c>
      <c r="AF162" s="25">
        <v>1992278</v>
      </c>
      <c r="AG162" s="25">
        <v>1995508</v>
      </c>
      <c r="AH162" s="25">
        <v>1996863</v>
      </c>
      <c r="AI162" s="25">
        <v>1996218</v>
      </c>
      <c r="AJ162" s="25">
        <v>1993304</v>
      </c>
      <c r="AK162" s="25">
        <v>1988659</v>
      </c>
      <c r="AL162" s="25">
        <v>1984024</v>
      </c>
      <c r="AM162" s="25">
        <v>1981713</v>
      </c>
      <c r="AN162" s="25">
        <v>1983259</v>
      </c>
      <c r="AO162" s="25">
        <v>1989441</v>
      </c>
      <c r="AP162" s="25">
        <v>1996869</v>
      </c>
      <c r="AQ162" s="25">
        <v>2007523</v>
      </c>
      <c r="AR162" s="25">
        <v>2017142</v>
      </c>
      <c r="AS162" s="25">
        <v>2026350</v>
      </c>
      <c r="AT162" s="25">
        <v>2034882</v>
      </c>
      <c r="AU162" s="25">
        <v>2020157</v>
      </c>
      <c r="AV162" s="25">
        <v>2026773</v>
      </c>
      <c r="AW162" s="25">
        <v>2032544</v>
      </c>
      <c r="AX162" s="25">
        <v>2036855</v>
      </c>
      <c r="AY162" s="25">
        <v>2040228</v>
      </c>
      <c r="AZ162" s="25">
        <v>2043559</v>
      </c>
      <c r="BA162" s="25">
        <v>2046898</v>
      </c>
      <c r="BB162" s="25">
        <v>2050671</v>
      </c>
      <c r="BC162" s="25">
        <v>2055004</v>
      </c>
      <c r="BD162" s="25">
        <v>2058539</v>
      </c>
      <c r="BE162" s="25">
        <v>2061044</v>
      </c>
      <c r="BF162" s="25">
        <v>2064032</v>
      </c>
      <c r="BG162" s="25">
        <v>2067471</v>
      </c>
      <c r="BH162" s="25">
        <v>2070226</v>
      </c>
      <c r="BI162" s="25">
        <v>2072490</v>
      </c>
      <c r="BJ162" s="25">
        <v>2074502</v>
      </c>
      <c r="BK162" s="25">
        <v>2076217</v>
      </c>
      <c r="BL162" s="25">
        <v>2076694</v>
      </c>
      <c r="BM162" s="25">
        <v>2072531</v>
      </c>
      <c r="BN162" s="25">
        <v>2065092</v>
      </c>
    </row>
    <row r="163" spans="1:66" x14ac:dyDescent="0.25">
      <c r="A163" s="25" t="s">
        <v>343</v>
      </c>
      <c r="B163" s="25" t="s">
        <v>179</v>
      </c>
      <c r="C163" s="25" t="s">
        <v>1444</v>
      </c>
      <c r="D163" s="25" t="s">
        <v>1445</v>
      </c>
      <c r="E163" s="25">
        <v>5263727</v>
      </c>
      <c r="F163" s="25">
        <v>5322269</v>
      </c>
      <c r="G163" s="25">
        <v>5381367</v>
      </c>
      <c r="H163" s="25">
        <v>5441618</v>
      </c>
      <c r="I163" s="25">
        <v>5503750</v>
      </c>
      <c r="J163" s="25">
        <v>5568495</v>
      </c>
      <c r="K163" s="25">
        <v>5635864</v>
      </c>
      <c r="L163" s="25">
        <v>5706192</v>
      </c>
      <c r="M163" s="25">
        <v>5780836</v>
      </c>
      <c r="N163" s="25">
        <v>5861417</v>
      </c>
      <c r="O163" s="25">
        <v>5949042</v>
      </c>
      <c r="P163" s="25">
        <v>6044524</v>
      </c>
      <c r="Q163" s="25">
        <v>6147464</v>
      </c>
      <c r="R163" s="25">
        <v>6256191</v>
      </c>
      <c r="S163" s="25">
        <v>6368346</v>
      </c>
      <c r="T163" s="25">
        <v>6482282</v>
      </c>
      <c r="U163" s="25">
        <v>6596721</v>
      </c>
      <c r="V163" s="25">
        <v>6712267</v>
      </c>
      <c r="W163" s="25">
        <v>6831090</v>
      </c>
      <c r="X163" s="25">
        <v>6956409</v>
      </c>
      <c r="Y163" s="25">
        <v>7090124</v>
      </c>
      <c r="Z163" s="25">
        <v>7234725</v>
      </c>
      <c r="AA163" s="25">
        <v>7388670</v>
      </c>
      <c r="AB163" s="25">
        <v>7545163</v>
      </c>
      <c r="AC163" s="25">
        <v>7694857</v>
      </c>
      <c r="AD163" s="25">
        <v>7831888</v>
      </c>
      <c r="AE163" s="25">
        <v>7952863</v>
      </c>
      <c r="AF163" s="25">
        <v>8062216</v>
      </c>
      <c r="AG163" s="25">
        <v>8171525</v>
      </c>
      <c r="AH163" s="25">
        <v>8296919</v>
      </c>
      <c r="AI163" s="25">
        <v>8449915</v>
      </c>
      <c r="AJ163" s="25">
        <v>8635528</v>
      </c>
      <c r="AK163" s="25">
        <v>8850334</v>
      </c>
      <c r="AL163" s="25">
        <v>9087173</v>
      </c>
      <c r="AM163" s="25">
        <v>9334893</v>
      </c>
      <c r="AN163" s="25">
        <v>9585660</v>
      </c>
      <c r="AO163" s="25">
        <v>9837575</v>
      </c>
      <c r="AP163" s="25">
        <v>10094363</v>
      </c>
      <c r="AQ163" s="25">
        <v>10360564</v>
      </c>
      <c r="AR163" s="25">
        <v>10642937</v>
      </c>
      <c r="AS163" s="25">
        <v>10946448</v>
      </c>
      <c r="AT163" s="25">
        <v>11271603</v>
      </c>
      <c r="AU163" s="25">
        <v>11616890</v>
      </c>
      <c r="AV163" s="25">
        <v>11982692</v>
      </c>
      <c r="AW163" s="25">
        <v>12369078</v>
      </c>
      <c r="AX163" s="25">
        <v>12775509</v>
      </c>
      <c r="AY163" s="25">
        <v>13203378</v>
      </c>
      <c r="AZ163" s="25">
        <v>13651455</v>
      </c>
      <c r="BA163" s="25">
        <v>14113578</v>
      </c>
      <c r="BB163" s="25">
        <v>14581427</v>
      </c>
      <c r="BC163" s="25">
        <v>15049352</v>
      </c>
      <c r="BD163" s="25">
        <v>15514593</v>
      </c>
      <c r="BE163" s="25">
        <v>15979492</v>
      </c>
      <c r="BF163" s="25">
        <v>16449854</v>
      </c>
      <c r="BG163" s="25">
        <v>16934213</v>
      </c>
      <c r="BH163" s="25">
        <v>17438772</v>
      </c>
      <c r="BI163" s="25">
        <v>17965448</v>
      </c>
      <c r="BJ163" s="25">
        <v>18512429</v>
      </c>
      <c r="BK163" s="25">
        <v>19077755</v>
      </c>
      <c r="BL163" s="25">
        <v>19658023</v>
      </c>
      <c r="BM163" s="25">
        <v>20250834</v>
      </c>
      <c r="BN163" s="25">
        <v>20855724</v>
      </c>
    </row>
    <row r="164" spans="1:66" x14ac:dyDescent="0.25">
      <c r="A164" s="25" t="s">
        <v>440</v>
      </c>
      <c r="B164" s="25" t="s">
        <v>136</v>
      </c>
      <c r="C164" s="25" t="s">
        <v>1444</v>
      </c>
      <c r="D164" s="25" t="s">
        <v>1445</v>
      </c>
      <c r="E164" s="25">
        <v>326550</v>
      </c>
      <c r="F164" s="25">
        <v>325250</v>
      </c>
      <c r="G164" s="25">
        <v>323900</v>
      </c>
      <c r="H164" s="25">
        <v>322550</v>
      </c>
      <c r="I164" s="25">
        <v>321250</v>
      </c>
      <c r="J164" s="25">
        <v>318800</v>
      </c>
      <c r="K164" s="25">
        <v>315200</v>
      </c>
      <c r="L164" s="25">
        <v>311550</v>
      </c>
      <c r="M164" s="25">
        <v>307900</v>
      </c>
      <c r="N164" s="25">
        <v>304300</v>
      </c>
      <c r="O164" s="25">
        <v>302650</v>
      </c>
      <c r="P164" s="25">
        <v>302700</v>
      </c>
      <c r="Q164" s="25">
        <v>302450</v>
      </c>
      <c r="R164" s="25">
        <v>302200</v>
      </c>
      <c r="S164" s="25">
        <v>301996</v>
      </c>
      <c r="T164" s="25">
        <v>304222</v>
      </c>
      <c r="U164" s="25">
        <v>305774</v>
      </c>
      <c r="V164" s="25">
        <v>306970</v>
      </c>
      <c r="W164" s="25">
        <v>310182</v>
      </c>
      <c r="X164" s="25">
        <v>313342</v>
      </c>
      <c r="Y164" s="25">
        <v>316645</v>
      </c>
      <c r="Z164" s="25">
        <v>318982</v>
      </c>
      <c r="AA164" s="25">
        <v>325898</v>
      </c>
      <c r="AB164" s="25">
        <v>330524</v>
      </c>
      <c r="AC164" s="25">
        <v>330593</v>
      </c>
      <c r="AD164" s="25">
        <v>336452</v>
      </c>
      <c r="AE164" s="25">
        <v>342121</v>
      </c>
      <c r="AF164" s="25">
        <v>344485</v>
      </c>
      <c r="AG164" s="25">
        <v>347325</v>
      </c>
      <c r="AH164" s="25">
        <v>350722</v>
      </c>
      <c r="AI164" s="25">
        <v>354170</v>
      </c>
      <c r="AJ164" s="25">
        <v>363845</v>
      </c>
      <c r="AK164" s="25">
        <v>367618</v>
      </c>
      <c r="AL164" s="25">
        <v>371308</v>
      </c>
      <c r="AM164" s="25">
        <v>374797</v>
      </c>
      <c r="AN164" s="25">
        <v>377419</v>
      </c>
      <c r="AO164" s="25">
        <v>379905</v>
      </c>
      <c r="AP164" s="25">
        <v>382791</v>
      </c>
      <c r="AQ164" s="25">
        <v>385287</v>
      </c>
      <c r="AR164" s="25">
        <v>387578</v>
      </c>
      <c r="AS164" s="25">
        <v>390087</v>
      </c>
      <c r="AT164" s="25">
        <v>393028</v>
      </c>
      <c r="AU164" s="25">
        <v>395969</v>
      </c>
      <c r="AV164" s="25">
        <v>398582</v>
      </c>
      <c r="AW164" s="25">
        <v>401268</v>
      </c>
      <c r="AX164" s="25">
        <v>403834</v>
      </c>
      <c r="AY164" s="25">
        <v>405308</v>
      </c>
      <c r="AZ164" s="25">
        <v>406724</v>
      </c>
      <c r="BA164" s="25">
        <v>409379</v>
      </c>
      <c r="BB164" s="25">
        <v>412477</v>
      </c>
      <c r="BC164" s="25">
        <v>414508</v>
      </c>
      <c r="BD164" s="25">
        <v>416268</v>
      </c>
      <c r="BE164" s="25">
        <v>420028</v>
      </c>
      <c r="BF164" s="25">
        <v>425967</v>
      </c>
      <c r="BG164" s="25">
        <v>434558</v>
      </c>
      <c r="BH164" s="25">
        <v>445053</v>
      </c>
      <c r="BI164" s="25">
        <v>455356</v>
      </c>
      <c r="BJ164" s="25">
        <v>467999</v>
      </c>
      <c r="BK164" s="25">
        <v>484630</v>
      </c>
      <c r="BL164" s="25">
        <v>504062</v>
      </c>
      <c r="BM164" s="25">
        <v>515332</v>
      </c>
      <c r="BN164" s="25">
        <v>516869</v>
      </c>
    </row>
    <row r="165" spans="1:66" x14ac:dyDescent="0.25">
      <c r="A165" s="25" t="s">
        <v>380</v>
      </c>
      <c r="B165" s="25" t="s">
        <v>116</v>
      </c>
      <c r="C165" s="25" t="s">
        <v>1444</v>
      </c>
      <c r="D165" s="25" t="s">
        <v>1445</v>
      </c>
      <c r="E165" s="25">
        <v>21736947</v>
      </c>
      <c r="F165" s="25">
        <v>22211626</v>
      </c>
      <c r="G165" s="25">
        <v>22697664</v>
      </c>
      <c r="H165" s="25">
        <v>23198238</v>
      </c>
      <c r="I165" s="25">
        <v>23717785</v>
      </c>
      <c r="J165" s="25">
        <v>24259356</v>
      </c>
      <c r="K165" s="25">
        <v>24823937</v>
      </c>
      <c r="L165" s="25">
        <v>25410054</v>
      </c>
      <c r="M165" s="25">
        <v>26015239</v>
      </c>
      <c r="N165" s="25">
        <v>26635852</v>
      </c>
      <c r="O165" s="25">
        <v>27269063</v>
      </c>
      <c r="P165" s="25">
        <v>27913749</v>
      </c>
      <c r="Q165" s="25">
        <v>28570093</v>
      </c>
      <c r="R165" s="25">
        <v>29238168</v>
      </c>
      <c r="S165" s="25">
        <v>29918469</v>
      </c>
      <c r="T165" s="25">
        <v>30611093</v>
      </c>
      <c r="U165" s="25">
        <v>31314347</v>
      </c>
      <c r="V165" s="25">
        <v>32026748</v>
      </c>
      <c r="W165" s="25">
        <v>32748782</v>
      </c>
      <c r="X165" s="25">
        <v>33481397</v>
      </c>
      <c r="Y165" s="25">
        <v>34224316</v>
      </c>
      <c r="Z165" s="25">
        <v>34976465</v>
      </c>
      <c r="AA165" s="25">
        <v>35734273</v>
      </c>
      <c r="AB165" s="25">
        <v>36491804</v>
      </c>
      <c r="AC165" s="25">
        <v>37241530</v>
      </c>
      <c r="AD165" s="25">
        <v>37977087</v>
      </c>
      <c r="AE165" s="25">
        <v>38698484</v>
      </c>
      <c r="AF165" s="25">
        <v>39404350</v>
      </c>
      <c r="AG165" s="25">
        <v>40085653</v>
      </c>
      <c r="AH165" s="25">
        <v>40731439</v>
      </c>
      <c r="AI165" s="25">
        <v>41335188</v>
      </c>
      <c r="AJ165" s="25">
        <v>41890192</v>
      </c>
      <c r="AK165" s="25">
        <v>42401686</v>
      </c>
      <c r="AL165" s="25">
        <v>42889992</v>
      </c>
      <c r="AM165" s="25">
        <v>43383421</v>
      </c>
      <c r="AN165" s="25">
        <v>43901598</v>
      </c>
      <c r="AO165" s="25">
        <v>44452203</v>
      </c>
      <c r="AP165" s="25">
        <v>45027223</v>
      </c>
      <c r="AQ165" s="25">
        <v>45611220</v>
      </c>
      <c r="AR165" s="25">
        <v>46181075</v>
      </c>
      <c r="AS165" s="25">
        <v>46719698</v>
      </c>
      <c r="AT165" s="25">
        <v>47225119</v>
      </c>
      <c r="AU165" s="25">
        <v>47702163</v>
      </c>
      <c r="AV165" s="25">
        <v>48148907</v>
      </c>
      <c r="AW165" s="25">
        <v>48564489</v>
      </c>
      <c r="AX165" s="25">
        <v>48949931</v>
      </c>
      <c r="AY165" s="25">
        <v>49301049</v>
      </c>
      <c r="AZ165" s="25">
        <v>49621479</v>
      </c>
      <c r="BA165" s="25">
        <v>49929642</v>
      </c>
      <c r="BB165" s="25">
        <v>50250366</v>
      </c>
      <c r="BC165" s="25">
        <v>50600827</v>
      </c>
      <c r="BD165" s="25">
        <v>50990612</v>
      </c>
      <c r="BE165" s="25">
        <v>51413703</v>
      </c>
      <c r="BF165" s="25">
        <v>51852464</v>
      </c>
      <c r="BG165" s="25">
        <v>52280816</v>
      </c>
      <c r="BH165" s="25">
        <v>52680724</v>
      </c>
      <c r="BI165" s="25">
        <v>53045199</v>
      </c>
      <c r="BJ165" s="25">
        <v>53382521</v>
      </c>
      <c r="BK165" s="25">
        <v>53708318</v>
      </c>
      <c r="BL165" s="25">
        <v>54045422</v>
      </c>
      <c r="BM165" s="25">
        <v>54409794</v>
      </c>
      <c r="BN165" s="25">
        <v>54806014</v>
      </c>
    </row>
    <row r="166" spans="1:66" x14ac:dyDescent="0.25">
      <c r="A166" s="25" t="s">
        <v>1311</v>
      </c>
      <c r="B166" s="25" t="s">
        <v>1310</v>
      </c>
      <c r="C166" s="25" t="s">
        <v>1444</v>
      </c>
      <c r="D166" s="25" t="s">
        <v>1445</v>
      </c>
      <c r="E166" s="25">
        <v>97553136</v>
      </c>
      <c r="F166" s="25">
        <v>100147125</v>
      </c>
      <c r="G166" s="25">
        <v>102808039</v>
      </c>
      <c r="H166" s="25">
        <v>105546241</v>
      </c>
      <c r="I166" s="25">
        <v>108376349</v>
      </c>
      <c r="J166" s="25">
        <v>111307810</v>
      </c>
      <c r="K166" s="25">
        <v>114351844</v>
      </c>
      <c r="L166" s="25">
        <v>117503838</v>
      </c>
      <c r="M166" s="25">
        <v>120739199</v>
      </c>
      <c r="N166" s="25">
        <v>124023275</v>
      </c>
      <c r="O166" s="25">
        <v>127335093</v>
      </c>
      <c r="P166" s="25">
        <v>130670746</v>
      </c>
      <c r="Q166" s="25">
        <v>134051048</v>
      </c>
      <c r="R166" s="25">
        <v>137511232</v>
      </c>
      <c r="S166" s="25">
        <v>141099598</v>
      </c>
      <c r="T166" s="25">
        <v>144855662</v>
      </c>
      <c r="U166" s="25">
        <v>148781943</v>
      </c>
      <c r="V166" s="25">
        <v>152881163</v>
      </c>
      <c r="W166" s="25">
        <v>157192250</v>
      </c>
      <c r="X166" s="25">
        <v>161761403</v>
      </c>
      <c r="Y166" s="25">
        <v>166616386</v>
      </c>
      <c r="Z166" s="25">
        <v>171766018</v>
      </c>
      <c r="AA166" s="25">
        <v>177185651</v>
      </c>
      <c r="AB166" s="25">
        <v>182825252</v>
      </c>
      <c r="AC166" s="25">
        <v>188614684</v>
      </c>
      <c r="AD166" s="25">
        <v>194494177</v>
      </c>
      <c r="AE166" s="25">
        <v>200443463</v>
      </c>
      <c r="AF166" s="25">
        <v>206447529</v>
      </c>
      <c r="AG166" s="25">
        <v>212456877</v>
      </c>
      <c r="AH166" s="25">
        <v>218415839</v>
      </c>
      <c r="AI166" s="25">
        <v>226259024</v>
      </c>
      <c r="AJ166" s="25">
        <v>232101413</v>
      </c>
      <c r="AK166" s="25">
        <v>237828686</v>
      </c>
      <c r="AL166" s="25">
        <v>243429317</v>
      </c>
      <c r="AM166" s="25">
        <v>248897278</v>
      </c>
      <c r="AN166" s="25">
        <v>254233340</v>
      </c>
      <c r="AO166" s="25">
        <v>259431598</v>
      </c>
      <c r="AP166" s="25">
        <v>264504158</v>
      </c>
      <c r="AQ166" s="25">
        <v>269440674</v>
      </c>
      <c r="AR166" s="25">
        <v>274350014</v>
      </c>
      <c r="AS166" s="25">
        <v>279279614</v>
      </c>
      <c r="AT166" s="25">
        <v>284249005</v>
      </c>
      <c r="AU166" s="25">
        <v>289264351</v>
      </c>
      <c r="AV166" s="25">
        <v>294343659</v>
      </c>
      <c r="AW166" s="25">
        <v>299502746</v>
      </c>
      <c r="AX166" s="25">
        <v>304755514</v>
      </c>
      <c r="AY166" s="25">
        <v>310109431</v>
      </c>
      <c r="AZ166" s="25">
        <v>315573363</v>
      </c>
      <c r="BA166" s="25">
        <v>321168746</v>
      </c>
      <c r="BB166" s="25">
        <v>326900966</v>
      </c>
      <c r="BC166" s="25">
        <v>332777842</v>
      </c>
      <c r="BD166" s="25">
        <v>338813060</v>
      </c>
      <c r="BE166" s="25">
        <v>344998428</v>
      </c>
      <c r="BF166" s="25">
        <v>351290405</v>
      </c>
      <c r="BG166" s="25">
        <v>357629838</v>
      </c>
      <c r="BH166" s="25">
        <v>363975556</v>
      </c>
      <c r="BI166" s="25">
        <v>370294017</v>
      </c>
      <c r="BJ166" s="25">
        <v>376588457</v>
      </c>
      <c r="BK166" s="25">
        <v>382955167</v>
      </c>
      <c r="BL166" s="25">
        <v>389457075</v>
      </c>
      <c r="BM166" s="25">
        <v>396147843</v>
      </c>
      <c r="BN166" s="25">
        <v>403051615</v>
      </c>
    </row>
    <row r="167" spans="1:66" x14ac:dyDescent="0.25">
      <c r="A167" s="25" t="s">
        <v>441</v>
      </c>
      <c r="B167" s="25" t="s">
        <v>195</v>
      </c>
      <c r="C167" s="25" t="s">
        <v>1444</v>
      </c>
      <c r="D167" s="25" t="s">
        <v>1445</v>
      </c>
      <c r="E167" s="25">
        <v>480579</v>
      </c>
      <c r="F167" s="25">
        <v>491140</v>
      </c>
      <c r="G167" s="25">
        <v>502558</v>
      </c>
      <c r="H167" s="25">
        <v>513409</v>
      </c>
      <c r="I167" s="25">
        <v>521753</v>
      </c>
      <c r="J167" s="25">
        <v>526327</v>
      </c>
      <c r="K167" s="25">
        <v>526419</v>
      </c>
      <c r="L167" s="25">
        <v>522796</v>
      </c>
      <c r="M167" s="25">
        <v>517481</v>
      </c>
      <c r="N167" s="25">
        <v>513340</v>
      </c>
      <c r="O167" s="25">
        <v>512407</v>
      </c>
      <c r="P167" s="25">
        <v>515449</v>
      </c>
      <c r="Q167" s="25">
        <v>521785</v>
      </c>
      <c r="R167" s="25">
        <v>530220</v>
      </c>
      <c r="S167" s="25">
        <v>538902</v>
      </c>
      <c r="T167" s="25">
        <v>546487</v>
      </c>
      <c r="U167" s="25">
        <v>552562</v>
      </c>
      <c r="V167" s="25">
        <v>557576</v>
      </c>
      <c r="W167" s="25">
        <v>562065</v>
      </c>
      <c r="X167" s="25">
        <v>566888</v>
      </c>
      <c r="Y167" s="25">
        <v>572608</v>
      </c>
      <c r="Z167" s="25">
        <v>579445</v>
      </c>
      <c r="AA167" s="25">
        <v>587001</v>
      </c>
      <c r="AB167" s="25">
        <v>594506</v>
      </c>
      <c r="AC167" s="25">
        <v>600884</v>
      </c>
      <c r="AD167" s="25">
        <v>605398</v>
      </c>
      <c r="AE167" s="25">
        <v>607711</v>
      </c>
      <c r="AF167" s="25">
        <v>608144</v>
      </c>
      <c r="AG167" s="25">
        <v>607413</v>
      </c>
      <c r="AH167" s="25">
        <v>606571</v>
      </c>
      <c r="AI167" s="25">
        <v>606372</v>
      </c>
      <c r="AJ167" s="25">
        <v>607105</v>
      </c>
      <c r="AK167" s="25">
        <v>608516</v>
      </c>
      <c r="AL167" s="25">
        <v>610170</v>
      </c>
      <c r="AM167" s="25">
        <v>611389</v>
      </c>
      <c r="AN167" s="25">
        <v>611712</v>
      </c>
      <c r="AO167" s="25">
        <v>611003</v>
      </c>
      <c r="AP167" s="25">
        <v>609520</v>
      </c>
      <c r="AQ167" s="25">
        <v>607662</v>
      </c>
      <c r="AR167" s="25">
        <v>606001</v>
      </c>
      <c r="AS167" s="25">
        <v>604950</v>
      </c>
      <c r="AT167" s="25">
        <v>607389</v>
      </c>
      <c r="AU167" s="25">
        <v>609828</v>
      </c>
      <c r="AV167" s="25">
        <v>612267</v>
      </c>
      <c r="AW167" s="25">
        <v>613353</v>
      </c>
      <c r="AX167" s="25">
        <v>614261</v>
      </c>
      <c r="AY167" s="25">
        <v>615025</v>
      </c>
      <c r="AZ167" s="25">
        <v>615875</v>
      </c>
      <c r="BA167" s="25">
        <v>616969</v>
      </c>
      <c r="BB167" s="25">
        <v>618294</v>
      </c>
      <c r="BC167" s="25">
        <v>619428</v>
      </c>
      <c r="BD167" s="25">
        <v>620079</v>
      </c>
      <c r="BE167" s="25">
        <v>620601</v>
      </c>
      <c r="BF167" s="25">
        <v>621207</v>
      </c>
      <c r="BG167" s="25">
        <v>621810</v>
      </c>
      <c r="BH167" s="25">
        <v>622159</v>
      </c>
      <c r="BI167" s="25">
        <v>622303</v>
      </c>
      <c r="BJ167" s="25">
        <v>622373</v>
      </c>
      <c r="BK167" s="25">
        <v>622227</v>
      </c>
      <c r="BL167" s="25">
        <v>622028</v>
      </c>
      <c r="BM167" s="25">
        <v>621306</v>
      </c>
      <c r="BN167" s="25">
        <v>620173</v>
      </c>
    </row>
    <row r="168" spans="1:66" x14ac:dyDescent="0.25">
      <c r="A168" s="25" t="s">
        <v>361</v>
      </c>
      <c r="B168" s="25" t="s">
        <v>181</v>
      </c>
      <c r="C168" s="25" t="s">
        <v>1444</v>
      </c>
      <c r="D168" s="25" t="s">
        <v>1445</v>
      </c>
      <c r="E168" s="25">
        <v>955514</v>
      </c>
      <c r="F168" s="25">
        <v>982181</v>
      </c>
      <c r="G168" s="25">
        <v>1011327</v>
      </c>
      <c r="H168" s="25">
        <v>1042387</v>
      </c>
      <c r="I168" s="25">
        <v>1074518</v>
      </c>
      <c r="J168" s="25">
        <v>1107121</v>
      </c>
      <c r="K168" s="25">
        <v>1139962</v>
      </c>
      <c r="L168" s="25">
        <v>1173186</v>
      </c>
      <c r="M168" s="25">
        <v>1207104</v>
      </c>
      <c r="N168" s="25">
        <v>1242213</v>
      </c>
      <c r="O168" s="25">
        <v>1278819</v>
      </c>
      <c r="P168" s="25">
        <v>1317042</v>
      </c>
      <c r="Q168" s="25">
        <v>1356673</v>
      </c>
      <c r="R168" s="25">
        <v>1397305</v>
      </c>
      <c r="S168" s="25">
        <v>1438421</v>
      </c>
      <c r="T168" s="25">
        <v>1479646</v>
      </c>
      <c r="U168" s="25">
        <v>1520868</v>
      </c>
      <c r="V168" s="25">
        <v>1562207</v>
      </c>
      <c r="W168" s="25">
        <v>1603910</v>
      </c>
      <c r="X168" s="25">
        <v>1646290</v>
      </c>
      <c r="Y168" s="25">
        <v>1689622</v>
      </c>
      <c r="Z168" s="25">
        <v>1733475</v>
      </c>
      <c r="AA168" s="25">
        <v>1777727</v>
      </c>
      <c r="AB168" s="25">
        <v>1823214</v>
      </c>
      <c r="AC168" s="25">
        <v>1871089</v>
      </c>
      <c r="AD168" s="25">
        <v>1921889</v>
      </c>
      <c r="AE168" s="25">
        <v>1976313</v>
      </c>
      <c r="AF168" s="25">
        <v>2033351</v>
      </c>
      <c r="AG168" s="25">
        <v>2089709</v>
      </c>
      <c r="AH168" s="25">
        <v>2141005</v>
      </c>
      <c r="AI168" s="25">
        <v>2184139</v>
      </c>
      <c r="AJ168" s="25">
        <v>2217918</v>
      </c>
      <c r="AK168" s="25">
        <v>2243495</v>
      </c>
      <c r="AL168" s="25">
        <v>2263196</v>
      </c>
      <c r="AM168" s="25">
        <v>2280475</v>
      </c>
      <c r="AN168" s="25">
        <v>2298017</v>
      </c>
      <c r="AO168" s="25">
        <v>2316571</v>
      </c>
      <c r="AP168" s="25">
        <v>2335744</v>
      </c>
      <c r="AQ168" s="25">
        <v>2355667</v>
      </c>
      <c r="AR168" s="25">
        <v>2376228</v>
      </c>
      <c r="AS168" s="25">
        <v>2397417</v>
      </c>
      <c r="AT168" s="25">
        <v>2419594</v>
      </c>
      <c r="AU168" s="25">
        <v>2443261</v>
      </c>
      <c r="AV168" s="25">
        <v>2468765</v>
      </c>
      <c r="AW168" s="25">
        <v>2496394</v>
      </c>
      <c r="AX168" s="25">
        <v>2526429</v>
      </c>
      <c r="AY168" s="25">
        <v>2558854</v>
      </c>
      <c r="AZ168" s="25">
        <v>2593819</v>
      </c>
      <c r="BA168" s="25">
        <v>2631899</v>
      </c>
      <c r="BB168" s="25">
        <v>2673794</v>
      </c>
      <c r="BC168" s="25">
        <v>2719902</v>
      </c>
      <c r="BD168" s="25">
        <v>2770357</v>
      </c>
      <c r="BE168" s="25">
        <v>2824698</v>
      </c>
      <c r="BF168" s="25">
        <v>2881783</v>
      </c>
      <c r="BG168" s="25">
        <v>2940111</v>
      </c>
      <c r="BH168" s="25">
        <v>2998433</v>
      </c>
      <c r="BI168" s="25">
        <v>3056358</v>
      </c>
      <c r="BJ168" s="25">
        <v>3113788</v>
      </c>
      <c r="BK168" s="25">
        <v>3170214</v>
      </c>
      <c r="BL168" s="25">
        <v>3225166</v>
      </c>
      <c r="BM168" s="25">
        <v>3278292</v>
      </c>
      <c r="BN168" s="25">
        <v>3329282</v>
      </c>
    </row>
    <row r="169" spans="1:66" x14ac:dyDescent="0.25">
      <c r="A169" s="25" t="s">
        <v>534</v>
      </c>
      <c r="B169" s="25" t="s">
        <v>259</v>
      </c>
      <c r="C169" s="25" t="s">
        <v>1444</v>
      </c>
      <c r="D169" s="25" t="s">
        <v>1445</v>
      </c>
      <c r="E169" s="25">
        <v>9980</v>
      </c>
      <c r="F169" s="25">
        <v>10243</v>
      </c>
      <c r="G169" s="25">
        <v>10438</v>
      </c>
      <c r="H169" s="25">
        <v>10591</v>
      </c>
      <c r="I169" s="25">
        <v>10780</v>
      </c>
      <c r="J169" s="25">
        <v>11023</v>
      </c>
      <c r="K169" s="25">
        <v>11341</v>
      </c>
      <c r="L169" s="25">
        <v>11723</v>
      </c>
      <c r="M169" s="25">
        <v>12135</v>
      </c>
      <c r="N169" s="25">
        <v>12577</v>
      </c>
      <c r="O169" s="25">
        <v>13000</v>
      </c>
      <c r="P169" s="25">
        <v>13423</v>
      </c>
      <c r="Q169" s="25">
        <v>13884</v>
      </c>
      <c r="R169" s="25">
        <v>14322</v>
      </c>
      <c r="S169" s="25">
        <v>14672</v>
      </c>
      <c r="T169" s="25">
        <v>14917</v>
      </c>
      <c r="U169" s="25">
        <v>15024</v>
      </c>
      <c r="V169" s="25">
        <v>15049</v>
      </c>
      <c r="W169" s="25">
        <v>15167</v>
      </c>
      <c r="X169" s="25">
        <v>15640</v>
      </c>
      <c r="Y169" s="25">
        <v>16633</v>
      </c>
      <c r="Z169" s="25">
        <v>18168</v>
      </c>
      <c r="AA169" s="25">
        <v>20163</v>
      </c>
      <c r="AB169" s="25">
        <v>22622</v>
      </c>
      <c r="AC169" s="25">
        <v>25496</v>
      </c>
      <c r="AD169" s="25">
        <v>28719</v>
      </c>
      <c r="AE169" s="25">
        <v>32377</v>
      </c>
      <c r="AF169" s="25">
        <v>36371</v>
      </c>
      <c r="AG169" s="25">
        <v>40294</v>
      </c>
      <c r="AH169" s="25">
        <v>43542</v>
      </c>
      <c r="AI169" s="25">
        <v>45752</v>
      </c>
      <c r="AJ169" s="25">
        <v>46662</v>
      </c>
      <c r="AK169" s="25">
        <v>46473</v>
      </c>
      <c r="AL169" s="25">
        <v>45763</v>
      </c>
      <c r="AM169" s="25">
        <v>45361</v>
      </c>
      <c r="AN169" s="25">
        <v>45872</v>
      </c>
      <c r="AO169" s="25">
        <v>47518</v>
      </c>
      <c r="AP169" s="25">
        <v>50052</v>
      </c>
      <c r="AQ169" s="25">
        <v>52999</v>
      </c>
      <c r="AR169" s="25">
        <v>55633</v>
      </c>
      <c r="AS169" s="25">
        <v>57453</v>
      </c>
      <c r="AT169" s="25">
        <v>58319</v>
      </c>
      <c r="AU169" s="25">
        <v>58412</v>
      </c>
      <c r="AV169" s="25">
        <v>57954</v>
      </c>
      <c r="AW169" s="25">
        <v>57240</v>
      </c>
      <c r="AX169" s="25">
        <v>56547</v>
      </c>
      <c r="AY169" s="25">
        <v>55886</v>
      </c>
      <c r="AZ169" s="25">
        <v>55215</v>
      </c>
      <c r="BA169" s="25">
        <v>54621</v>
      </c>
      <c r="BB169" s="25">
        <v>54194</v>
      </c>
      <c r="BC169" s="25">
        <v>53971</v>
      </c>
      <c r="BD169" s="25">
        <v>54013</v>
      </c>
      <c r="BE169" s="25">
        <v>54306</v>
      </c>
      <c r="BF169" s="25">
        <v>54786</v>
      </c>
      <c r="BG169" s="25">
        <v>55301</v>
      </c>
      <c r="BH169" s="25">
        <v>55779</v>
      </c>
      <c r="BI169" s="25">
        <v>56187</v>
      </c>
      <c r="BJ169" s="25">
        <v>56553</v>
      </c>
      <c r="BK169" s="25">
        <v>56889</v>
      </c>
      <c r="BL169" s="25">
        <v>57213</v>
      </c>
      <c r="BM169" s="25">
        <v>57557</v>
      </c>
      <c r="BN169" s="25">
        <v>57910</v>
      </c>
    </row>
    <row r="170" spans="1:66" x14ac:dyDescent="0.25">
      <c r="A170" s="25" t="s">
        <v>300</v>
      </c>
      <c r="B170" s="25" t="s">
        <v>146</v>
      </c>
      <c r="C170" s="25" t="s">
        <v>1444</v>
      </c>
      <c r="D170" s="25" t="s">
        <v>1445</v>
      </c>
      <c r="E170" s="25">
        <v>7184870</v>
      </c>
      <c r="F170" s="25">
        <v>7342117</v>
      </c>
      <c r="G170" s="25">
        <v>7507309</v>
      </c>
      <c r="H170" s="25">
        <v>7679465</v>
      </c>
      <c r="I170" s="25">
        <v>7857107</v>
      </c>
      <c r="J170" s="25">
        <v>8039217</v>
      </c>
      <c r="K170" s="25">
        <v>8225919</v>
      </c>
      <c r="L170" s="25">
        <v>8417698</v>
      </c>
      <c r="M170" s="25">
        <v>8614445</v>
      </c>
      <c r="N170" s="25">
        <v>8816056</v>
      </c>
      <c r="O170" s="25">
        <v>9022747</v>
      </c>
      <c r="P170" s="25">
        <v>9232655</v>
      </c>
      <c r="Q170" s="25">
        <v>9446235</v>
      </c>
      <c r="R170" s="25">
        <v>9668655</v>
      </c>
      <c r="S170" s="25">
        <v>9906963</v>
      </c>
      <c r="T170" s="25">
        <v>10165216</v>
      </c>
      <c r="U170" s="25">
        <v>10443954</v>
      </c>
      <c r="V170" s="25">
        <v>10738534</v>
      </c>
      <c r="W170" s="25">
        <v>11041206</v>
      </c>
      <c r="X170" s="25">
        <v>11341405</v>
      </c>
      <c r="Y170" s="25">
        <v>11630194</v>
      </c>
      <c r="Z170" s="25">
        <v>11913085</v>
      </c>
      <c r="AA170" s="25">
        <v>12189817</v>
      </c>
      <c r="AB170" s="25">
        <v>12439773</v>
      </c>
      <c r="AC170" s="25">
        <v>12636120</v>
      </c>
      <c r="AD170" s="25">
        <v>12764385</v>
      </c>
      <c r="AE170" s="25">
        <v>12808566</v>
      </c>
      <c r="AF170" s="25">
        <v>12786353</v>
      </c>
      <c r="AG170" s="25">
        <v>12758003</v>
      </c>
      <c r="AH170" s="25">
        <v>12805950</v>
      </c>
      <c r="AI170" s="25">
        <v>12987292</v>
      </c>
      <c r="AJ170" s="25">
        <v>13328029</v>
      </c>
      <c r="AK170" s="25">
        <v>13805999</v>
      </c>
      <c r="AL170" s="25">
        <v>14370950</v>
      </c>
      <c r="AM170" s="25">
        <v>14948050</v>
      </c>
      <c r="AN170" s="25">
        <v>15483277</v>
      </c>
      <c r="AO170" s="25">
        <v>15960445</v>
      </c>
      <c r="AP170" s="25">
        <v>16397175</v>
      </c>
      <c r="AQ170" s="25">
        <v>16813946</v>
      </c>
      <c r="AR170" s="25">
        <v>17244176</v>
      </c>
      <c r="AS170" s="25">
        <v>17711925</v>
      </c>
      <c r="AT170" s="25">
        <v>18221884</v>
      </c>
      <c r="AU170" s="25">
        <v>18764147</v>
      </c>
      <c r="AV170" s="25">
        <v>19331097</v>
      </c>
      <c r="AW170" s="25">
        <v>19910549</v>
      </c>
      <c r="AX170" s="25">
        <v>20493927</v>
      </c>
      <c r="AY170" s="25">
        <v>21080108</v>
      </c>
      <c r="AZ170" s="25">
        <v>21673319</v>
      </c>
      <c r="BA170" s="25">
        <v>22276596</v>
      </c>
      <c r="BB170" s="25">
        <v>22894718</v>
      </c>
      <c r="BC170" s="25">
        <v>23531567</v>
      </c>
      <c r="BD170" s="25">
        <v>24187500</v>
      </c>
      <c r="BE170" s="25">
        <v>24862673</v>
      </c>
      <c r="BF170" s="25">
        <v>25560752</v>
      </c>
      <c r="BG170" s="25">
        <v>26286192</v>
      </c>
      <c r="BH170" s="25">
        <v>27042001</v>
      </c>
      <c r="BI170" s="25">
        <v>27829930</v>
      </c>
      <c r="BJ170" s="25">
        <v>28649007</v>
      </c>
      <c r="BK170" s="25">
        <v>29496009</v>
      </c>
      <c r="BL170" s="25">
        <v>30366043</v>
      </c>
      <c r="BM170" s="25">
        <v>31255435</v>
      </c>
      <c r="BN170" s="25">
        <v>32163045</v>
      </c>
    </row>
    <row r="171" spans="1:66" x14ac:dyDescent="0.25">
      <c r="A171" s="25" t="s">
        <v>344</v>
      </c>
      <c r="B171" s="25" t="s">
        <v>194</v>
      </c>
      <c r="C171" s="25" t="s">
        <v>1444</v>
      </c>
      <c r="D171" s="25" t="s">
        <v>1445</v>
      </c>
      <c r="E171" s="25">
        <v>850377</v>
      </c>
      <c r="F171" s="25">
        <v>875586</v>
      </c>
      <c r="G171" s="25">
        <v>901690</v>
      </c>
      <c r="H171" s="25">
        <v>928742</v>
      </c>
      <c r="I171" s="25">
        <v>956794</v>
      </c>
      <c r="J171" s="25">
        <v>985907</v>
      </c>
      <c r="K171" s="25">
        <v>1016093</v>
      </c>
      <c r="L171" s="25">
        <v>1047345</v>
      </c>
      <c r="M171" s="25">
        <v>1079580</v>
      </c>
      <c r="N171" s="25">
        <v>1112749</v>
      </c>
      <c r="O171" s="25">
        <v>1146776</v>
      </c>
      <c r="P171" s="25">
        <v>1181659</v>
      </c>
      <c r="Q171" s="25">
        <v>1217443</v>
      </c>
      <c r="R171" s="25">
        <v>1254156</v>
      </c>
      <c r="S171" s="25">
        <v>1291857</v>
      </c>
      <c r="T171" s="25">
        <v>1330594</v>
      </c>
      <c r="U171" s="25">
        <v>1370364</v>
      </c>
      <c r="V171" s="25">
        <v>1411139</v>
      </c>
      <c r="W171" s="25">
        <v>1453028</v>
      </c>
      <c r="X171" s="25">
        <v>1496174</v>
      </c>
      <c r="Y171" s="25">
        <v>1540644</v>
      </c>
      <c r="Z171" s="25">
        <v>1586496</v>
      </c>
      <c r="AA171" s="25">
        <v>1633655</v>
      </c>
      <c r="AB171" s="25">
        <v>1681859</v>
      </c>
      <c r="AC171" s="25">
        <v>1730737</v>
      </c>
      <c r="AD171" s="25">
        <v>1780033</v>
      </c>
      <c r="AE171" s="25">
        <v>1829678</v>
      </c>
      <c r="AF171" s="25">
        <v>1879756</v>
      </c>
      <c r="AG171" s="25">
        <v>1930427</v>
      </c>
      <c r="AH171" s="25">
        <v>1981902</v>
      </c>
      <c r="AI171" s="25">
        <v>2034347</v>
      </c>
      <c r="AJ171" s="25">
        <v>2087914</v>
      </c>
      <c r="AK171" s="25">
        <v>2142645</v>
      </c>
      <c r="AL171" s="25">
        <v>2198538</v>
      </c>
      <c r="AM171" s="25">
        <v>2255520</v>
      </c>
      <c r="AN171" s="25">
        <v>2313630</v>
      </c>
      <c r="AO171" s="25">
        <v>2372900</v>
      </c>
      <c r="AP171" s="25">
        <v>2433567</v>
      </c>
      <c r="AQ171" s="25">
        <v>2496217</v>
      </c>
      <c r="AR171" s="25">
        <v>2561584</v>
      </c>
      <c r="AS171" s="25">
        <v>2630217</v>
      </c>
      <c r="AT171" s="25">
        <v>2702405</v>
      </c>
      <c r="AU171" s="25">
        <v>2778097</v>
      </c>
      <c r="AV171" s="25">
        <v>2857150</v>
      </c>
      <c r="AW171" s="25">
        <v>2939246</v>
      </c>
      <c r="AX171" s="25">
        <v>3024198</v>
      </c>
      <c r="AY171" s="25">
        <v>3111908</v>
      </c>
      <c r="AZ171" s="25">
        <v>3202512</v>
      </c>
      <c r="BA171" s="25">
        <v>3296237</v>
      </c>
      <c r="BB171" s="25">
        <v>3393408</v>
      </c>
      <c r="BC171" s="25">
        <v>3494200</v>
      </c>
      <c r="BD171" s="25">
        <v>3598646</v>
      </c>
      <c r="BE171" s="25">
        <v>3706555</v>
      </c>
      <c r="BF171" s="25">
        <v>3817497</v>
      </c>
      <c r="BG171" s="25">
        <v>3930894</v>
      </c>
      <c r="BH171" s="25">
        <v>4046304</v>
      </c>
      <c r="BI171" s="25">
        <v>4163532</v>
      </c>
      <c r="BJ171" s="25">
        <v>4282582</v>
      </c>
      <c r="BK171" s="25">
        <v>4403312</v>
      </c>
      <c r="BL171" s="25">
        <v>4525698</v>
      </c>
      <c r="BM171" s="25">
        <v>4649660</v>
      </c>
      <c r="BN171" s="25">
        <v>4775110</v>
      </c>
    </row>
    <row r="172" spans="1:66" x14ac:dyDescent="0.25">
      <c r="A172" s="25" t="s">
        <v>297</v>
      </c>
      <c r="B172" s="25" t="s">
        <v>186</v>
      </c>
      <c r="C172" s="25" t="s">
        <v>1444</v>
      </c>
      <c r="D172" s="25" t="s">
        <v>1445</v>
      </c>
      <c r="E172" s="25">
        <v>659351</v>
      </c>
      <c r="F172" s="25">
        <v>680757</v>
      </c>
      <c r="G172" s="25">
        <v>700349</v>
      </c>
      <c r="H172" s="25">
        <v>718861</v>
      </c>
      <c r="I172" s="25">
        <v>736381</v>
      </c>
      <c r="J172" s="25">
        <v>753000</v>
      </c>
      <c r="K172" s="25">
        <v>768813</v>
      </c>
      <c r="L172" s="25">
        <v>783917</v>
      </c>
      <c r="M172" s="25">
        <v>798413</v>
      </c>
      <c r="N172" s="25">
        <v>812405</v>
      </c>
      <c r="O172" s="25">
        <v>826000</v>
      </c>
      <c r="P172" s="25">
        <v>839230</v>
      </c>
      <c r="Q172" s="25">
        <v>852053</v>
      </c>
      <c r="R172" s="25">
        <v>864819</v>
      </c>
      <c r="S172" s="25">
        <v>878042</v>
      </c>
      <c r="T172" s="25">
        <v>892000</v>
      </c>
      <c r="U172" s="25">
        <v>906507</v>
      </c>
      <c r="V172" s="25">
        <v>921379</v>
      </c>
      <c r="W172" s="25">
        <v>933499</v>
      </c>
      <c r="X172" s="25">
        <v>949888</v>
      </c>
      <c r="Y172" s="25">
        <v>966039</v>
      </c>
      <c r="Z172" s="25">
        <v>980462</v>
      </c>
      <c r="AA172" s="25">
        <v>992521</v>
      </c>
      <c r="AB172" s="25">
        <v>1001691</v>
      </c>
      <c r="AC172" s="25">
        <v>1012221</v>
      </c>
      <c r="AD172" s="25">
        <v>1020528</v>
      </c>
      <c r="AE172" s="25">
        <v>1028360</v>
      </c>
      <c r="AF172" s="25">
        <v>1036082</v>
      </c>
      <c r="AG172" s="25">
        <v>1043239</v>
      </c>
      <c r="AH172" s="25">
        <v>1051260</v>
      </c>
      <c r="AI172" s="25">
        <v>1058775</v>
      </c>
      <c r="AJ172" s="25">
        <v>1070266</v>
      </c>
      <c r="AK172" s="25">
        <v>1084441</v>
      </c>
      <c r="AL172" s="25">
        <v>1097374</v>
      </c>
      <c r="AM172" s="25">
        <v>1112846</v>
      </c>
      <c r="AN172" s="25">
        <v>1122457</v>
      </c>
      <c r="AO172" s="25">
        <v>1133996</v>
      </c>
      <c r="AP172" s="25">
        <v>1148284</v>
      </c>
      <c r="AQ172" s="25">
        <v>1160421</v>
      </c>
      <c r="AR172" s="25">
        <v>1175267</v>
      </c>
      <c r="AS172" s="25">
        <v>1186873</v>
      </c>
      <c r="AT172" s="25">
        <v>1196287</v>
      </c>
      <c r="AU172" s="25">
        <v>1204621</v>
      </c>
      <c r="AV172" s="25">
        <v>1213370</v>
      </c>
      <c r="AW172" s="25">
        <v>1221003</v>
      </c>
      <c r="AX172" s="25">
        <v>1228254</v>
      </c>
      <c r="AY172" s="25">
        <v>1233996</v>
      </c>
      <c r="AZ172" s="25">
        <v>1239630</v>
      </c>
      <c r="BA172" s="25">
        <v>1244121</v>
      </c>
      <c r="BB172" s="25">
        <v>1247429</v>
      </c>
      <c r="BC172" s="25">
        <v>1250400</v>
      </c>
      <c r="BD172" s="25">
        <v>1252404</v>
      </c>
      <c r="BE172" s="25">
        <v>1255882</v>
      </c>
      <c r="BF172" s="25">
        <v>1258653</v>
      </c>
      <c r="BG172" s="25">
        <v>1260934</v>
      </c>
      <c r="BH172" s="25">
        <v>1262605</v>
      </c>
      <c r="BI172" s="25">
        <v>1263473</v>
      </c>
      <c r="BJ172" s="25">
        <v>1264613</v>
      </c>
      <c r="BK172" s="25">
        <v>1265303</v>
      </c>
      <c r="BL172" s="25">
        <v>1265711</v>
      </c>
      <c r="BM172" s="25">
        <v>1265740</v>
      </c>
      <c r="BN172" s="25">
        <v>1266060</v>
      </c>
    </row>
    <row r="173" spans="1:66" x14ac:dyDescent="0.25">
      <c r="A173" s="25" t="s">
        <v>296</v>
      </c>
      <c r="B173" s="25" t="s">
        <v>219</v>
      </c>
      <c r="C173" s="25" t="s">
        <v>1444</v>
      </c>
      <c r="D173" s="25" t="s">
        <v>1445</v>
      </c>
      <c r="E173" s="25">
        <v>3659980</v>
      </c>
      <c r="F173" s="25">
        <v>3747758</v>
      </c>
      <c r="G173" s="25">
        <v>3839047</v>
      </c>
      <c r="H173" s="25">
        <v>3933914</v>
      </c>
      <c r="I173" s="25">
        <v>4032364</v>
      </c>
      <c r="J173" s="25">
        <v>4134464</v>
      </c>
      <c r="K173" s="25">
        <v>4240430</v>
      </c>
      <c r="L173" s="25">
        <v>4350456</v>
      </c>
      <c r="M173" s="25">
        <v>4464427</v>
      </c>
      <c r="N173" s="25">
        <v>4582197</v>
      </c>
      <c r="O173" s="25">
        <v>4703783</v>
      </c>
      <c r="P173" s="25">
        <v>4829092</v>
      </c>
      <c r="Q173" s="25">
        <v>4958556</v>
      </c>
      <c r="R173" s="25">
        <v>5093368</v>
      </c>
      <c r="S173" s="25">
        <v>5235074</v>
      </c>
      <c r="T173" s="25">
        <v>5384798</v>
      </c>
      <c r="U173" s="25">
        <v>5545653</v>
      </c>
      <c r="V173" s="25">
        <v>5717954</v>
      </c>
      <c r="W173" s="25">
        <v>5896864</v>
      </c>
      <c r="X173" s="25">
        <v>6075485</v>
      </c>
      <c r="Y173" s="25">
        <v>6250434</v>
      </c>
      <c r="Z173" s="25">
        <v>6412380</v>
      </c>
      <c r="AA173" s="25">
        <v>6565985</v>
      </c>
      <c r="AB173" s="25">
        <v>6737924</v>
      </c>
      <c r="AC173" s="25">
        <v>6964613</v>
      </c>
      <c r="AD173" s="25">
        <v>7268271</v>
      </c>
      <c r="AE173" s="25">
        <v>7666390</v>
      </c>
      <c r="AF173" s="25">
        <v>8141140</v>
      </c>
      <c r="AG173" s="25">
        <v>8636686</v>
      </c>
      <c r="AH173" s="25">
        <v>9075568</v>
      </c>
      <c r="AI173" s="25">
        <v>9404499</v>
      </c>
      <c r="AJ173" s="25">
        <v>9600361</v>
      </c>
      <c r="AK173" s="25">
        <v>9685974</v>
      </c>
      <c r="AL173" s="25">
        <v>9710335</v>
      </c>
      <c r="AM173" s="25">
        <v>9745695</v>
      </c>
      <c r="AN173" s="25">
        <v>9844418</v>
      </c>
      <c r="AO173" s="25">
        <v>10022783</v>
      </c>
      <c r="AP173" s="25">
        <v>10264906</v>
      </c>
      <c r="AQ173" s="25">
        <v>10552345</v>
      </c>
      <c r="AR173" s="25">
        <v>10854325</v>
      </c>
      <c r="AS173" s="25">
        <v>11148751</v>
      </c>
      <c r="AT173" s="25">
        <v>11432001</v>
      </c>
      <c r="AU173" s="25">
        <v>11713663</v>
      </c>
      <c r="AV173" s="25">
        <v>12000183</v>
      </c>
      <c r="AW173" s="25">
        <v>12301837</v>
      </c>
      <c r="AX173" s="25">
        <v>12625950</v>
      </c>
      <c r="AY173" s="25">
        <v>12973693</v>
      </c>
      <c r="AZ173" s="25">
        <v>13341808</v>
      </c>
      <c r="BA173" s="25">
        <v>13727899</v>
      </c>
      <c r="BB173" s="25">
        <v>14128161</v>
      </c>
      <c r="BC173" s="25">
        <v>14539609</v>
      </c>
      <c r="BD173" s="25">
        <v>14962118</v>
      </c>
      <c r="BE173" s="25">
        <v>15396010</v>
      </c>
      <c r="BF173" s="25">
        <v>15839287</v>
      </c>
      <c r="BG173" s="25">
        <v>16289550</v>
      </c>
      <c r="BH173" s="25">
        <v>16745305</v>
      </c>
      <c r="BI173" s="25">
        <v>17205253</v>
      </c>
      <c r="BJ173" s="25">
        <v>17670193</v>
      </c>
      <c r="BK173" s="25">
        <v>18143215</v>
      </c>
      <c r="BL173" s="25">
        <v>18628749</v>
      </c>
      <c r="BM173" s="25">
        <v>19129955</v>
      </c>
      <c r="BN173" s="25">
        <v>19647681</v>
      </c>
    </row>
    <row r="174" spans="1:66" x14ac:dyDescent="0.25">
      <c r="A174" s="25" t="s">
        <v>379</v>
      </c>
      <c r="B174" s="25" t="s">
        <v>69</v>
      </c>
      <c r="C174" s="25" t="s">
        <v>1444</v>
      </c>
      <c r="D174" s="25" t="s">
        <v>1445</v>
      </c>
      <c r="E174" s="25">
        <v>8156342</v>
      </c>
      <c r="F174" s="25">
        <v>8417821</v>
      </c>
      <c r="G174" s="25">
        <v>8692337</v>
      </c>
      <c r="H174" s="25">
        <v>8973791</v>
      </c>
      <c r="I174" s="25">
        <v>9253827</v>
      </c>
      <c r="J174" s="25">
        <v>9526558</v>
      </c>
      <c r="K174" s="25">
        <v>9790083</v>
      </c>
      <c r="L174" s="25">
        <v>10046321</v>
      </c>
      <c r="M174" s="25">
        <v>10297983</v>
      </c>
      <c r="N174" s="25">
        <v>10549395</v>
      </c>
      <c r="O174" s="25">
        <v>10804131</v>
      </c>
      <c r="P174" s="25">
        <v>11062434</v>
      </c>
      <c r="Q174" s="25">
        <v>11324277</v>
      </c>
      <c r="R174" s="25">
        <v>11592638</v>
      </c>
      <c r="S174" s="25">
        <v>11871102</v>
      </c>
      <c r="T174" s="25">
        <v>12162189</v>
      </c>
      <c r="U174" s="25">
        <v>12468688</v>
      </c>
      <c r="V174" s="25">
        <v>12790313</v>
      </c>
      <c r="W174" s="25">
        <v>13122833</v>
      </c>
      <c r="X174" s="25">
        <v>13460035</v>
      </c>
      <c r="Y174" s="25">
        <v>13798094</v>
      </c>
      <c r="Z174" s="25">
        <v>14134060</v>
      </c>
      <c r="AA174" s="25">
        <v>14471215</v>
      </c>
      <c r="AB174" s="25">
        <v>14819430</v>
      </c>
      <c r="AC174" s="25">
        <v>15192300</v>
      </c>
      <c r="AD174" s="25">
        <v>15598924</v>
      </c>
      <c r="AE174" s="25">
        <v>16043736</v>
      </c>
      <c r="AF174" s="25">
        <v>16522004</v>
      </c>
      <c r="AG174" s="25">
        <v>17022470</v>
      </c>
      <c r="AH174" s="25">
        <v>17528961</v>
      </c>
      <c r="AI174" s="25">
        <v>18029824</v>
      </c>
      <c r="AJ174" s="25">
        <v>18519941</v>
      </c>
      <c r="AK174" s="25">
        <v>19002660</v>
      </c>
      <c r="AL174" s="25">
        <v>19484901</v>
      </c>
      <c r="AM174" s="25">
        <v>19977508</v>
      </c>
      <c r="AN174" s="25">
        <v>20487604</v>
      </c>
      <c r="AO174" s="25">
        <v>21017619</v>
      </c>
      <c r="AP174" s="25">
        <v>21562790</v>
      </c>
      <c r="AQ174" s="25">
        <v>22114647</v>
      </c>
      <c r="AR174" s="25">
        <v>22661293</v>
      </c>
      <c r="AS174" s="25">
        <v>23194252</v>
      </c>
      <c r="AT174" s="25">
        <v>23709115</v>
      </c>
      <c r="AU174" s="25">
        <v>24208391</v>
      </c>
      <c r="AV174" s="25">
        <v>24698821</v>
      </c>
      <c r="AW174" s="25">
        <v>25190647</v>
      </c>
      <c r="AX174" s="25">
        <v>25690615</v>
      </c>
      <c r="AY174" s="25">
        <v>26201954</v>
      </c>
      <c r="AZ174" s="25">
        <v>26720367</v>
      </c>
      <c r="BA174" s="25">
        <v>27236003</v>
      </c>
      <c r="BB174" s="25">
        <v>27735038</v>
      </c>
      <c r="BC174" s="25">
        <v>28208028</v>
      </c>
      <c r="BD174" s="25">
        <v>28650962</v>
      </c>
      <c r="BE174" s="25">
        <v>29068189</v>
      </c>
      <c r="BF174" s="25">
        <v>29468923</v>
      </c>
      <c r="BG174" s="25">
        <v>29866606</v>
      </c>
      <c r="BH174" s="25">
        <v>30270965</v>
      </c>
      <c r="BI174" s="25">
        <v>30684652</v>
      </c>
      <c r="BJ174" s="25">
        <v>31104655</v>
      </c>
      <c r="BK174" s="25">
        <v>31528033</v>
      </c>
      <c r="BL174" s="25">
        <v>31949789</v>
      </c>
      <c r="BM174" s="25">
        <v>32365998</v>
      </c>
      <c r="BN174" s="25">
        <v>32776195</v>
      </c>
    </row>
    <row r="175" spans="1:66" x14ac:dyDescent="0.25">
      <c r="A175" s="25" t="s">
        <v>973</v>
      </c>
      <c r="B175" s="25" t="s">
        <v>40</v>
      </c>
      <c r="C175" s="25" t="s">
        <v>1444</v>
      </c>
      <c r="D175" s="25" t="s">
        <v>1445</v>
      </c>
      <c r="E175" s="25">
        <v>198624409</v>
      </c>
      <c r="F175" s="25">
        <v>202007500</v>
      </c>
      <c r="G175" s="25">
        <v>205198600</v>
      </c>
      <c r="H175" s="25">
        <v>208253700</v>
      </c>
      <c r="I175" s="25">
        <v>211262900</v>
      </c>
      <c r="J175" s="25">
        <v>214031100</v>
      </c>
      <c r="K175" s="25">
        <v>216659000</v>
      </c>
      <c r="L175" s="25">
        <v>219176000</v>
      </c>
      <c r="M175" s="25">
        <v>221503000</v>
      </c>
      <c r="N175" s="25">
        <v>223759000</v>
      </c>
      <c r="O175" s="25">
        <v>226431000</v>
      </c>
      <c r="P175" s="25">
        <v>229677632</v>
      </c>
      <c r="Q175" s="25">
        <v>232168663</v>
      </c>
      <c r="R175" s="25">
        <v>234454577</v>
      </c>
      <c r="S175" s="25">
        <v>236715369</v>
      </c>
      <c r="T175" s="25">
        <v>239169275</v>
      </c>
      <c r="U175" s="25">
        <v>241538008</v>
      </c>
      <c r="V175" s="25">
        <v>244018243</v>
      </c>
      <c r="W175" s="25">
        <v>246601803</v>
      </c>
      <c r="X175" s="25">
        <v>249310344</v>
      </c>
      <c r="Y175" s="25">
        <v>251795337</v>
      </c>
      <c r="Z175" s="25">
        <v>254340965</v>
      </c>
      <c r="AA175" s="25">
        <v>256836391</v>
      </c>
      <c r="AB175" s="25">
        <v>259214381</v>
      </c>
      <c r="AC175" s="25">
        <v>261488476</v>
      </c>
      <c r="AD175" s="25">
        <v>263823014</v>
      </c>
      <c r="AE175" s="25">
        <v>266290660</v>
      </c>
      <c r="AF175" s="25">
        <v>268793450</v>
      </c>
      <c r="AG175" s="25">
        <v>271349094</v>
      </c>
      <c r="AH175" s="25">
        <v>274154622</v>
      </c>
      <c r="AI175" s="25">
        <v>277373464</v>
      </c>
      <c r="AJ175" s="25">
        <v>281077441</v>
      </c>
      <c r="AK175" s="25">
        <v>284943859</v>
      </c>
      <c r="AL175" s="25">
        <v>288662674</v>
      </c>
      <c r="AM175" s="25">
        <v>292185983</v>
      </c>
      <c r="AN175" s="25">
        <v>295640057</v>
      </c>
      <c r="AO175" s="25">
        <v>299064347</v>
      </c>
      <c r="AP175" s="25">
        <v>302623445</v>
      </c>
      <c r="AQ175" s="25">
        <v>306070116</v>
      </c>
      <c r="AR175" s="25">
        <v>309502571</v>
      </c>
      <c r="AS175" s="25">
        <v>312909974</v>
      </c>
      <c r="AT175" s="25">
        <v>316052361</v>
      </c>
      <c r="AU175" s="25">
        <v>319048184</v>
      </c>
      <c r="AV175" s="25">
        <v>321815286</v>
      </c>
      <c r="AW175" s="25">
        <v>324809693</v>
      </c>
      <c r="AX175" s="25">
        <v>327824506</v>
      </c>
      <c r="AY175" s="25">
        <v>331015609</v>
      </c>
      <c r="AZ175" s="25">
        <v>334185120</v>
      </c>
      <c r="BA175" s="25">
        <v>337406357</v>
      </c>
      <c r="BB175" s="25">
        <v>340466060</v>
      </c>
      <c r="BC175" s="25">
        <v>343397156</v>
      </c>
      <c r="BD175" s="25">
        <v>345987373</v>
      </c>
      <c r="BE175" s="25">
        <v>348656682</v>
      </c>
      <c r="BF175" s="25">
        <v>351207902</v>
      </c>
      <c r="BG175" s="25">
        <v>353888902</v>
      </c>
      <c r="BH175" s="25">
        <v>356507139</v>
      </c>
      <c r="BI175" s="25">
        <v>359245796</v>
      </c>
      <c r="BJ175" s="25">
        <v>361731237</v>
      </c>
      <c r="BK175" s="25">
        <v>363967201</v>
      </c>
      <c r="BL175" s="25">
        <v>365995094</v>
      </c>
      <c r="BM175" s="25">
        <v>369602177</v>
      </c>
      <c r="BN175" s="25">
        <v>370203720</v>
      </c>
    </row>
    <row r="176" spans="1:66" x14ac:dyDescent="0.25">
      <c r="A176" s="25" t="s">
        <v>331</v>
      </c>
      <c r="B176" s="25" t="s">
        <v>184</v>
      </c>
      <c r="C176" s="25" t="s">
        <v>1444</v>
      </c>
      <c r="D176" s="25" t="s">
        <v>1445</v>
      </c>
      <c r="E176" s="25">
        <v>634138</v>
      </c>
      <c r="F176" s="25">
        <v>649274</v>
      </c>
      <c r="G176" s="25">
        <v>665119</v>
      </c>
      <c r="H176" s="25">
        <v>681633</v>
      </c>
      <c r="I176" s="25">
        <v>698797</v>
      </c>
      <c r="J176" s="25">
        <v>716588</v>
      </c>
      <c r="K176" s="25">
        <v>734866</v>
      </c>
      <c r="L176" s="25">
        <v>753683</v>
      </c>
      <c r="M176" s="25">
        <v>773428</v>
      </c>
      <c r="N176" s="25">
        <v>794588</v>
      </c>
      <c r="O176" s="25">
        <v>817474</v>
      </c>
      <c r="P176" s="25">
        <v>842353</v>
      </c>
      <c r="Q176" s="25">
        <v>868954</v>
      </c>
      <c r="R176" s="25">
        <v>896264</v>
      </c>
      <c r="S176" s="25">
        <v>922900</v>
      </c>
      <c r="T176" s="25">
        <v>947925</v>
      </c>
      <c r="U176" s="25">
        <v>971117</v>
      </c>
      <c r="V176" s="25">
        <v>992955</v>
      </c>
      <c r="W176" s="25">
        <v>1014055</v>
      </c>
      <c r="X176" s="25">
        <v>1035379</v>
      </c>
      <c r="Y176" s="25">
        <v>1057723</v>
      </c>
      <c r="Z176" s="25">
        <v>1080938</v>
      </c>
      <c r="AA176" s="25">
        <v>1105103</v>
      </c>
      <c r="AB176" s="25">
        <v>1131624</v>
      </c>
      <c r="AC176" s="25">
        <v>1162282</v>
      </c>
      <c r="AD176" s="25">
        <v>1198149</v>
      </c>
      <c r="AE176" s="25">
        <v>1239923</v>
      </c>
      <c r="AF176" s="25">
        <v>1286796</v>
      </c>
      <c r="AG176" s="25">
        <v>1336545</v>
      </c>
      <c r="AH176" s="25">
        <v>1386011</v>
      </c>
      <c r="AI176" s="25">
        <v>1432899</v>
      </c>
      <c r="AJ176" s="25">
        <v>1476399</v>
      </c>
      <c r="AK176" s="25">
        <v>1516951</v>
      </c>
      <c r="AL176" s="25">
        <v>1555098</v>
      </c>
      <c r="AM176" s="25">
        <v>1591826</v>
      </c>
      <c r="AN176" s="25">
        <v>1627866</v>
      </c>
      <c r="AO176" s="25">
        <v>1663378</v>
      </c>
      <c r="AP176" s="25">
        <v>1698029</v>
      </c>
      <c r="AQ176" s="25">
        <v>1731635</v>
      </c>
      <c r="AR176" s="25">
        <v>1763861</v>
      </c>
      <c r="AS176" s="25">
        <v>1794583</v>
      </c>
      <c r="AT176" s="25">
        <v>1823667</v>
      </c>
      <c r="AU176" s="25">
        <v>1851519</v>
      </c>
      <c r="AV176" s="25">
        <v>1879113</v>
      </c>
      <c r="AW176" s="25">
        <v>1907737</v>
      </c>
      <c r="AX176" s="25">
        <v>1938316</v>
      </c>
      <c r="AY176" s="25">
        <v>1971318</v>
      </c>
      <c r="AZ176" s="25">
        <v>2006516</v>
      </c>
      <c r="BA176" s="25">
        <v>2043382</v>
      </c>
      <c r="BB176" s="25">
        <v>2081039</v>
      </c>
      <c r="BC176" s="25">
        <v>2118877</v>
      </c>
      <c r="BD176" s="25">
        <v>2156698</v>
      </c>
      <c r="BE176" s="25">
        <v>2194777</v>
      </c>
      <c r="BF176" s="25">
        <v>2233506</v>
      </c>
      <c r="BG176" s="25">
        <v>2273426</v>
      </c>
      <c r="BH176" s="25">
        <v>2314901</v>
      </c>
      <c r="BI176" s="25">
        <v>2358044</v>
      </c>
      <c r="BJ176" s="25">
        <v>2402623</v>
      </c>
      <c r="BK176" s="25">
        <v>2448300</v>
      </c>
      <c r="BL176" s="25">
        <v>2494524</v>
      </c>
      <c r="BM176" s="25">
        <v>2540916</v>
      </c>
      <c r="BN176" s="25">
        <v>2587344</v>
      </c>
    </row>
    <row r="177" spans="1:66" x14ac:dyDescent="0.25">
      <c r="A177" s="25" t="s">
        <v>525</v>
      </c>
      <c r="B177" s="25" t="s">
        <v>197</v>
      </c>
      <c r="C177" s="25" t="s">
        <v>1444</v>
      </c>
      <c r="D177" s="25" t="s">
        <v>1445</v>
      </c>
      <c r="E177" s="25">
        <v>79000</v>
      </c>
      <c r="F177" s="25">
        <v>81200</v>
      </c>
      <c r="G177" s="25">
        <v>83400</v>
      </c>
      <c r="H177" s="25">
        <v>85700</v>
      </c>
      <c r="I177" s="25">
        <v>88100</v>
      </c>
      <c r="J177" s="25">
        <v>90500</v>
      </c>
      <c r="K177" s="25">
        <v>93500</v>
      </c>
      <c r="L177" s="25">
        <v>96500</v>
      </c>
      <c r="M177" s="25">
        <v>99500</v>
      </c>
      <c r="N177" s="25">
        <v>104000</v>
      </c>
      <c r="O177" s="25">
        <v>112000</v>
      </c>
      <c r="P177" s="25">
        <v>120000</v>
      </c>
      <c r="Q177" s="25">
        <v>125500</v>
      </c>
      <c r="R177" s="25">
        <v>128500</v>
      </c>
      <c r="S177" s="25">
        <v>131000</v>
      </c>
      <c r="T177" s="25">
        <v>132500</v>
      </c>
      <c r="U177" s="25">
        <v>134000</v>
      </c>
      <c r="V177" s="25">
        <v>136000</v>
      </c>
      <c r="W177" s="25">
        <v>137500</v>
      </c>
      <c r="X177" s="25">
        <v>138500</v>
      </c>
      <c r="Y177" s="25">
        <v>140050</v>
      </c>
      <c r="Z177" s="25">
        <v>142650</v>
      </c>
      <c r="AA177" s="25">
        <v>145700</v>
      </c>
      <c r="AB177" s="25">
        <v>148700</v>
      </c>
      <c r="AC177" s="25">
        <v>151650</v>
      </c>
      <c r="AD177" s="25">
        <v>154450</v>
      </c>
      <c r="AE177" s="25">
        <v>157350</v>
      </c>
      <c r="AF177" s="25">
        <v>160500</v>
      </c>
      <c r="AG177" s="25">
        <v>163650</v>
      </c>
      <c r="AH177" s="25">
        <v>166898</v>
      </c>
      <c r="AI177" s="25">
        <v>170899</v>
      </c>
      <c r="AJ177" s="25">
        <v>175362</v>
      </c>
      <c r="AK177" s="25">
        <v>179799</v>
      </c>
      <c r="AL177" s="25">
        <v>184496</v>
      </c>
      <c r="AM177" s="25">
        <v>189482</v>
      </c>
      <c r="AN177" s="25">
        <v>193816</v>
      </c>
      <c r="AO177" s="25">
        <v>197564</v>
      </c>
      <c r="AP177" s="25">
        <v>201418</v>
      </c>
      <c r="AQ177" s="25">
        <v>205279</v>
      </c>
      <c r="AR177" s="25">
        <v>209214</v>
      </c>
      <c r="AS177" s="25">
        <v>213230</v>
      </c>
      <c r="AT177" s="25">
        <v>217324</v>
      </c>
      <c r="AU177" s="25">
        <v>221490</v>
      </c>
      <c r="AV177" s="25">
        <v>225296</v>
      </c>
      <c r="AW177" s="25">
        <v>228750</v>
      </c>
      <c r="AX177" s="25">
        <v>232250</v>
      </c>
      <c r="AY177" s="25">
        <v>235750</v>
      </c>
      <c r="AZ177" s="25">
        <v>239250</v>
      </c>
      <c r="BA177" s="25">
        <v>242750</v>
      </c>
      <c r="BB177" s="25">
        <v>245950</v>
      </c>
      <c r="BC177" s="25">
        <v>249750</v>
      </c>
      <c r="BD177" s="25">
        <v>254350</v>
      </c>
      <c r="BE177" s="25">
        <v>259000</v>
      </c>
      <c r="BF177" s="25">
        <v>263650</v>
      </c>
      <c r="BG177" s="25">
        <v>268050</v>
      </c>
      <c r="BH177" s="25">
        <v>268700</v>
      </c>
      <c r="BI177" s="25">
        <v>269350</v>
      </c>
      <c r="BJ177" s="25">
        <v>270000</v>
      </c>
      <c r="BK177" s="25">
        <v>270650</v>
      </c>
      <c r="BL177" s="25">
        <v>271300</v>
      </c>
      <c r="BM177" s="25">
        <v>271960</v>
      </c>
      <c r="BN177" s="25">
        <v>272620</v>
      </c>
    </row>
    <row r="178" spans="1:66" x14ac:dyDescent="0.25">
      <c r="A178" s="25" t="s">
        <v>345</v>
      </c>
      <c r="B178" s="25" t="s">
        <v>208</v>
      </c>
      <c r="C178" s="25" t="s">
        <v>1444</v>
      </c>
      <c r="D178" s="25" t="s">
        <v>1445</v>
      </c>
      <c r="E178" s="25">
        <v>3388774</v>
      </c>
      <c r="F178" s="25">
        <v>3486322</v>
      </c>
      <c r="G178" s="25">
        <v>3588228</v>
      </c>
      <c r="H178" s="25">
        <v>3693985</v>
      </c>
      <c r="I178" s="25">
        <v>3802802</v>
      </c>
      <c r="J178" s="25">
        <v>3914118</v>
      </c>
      <c r="K178" s="25">
        <v>4027969</v>
      </c>
      <c r="L178" s="25">
        <v>4144588</v>
      </c>
      <c r="M178" s="25">
        <v>4263925</v>
      </c>
      <c r="N178" s="25">
        <v>4385925</v>
      </c>
      <c r="O178" s="25">
        <v>4510645</v>
      </c>
      <c r="P178" s="25">
        <v>4637984</v>
      </c>
      <c r="Q178" s="25">
        <v>4768225</v>
      </c>
      <c r="R178" s="25">
        <v>4902151</v>
      </c>
      <c r="S178" s="25">
        <v>5040795</v>
      </c>
      <c r="T178" s="25">
        <v>5184940</v>
      </c>
      <c r="U178" s="25">
        <v>5335083</v>
      </c>
      <c r="V178" s="25">
        <v>5491158</v>
      </c>
      <c r="W178" s="25">
        <v>5652655</v>
      </c>
      <c r="X178" s="25">
        <v>5818763</v>
      </c>
      <c r="Y178" s="25">
        <v>5989000</v>
      </c>
      <c r="Z178" s="25">
        <v>6163711</v>
      </c>
      <c r="AA178" s="25">
        <v>6343530</v>
      </c>
      <c r="AB178" s="25">
        <v>6528646</v>
      </c>
      <c r="AC178" s="25">
        <v>6719310</v>
      </c>
      <c r="AD178" s="25">
        <v>6915994</v>
      </c>
      <c r="AE178" s="25">
        <v>7118885</v>
      </c>
      <c r="AF178" s="25">
        <v>7328934</v>
      </c>
      <c r="AG178" s="25">
        <v>7548429</v>
      </c>
      <c r="AH178" s="25">
        <v>7780242</v>
      </c>
      <c r="AI178" s="25">
        <v>8026592</v>
      </c>
      <c r="AJ178" s="25">
        <v>8288739</v>
      </c>
      <c r="AK178" s="25">
        <v>8566773</v>
      </c>
      <c r="AL178" s="25">
        <v>8860297</v>
      </c>
      <c r="AM178" s="25">
        <v>9168316</v>
      </c>
      <c r="AN178" s="25">
        <v>9490289</v>
      </c>
      <c r="AO178" s="25">
        <v>9826600</v>
      </c>
      <c r="AP178" s="25">
        <v>10178196</v>
      </c>
      <c r="AQ178" s="25">
        <v>10545720</v>
      </c>
      <c r="AR178" s="25">
        <v>10929922</v>
      </c>
      <c r="AS178" s="25">
        <v>11331561</v>
      </c>
      <c r="AT178" s="25">
        <v>11751364</v>
      </c>
      <c r="AU178" s="25">
        <v>12189988</v>
      </c>
      <c r="AV178" s="25">
        <v>12647983</v>
      </c>
      <c r="AW178" s="25">
        <v>13125914</v>
      </c>
      <c r="AX178" s="25">
        <v>13624474</v>
      </c>
      <c r="AY178" s="25">
        <v>14143969</v>
      </c>
      <c r="AZ178" s="25">
        <v>14685404</v>
      </c>
      <c r="BA178" s="25">
        <v>15250913</v>
      </c>
      <c r="BB178" s="25">
        <v>15843131</v>
      </c>
      <c r="BC178" s="25">
        <v>16464025</v>
      </c>
      <c r="BD178" s="25">
        <v>17114770</v>
      </c>
      <c r="BE178" s="25">
        <v>17795209</v>
      </c>
      <c r="BF178" s="25">
        <v>18504287</v>
      </c>
      <c r="BG178" s="25">
        <v>19240182</v>
      </c>
      <c r="BH178" s="25">
        <v>20001663</v>
      </c>
      <c r="BI178" s="25">
        <v>20788789</v>
      </c>
      <c r="BJ178" s="25">
        <v>21602388</v>
      </c>
      <c r="BK178" s="25">
        <v>22442831</v>
      </c>
      <c r="BL178" s="25">
        <v>23310719</v>
      </c>
      <c r="BM178" s="25">
        <v>24206636</v>
      </c>
      <c r="BN178" s="25">
        <v>25130810</v>
      </c>
    </row>
    <row r="179" spans="1:66" x14ac:dyDescent="0.25">
      <c r="A179" s="25" t="s">
        <v>346</v>
      </c>
      <c r="B179" s="25" t="s">
        <v>95</v>
      </c>
      <c r="C179" s="25" t="s">
        <v>1444</v>
      </c>
      <c r="D179" s="25" t="s">
        <v>1445</v>
      </c>
      <c r="E179" s="25">
        <v>45138460</v>
      </c>
      <c r="F179" s="25">
        <v>46063570</v>
      </c>
      <c r="G179" s="25">
        <v>47029818</v>
      </c>
      <c r="H179" s="25">
        <v>48032932</v>
      </c>
      <c r="I179" s="25">
        <v>49066762</v>
      </c>
      <c r="J179" s="25">
        <v>50127920</v>
      </c>
      <c r="K179" s="25">
        <v>51217969</v>
      </c>
      <c r="L179" s="25">
        <v>52342231</v>
      </c>
      <c r="M179" s="25">
        <v>53506201</v>
      </c>
      <c r="N179" s="25">
        <v>54717035</v>
      </c>
      <c r="O179" s="25">
        <v>55982142</v>
      </c>
      <c r="P179" s="25">
        <v>57296988</v>
      </c>
      <c r="Q179" s="25">
        <v>58665813</v>
      </c>
      <c r="R179" s="25">
        <v>60114615</v>
      </c>
      <c r="S179" s="25">
        <v>61677167</v>
      </c>
      <c r="T179" s="25">
        <v>63374289</v>
      </c>
      <c r="U179" s="25">
        <v>65221379</v>
      </c>
      <c r="V179" s="25">
        <v>67203134</v>
      </c>
      <c r="W179" s="25">
        <v>69271915</v>
      </c>
      <c r="X179" s="25">
        <v>71361141</v>
      </c>
      <c r="Y179" s="25">
        <v>73423646</v>
      </c>
      <c r="Z179" s="25">
        <v>75440505</v>
      </c>
      <c r="AA179" s="25">
        <v>77427539</v>
      </c>
      <c r="AB179" s="25">
        <v>79414841</v>
      </c>
      <c r="AC179" s="25">
        <v>81448757</v>
      </c>
      <c r="AD179" s="25">
        <v>83562776</v>
      </c>
      <c r="AE179" s="25">
        <v>85766396</v>
      </c>
      <c r="AF179" s="25">
        <v>88048029</v>
      </c>
      <c r="AG179" s="25">
        <v>90395278</v>
      </c>
      <c r="AH179" s="25">
        <v>92788039</v>
      </c>
      <c r="AI179" s="25">
        <v>95212454</v>
      </c>
      <c r="AJ179" s="25">
        <v>97667632</v>
      </c>
      <c r="AK179" s="25">
        <v>100161708</v>
      </c>
      <c r="AL179" s="25">
        <v>102700751</v>
      </c>
      <c r="AM179" s="25">
        <v>105293701</v>
      </c>
      <c r="AN179" s="25">
        <v>107948339</v>
      </c>
      <c r="AO179" s="25">
        <v>110668784</v>
      </c>
      <c r="AP179" s="25">
        <v>113457661</v>
      </c>
      <c r="AQ179" s="25">
        <v>116319763</v>
      </c>
      <c r="AR179" s="25">
        <v>119260055</v>
      </c>
      <c r="AS179" s="25">
        <v>122283853</v>
      </c>
      <c r="AT179" s="25">
        <v>125394046</v>
      </c>
      <c r="AU179" s="25">
        <v>128596079</v>
      </c>
      <c r="AV179" s="25">
        <v>131900634</v>
      </c>
      <c r="AW179" s="25">
        <v>135320420</v>
      </c>
      <c r="AX179" s="25">
        <v>138865014</v>
      </c>
      <c r="AY179" s="25">
        <v>142538305</v>
      </c>
      <c r="AZ179" s="25">
        <v>146339971</v>
      </c>
      <c r="BA179" s="25">
        <v>150269622</v>
      </c>
      <c r="BB179" s="25">
        <v>154324939</v>
      </c>
      <c r="BC179" s="25">
        <v>158503203</v>
      </c>
      <c r="BD179" s="25">
        <v>162805080</v>
      </c>
      <c r="BE179" s="25">
        <v>167228803</v>
      </c>
      <c r="BF179" s="25">
        <v>171765819</v>
      </c>
      <c r="BG179" s="25">
        <v>176404931</v>
      </c>
      <c r="BH179" s="25">
        <v>181137454</v>
      </c>
      <c r="BI179" s="25">
        <v>185960244</v>
      </c>
      <c r="BJ179" s="25">
        <v>190873247</v>
      </c>
      <c r="BK179" s="25">
        <v>195874685</v>
      </c>
      <c r="BL179" s="25">
        <v>200963603</v>
      </c>
      <c r="BM179" s="25">
        <v>206139587</v>
      </c>
      <c r="BN179" s="25">
        <v>211400704</v>
      </c>
    </row>
    <row r="180" spans="1:66" x14ac:dyDescent="0.25">
      <c r="A180" s="25" t="s">
        <v>499</v>
      </c>
      <c r="B180" s="25" t="s">
        <v>176</v>
      </c>
      <c r="C180" s="25" t="s">
        <v>1444</v>
      </c>
      <c r="D180" s="25" t="s">
        <v>1445</v>
      </c>
      <c r="E180" s="25">
        <v>1773132</v>
      </c>
      <c r="F180" s="25">
        <v>1829772</v>
      </c>
      <c r="G180" s="25">
        <v>1887426</v>
      </c>
      <c r="H180" s="25">
        <v>1946240</v>
      </c>
      <c r="I180" s="25">
        <v>2006478</v>
      </c>
      <c r="J180" s="25">
        <v>2068379</v>
      </c>
      <c r="K180" s="25">
        <v>2131973</v>
      </c>
      <c r="L180" s="25">
        <v>2197303</v>
      </c>
      <c r="M180" s="25">
        <v>2264623</v>
      </c>
      <c r="N180" s="25">
        <v>2334285</v>
      </c>
      <c r="O180" s="25">
        <v>2406523</v>
      </c>
      <c r="P180" s="25">
        <v>2481345</v>
      </c>
      <c r="Q180" s="25">
        <v>2558705</v>
      </c>
      <c r="R180" s="25">
        <v>2638699</v>
      </c>
      <c r="S180" s="25">
        <v>2721417</v>
      </c>
      <c r="T180" s="25">
        <v>2806859</v>
      </c>
      <c r="U180" s="25">
        <v>2894967</v>
      </c>
      <c r="V180" s="25">
        <v>2985480</v>
      </c>
      <c r="W180" s="25">
        <v>3077861</v>
      </c>
      <c r="X180" s="25">
        <v>3171404</v>
      </c>
      <c r="Y180" s="25">
        <v>3265520</v>
      </c>
      <c r="Z180" s="25">
        <v>3360142</v>
      </c>
      <c r="AA180" s="25">
        <v>3455129</v>
      </c>
      <c r="AB180" s="25">
        <v>3549711</v>
      </c>
      <c r="AC180" s="25">
        <v>3642978</v>
      </c>
      <c r="AD180" s="25">
        <v>3734343</v>
      </c>
      <c r="AE180" s="25">
        <v>3823133</v>
      </c>
      <c r="AF180" s="25">
        <v>3909672</v>
      </c>
      <c r="AG180" s="25">
        <v>3995529</v>
      </c>
      <c r="AH180" s="25">
        <v>4082958</v>
      </c>
      <c r="AI180" s="25">
        <v>4173435</v>
      </c>
      <c r="AJ180" s="25">
        <v>4267570</v>
      </c>
      <c r="AK180" s="25">
        <v>4364514</v>
      </c>
      <c r="AL180" s="25">
        <v>4462496</v>
      </c>
      <c r="AM180" s="25">
        <v>4559010</v>
      </c>
      <c r="AN180" s="25">
        <v>4652185</v>
      </c>
      <c r="AO180" s="25">
        <v>4741571</v>
      </c>
      <c r="AP180" s="25">
        <v>4827658</v>
      </c>
      <c r="AQ180" s="25">
        <v>4910642</v>
      </c>
      <c r="AR180" s="25">
        <v>4991041</v>
      </c>
      <c r="AS180" s="25">
        <v>5069310</v>
      </c>
      <c r="AT180" s="25">
        <v>5145367</v>
      </c>
      <c r="AU180" s="25">
        <v>5219324</v>
      </c>
      <c r="AV180" s="25">
        <v>5292115</v>
      </c>
      <c r="AW180" s="25">
        <v>5364930</v>
      </c>
      <c r="AX180" s="25">
        <v>5438692</v>
      </c>
      <c r="AY180" s="25">
        <v>5513757</v>
      </c>
      <c r="AZ180" s="25">
        <v>5590066</v>
      </c>
      <c r="BA180" s="25">
        <v>5667436</v>
      </c>
      <c r="BB180" s="25">
        <v>5745538</v>
      </c>
      <c r="BC180" s="25">
        <v>5824058</v>
      </c>
      <c r="BD180" s="25">
        <v>5903035</v>
      </c>
      <c r="BE180" s="25">
        <v>5982530</v>
      </c>
      <c r="BF180" s="25">
        <v>6062462</v>
      </c>
      <c r="BG180" s="25">
        <v>6142734</v>
      </c>
      <c r="BH180" s="25">
        <v>6223234</v>
      </c>
      <c r="BI180" s="25">
        <v>6303970</v>
      </c>
      <c r="BJ180" s="25">
        <v>6384843</v>
      </c>
      <c r="BK180" s="25">
        <v>6465502</v>
      </c>
      <c r="BL180" s="25">
        <v>6545503</v>
      </c>
      <c r="BM180" s="25">
        <v>6624554</v>
      </c>
      <c r="BN180" s="25">
        <v>6702379</v>
      </c>
    </row>
    <row r="181" spans="1:66" x14ac:dyDescent="0.25">
      <c r="A181" s="25" t="s">
        <v>458</v>
      </c>
      <c r="B181" s="25" t="s">
        <v>50</v>
      </c>
      <c r="C181" s="25" t="s">
        <v>1444</v>
      </c>
      <c r="D181" s="25" t="s">
        <v>1445</v>
      </c>
      <c r="E181" s="25">
        <v>11486631</v>
      </c>
      <c r="F181" s="25">
        <v>11638712</v>
      </c>
      <c r="G181" s="25">
        <v>11805689</v>
      </c>
      <c r="H181" s="25">
        <v>11965966</v>
      </c>
      <c r="I181" s="25">
        <v>12127120</v>
      </c>
      <c r="J181" s="25">
        <v>12294732</v>
      </c>
      <c r="K181" s="25">
        <v>12456251</v>
      </c>
      <c r="L181" s="25">
        <v>12598201</v>
      </c>
      <c r="M181" s="25">
        <v>12729721</v>
      </c>
      <c r="N181" s="25">
        <v>12877984</v>
      </c>
      <c r="O181" s="25">
        <v>13038526</v>
      </c>
      <c r="P181" s="25">
        <v>13194497</v>
      </c>
      <c r="Q181" s="25">
        <v>13328593</v>
      </c>
      <c r="R181" s="25">
        <v>13439322</v>
      </c>
      <c r="S181" s="25">
        <v>13545056</v>
      </c>
      <c r="T181" s="25">
        <v>13666335</v>
      </c>
      <c r="U181" s="25">
        <v>13774037</v>
      </c>
      <c r="V181" s="25">
        <v>13856185</v>
      </c>
      <c r="W181" s="25">
        <v>13941700</v>
      </c>
      <c r="X181" s="25">
        <v>14038270</v>
      </c>
      <c r="Y181" s="25">
        <v>14149800</v>
      </c>
      <c r="Z181" s="25">
        <v>14247208</v>
      </c>
      <c r="AA181" s="25">
        <v>14312690</v>
      </c>
      <c r="AB181" s="25">
        <v>14367070</v>
      </c>
      <c r="AC181" s="25">
        <v>14424211</v>
      </c>
      <c r="AD181" s="25">
        <v>14491632</v>
      </c>
      <c r="AE181" s="25">
        <v>14572278</v>
      </c>
      <c r="AF181" s="25">
        <v>14665037</v>
      </c>
      <c r="AG181" s="25">
        <v>14760094</v>
      </c>
      <c r="AH181" s="25">
        <v>14848907</v>
      </c>
      <c r="AI181" s="25">
        <v>14951510</v>
      </c>
      <c r="AJ181" s="25">
        <v>15069798</v>
      </c>
      <c r="AK181" s="25">
        <v>15184166</v>
      </c>
      <c r="AL181" s="25">
        <v>15290368</v>
      </c>
      <c r="AM181" s="25">
        <v>15382838</v>
      </c>
      <c r="AN181" s="25">
        <v>15459006</v>
      </c>
      <c r="AO181" s="25">
        <v>15530498</v>
      </c>
      <c r="AP181" s="25">
        <v>15610650</v>
      </c>
      <c r="AQ181" s="25">
        <v>15707209</v>
      </c>
      <c r="AR181" s="25">
        <v>15812088</v>
      </c>
      <c r="AS181" s="25">
        <v>15925513</v>
      </c>
      <c r="AT181" s="25">
        <v>16046180</v>
      </c>
      <c r="AU181" s="25">
        <v>16148929</v>
      </c>
      <c r="AV181" s="25">
        <v>16225302</v>
      </c>
      <c r="AW181" s="25">
        <v>16281779</v>
      </c>
      <c r="AX181" s="25">
        <v>16319868</v>
      </c>
      <c r="AY181" s="25">
        <v>16346101</v>
      </c>
      <c r="AZ181" s="25">
        <v>16381696</v>
      </c>
      <c r="BA181" s="25">
        <v>16445593</v>
      </c>
      <c r="BB181" s="25">
        <v>16530388</v>
      </c>
      <c r="BC181" s="25">
        <v>16615394</v>
      </c>
      <c r="BD181" s="25">
        <v>16693074</v>
      </c>
      <c r="BE181" s="25">
        <v>16754962</v>
      </c>
      <c r="BF181" s="25">
        <v>16804432</v>
      </c>
      <c r="BG181" s="25">
        <v>16865008</v>
      </c>
      <c r="BH181" s="25">
        <v>16939923</v>
      </c>
      <c r="BI181" s="25">
        <v>17030314</v>
      </c>
      <c r="BJ181" s="25">
        <v>17131296</v>
      </c>
      <c r="BK181" s="25">
        <v>17231624</v>
      </c>
      <c r="BL181" s="25">
        <v>17344874</v>
      </c>
      <c r="BM181" s="25">
        <v>17441500</v>
      </c>
      <c r="BN181" s="25">
        <v>17533405</v>
      </c>
    </row>
    <row r="182" spans="1:66" x14ac:dyDescent="0.25">
      <c r="A182" s="25" t="s">
        <v>428</v>
      </c>
      <c r="B182" s="25" t="s">
        <v>78</v>
      </c>
      <c r="C182" s="25" t="s">
        <v>1444</v>
      </c>
      <c r="D182" s="25" t="s">
        <v>1445</v>
      </c>
      <c r="E182" s="25">
        <v>3581239</v>
      </c>
      <c r="F182" s="25">
        <v>3609800</v>
      </c>
      <c r="G182" s="25">
        <v>3638918</v>
      </c>
      <c r="H182" s="25">
        <v>3666537</v>
      </c>
      <c r="I182" s="25">
        <v>3694339</v>
      </c>
      <c r="J182" s="25">
        <v>3723168</v>
      </c>
      <c r="K182" s="25">
        <v>3753012</v>
      </c>
      <c r="L182" s="25">
        <v>3784539</v>
      </c>
      <c r="M182" s="25">
        <v>3816486</v>
      </c>
      <c r="N182" s="25">
        <v>3847707</v>
      </c>
      <c r="O182" s="25">
        <v>3875763</v>
      </c>
      <c r="P182" s="25">
        <v>3903039</v>
      </c>
      <c r="Q182" s="25">
        <v>3933004</v>
      </c>
      <c r="R182" s="25">
        <v>3960612</v>
      </c>
      <c r="S182" s="25">
        <v>3985258</v>
      </c>
      <c r="T182" s="25">
        <v>4007313</v>
      </c>
      <c r="U182" s="25">
        <v>4026152</v>
      </c>
      <c r="V182" s="25">
        <v>4043205</v>
      </c>
      <c r="W182" s="25">
        <v>4058671</v>
      </c>
      <c r="X182" s="25">
        <v>4072517</v>
      </c>
      <c r="Y182" s="25">
        <v>4085620</v>
      </c>
      <c r="Z182" s="25">
        <v>4099702</v>
      </c>
      <c r="AA182" s="25">
        <v>4114787</v>
      </c>
      <c r="AB182" s="25">
        <v>4128432</v>
      </c>
      <c r="AC182" s="25">
        <v>4140099</v>
      </c>
      <c r="AD182" s="25">
        <v>4152516</v>
      </c>
      <c r="AE182" s="25">
        <v>4167354</v>
      </c>
      <c r="AF182" s="25">
        <v>4186905</v>
      </c>
      <c r="AG182" s="25">
        <v>4209488</v>
      </c>
      <c r="AH182" s="25">
        <v>4226901</v>
      </c>
      <c r="AI182" s="25">
        <v>4241473</v>
      </c>
      <c r="AJ182" s="25">
        <v>4261732</v>
      </c>
      <c r="AK182" s="25">
        <v>4286401</v>
      </c>
      <c r="AL182" s="25">
        <v>4311991</v>
      </c>
      <c r="AM182" s="25">
        <v>4336613</v>
      </c>
      <c r="AN182" s="25">
        <v>4359184</v>
      </c>
      <c r="AO182" s="25">
        <v>4381336</v>
      </c>
      <c r="AP182" s="25">
        <v>4405157</v>
      </c>
      <c r="AQ182" s="25">
        <v>4431464</v>
      </c>
      <c r="AR182" s="25">
        <v>4461913</v>
      </c>
      <c r="AS182" s="25">
        <v>4490967</v>
      </c>
      <c r="AT182" s="25">
        <v>4513751</v>
      </c>
      <c r="AU182" s="25">
        <v>4538159</v>
      </c>
      <c r="AV182" s="25">
        <v>4564855</v>
      </c>
      <c r="AW182" s="25">
        <v>4591910</v>
      </c>
      <c r="AX182" s="25">
        <v>4623291</v>
      </c>
      <c r="AY182" s="25">
        <v>4660677</v>
      </c>
      <c r="AZ182" s="25">
        <v>4709153</v>
      </c>
      <c r="BA182" s="25">
        <v>4768212</v>
      </c>
      <c r="BB182" s="25">
        <v>4828726</v>
      </c>
      <c r="BC182" s="25">
        <v>4889252</v>
      </c>
      <c r="BD182" s="25">
        <v>4953088</v>
      </c>
      <c r="BE182" s="25">
        <v>5018573</v>
      </c>
      <c r="BF182" s="25">
        <v>5079623</v>
      </c>
      <c r="BG182" s="25">
        <v>5137232</v>
      </c>
      <c r="BH182" s="25">
        <v>5188607</v>
      </c>
      <c r="BI182" s="25">
        <v>5234519</v>
      </c>
      <c r="BJ182" s="25">
        <v>5276968</v>
      </c>
      <c r="BK182" s="25">
        <v>5311916</v>
      </c>
      <c r="BL182" s="25">
        <v>5347896</v>
      </c>
      <c r="BM182" s="25">
        <v>5379475</v>
      </c>
      <c r="BN182" s="25">
        <v>5408320</v>
      </c>
    </row>
    <row r="183" spans="1:66" x14ac:dyDescent="0.25">
      <c r="A183" s="25" t="s">
        <v>370</v>
      </c>
      <c r="B183" s="25" t="s">
        <v>161</v>
      </c>
      <c r="C183" s="25" t="s">
        <v>1444</v>
      </c>
      <c r="D183" s="25" t="s">
        <v>1445</v>
      </c>
      <c r="E183" s="25">
        <v>10105060</v>
      </c>
      <c r="F183" s="25">
        <v>10267260</v>
      </c>
      <c r="G183" s="25">
        <v>10433147</v>
      </c>
      <c r="H183" s="25">
        <v>10604620</v>
      </c>
      <c r="I183" s="25">
        <v>10783958</v>
      </c>
      <c r="J183" s="25">
        <v>10972912</v>
      </c>
      <c r="K183" s="25">
        <v>11172530</v>
      </c>
      <c r="L183" s="25">
        <v>11382965</v>
      </c>
      <c r="M183" s="25">
        <v>11603921</v>
      </c>
      <c r="N183" s="25">
        <v>11834657</v>
      </c>
      <c r="O183" s="25">
        <v>12074628</v>
      </c>
      <c r="P183" s="25">
        <v>12323984</v>
      </c>
      <c r="Q183" s="25">
        <v>12583142</v>
      </c>
      <c r="R183" s="25">
        <v>12852205</v>
      </c>
      <c r="S183" s="25">
        <v>13131260</v>
      </c>
      <c r="T183" s="25">
        <v>13420367</v>
      </c>
      <c r="U183" s="25">
        <v>13719466</v>
      </c>
      <c r="V183" s="25">
        <v>14028535</v>
      </c>
      <c r="W183" s="25">
        <v>14347653</v>
      </c>
      <c r="X183" s="25">
        <v>14676932</v>
      </c>
      <c r="Y183" s="25">
        <v>15016408</v>
      </c>
      <c r="Z183" s="25">
        <v>15367229</v>
      </c>
      <c r="AA183" s="25">
        <v>15729431</v>
      </c>
      <c r="AB183" s="25">
        <v>16100623</v>
      </c>
      <c r="AC183" s="25">
        <v>16477488</v>
      </c>
      <c r="AD183" s="25">
        <v>16858315</v>
      </c>
      <c r="AE183" s="25">
        <v>17239677</v>
      </c>
      <c r="AF183" s="25">
        <v>17623697</v>
      </c>
      <c r="AG183" s="25">
        <v>18020755</v>
      </c>
      <c r="AH183" s="25">
        <v>18445021</v>
      </c>
      <c r="AI183" s="25">
        <v>18905480</v>
      </c>
      <c r="AJ183" s="25">
        <v>19405506</v>
      </c>
      <c r="AK183" s="25">
        <v>19938322</v>
      </c>
      <c r="AL183" s="25">
        <v>20489973</v>
      </c>
      <c r="AM183" s="25">
        <v>21040899</v>
      </c>
      <c r="AN183" s="25">
        <v>21576074</v>
      </c>
      <c r="AO183" s="25">
        <v>22090352</v>
      </c>
      <c r="AP183" s="25">
        <v>22584772</v>
      </c>
      <c r="AQ183" s="25">
        <v>23057875</v>
      </c>
      <c r="AR183" s="25">
        <v>23509971</v>
      </c>
      <c r="AS183" s="25">
        <v>23941099</v>
      </c>
      <c r="AT183" s="25">
        <v>24347113</v>
      </c>
      <c r="AU183" s="25">
        <v>24725625</v>
      </c>
      <c r="AV183" s="25">
        <v>25080880</v>
      </c>
      <c r="AW183" s="25">
        <v>25419337</v>
      </c>
      <c r="AX183" s="25">
        <v>25744500</v>
      </c>
      <c r="AY183" s="25">
        <v>26066687</v>
      </c>
      <c r="AZ183" s="25">
        <v>26382586</v>
      </c>
      <c r="BA183" s="25">
        <v>26666581</v>
      </c>
      <c r="BB183" s="25">
        <v>26883531</v>
      </c>
      <c r="BC183" s="25">
        <v>27013207</v>
      </c>
      <c r="BD183" s="25">
        <v>27041220</v>
      </c>
      <c r="BE183" s="25">
        <v>26989160</v>
      </c>
      <c r="BF183" s="25">
        <v>26916795</v>
      </c>
      <c r="BG183" s="25">
        <v>26905982</v>
      </c>
      <c r="BH183" s="25">
        <v>27015033</v>
      </c>
      <c r="BI183" s="25">
        <v>27263430</v>
      </c>
      <c r="BJ183" s="25">
        <v>27632682</v>
      </c>
      <c r="BK183" s="25">
        <v>28095712</v>
      </c>
      <c r="BL183" s="25">
        <v>28608715</v>
      </c>
      <c r="BM183" s="25">
        <v>29136808</v>
      </c>
      <c r="BN183" s="25">
        <v>29674920</v>
      </c>
    </row>
    <row r="184" spans="1:66" x14ac:dyDescent="0.25">
      <c r="A184" s="25" t="s">
        <v>533</v>
      </c>
      <c r="B184" s="25" t="s">
        <v>260</v>
      </c>
      <c r="C184" s="25" t="s">
        <v>1444</v>
      </c>
      <c r="D184" s="25" t="s">
        <v>1445</v>
      </c>
      <c r="E184" s="25">
        <v>4377</v>
      </c>
      <c r="F184" s="25">
        <v>4627</v>
      </c>
      <c r="G184" s="25">
        <v>4942</v>
      </c>
      <c r="H184" s="25">
        <v>5270</v>
      </c>
      <c r="I184" s="25">
        <v>5590</v>
      </c>
      <c r="J184" s="25">
        <v>5859</v>
      </c>
      <c r="K184" s="25">
        <v>6065</v>
      </c>
      <c r="L184" s="25">
        <v>6221</v>
      </c>
      <c r="M184" s="25">
        <v>6343</v>
      </c>
      <c r="N184" s="25">
        <v>6445</v>
      </c>
      <c r="O184" s="25">
        <v>6553</v>
      </c>
      <c r="P184" s="25">
        <v>6669</v>
      </c>
      <c r="Q184" s="25">
        <v>6798</v>
      </c>
      <c r="R184" s="25">
        <v>6929</v>
      </c>
      <c r="S184" s="25">
        <v>7062</v>
      </c>
      <c r="T184" s="25">
        <v>7178</v>
      </c>
      <c r="U184" s="25">
        <v>7284</v>
      </c>
      <c r="V184" s="25">
        <v>7396</v>
      </c>
      <c r="W184" s="25">
        <v>7505</v>
      </c>
      <c r="X184" s="25">
        <v>7626</v>
      </c>
      <c r="Y184" s="25">
        <v>7751</v>
      </c>
      <c r="Z184" s="25">
        <v>7871</v>
      </c>
      <c r="AA184" s="25">
        <v>8016</v>
      </c>
      <c r="AB184" s="25">
        <v>8163</v>
      </c>
      <c r="AC184" s="25">
        <v>8331</v>
      </c>
      <c r="AD184" s="25">
        <v>8501</v>
      </c>
      <c r="AE184" s="25">
        <v>8679</v>
      </c>
      <c r="AF184" s="25">
        <v>8868</v>
      </c>
      <c r="AG184" s="25">
        <v>9058</v>
      </c>
      <c r="AH184" s="25">
        <v>9275</v>
      </c>
      <c r="AI184" s="25">
        <v>9506</v>
      </c>
      <c r="AJ184" s="25">
        <v>9766</v>
      </c>
      <c r="AK184" s="25">
        <v>10030</v>
      </c>
      <c r="AL184" s="25">
        <v>10287</v>
      </c>
      <c r="AM184" s="25">
        <v>10496</v>
      </c>
      <c r="AN184" s="25">
        <v>10626</v>
      </c>
      <c r="AO184" s="25">
        <v>10677</v>
      </c>
      <c r="AP184" s="25">
        <v>10643</v>
      </c>
      <c r="AQ184" s="25">
        <v>10567</v>
      </c>
      <c r="AR184" s="25">
        <v>10449</v>
      </c>
      <c r="AS184" s="25">
        <v>10335</v>
      </c>
      <c r="AT184" s="25">
        <v>10219</v>
      </c>
      <c r="AU184" s="25">
        <v>10102</v>
      </c>
      <c r="AV184" s="25">
        <v>9990</v>
      </c>
      <c r="AW184" s="25">
        <v>9906</v>
      </c>
      <c r="AX184" s="25">
        <v>9848</v>
      </c>
      <c r="AY184" s="25">
        <v>9827</v>
      </c>
      <c r="AZ184" s="25">
        <v>9846</v>
      </c>
      <c r="BA184" s="25">
        <v>9880</v>
      </c>
      <c r="BB184" s="25">
        <v>9945</v>
      </c>
      <c r="BC184" s="25">
        <v>10009</v>
      </c>
      <c r="BD184" s="25">
        <v>10069</v>
      </c>
      <c r="BE184" s="25">
        <v>10136</v>
      </c>
      <c r="BF184" s="25">
        <v>10208</v>
      </c>
      <c r="BG184" s="25">
        <v>10289</v>
      </c>
      <c r="BH184" s="25">
        <v>10374</v>
      </c>
      <c r="BI184" s="25">
        <v>10474</v>
      </c>
      <c r="BJ184" s="25">
        <v>10577</v>
      </c>
      <c r="BK184" s="25">
        <v>10678</v>
      </c>
      <c r="BL184" s="25">
        <v>10764</v>
      </c>
      <c r="BM184" s="25">
        <v>10834</v>
      </c>
      <c r="BN184" s="25">
        <v>10873</v>
      </c>
    </row>
    <row r="185" spans="1:66" x14ac:dyDescent="0.25">
      <c r="A185" s="25" t="s">
        <v>523</v>
      </c>
      <c r="B185" s="25" t="s">
        <v>105</v>
      </c>
      <c r="C185" s="25" t="s">
        <v>1444</v>
      </c>
      <c r="D185" s="25" t="s">
        <v>1445</v>
      </c>
      <c r="E185" s="25">
        <v>2371800</v>
      </c>
      <c r="F185" s="25">
        <v>2419700</v>
      </c>
      <c r="G185" s="25">
        <v>2482000</v>
      </c>
      <c r="H185" s="25">
        <v>2531800</v>
      </c>
      <c r="I185" s="25">
        <v>2585400</v>
      </c>
      <c r="J185" s="25">
        <v>2628400</v>
      </c>
      <c r="K185" s="25">
        <v>2675900</v>
      </c>
      <c r="L185" s="25">
        <v>2724100</v>
      </c>
      <c r="M185" s="25">
        <v>2748100</v>
      </c>
      <c r="N185" s="25">
        <v>2772800</v>
      </c>
      <c r="O185" s="25">
        <v>2810700</v>
      </c>
      <c r="P185" s="25">
        <v>2853000</v>
      </c>
      <c r="Q185" s="25">
        <v>2903900</v>
      </c>
      <c r="R185" s="25">
        <v>2961300</v>
      </c>
      <c r="S185" s="25">
        <v>3023700</v>
      </c>
      <c r="T185" s="25">
        <v>3083100</v>
      </c>
      <c r="U185" s="25">
        <v>3110500</v>
      </c>
      <c r="V185" s="25">
        <v>3120200</v>
      </c>
      <c r="W185" s="25">
        <v>3121200</v>
      </c>
      <c r="X185" s="25">
        <v>3109000</v>
      </c>
      <c r="Y185" s="25">
        <v>3112900</v>
      </c>
      <c r="Z185" s="25">
        <v>3124900</v>
      </c>
      <c r="AA185" s="25">
        <v>3156100</v>
      </c>
      <c r="AB185" s="25">
        <v>3199300</v>
      </c>
      <c r="AC185" s="25">
        <v>3227100</v>
      </c>
      <c r="AD185" s="25">
        <v>3247100</v>
      </c>
      <c r="AE185" s="25">
        <v>3246300</v>
      </c>
      <c r="AF185" s="25">
        <v>3274400</v>
      </c>
      <c r="AG185" s="25">
        <v>3283400</v>
      </c>
      <c r="AH185" s="25">
        <v>3299200</v>
      </c>
      <c r="AI185" s="25">
        <v>3329800</v>
      </c>
      <c r="AJ185" s="25">
        <v>3495100</v>
      </c>
      <c r="AK185" s="25">
        <v>3531700</v>
      </c>
      <c r="AL185" s="25">
        <v>3572200</v>
      </c>
      <c r="AM185" s="25">
        <v>3620000</v>
      </c>
      <c r="AN185" s="25">
        <v>3673400</v>
      </c>
      <c r="AO185" s="25">
        <v>3732000</v>
      </c>
      <c r="AP185" s="25">
        <v>3781300</v>
      </c>
      <c r="AQ185" s="25">
        <v>3815000</v>
      </c>
      <c r="AR185" s="25">
        <v>3835100</v>
      </c>
      <c r="AS185" s="25">
        <v>3857700</v>
      </c>
      <c r="AT185" s="25">
        <v>3880500</v>
      </c>
      <c r="AU185" s="25">
        <v>3948500</v>
      </c>
      <c r="AV185" s="25">
        <v>4027200</v>
      </c>
      <c r="AW185" s="25">
        <v>4087500</v>
      </c>
      <c r="AX185" s="25">
        <v>4133900</v>
      </c>
      <c r="AY185" s="25">
        <v>4184600</v>
      </c>
      <c r="AZ185" s="25">
        <v>4223800</v>
      </c>
      <c r="BA185" s="25">
        <v>4259800</v>
      </c>
      <c r="BB185" s="25">
        <v>4302600</v>
      </c>
      <c r="BC185" s="25">
        <v>4350700</v>
      </c>
      <c r="BD185" s="25">
        <v>4384000</v>
      </c>
      <c r="BE185" s="25">
        <v>4408100</v>
      </c>
      <c r="BF185" s="25">
        <v>4442100</v>
      </c>
      <c r="BG185" s="25">
        <v>4516500</v>
      </c>
      <c r="BH185" s="25">
        <v>4609400</v>
      </c>
      <c r="BI185" s="25">
        <v>4714100</v>
      </c>
      <c r="BJ185" s="25">
        <v>4813600</v>
      </c>
      <c r="BK185" s="25">
        <v>4900600</v>
      </c>
      <c r="BL185" s="25">
        <v>4979200</v>
      </c>
      <c r="BM185" s="25">
        <v>5090200</v>
      </c>
      <c r="BN185" s="25">
        <v>5122600</v>
      </c>
    </row>
    <row r="186" spans="1:66" x14ac:dyDescent="0.25">
      <c r="A186" s="25" t="s">
        <v>1313</v>
      </c>
      <c r="B186" s="25" t="s">
        <v>1312</v>
      </c>
      <c r="C186" s="25" t="s">
        <v>1444</v>
      </c>
      <c r="D186" s="25" t="s">
        <v>1445</v>
      </c>
      <c r="E186" s="25">
        <v>809413164</v>
      </c>
      <c r="F186" s="25">
        <v>820690358</v>
      </c>
      <c r="G186" s="25">
        <v>832204126</v>
      </c>
      <c r="H186" s="25">
        <v>843700013</v>
      </c>
      <c r="I186" s="25">
        <v>855187441</v>
      </c>
      <c r="J186" s="25">
        <v>866357882</v>
      </c>
      <c r="K186" s="25">
        <v>877034871</v>
      </c>
      <c r="L186" s="25">
        <v>887433263</v>
      </c>
      <c r="M186" s="25">
        <v>897619456</v>
      </c>
      <c r="N186" s="25">
        <v>907848349</v>
      </c>
      <c r="O186" s="25">
        <v>917970733</v>
      </c>
      <c r="P186" s="25">
        <v>929959388</v>
      </c>
      <c r="Q186" s="25">
        <v>940747243</v>
      </c>
      <c r="R186" s="25">
        <v>951245160</v>
      </c>
      <c r="S186" s="25">
        <v>961564535</v>
      </c>
      <c r="T186" s="25">
        <v>971664215</v>
      </c>
      <c r="U186" s="25">
        <v>981155050</v>
      </c>
      <c r="V186" s="25">
        <v>990517797</v>
      </c>
      <c r="W186" s="25">
        <v>999924442</v>
      </c>
      <c r="X186" s="25">
        <v>1009488956</v>
      </c>
      <c r="Y186" s="25">
        <v>1018954080</v>
      </c>
      <c r="Z186" s="25">
        <v>1028314741</v>
      </c>
      <c r="AA186" s="25">
        <v>1037309705</v>
      </c>
      <c r="AB186" s="25">
        <v>1045955467</v>
      </c>
      <c r="AC186" s="25">
        <v>1054256534</v>
      </c>
      <c r="AD186" s="25">
        <v>1062613469</v>
      </c>
      <c r="AE186" s="25">
        <v>1071150369</v>
      </c>
      <c r="AF186" s="25">
        <v>1079711152</v>
      </c>
      <c r="AG186" s="25">
        <v>1088387125</v>
      </c>
      <c r="AH186" s="25">
        <v>1097531158</v>
      </c>
      <c r="AI186" s="25">
        <v>1107196961</v>
      </c>
      <c r="AJ186" s="25">
        <v>1117820520</v>
      </c>
      <c r="AK186" s="25">
        <v>1128349539</v>
      </c>
      <c r="AL186" s="25">
        <v>1138362949</v>
      </c>
      <c r="AM186" s="25">
        <v>1147748534</v>
      </c>
      <c r="AN186" s="25">
        <v>1156879819</v>
      </c>
      <c r="AO186" s="25">
        <v>1165880992</v>
      </c>
      <c r="AP186" s="25">
        <v>1174865635</v>
      </c>
      <c r="AQ186" s="25">
        <v>1183546848</v>
      </c>
      <c r="AR186" s="25">
        <v>1192267323</v>
      </c>
      <c r="AS186" s="25">
        <v>1200836415</v>
      </c>
      <c r="AT186" s="25">
        <v>1209787876</v>
      </c>
      <c r="AU186" s="25">
        <v>1218855820</v>
      </c>
      <c r="AV186" s="25">
        <v>1227854277</v>
      </c>
      <c r="AW186" s="25">
        <v>1236872189</v>
      </c>
      <c r="AX186" s="25">
        <v>1245821323</v>
      </c>
      <c r="AY186" s="25">
        <v>1255133872</v>
      </c>
      <c r="AZ186" s="25">
        <v>1264614793</v>
      </c>
      <c r="BA186" s="25">
        <v>1274522708</v>
      </c>
      <c r="BB186" s="25">
        <v>1283634878</v>
      </c>
      <c r="BC186" s="25">
        <v>1292110708</v>
      </c>
      <c r="BD186" s="25">
        <v>1298723126</v>
      </c>
      <c r="BE186" s="25">
        <v>1306807834</v>
      </c>
      <c r="BF186" s="25">
        <v>1315224394</v>
      </c>
      <c r="BG186" s="25">
        <v>1324034852</v>
      </c>
      <c r="BH186" s="25">
        <v>1332787383</v>
      </c>
      <c r="BI186" s="25">
        <v>1341783391</v>
      </c>
      <c r="BJ186" s="25">
        <v>1350234580</v>
      </c>
      <c r="BK186" s="25">
        <v>1358279647</v>
      </c>
      <c r="BL186" s="25">
        <v>1365274704</v>
      </c>
      <c r="BM186" s="25">
        <v>1372980201</v>
      </c>
      <c r="BN186" s="25">
        <v>1375820281</v>
      </c>
    </row>
    <row r="187" spans="1:66" x14ac:dyDescent="0.25">
      <c r="A187" s="25" t="s">
        <v>397</v>
      </c>
      <c r="B187" s="25" t="s">
        <v>113</v>
      </c>
      <c r="C187" s="25" t="s">
        <v>1444</v>
      </c>
      <c r="D187" s="25" t="s">
        <v>1445</v>
      </c>
      <c r="E187" s="25">
        <v>551735</v>
      </c>
      <c r="F187" s="25">
        <v>564891</v>
      </c>
      <c r="G187" s="25">
        <v>578827</v>
      </c>
      <c r="H187" s="25">
        <v>593498</v>
      </c>
      <c r="I187" s="25">
        <v>608890</v>
      </c>
      <c r="J187" s="25">
        <v>625006</v>
      </c>
      <c r="K187" s="25">
        <v>642007</v>
      </c>
      <c r="L187" s="25">
        <v>660117</v>
      </c>
      <c r="M187" s="25">
        <v>679592</v>
      </c>
      <c r="N187" s="25">
        <v>700725</v>
      </c>
      <c r="O187" s="25">
        <v>723842</v>
      </c>
      <c r="P187" s="25">
        <v>748968</v>
      </c>
      <c r="Q187" s="25">
        <v>776385</v>
      </c>
      <c r="R187" s="25">
        <v>806985</v>
      </c>
      <c r="S187" s="25">
        <v>841952</v>
      </c>
      <c r="T187" s="25">
        <v>882038</v>
      </c>
      <c r="U187" s="25">
        <v>927434</v>
      </c>
      <c r="V187" s="25">
        <v>977804</v>
      </c>
      <c r="W187" s="25">
        <v>1032797</v>
      </c>
      <c r="X187" s="25">
        <v>1091858</v>
      </c>
      <c r="Y187" s="25">
        <v>1154373</v>
      </c>
      <c r="Z187" s="25">
        <v>1220578</v>
      </c>
      <c r="AA187" s="25">
        <v>1290121</v>
      </c>
      <c r="AB187" s="25">
        <v>1361085</v>
      </c>
      <c r="AC187" s="25">
        <v>1431066</v>
      </c>
      <c r="AD187" s="25">
        <v>1498413</v>
      </c>
      <c r="AE187" s="25">
        <v>1561180</v>
      </c>
      <c r="AF187" s="25">
        <v>1619871</v>
      </c>
      <c r="AG187" s="25">
        <v>1678119</v>
      </c>
      <c r="AH187" s="25">
        <v>1741155</v>
      </c>
      <c r="AI187" s="25">
        <v>1812158</v>
      </c>
      <c r="AJ187" s="25">
        <v>1893761</v>
      </c>
      <c r="AK187" s="25">
        <v>1983272</v>
      </c>
      <c r="AL187" s="25">
        <v>2072106</v>
      </c>
      <c r="AM187" s="25">
        <v>2148416</v>
      </c>
      <c r="AN187" s="25">
        <v>2204267</v>
      </c>
      <c r="AO187" s="25">
        <v>2236652</v>
      </c>
      <c r="AP187" s="25">
        <v>2249759</v>
      </c>
      <c r="AQ187" s="25">
        <v>2251859</v>
      </c>
      <c r="AR187" s="25">
        <v>2254898</v>
      </c>
      <c r="AS187" s="25">
        <v>2267973</v>
      </c>
      <c r="AT187" s="25">
        <v>2294959</v>
      </c>
      <c r="AU187" s="25">
        <v>2334860</v>
      </c>
      <c r="AV187" s="25">
        <v>2386164</v>
      </c>
      <c r="AW187" s="25">
        <v>2445524</v>
      </c>
      <c r="AX187" s="25">
        <v>2511254</v>
      </c>
      <c r="AY187" s="25">
        <v>2580753</v>
      </c>
      <c r="AZ187" s="25">
        <v>2657162</v>
      </c>
      <c r="BA187" s="25">
        <v>2750956</v>
      </c>
      <c r="BB187" s="25">
        <v>2876186</v>
      </c>
      <c r="BC187" s="25">
        <v>3041435</v>
      </c>
      <c r="BD187" s="25">
        <v>3251102</v>
      </c>
      <c r="BE187" s="25">
        <v>3498031</v>
      </c>
      <c r="BF187" s="25">
        <v>3764805</v>
      </c>
      <c r="BG187" s="25">
        <v>4027255</v>
      </c>
      <c r="BH187" s="25">
        <v>4267341</v>
      </c>
      <c r="BI187" s="25">
        <v>4479217</v>
      </c>
      <c r="BJ187" s="25">
        <v>4665926</v>
      </c>
      <c r="BK187" s="25">
        <v>4829476</v>
      </c>
      <c r="BL187" s="25">
        <v>4974992</v>
      </c>
      <c r="BM187" s="25">
        <v>5106622</v>
      </c>
      <c r="BN187" s="25">
        <v>5223376</v>
      </c>
    </row>
    <row r="188" spans="1:66" x14ac:dyDescent="0.25">
      <c r="A188" s="25" t="s">
        <v>1315</v>
      </c>
      <c r="B188" s="25" t="s">
        <v>1314</v>
      </c>
      <c r="C188" s="25" t="s">
        <v>1444</v>
      </c>
      <c r="D188" s="25" t="s">
        <v>1445</v>
      </c>
      <c r="E188" s="25">
        <v>9151857</v>
      </c>
      <c r="F188" s="25">
        <v>9315834</v>
      </c>
      <c r="G188" s="25">
        <v>9485194</v>
      </c>
      <c r="H188" s="25">
        <v>9659416</v>
      </c>
      <c r="I188" s="25">
        <v>9840401</v>
      </c>
      <c r="J188" s="25">
        <v>10026023</v>
      </c>
      <c r="K188" s="25">
        <v>10214282</v>
      </c>
      <c r="L188" s="25">
        <v>10406007</v>
      </c>
      <c r="M188" s="25">
        <v>10606217</v>
      </c>
      <c r="N188" s="25">
        <v>10813719</v>
      </c>
      <c r="O188" s="25">
        <v>11029164</v>
      </c>
      <c r="P188" s="25">
        <v>11255188</v>
      </c>
      <c r="Q188" s="25">
        <v>11488070</v>
      </c>
      <c r="R188" s="25">
        <v>11725338</v>
      </c>
      <c r="S188" s="25">
        <v>11968057</v>
      </c>
      <c r="T188" s="25">
        <v>12219420</v>
      </c>
      <c r="U188" s="25">
        <v>12475005</v>
      </c>
      <c r="V188" s="25">
        <v>12737700</v>
      </c>
      <c r="W188" s="25">
        <v>13008020</v>
      </c>
      <c r="X188" s="25">
        <v>13294824</v>
      </c>
      <c r="Y188" s="25">
        <v>13598547</v>
      </c>
      <c r="Z188" s="25">
        <v>13917150</v>
      </c>
      <c r="AA188" s="25">
        <v>14253285</v>
      </c>
      <c r="AB188" s="25">
        <v>14600166</v>
      </c>
      <c r="AC188" s="25">
        <v>14962369</v>
      </c>
      <c r="AD188" s="25">
        <v>15347574</v>
      </c>
      <c r="AE188" s="25">
        <v>15754491</v>
      </c>
      <c r="AF188" s="25">
        <v>16180206</v>
      </c>
      <c r="AG188" s="25">
        <v>16610046</v>
      </c>
      <c r="AH188" s="25">
        <v>17031505</v>
      </c>
      <c r="AI188" s="25">
        <v>17430785</v>
      </c>
      <c r="AJ188" s="25">
        <v>17813808</v>
      </c>
      <c r="AK188" s="25">
        <v>18156582</v>
      </c>
      <c r="AL188" s="25">
        <v>18476080</v>
      </c>
      <c r="AM188" s="25">
        <v>18801091</v>
      </c>
      <c r="AN188" s="25">
        <v>19125038</v>
      </c>
      <c r="AO188" s="25">
        <v>19460551</v>
      </c>
      <c r="AP188" s="25">
        <v>19809591</v>
      </c>
      <c r="AQ188" s="25">
        <v>20163900</v>
      </c>
      <c r="AR188" s="25">
        <v>20540135</v>
      </c>
      <c r="AS188" s="25">
        <v>20917080</v>
      </c>
      <c r="AT188" s="25">
        <v>21276754</v>
      </c>
      <c r="AU188" s="25">
        <v>21639144</v>
      </c>
      <c r="AV188" s="25">
        <v>22018460</v>
      </c>
      <c r="AW188" s="25">
        <v>22442097</v>
      </c>
      <c r="AX188" s="25">
        <v>22929069</v>
      </c>
      <c r="AY188" s="25">
        <v>23486191</v>
      </c>
      <c r="AZ188" s="25">
        <v>24104686</v>
      </c>
      <c r="BA188" s="25">
        <v>24762404</v>
      </c>
      <c r="BB188" s="25">
        <v>25417810</v>
      </c>
      <c r="BC188" s="25">
        <v>26050929</v>
      </c>
      <c r="BD188" s="25">
        <v>26647965</v>
      </c>
      <c r="BE188" s="25">
        <v>27227313</v>
      </c>
      <c r="BF188" s="25">
        <v>27794594</v>
      </c>
      <c r="BG188" s="25">
        <v>28364446</v>
      </c>
      <c r="BH188" s="25">
        <v>28948893</v>
      </c>
      <c r="BI188" s="25">
        <v>29542903</v>
      </c>
      <c r="BJ188" s="25">
        <v>30148954</v>
      </c>
      <c r="BK188" s="25">
        <v>30760469</v>
      </c>
      <c r="BL188" s="25">
        <v>31361216</v>
      </c>
      <c r="BM188" s="25">
        <v>31929881</v>
      </c>
      <c r="BN188" s="25">
        <v>32464282</v>
      </c>
    </row>
    <row r="189" spans="1:66" x14ac:dyDescent="0.25">
      <c r="A189" s="25" t="s">
        <v>371</v>
      </c>
      <c r="B189" s="25" t="s">
        <v>98</v>
      </c>
      <c r="C189" s="25" t="s">
        <v>1444</v>
      </c>
      <c r="D189" s="25" t="s">
        <v>1445</v>
      </c>
      <c r="E189" s="25">
        <v>44988690</v>
      </c>
      <c r="F189" s="25">
        <v>46065229</v>
      </c>
      <c r="G189" s="25">
        <v>47198886</v>
      </c>
      <c r="H189" s="25">
        <v>48387293</v>
      </c>
      <c r="I189" s="25">
        <v>49627623</v>
      </c>
      <c r="J189" s="25">
        <v>50917975</v>
      </c>
      <c r="K189" s="25">
        <v>52260183</v>
      </c>
      <c r="L189" s="25">
        <v>53655783</v>
      </c>
      <c r="M189" s="25">
        <v>55102690</v>
      </c>
      <c r="N189" s="25">
        <v>56598148</v>
      </c>
      <c r="O189" s="25">
        <v>58142062</v>
      </c>
      <c r="P189" s="25">
        <v>59734479</v>
      </c>
      <c r="Q189" s="25">
        <v>61381982</v>
      </c>
      <c r="R189" s="25">
        <v>63099404</v>
      </c>
      <c r="S189" s="25">
        <v>64905996</v>
      </c>
      <c r="T189" s="25">
        <v>66816875</v>
      </c>
      <c r="U189" s="25">
        <v>68834324</v>
      </c>
      <c r="V189" s="25">
        <v>70958168</v>
      </c>
      <c r="W189" s="25">
        <v>73197254</v>
      </c>
      <c r="X189" s="25">
        <v>75561128</v>
      </c>
      <c r="Y189" s="25">
        <v>78054346</v>
      </c>
      <c r="Z189" s="25">
        <v>80680461</v>
      </c>
      <c r="AA189" s="25">
        <v>83431597</v>
      </c>
      <c r="AB189" s="25">
        <v>86285936</v>
      </c>
      <c r="AC189" s="25">
        <v>89213708</v>
      </c>
      <c r="AD189" s="25">
        <v>92191505</v>
      </c>
      <c r="AE189" s="25">
        <v>95215375</v>
      </c>
      <c r="AF189" s="25">
        <v>98285762</v>
      </c>
      <c r="AG189" s="25">
        <v>101389603</v>
      </c>
      <c r="AH189" s="25">
        <v>104512874</v>
      </c>
      <c r="AI189" s="25">
        <v>107647918</v>
      </c>
      <c r="AJ189" s="25">
        <v>110778655</v>
      </c>
      <c r="AK189" s="25">
        <v>113911126</v>
      </c>
      <c r="AL189" s="25">
        <v>117086680</v>
      </c>
      <c r="AM189" s="25">
        <v>120362764</v>
      </c>
      <c r="AN189" s="25">
        <v>123776835</v>
      </c>
      <c r="AO189" s="25">
        <v>127349293</v>
      </c>
      <c r="AP189" s="25">
        <v>131057432</v>
      </c>
      <c r="AQ189" s="25">
        <v>134843233</v>
      </c>
      <c r="AR189" s="25">
        <v>138624625</v>
      </c>
      <c r="AS189" s="25">
        <v>142343583</v>
      </c>
      <c r="AT189" s="25">
        <v>145978408</v>
      </c>
      <c r="AU189" s="25">
        <v>149549695</v>
      </c>
      <c r="AV189" s="25">
        <v>153093371</v>
      </c>
      <c r="AW189" s="25">
        <v>156664698</v>
      </c>
      <c r="AX189" s="25">
        <v>160304007</v>
      </c>
      <c r="AY189" s="25">
        <v>164022626</v>
      </c>
      <c r="AZ189" s="25">
        <v>167808106</v>
      </c>
      <c r="BA189" s="25">
        <v>171648984</v>
      </c>
      <c r="BB189" s="25">
        <v>175525610</v>
      </c>
      <c r="BC189" s="25">
        <v>179424643</v>
      </c>
      <c r="BD189" s="25">
        <v>183340168</v>
      </c>
      <c r="BE189" s="25">
        <v>187280125</v>
      </c>
      <c r="BF189" s="25">
        <v>191260799</v>
      </c>
      <c r="BG189" s="25">
        <v>195305012</v>
      </c>
      <c r="BH189" s="25">
        <v>199426953</v>
      </c>
      <c r="BI189" s="25">
        <v>203631356</v>
      </c>
      <c r="BJ189" s="25">
        <v>207906210</v>
      </c>
      <c r="BK189" s="25">
        <v>212228288</v>
      </c>
      <c r="BL189" s="25">
        <v>216565317</v>
      </c>
      <c r="BM189" s="25">
        <v>220892331</v>
      </c>
      <c r="BN189" s="25">
        <v>225199929</v>
      </c>
    </row>
    <row r="190" spans="1:66" x14ac:dyDescent="0.25">
      <c r="A190" s="25" t="s">
        <v>500</v>
      </c>
      <c r="B190" s="25" t="s">
        <v>106</v>
      </c>
      <c r="C190" s="25" t="s">
        <v>1444</v>
      </c>
      <c r="D190" s="25" t="s">
        <v>1445</v>
      </c>
      <c r="E190" s="25">
        <v>1133005</v>
      </c>
      <c r="F190" s="25">
        <v>1167120</v>
      </c>
      <c r="G190" s="25">
        <v>1202447</v>
      </c>
      <c r="H190" s="25">
        <v>1238893</v>
      </c>
      <c r="I190" s="25">
        <v>1276331</v>
      </c>
      <c r="J190" s="25">
        <v>1314679</v>
      </c>
      <c r="K190" s="25">
        <v>1353847</v>
      </c>
      <c r="L190" s="25">
        <v>1393824</v>
      </c>
      <c r="M190" s="25">
        <v>1434676</v>
      </c>
      <c r="N190" s="25">
        <v>1476481</v>
      </c>
      <c r="O190" s="25">
        <v>1519286</v>
      </c>
      <c r="P190" s="25">
        <v>1563093</v>
      </c>
      <c r="Q190" s="25">
        <v>1607797</v>
      </c>
      <c r="R190" s="25">
        <v>1653208</v>
      </c>
      <c r="S190" s="25">
        <v>1699056</v>
      </c>
      <c r="T190" s="25">
        <v>1745142</v>
      </c>
      <c r="U190" s="25">
        <v>1791389</v>
      </c>
      <c r="V190" s="25">
        <v>1837804</v>
      </c>
      <c r="W190" s="25">
        <v>1884427</v>
      </c>
      <c r="X190" s="25">
        <v>1931302</v>
      </c>
      <c r="Y190" s="25">
        <v>1978489</v>
      </c>
      <c r="Z190" s="25">
        <v>2025965</v>
      </c>
      <c r="AA190" s="25">
        <v>2073748</v>
      </c>
      <c r="AB190" s="25">
        <v>2121863</v>
      </c>
      <c r="AC190" s="25">
        <v>2170330</v>
      </c>
      <c r="AD190" s="25">
        <v>2219200</v>
      </c>
      <c r="AE190" s="25">
        <v>2268500</v>
      </c>
      <c r="AF190" s="25">
        <v>2318259</v>
      </c>
      <c r="AG190" s="25">
        <v>2368556</v>
      </c>
      <c r="AH190" s="25">
        <v>2419424</v>
      </c>
      <c r="AI190" s="25">
        <v>2470946</v>
      </c>
      <c r="AJ190" s="25">
        <v>2523115</v>
      </c>
      <c r="AK190" s="25">
        <v>2575949</v>
      </c>
      <c r="AL190" s="25">
        <v>2629584</v>
      </c>
      <c r="AM190" s="25">
        <v>2684117</v>
      </c>
      <c r="AN190" s="25">
        <v>2739667</v>
      </c>
      <c r="AO190" s="25">
        <v>2796291</v>
      </c>
      <c r="AP190" s="25">
        <v>2853907</v>
      </c>
      <c r="AQ190" s="25">
        <v>2912318</v>
      </c>
      <c r="AR190" s="25">
        <v>2971197</v>
      </c>
      <c r="AS190" s="25">
        <v>3030333</v>
      </c>
      <c r="AT190" s="25">
        <v>3089641</v>
      </c>
      <c r="AU190" s="25">
        <v>3149195</v>
      </c>
      <c r="AV190" s="25">
        <v>3209056</v>
      </c>
      <c r="AW190" s="25">
        <v>3269356</v>
      </c>
      <c r="AX190" s="25">
        <v>3330222</v>
      </c>
      <c r="AY190" s="25">
        <v>3391673</v>
      </c>
      <c r="AZ190" s="25">
        <v>3453671</v>
      </c>
      <c r="BA190" s="25">
        <v>3516204</v>
      </c>
      <c r="BB190" s="25">
        <v>3579215</v>
      </c>
      <c r="BC190" s="25">
        <v>3642691</v>
      </c>
      <c r="BD190" s="25">
        <v>3706479</v>
      </c>
      <c r="BE190" s="25">
        <v>3770635</v>
      </c>
      <c r="BF190" s="25">
        <v>3835447</v>
      </c>
      <c r="BG190" s="25">
        <v>3901311</v>
      </c>
      <c r="BH190" s="25">
        <v>3968490</v>
      </c>
      <c r="BI190" s="25">
        <v>4037073</v>
      </c>
      <c r="BJ190" s="25">
        <v>4106764</v>
      </c>
      <c r="BK190" s="25">
        <v>4176868</v>
      </c>
      <c r="BL190" s="25">
        <v>4246440</v>
      </c>
      <c r="BM190" s="25">
        <v>4314768</v>
      </c>
      <c r="BN190" s="25">
        <v>4381583</v>
      </c>
    </row>
    <row r="191" spans="1:66" x14ac:dyDescent="0.25">
      <c r="A191" s="25" t="s">
        <v>512</v>
      </c>
      <c r="B191" s="25" t="s">
        <v>108</v>
      </c>
      <c r="C191" s="25" t="s">
        <v>1444</v>
      </c>
      <c r="D191" s="25" t="s">
        <v>1445</v>
      </c>
      <c r="E191" s="25">
        <v>10155011</v>
      </c>
      <c r="F191" s="25">
        <v>10446618</v>
      </c>
      <c r="G191" s="25">
        <v>10749463</v>
      </c>
      <c r="H191" s="25">
        <v>11062295</v>
      </c>
      <c r="I191" s="25">
        <v>11383364</v>
      </c>
      <c r="J191" s="25">
        <v>11711402</v>
      </c>
      <c r="K191" s="25">
        <v>12045783</v>
      </c>
      <c r="L191" s="25">
        <v>12386868</v>
      </c>
      <c r="M191" s="25">
        <v>12735491</v>
      </c>
      <c r="N191" s="25">
        <v>13092846</v>
      </c>
      <c r="O191" s="25">
        <v>13459789</v>
      </c>
      <c r="P191" s="25">
        <v>13836365</v>
      </c>
      <c r="Q191" s="25">
        <v>14221954</v>
      </c>
      <c r="R191" s="25">
        <v>14615847</v>
      </c>
      <c r="S191" s="25">
        <v>15017060</v>
      </c>
      <c r="T191" s="25">
        <v>15424745</v>
      </c>
      <c r="U191" s="25">
        <v>15838568</v>
      </c>
      <c r="V191" s="25">
        <v>16258323</v>
      </c>
      <c r="W191" s="25">
        <v>16683451</v>
      </c>
      <c r="X191" s="25">
        <v>17113393</v>
      </c>
      <c r="Y191" s="25">
        <v>17547612</v>
      </c>
      <c r="Z191" s="25">
        <v>17985398</v>
      </c>
      <c r="AA191" s="25">
        <v>18426420</v>
      </c>
      <c r="AB191" s="25">
        <v>18870988</v>
      </c>
      <c r="AC191" s="25">
        <v>19319746</v>
      </c>
      <c r="AD191" s="25">
        <v>19772871</v>
      </c>
      <c r="AE191" s="25">
        <v>20230385</v>
      </c>
      <c r="AF191" s="25">
        <v>20691285</v>
      </c>
      <c r="AG191" s="25">
        <v>21153462</v>
      </c>
      <c r="AH191" s="25">
        <v>21614193</v>
      </c>
      <c r="AI191" s="25">
        <v>22071433</v>
      </c>
      <c r="AJ191" s="25">
        <v>22522383</v>
      </c>
      <c r="AK191" s="25">
        <v>22966822</v>
      </c>
      <c r="AL191" s="25">
        <v>23408135</v>
      </c>
      <c r="AM191" s="25">
        <v>23851405</v>
      </c>
      <c r="AN191" s="25">
        <v>24299168</v>
      </c>
      <c r="AO191" s="25">
        <v>24753825</v>
      </c>
      <c r="AP191" s="25">
        <v>25210957</v>
      </c>
      <c r="AQ191" s="25">
        <v>25658070</v>
      </c>
      <c r="AR191" s="25">
        <v>26078295</v>
      </c>
      <c r="AS191" s="25">
        <v>26459944</v>
      </c>
      <c r="AT191" s="25">
        <v>26799289</v>
      </c>
      <c r="AU191" s="25">
        <v>27100964</v>
      </c>
      <c r="AV191" s="25">
        <v>27372217</v>
      </c>
      <c r="AW191" s="25">
        <v>27624226</v>
      </c>
      <c r="AX191" s="25">
        <v>27866140</v>
      </c>
      <c r="AY191" s="25">
        <v>28102055</v>
      </c>
      <c r="AZ191" s="25">
        <v>28333050</v>
      </c>
      <c r="BA191" s="25">
        <v>28562321</v>
      </c>
      <c r="BB191" s="25">
        <v>28792663</v>
      </c>
      <c r="BC191" s="25">
        <v>29027680</v>
      </c>
      <c r="BD191" s="25">
        <v>29264314</v>
      </c>
      <c r="BE191" s="25">
        <v>29506790</v>
      </c>
      <c r="BF191" s="25">
        <v>29773986</v>
      </c>
      <c r="BG191" s="25">
        <v>30090372</v>
      </c>
      <c r="BH191" s="25">
        <v>30470739</v>
      </c>
      <c r="BI191" s="25">
        <v>30926036</v>
      </c>
      <c r="BJ191" s="25">
        <v>31444299</v>
      </c>
      <c r="BK191" s="25">
        <v>31989265</v>
      </c>
      <c r="BL191" s="25">
        <v>32510462</v>
      </c>
      <c r="BM191" s="25">
        <v>32971846</v>
      </c>
      <c r="BN191" s="25">
        <v>33359416</v>
      </c>
    </row>
    <row r="192" spans="1:66" x14ac:dyDescent="0.25">
      <c r="A192" s="25" t="s">
        <v>381</v>
      </c>
      <c r="B192" s="25" t="s">
        <v>79</v>
      </c>
      <c r="C192" s="25" t="s">
        <v>1444</v>
      </c>
      <c r="D192" s="25" t="s">
        <v>1445</v>
      </c>
      <c r="E192" s="25">
        <v>26269741</v>
      </c>
      <c r="F192" s="25">
        <v>27161052</v>
      </c>
      <c r="G192" s="25">
        <v>28077345</v>
      </c>
      <c r="H192" s="25">
        <v>29012630</v>
      </c>
      <c r="I192" s="25">
        <v>29958687</v>
      </c>
      <c r="J192" s="25">
        <v>30909997</v>
      </c>
      <c r="K192" s="25">
        <v>31864175</v>
      </c>
      <c r="L192" s="25">
        <v>32823970</v>
      </c>
      <c r="M192" s="25">
        <v>33795203</v>
      </c>
      <c r="N192" s="25">
        <v>34786309</v>
      </c>
      <c r="O192" s="25">
        <v>35803591</v>
      </c>
      <c r="P192" s="25">
        <v>36849678</v>
      </c>
      <c r="Q192" s="25">
        <v>37923400</v>
      </c>
      <c r="R192" s="25">
        <v>39022759</v>
      </c>
      <c r="S192" s="25">
        <v>40144250</v>
      </c>
      <c r="T192" s="25">
        <v>41285741</v>
      </c>
      <c r="U192" s="25">
        <v>42446659</v>
      </c>
      <c r="V192" s="25">
        <v>43629415</v>
      </c>
      <c r="W192" s="25">
        <v>44838485</v>
      </c>
      <c r="X192" s="25">
        <v>46079844</v>
      </c>
      <c r="Y192" s="25">
        <v>47357741</v>
      </c>
      <c r="Z192" s="25">
        <v>48672831</v>
      </c>
      <c r="AA192" s="25">
        <v>50023564</v>
      </c>
      <c r="AB192" s="25">
        <v>51408910</v>
      </c>
      <c r="AC192" s="25">
        <v>52827047</v>
      </c>
      <c r="AD192" s="25">
        <v>54275836</v>
      </c>
      <c r="AE192" s="25">
        <v>55755346</v>
      </c>
      <c r="AF192" s="25">
        <v>57263835</v>
      </c>
      <c r="AG192" s="25">
        <v>58794999</v>
      </c>
      <c r="AH192" s="25">
        <v>60340768</v>
      </c>
      <c r="AI192" s="25">
        <v>61895169</v>
      </c>
      <c r="AJ192" s="25">
        <v>63454785</v>
      </c>
      <c r="AK192" s="25">
        <v>65020124</v>
      </c>
      <c r="AL192" s="25">
        <v>66593904</v>
      </c>
      <c r="AM192" s="25">
        <v>68180846</v>
      </c>
      <c r="AN192" s="25">
        <v>69784087</v>
      </c>
      <c r="AO192" s="25">
        <v>71401743</v>
      </c>
      <c r="AP192" s="25">
        <v>73030879</v>
      </c>
      <c r="AQ192" s="25">
        <v>74672009</v>
      </c>
      <c r="AR192" s="25">
        <v>76325927</v>
      </c>
      <c r="AS192" s="25">
        <v>77991757</v>
      </c>
      <c r="AT192" s="25">
        <v>79672869</v>
      </c>
      <c r="AU192" s="25">
        <v>81365260</v>
      </c>
      <c r="AV192" s="25">
        <v>83051970</v>
      </c>
      <c r="AW192" s="25">
        <v>84710544</v>
      </c>
      <c r="AX192" s="25">
        <v>86326251</v>
      </c>
      <c r="AY192" s="25">
        <v>87888675</v>
      </c>
      <c r="AZ192" s="25">
        <v>89405482</v>
      </c>
      <c r="BA192" s="25">
        <v>90901967</v>
      </c>
      <c r="BB192" s="25">
        <v>92414161</v>
      </c>
      <c r="BC192" s="25">
        <v>93966784</v>
      </c>
      <c r="BD192" s="25">
        <v>95570049</v>
      </c>
      <c r="BE192" s="25">
        <v>97212639</v>
      </c>
      <c r="BF192" s="25">
        <v>98871558</v>
      </c>
      <c r="BG192" s="25">
        <v>100513137</v>
      </c>
      <c r="BH192" s="25">
        <v>102113206</v>
      </c>
      <c r="BI192" s="25">
        <v>103663812</v>
      </c>
      <c r="BJ192" s="25">
        <v>105172921</v>
      </c>
      <c r="BK192" s="25">
        <v>106651394</v>
      </c>
      <c r="BL192" s="25">
        <v>108116622</v>
      </c>
      <c r="BM192" s="25">
        <v>109581085</v>
      </c>
      <c r="BN192" s="25">
        <v>111046910</v>
      </c>
    </row>
    <row r="193" spans="1:66" x14ac:dyDescent="0.25">
      <c r="A193" s="25" t="s">
        <v>535</v>
      </c>
      <c r="B193" s="25" t="s">
        <v>262</v>
      </c>
      <c r="C193" s="25" t="s">
        <v>1444</v>
      </c>
      <c r="D193" s="25" t="s">
        <v>1445</v>
      </c>
      <c r="E193" s="25">
        <v>9769</v>
      </c>
      <c r="F193" s="25">
        <v>10046</v>
      </c>
      <c r="G193" s="25">
        <v>10329</v>
      </c>
      <c r="H193" s="25">
        <v>10566</v>
      </c>
      <c r="I193" s="25">
        <v>10792</v>
      </c>
      <c r="J193" s="25">
        <v>11005</v>
      </c>
      <c r="K193" s="25">
        <v>11178</v>
      </c>
      <c r="L193" s="25">
        <v>11329</v>
      </c>
      <c r="M193" s="25">
        <v>11460</v>
      </c>
      <c r="N193" s="25">
        <v>11617</v>
      </c>
      <c r="O193" s="25">
        <v>11803</v>
      </c>
      <c r="P193" s="25">
        <v>12051</v>
      </c>
      <c r="Q193" s="25">
        <v>12342</v>
      </c>
      <c r="R193" s="25">
        <v>12625</v>
      </c>
      <c r="S193" s="25">
        <v>12823</v>
      </c>
      <c r="T193" s="25">
        <v>12898</v>
      </c>
      <c r="U193" s="25">
        <v>12835</v>
      </c>
      <c r="V193" s="25">
        <v>12646</v>
      </c>
      <c r="W193" s="25">
        <v>12409</v>
      </c>
      <c r="X193" s="25">
        <v>12231</v>
      </c>
      <c r="Y193" s="25">
        <v>12178</v>
      </c>
      <c r="Z193" s="25">
        <v>12281</v>
      </c>
      <c r="AA193" s="25">
        <v>12519</v>
      </c>
      <c r="AB193" s="25">
        <v>12842</v>
      </c>
      <c r="AC193" s="25">
        <v>13190</v>
      </c>
      <c r="AD193" s="25">
        <v>13534</v>
      </c>
      <c r="AE193" s="25">
        <v>13835</v>
      </c>
      <c r="AF193" s="25">
        <v>14121</v>
      </c>
      <c r="AG193" s="25">
        <v>14400</v>
      </c>
      <c r="AH193" s="25">
        <v>14704</v>
      </c>
      <c r="AI193" s="25">
        <v>15063</v>
      </c>
      <c r="AJ193" s="25">
        <v>15442</v>
      </c>
      <c r="AK193" s="25">
        <v>15859</v>
      </c>
      <c r="AL193" s="25">
        <v>16285</v>
      </c>
      <c r="AM193" s="25">
        <v>16735</v>
      </c>
      <c r="AN193" s="25">
        <v>17158</v>
      </c>
      <c r="AO193" s="25">
        <v>17599</v>
      </c>
      <c r="AP193" s="25">
        <v>18016</v>
      </c>
      <c r="AQ193" s="25">
        <v>18409</v>
      </c>
      <c r="AR193" s="25">
        <v>18773</v>
      </c>
      <c r="AS193" s="25">
        <v>19104</v>
      </c>
      <c r="AT193" s="25">
        <v>19390</v>
      </c>
      <c r="AU193" s="25">
        <v>19642</v>
      </c>
      <c r="AV193" s="25">
        <v>19812</v>
      </c>
      <c r="AW193" s="25">
        <v>19861</v>
      </c>
      <c r="AX193" s="25">
        <v>19784</v>
      </c>
      <c r="AY193" s="25">
        <v>19545</v>
      </c>
      <c r="AZ193" s="25">
        <v>19159</v>
      </c>
      <c r="BA193" s="25">
        <v>18708</v>
      </c>
      <c r="BB193" s="25">
        <v>18290</v>
      </c>
      <c r="BC193" s="25">
        <v>17954</v>
      </c>
      <c r="BD193" s="25">
        <v>17748</v>
      </c>
      <c r="BE193" s="25">
        <v>17635</v>
      </c>
      <c r="BF193" s="25">
        <v>17603</v>
      </c>
      <c r="BG193" s="25">
        <v>17625</v>
      </c>
      <c r="BH193" s="25">
        <v>17665</v>
      </c>
      <c r="BI193" s="25">
        <v>17718</v>
      </c>
      <c r="BJ193" s="25">
        <v>17809</v>
      </c>
      <c r="BK193" s="25">
        <v>17911</v>
      </c>
      <c r="BL193" s="25">
        <v>18001</v>
      </c>
      <c r="BM193" s="25">
        <v>18092</v>
      </c>
      <c r="BN193" s="25">
        <v>18174</v>
      </c>
    </row>
    <row r="194" spans="1:66" x14ac:dyDescent="0.25">
      <c r="A194" s="25" t="s">
        <v>526</v>
      </c>
      <c r="B194" s="25" t="s">
        <v>189</v>
      </c>
      <c r="C194" s="25" t="s">
        <v>1444</v>
      </c>
      <c r="D194" s="25" t="s">
        <v>1445</v>
      </c>
      <c r="E194" s="25">
        <v>2255858</v>
      </c>
      <c r="F194" s="25">
        <v>2297052</v>
      </c>
      <c r="G194" s="25">
        <v>2340349</v>
      </c>
      <c r="H194" s="25">
        <v>2385943</v>
      </c>
      <c r="I194" s="25">
        <v>2434220</v>
      </c>
      <c r="J194" s="25">
        <v>2485433</v>
      </c>
      <c r="K194" s="25">
        <v>2539683</v>
      </c>
      <c r="L194" s="25">
        <v>2596820</v>
      </c>
      <c r="M194" s="25">
        <v>2656636</v>
      </c>
      <c r="N194" s="25">
        <v>2718805</v>
      </c>
      <c r="O194" s="25">
        <v>2783132</v>
      </c>
      <c r="P194" s="25">
        <v>2849522</v>
      </c>
      <c r="Q194" s="25">
        <v>2918138</v>
      </c>
      <c r="R194" s="25">
        <v>2989201</v>
      </c>
      <c r="S194" s="25">
        <v>3063051</v>
      </c>
      <c r="T194" s="25">
        <v>3139944</v>
      </c>
      <c r="U194" s="25">
        <v>3219825</v>
      </c>
      <c r="V194" s="25">
        <v>3302636</v>
      </c>
      <c r="W194" s="25">
        <v>3388631</v>
      </c>
      <c r="X194" s="25">
        <v>3478093</v>
      </c>
      <c r="Y194" s="25">
        <v>3571209</v>
      </c>
      <c r="Z194" s="25">
        <v>3668102</v>
      </c>
      <c r="AA194" s="25">
        <v>3768489</v>
      </c>
      <c r="AB194" s="25">
        <v>3871490</v>
      </c>
      <c r="AC194" s="25">
        <v>3975950</v>
      </c>
      <c r="AD194" s="25">
        <v>4081022</v>
      </c>
      <c r="AE194" s="25">
        <v>4186499</v>
      </c>
      <c r="AF194" s="25">
        <v>4292575</v>
      </c>
      <c r="AG194" s="25">
        <v>4399320</v>
      </c>
      <c r="AH194" s="25">
        <v>4506996</v>
      </c>
      <c r="AI194" s="25">
        <v>4615843</v>
      </c>
      <c r="AJ194" s="25">
        <v>4725543</v>
      </c>
      <c r="AK194" s="25">
        <v>4836216</v>
      </c>
      <c r="AL194" s="25">
        <v>4949053</v>
      </c>
      <c r="AM194" s="25">
        <v>5065664</v>
      </c>
      <c r="AN194" s="25">
        <v>5187063</v>
      </c>
      <c r="AO194" s="25">
        <v>5314258</v>
      </c>
      <c r="AP194" s="25">
        <v>5446633</v>
      </c>
      <c r="AQ194" s="25">
        <v>5581767</v>
      </c>
      <c r="AR194" s="25">
        <v>5716166</v>
      </c>
      <c r="AS194" s="25">
        <v>5847590</v>
      </c>
      <c r="AT194" s="25">
        <v>5974627</v>
      </c>
      <c r="AU194" s="25">
        <v>6098621</v>
      </c>
      <c r="AV194" s="25">
        <v>6223378</v>
      </c>
      <c r="AW194" s="25">
        <v>6354247</v>
      </c>
      <c r="AX194" s="25">
        <v>6494902</v>
      </c>
      <c r="AY194" s="25">
        <v>6646891</v>
      </c>
      <c r="AZ194" s="25">
        <v>6808503</v>
      </c>
      <c r="BA194" s="25">
        <v>6976200</v>
      </c>
      <c r="BB194" s="25">
        <v>7144774</v>
      </c>
      <c r="BC194" s="25">
        <v>7310512</v>
      </c>
      <c r="BD194" s="25">
        <v>7472196</v>
      </c>
      <c r="BE194" s="25">
        <v>7631003</v>
      </c>
      <c r="BF194" s="25">
        <v>7788388</v>
      </c>
      <c r="BG194" s="25">
        <v>7946733</v>
      </c>
      <c r="BH194" s="25">
        <v>8107772</v>
      </c>
      <c r="BI194" s="25">
        <v>8271766</v>
      </c>
      <c r="BJ194" s="25">
        <v>8438038</v>
      </c>
      <c r="BK194" s="25">
        <v>8606324</v>
      </c>
      <c r="BL194" s="25">
        <v>8776119</v>
      </c>
      <c r="BM194" s="25">
        <v>8947027</v>
      </c>
      <c r="BN194" s="25">
        <v>9119005</v>
      </c>
    </row>
    <row r="195" spans="1:66" x14ac:dyDescent="0.25">
      <c r="A195" s="25" t="s">
        <v>410</v>
      </c>
      <c r="B195" s="25" t="s">
        <v>67</v>
      </c>
      <c r="C195" s="25" t="s">
        <v>1444</v>
      </c>
      <c r="D195" s="25" t="s">
        <v>1445</v>
      </c>
      <c r="E195" s="25">
        <v>29637450</v>
      </c>
      <c r="F195" s="25">
        <v>29964000</v>
      </c>
      <c r="G195" s="25">
        <v>30308500</v>
      </c>
      <c r="H195" s="25">
        <v>30712000</v>
      </c>
      <c r="I195" s="25">
        <v>31139450</v>
      </c>
      <c r="J195" s="25">
        <v>31444950</v>
      </c>
      <c r="K195" s="25">
        <v>31681000</v>
      </c>
      <c r="L195" s="25">
        <v>31987155</v>
      </c>
      <c r="M195" s="25">
        <v>32294655</v>
      </c>
      <c r="N195" s="25">
        <v>32548300</v>
      </c>
      <c r="O195" s="25">
        <v>32664300</v>
      </c>
      <c r="P195" s="25">
        <v>32783500</v>
      </c>
      <c r="Q195" s="25">
        <v>33055650</v>
      </c>
      <c r="R195" s="25">
        <v>33357200</v>
      </c>
      <c r="S195" s="25">
        <v>33678899</v>
      </c>
      <c r="T195" s="25">
        <v>34015199</v>
      </c>
      <c r="U195" s="25">
        <v>34356300</v>
      </c>
      <c r="V195" s="25">
        <v>34689050</v>
      </c>
      <c r="W195" s="25">
        <v>34965600</v>
      </c>
      <c r="X195" s="25">
        <v>35247217</v>
      </c>
      <c r="Y195" s="25">
        <v>35574150</v>
      </c>
      <c r="Z195" s="25">
        <v>35898587</v>
      </c>
      <c r="AA195" s="25">
        <v>36230481</v>
      </c>
      <c r="AB195" s="25">
        <v>36571808</v>
      </c>
      <c r="AC195" s="25">
        <v>36904134</v>
      </c>
      <c r="AD195" s="25">
        <v>37201885</v>
      </c>
      <c r="AE195" s="25">
        <v>37456119</v>
      </c>
      <c r="AF195" s="25">
        <v>37668045</v>
      </c>
      <c r="AG195" s="25">
        <v>37824487</v>
      </c>
      <c r="AH195" s="25">
        <v>37961529</v>
      </c>
      <c r="AI195" s="25">
        <v>38110782</v>
      </c>
      <c r="AJ195" s="25">
        <v>38246193</v>
      </c>
      <c r="AK195" s="25">
        <v>38363667</v>
      </c>
      <c r="AL195" s="25">
        <v>38461408</v>
      </c>
      <c r="AM195" s="25">
        <v>38542652</v>
      </c>
      <c r="AN195" s="25">
        <v>38594998</v>
      </c>
      <c r="AO195" s="25">
        <v>38624370</v>
      </c>
      <c r="AP195" s="25">
        <v>38649660</v>
      </c>
      <c r="AQ195" s="25">
        <v>38663481</v>
      </c>
      <c r="AR195" s="25">
        <v>38660271</v>
      </c>
      <c r="AS195" s="25">
        <v>38258629</v>
      </c>
      <c r="AT195" s="25">
        <v>38248076</v>
      </c>
      <c r="AU195" s="25">
        <v>38230364</v>
      </c>
      <c r="AV195" s="25">
        <v>38204570</v>
      </c>
      <c r="AW195" s="25">
        <v>38182222</v>
      </c>
      <c r="AX195" s="25">
        <v>38165445</v>
      </c>
      <c r="AY195" s="25">
        <v>38141267</v>
      </c>
      <c r="AZ195" s="25">
        <v>38120560</v>
      </c>
      <c r="BA195" s="25">
        <v>38125759</v>
      </c>
      <c r="BB195" s="25">
        <v>38151603</v>
      </c>
      <c r="BC195" s="25">
        <v>38042794</v>
      </c>
      <c r="BD195" s="25">
        <v>38063255</v>
      </c>
      <c r="BE195" s="25">
        <v>38063164</v>
      </c>
      <c r="BF195" s="25">
        <v>38040196</v>
      </c>
      <c r="BG195" s="25">
        <v>38011735</v>
      </c>
      <c r="BH195" s="25">
        <v>37986412</v>
      </c>
      <c r="BI195" s="25">
        <v>37970087</v>
      </c>
      <c r="BJ195" s="25">
        <v>37974826</v>
      </c>
      <c r="BK195" s="25">
        <v>37974750</v>
      </c>
      <c r="BL195" s="25">
        <v>37965475</v>
      </c>
      <c r="BM195" s="25">
        <v>37899070</v>
      </c>
      <c r="BN195" s="25">
        <v>37781024</v>
      </c>
    </row>
    <row r="196" spans="1:66" x14ac:dyDescent="0.25">
      <c r="A196" s="25" t="s">
        <v>1317</v>
      </c>
      <c r="B196" s="25" t="s">
        <v>1316</v>
      </c>
      <c r="C196" s="25" t="s">
        <v>1444</v>
      </c>
      <c r="D196" s="25" t="s">
        <v>1445</v>
      </c>
      <c r="E196" s="25">
        <v>187617086</v>
      </c>
      <c r="F196" s="25">
        <v>191889668</v>
      </c>
      <c r="G196" s="25">
        <v>196349130</v>
      </c>
      <c r="H196" s="25">
        <v>200997696</v>
      </c>
      <c r="I196" s="25">
        <v>205835402</v>
      </c>
      <c r="J196" s="25">
        <v>210865011</v>
      </c>
      <c r="K196" s="25">
        <v>216096182</v>
      </c>
      <c r="L196" s="25">
        <v>221539857</v>
      </c>
      <c r="M196" s="25">
        <v>227201766</v>
      </c>
      <c r="N196" s="25">
        <v>233087196</v>
      </c>
      <c r="O196" s="25">
        <v>239204922</v>
      </c>
      <c r="P196" s="25">
        <v>245537967</v>
      </c>
      <c r="Q196" s="25">
        <v>252097876</v>
      </c>
      <c r="R196" s="25">
        <v>258953399</v>
      </c>
      <c r="S196" s="25">
        <v>266195192</v>
      </c>
      <c r="T196" s="25">
        <v>273877853</v>
      </c>
      <c r="U196" s="25">
        <v>282049633</v>
      </c>
      <c r="V196" s="25">
        <v>290664978</v>
      </c>
      <c r="W196" s="25">
        <v>299570039</v>
      </c>
      <c r="X196" s="25">
        <v>308551498</v>
      </c>
      <c r="Y196" s="25">
        <v>317462476</v>
      </c>
      <c r="Z196" s="25">
        <v>326257709</v>
      </c>
      <c r="AA196" s="25">
        <v>335003783</v>
      </c>
      <c r="AB196" s="25">
        <v>343806080</v>
      </c>
      <c r="AC196" s="25">
        <v>352822095</v>
      </c>
      <c r="AD196" s="25">
        <v>362177648</v>
      </c>
      <c r="AE196" s="25">
        <v>371878713</v>
      </c>
      <c r="AF196" s="25">
        <v>381918442</v>
      </c>
      <c r="AG196" s="25">
        <v>392393113</v>
      </c>
      <c r="AH196" s="25">
        <v>403416174</v>
      </c>
      <c r="AI196" s="25">
        <v>415057402</v>
      </c>
      <c r="AJ196" s="25">
        <v>427398546</v>
      </c>
      <c r="AK196" s="25">
        <v>440397744</v>
      </c>
      <c r="AL196" s="25">
        <v>453849671</v>
      </c>
      <c r="AM196" s="25">
        <v>467465268</v>
      </c>
      <c r="AN196" s="25">
        <v>481049536</v>
      </c>
      <c r="AO196" s="25">
        <v>494517689</v>
      </c>
      <c r="AP196" s="25">
        <v>507968951</v>
      </c>
      <c r="AQ196" s="25">
        <v>521617701</v>
      </c>
      <c r="AR196" s="25">
        <v>535773383</v>
      </c>
      <c r="AS196" s="25">
        <v>550660000</v>
      </c>
      <c r="AT196" s="25">
        <v>566366083</v>
      </c>
      <c r="AU196" s="25">
        <v>582828758</v>
      </c>
      <c r="AV196" s="25">
        <v>599938100</v>
      </c>
      <c r="AW196" s="25">
        <v>617518659</v>
      </c>
      <c r="AX196" s="25">
        <v>635451626</v>
      </c>
      <c r="AY196" s="25">
        <v>653695057</v>
      </c>
      <c r="AZ196" s="25">
        <v>672318862</v>
      </c>
      <c r="BA196" s="25">
        <v>691447634</v>
      </c>
      <c r="BB196" s="25">
        <v>711257518</v>
      </c>
      <c r="BC196" s="25">
        <v>731868780</v>
      </c>
      <c r="BD196" s="25">
        <v>753326898</v>
      </c>
      <c r="BE196" s="25">
        <v>775573262</v>
      </c>
      <c r="BF196" s="25">
        <v>798496024</v>
      </c>
      <c r="BG196" s="25">
        <v>821931559</v>
      </c>
      <c r="BH196" s="25">
        <v>845759372</v>
      </c>
      <c r="BI196" s="25">
        <v>869943573</v>
      </c>
      <c r="BJ196" s="25">
        <v>894512378</v>
      </c>
      <c r="BK196" s="25">
        <v>919485090</v>
      </c>
      <c r="BL196" s="25">
        <v>944902748</v>
      </c>
      <c r="BM196" s="25">
        <v>970795671</v>
      </c>
      <c r="BN196" s="25">
        <v>997158227</v>
      </c>
    </row>
    <row r="197" spans="1:66" x14ac:dyDescent="0.25">
      <c r="A197" s="25" t="s">
        <v>481</v>
      </c>
      <c r="B197" s="25" t="s">
        <v>480</v>
      </c>
      <c r="C197" s="25" t="s">
        <v>1444</v>
      </c>
      <c r="D197" s="25" t="s">
        <v>1445</v>
      </c>
      <c r="E197" s="25">
        <v>2358000</v>
      </c>
      <c r="F197" s="25">
        <v>2399722</v>
      </c>
      <c r="G197" s="25">
        <v>2450322</v>
      </c>
      <c r="H197" s="25">
        <v>2504530</v>
      </c>
      <c r="I197" s="25">
        <v>2554066</v>
      </c>
      <c r="J197" s="25">
        <v>2594000</v>
      </c>
      <c r="K197" s="25">
        <v>2624995</v>
      </c>
      <c r="L197" s="25">
        <v>2645674</v>
      </c>
      <c r="M197" s="25">
        <v>2662064</v>
      </c>
      <c r="N197" s="25">
        <v>2684150</v>
      </c>
      <c r="O197" s="25">
        <v>2718000</v>
      </c>
      <c r="P197" s="25">
        <v>2762190</v>
      </c>
      <c r="Q197" s="25">
        <v>2817256</v>
      </c>
      <c r="R197" s="25">
        <v>2878786</v>
      </c>
      <c r="S197" s="25">
        <v>2939299</v>
      </c>
      <c r="T197" s="25">
        <v>2994000</v>
      </c>
      <c r="U197" s="25">
        <v>3043854</v>
      </c>
      <c r="V197" s="25">
        <v>3088690</v>
      </c>
      <c r="W197" s="25">
        <v>3129421</v>
      </c>
      <c r="X197" s="25">
        <v>3168088</v>
      </c>
      <c r="Y197" s="25">
        <v>3206000</v>
      </c>
      <c r="Z197" s="25">
        <v>3242552</v>
      </c>
      <c r="AA197" s="25">
        <v>3277453</v>
      </c>
      <c r="AB197" s="25">
        <v>3311138</v>
      </c>
      <c r="AC197" s="25">
        <v>3344190</v>
      </c>
      <c r="AD197" s="25">
        <v>3377000</v>
      </c>
      <c r="AE197" s="25">
        <v>3409554</v>
      </c>
      <c r="AF197" s="25">
        <v>3441850</v>
      </c>
      <c r="AG197" s="25">
        <v>3473898</v>
      </c>
      <c r="AH197" s="25">
        <v>3505650</v>
      </c>
      <c r="AI197" s="25">
        <v>3537000</v>
      </c>
      <c r="AJ197" s="25">
        <v>3562110</v>
      </c>
      <c r="AK197" s="25">
        <v>3585176</v>
      </c>
      <c r="AL197" s="25">
        <v>3615497</v>
      </c>
      <c r="AM197" s="25">
        <v>3649237</v>
      </c>
      <c r="AN197" s="25">
        <v>3683103</v>
      </c>
      <c r="AO197" s="25">
        <v>3724655</v>
      </c>
      <c r="AP197" s="25">
        <v>3759430</v>
      </c>
      <c r="AQ197" s="25">
        <v>3781101</v>
      </c>
      <c r="AR197" s="25">
        <v>3800081</v>
      </c>
      <c r="AS197" s="25">
        <v>3810605</v>
      </c>
      <c r="AT197" s="25">
        <v>3818774</v>
      </c>
      <c r="AU197" s="25">
        <v>3823701</v>
      </c>
      <c r="AV197" s="25">
        <v>3826095</v>
      </c>
      <c r="AW197" s="25">
        <v>3826878</v>
      </c>
      <c r="AX197" s="25">
        <v>3821362</v>
      </c>
      <c r="AY197" s="25">
        <v>3805214</v>
      </c>
      <c r="AZ197" s="25">
        <v>3782995</v>
      </c>
      <c r="BA197" s="25">
        <v>3760866</v>
      </c>
      <c r="BB197" s="25">
        <v>3740410</v>
      </c>
      <c r="BC197" s="25">
        <v>3721525</v>
      </c>
      <c r="BD197" s="25">
        <v>3678732</v>
      </c>
      <c r="BE197" s="25">
        <v>3634488</v>
      </c>
      <c r="BF197" s="25">
        <v>3593077</v>
      </c>
      <c r="BG197" s="25">
        <v>3534874</v>
      </c>
      <c r="BH197" s="25">
        <v>3473232</v>
      </c>
      <c r="BI197" s="25">
        <v>3406672</v>
      </c>
      <c r="BJ197" s="25">
        <v>3325286</v>
      </c>
      <c r="BK197" s="25">
        <v>3193354</v>
      </c>
      <c r="BL197" s="25">
        <v>3193694</v>
      </c>
      <c r="BM197" s="25">
        <v>3281538</v>
      </c>
      <c r="BN197" s="25">
        <v>3263584</v>
      </c>
    </row>
    <row r="198" spans="1:66" x14ac:dyDescent="0.25">
      <c r="A198" s="25" t="s">
        <v>359</v>
      </c>
      <c r="B198" s="25" t="s">
        <v>1318</v>
      </c>
      <c r="C198" s="25" t="s">
        <v>1444</v>
      </c>
      <c r="D198" s="25" t="s">
        <v>1445</v>
      </c>
      <c r="E198" s="25">
        <v>11424189</v>
      </c>
      <c r="F198" s="25">
        <v>11665592</v>
      </c>
      <c r="G198" s="25">
        <v>11871726</v>
      </c>
      <c r="H198" s="25">
        <v>12065468</v>
      </c>
      <c r="I198" s="25">
        <v>12282417</v>
      </c>
      <c r="J198" s="25">
        <v>12547524</v>
      </c>
      <c r="K198" s="25">
        <v>12864947</v>
      </c>
      <c r="L198" s="25">
        <v>13222703</v>
      </c>
      <c r="M198" s="25">
        <v>13609976</v>
      </c>
      <c r="N198" s="25">
        <v>14010339</v>
      </c>
      <c r="O198" s="25">
        <v>14410391</v>
      </c>
      <c r="P198" s="25">
        <v>14809518</v>
      </c>
      <c r="Q198" s="25">
        <v>15207765</v>
      </c>
      <c r="R198" s="25">
        <v>15593353</v>
      </c>
      <c r="S198" s="25">
        <v>15952077</v>
      </c>
      <c r="T198" s="25">
        <v>16274737</v>
      </c>
      <c r="U198" s="25">
        <v>16554744</v>
      </c>
      <c r="V198" s="25">
        <v>16796568</v>
      </c>
      <c r="W198" s="25">
        <v>17015984</v>
      </c>
      <c r="X198" s="25">
        <v>17235668</v>
      </c>
      <c r="Y198" s="25">
        <v>17472144</v>
      </c>
      <c r="Z198" s="25">
        <v>17731229</v>
      </c>
      <c r="AA198" s="25">
        <v>18008568</v>
      </c>
      <c r="AB198" s="25">
        <v>18298212</v>
      </c>
      <c r="AC198" s="25">
        <v>18590142</v>
      </c>
      <c r="AD198" s="25">
        <v>18877226</v>
      </c>
      <c r="AE198" s="25">
        <v>19156791</v>
      </c>
      <c r="AF198" s="25">
        <v>19431992</v>
      </c>
      <c r="AG198" s="25">
        <v>19708316</v>
      </c>
      <c r="AH198" s="25">
        <v>19993757</v>
      </c>
      <c r="AI198" s="25">
        <v>20293057</v>
      </c>
      <c r="AJ198" s="25">
        <v>20609151</v>
      </c>
      <c r="AK198" s="25">
        <v>20937407</v>
      </c>
      <c r="AL198" s="25">
        <v>21265832</v>
      </c>
      <c r="AM198" s="25">
        <v>21577979</v>
      </c>
      <c r="AN198" s="25">
        <v>21862300</v>
      </c>
      <c r="AO198" s="25">
        <v>22113428</v>
      </c>
      <c r="AP198" s="25">
        <v>22335263</v>
      </c>
      <c r="AQ198" s="25">
        <v>22536754</v>
      </c>
      <c r="AR198" s="25">
        <v>22731470</v>
      </c>
      <c r="AS198" s="25">
        <v>22929078</v>
      </c>
      <c r="AT198" s="25">
        <v>23132982</v>
      </c>
      <c r="AU198" s="25">
        <v>23339453</v>
      </c>
      <c r="AV198" s="25">
        <v>23542434</v>
      </c>
      <c r="AW198" s="25">
        <v>23732740</v>
      </c>
      <c r="AX198" s="25">
        <v>23904167</v>
      </c>
      <c r="AY198" s="25">
        <v>24054866</v>
      </c>
      <c r="AZ198" s="25">
        <v>24188330</v>
      </c>
      <c r="BA198" s="25">
        <v>24310143</v>
      </c>
      <c r="BB198" s="25">
        <v>24428340</v>
      </c>
      <c r="BC198" s="25">
        <v>24548840</v>
      </c>
      <c r="BD198" s="25">
        <v>24673392</v>
      </c>
      <c r="BE198" s="25">
        <v>24800638</v>
      </c>
      <c r="BF198" s="25">
        <v>24929500</v>
      </c>
      <c r="BG198" s="25">
        <v>25057793</v>
      </c>
      <c r="BH198" s="25">
        <v>25183832</v>
      </c>
      <c r="BI198" s="25">
        <v>25307665</v>
      </c>
      <c r="BJ198" s="25">
        <v>25429816</v>
      </c>
      <c r="BK198" s="25">
        <v>25549606</v>
      </c>
      <c r="BL198" s="25">
        <v>25666158</v>
      </c>
      <c r="BM198" s="25">
        <v>25778815</v>
      </c>
      <c r="BN198" s="25">
        <v>25887045</v>
      </c>
    </row>
    <row r="199" spans="1:66" x14ac:dyDescent="0.25">
      <c r="A199" s="25" t="s">
        <v>443</v>
      </c>
      <c r="B199" s="25" t="s">
        <v>89</v>
      </c>
      <c r="C199" s="25" t="s">
        <v>1444</v>
      </c>
      <c r="D199" s="25" t="s">
        <v>1445</v>
      </c>
      <c r="E199" s="25">
        <v>8857716</v>
      </c>
      <c r="F199" s="25">
        <v>8929316</v>
      </c>
      <c r="G199" s="25">
        <v>8993985</v>
      </c>
      <c r="H199" s="25">
        <v>9030355</v>
      </c>
      <c r="I199" s="25">
        <v>9035365</v>
      </c>
      <c r="J199" s="25">
        <v>8998595</v>
      </c>
      <c r="K199" s="25">
        <v>8930990</v>
      </c>
      <c r="L199" s="25">
        <v>8874520</v>
      </c>
      <c r="M199" s="25">
        <v>8836650</v>
      </c>
      <c r="N199" s="25">
        <v>8757705</v>
      </c>
      <c r="O199" s="25">
        <v>8680431</v>
      </c>
      <c r="P199" s="25">
        <v>8643756</v>
      </c>
      <c r="Q199" s="25">
        <v>8630430</v>
      </c>
      <c r="R199" s="25">
        <v>8633100</v>
      </c>
      <c r="S199" s="25">
        <v>8754365</v>
      </c>
      <c r="T199" s="25">
        <v>9093470</v>
      </c>
      <c r="U199" s="25">
        <v>9355810</v>
      </c>
      <c r="V199" s="25">
        <v>9455675</v>
      </c>
      <c r="W199" s="25">
        <v>9558250</v>
      </c>
      <c r="X199" s="25">
        <v>9661265</v>
      </c>
      <c r="Y199" s="25">
        <v>9766312</v>
      </c>
      <c r="Z199" s="25">
        <v>9851362</v>
      </c>
      <c r="AA199" s="25">
        <v>9911771</v>
      </c>
      <c r="AB199" s="25">
        <v>9957865</v>
      </c>
      <c r="AC199" s="25">
        <v>9996232</v>
      </c>
      <c r="AD199" s="25">
        <v>10023613</v>
      </c>
      <c r="AE199" s="25">
        <v>10032734</v>
      </c>
      <c r="AF199" s="25">
        <v>10030031</v>
      </c>
      <c r="AG199" s="25">
        <v>10019610</v>
      </c>
      <c r="AH199" s="25">
        <v>10005000</v>
      </c>
      <c r="AI199" s="25">
        <v>9983218</v>
      </c>
      <c r="AJ199" s="25">
        <v>9960235</v>
      </c>
      <c r="AK199" s="25">
        <v>9952494</v>
      </c>
      <c r="AL199" s="25">
        <v>9964675</v>
      </c>
      <c r="AM199" s="25">
        <v>9991525</v>
      </c>
      <c r="AN199" s="25">
        <v>10026176</v>
      </c>
      <c r="AO199" s="25">
        <v>10063945</v>
      </c>
      <c r="AP199" s="25">
        <v>10108977</v>
      </c>
      <c r="AQ199" s="25">
        <v>10160196</v>
      </c>
      <c r="AR199" s="25">
        <v>10217828</v>
      </c>
      <c r="AS199" s="25">
        <v>10289898</v>
      </c>
      <c r="AT199" s="25">
        <v>10362722</v>
      </c>
      <c r="AU199" s="25">
        <v>10419631</v>
      </c>
      <c r="AV199" s="25">
        <v>10458821</v>
      </c>
      <c r="AW199" s="25">
        <v>10483861</v>
      </c>
      <c r="AX199" s="25">
        <v>10503330</v>
      </c>
      <c r="AY199" s="25">
        <v>10522288</v>
      </c>
      <c r="AZ199" s="25">
        <v>10542964</v>
      </c>
      <c r="BA199" s="25">
        <v>10558177</v>
      </c>
      <c r="BB199" s="25">
        <v>10568247</v>
      </c>
      <c r="BC199" s="25">
        <v>10573100</v>
      </c>
      <c r="BD199" s="25">
        <v>10557560</v>
      </c>
      <c r="BE199" s="25">
        <v>10514844</v>
      </c>
      <c r="BF199" s="25">
        <v>10457295</v>
      </c>
      <c r="BG199" s="25">
        <v>10401062</v>
      </c>
      <c r="BH199" s="25">
        <v>10358076</v>
      </c>
      <c r="BI199" s="25">
        <v>10325452</v>
      </c>
      <c r="BJ199" s="25">
        <v>10300300</v>
      </c>
      <c r="BK199" s="25">
        <v>10283822</v>
      </c>
      <c r="BL199" s="25">
        <v>10286263</v>
      </c>
      <c r="BM199" s="25">
        <v>10297081</v>
      </c>
      <c r="BN199" s="25">
        <v>10299423</v>
      </c>
    </row>
    <row r="200" spans="1:66" x14ac:dyDescent="0.25">
      <c r="A200" s="25" t="s">
        <v>511</v>
      </c>
      <c r="B200" s="25" t="s">
        <v>160</v>
      </c>
      <c r="C200" s="25" t="s">
        <v>1444</v>
      </c>
      <c r="D200" s="25" t="s">
        <v>1445</v>
      </c>
      <c r="E200" s="25">
        <v>1903990</v>
      </c>
      <c r="F200" s="25">
        <v>1954552</v>
      </c>
      <c r="G200" s="25">
        <v>2006675</v>
      </c>
      <c r="H200" s="25">
        <v>2060340</v>
      </c>
      <c r="I200" s="25">
        <v>2115573</v>
      </c>
      <c r="J200" s="25">
        <v>2172309</v>
      </c>
      <c r="K200" s="25">
        <v>2230733</v>
      </c>
      <c r="L200" s="25">
        <v>2290797</v>
      </c>
      <c r="M200" s="25">
        <v>2351926</v>
      </c>
      <c r="N200" s="25">
        <v>2413396</v>
      </c>
      <c r="O200" s="25">
        <v>2474757</v>
      </c>
      <c r="P200" s="25">
        <v>2535877</v>
      </c>
      <c r="Q200" s="25">
        <v>2597149</v>
      </c>
      <c r="R200" s="25">
        <v>2659418</v>
      </c>
      <c r="S200" s="25">
        <v>2723816</v>
      </c>
      <c r="T200" s="25">
        <v>2791236</v>
      </c>
      <c r="U200" s="25">
        <v>2861868</v>
      </c>
      <c r="V200" s="25">
        <v>2935710</v>
      </c>
      <c r="W200" s="25">
        <v>3013281</v>
      </c>
      <c r="X200" s="25">
        <v>3095151</v>
      </c>
      <c r="Y200" s="25">
        <v>3181627</v>
      </c>
      <c r="Z200" s="25">
        <v>3272922</v>
      </c>
      <c r="AA200" s="25">
        <v>3368763</v>
      </c>
      <c r="AB200" s="25">
        <v>3468533</v>
      </c>
      <c r="AC200" s="25">
        <v>3571275</v>
      </c>
      <c r="AD200" s="25">
        <v>3676206</v>
      </c>
      <c r="AE200" s="25">
        <v>3783074</v>
      </c>
      <c r="AF200" s="25">
        <v>3891725</v>
      </c>
      <c r="AG200" s="25">
        <v>4001678</v>
      </c>
      <c r="AH200" s="25">
        <v>4112396</v>
      </c>
      <c r="AI200" s="25">
        <v>4223413</v>
      </c>
      <c r="AJ200" s="25">
        <v>4334348</v>
      </c>
      <c r="AK200" s="25">
        <v>4445019</v>
      </c>
      <c r="AL200" s="25">
        <v>4555518</v>
      </c>
      <c r="AM200" s="25">
        <v>4666096</v>
      </c>
      <c r="AN200" s="25">
        <v>4776838</v>
      </c>
      <c r="AO200" s="25">
        <v>4887638</v>
      </c>
      <c r="AP200" s="25">
        <v>4998096</v>
      </c>
      <c r="AQ200" s="25">
        <v>5107840</v>
      </c>
      <c r="AR200" s="25">
        <v>5216346</v>
      </c>
      <c r="AS200" s="25">
        <v>5323202</v>
      </c>
      <c r="AT200" s="25">
        <v>5428442</v>
      </c>
      <c r="AU200" s="25">
        <v>5531958</v>
      </c>
      <c r="AV200" s="25">
        <v>5632983</v>
      </c>
      <c r="AW200" s="25">
        <v>5730556</v>
      </c>
      <c r="AX200" s="25">
        <v>5824095</v>
      </c>
      <c r="AY200" s="25">
        <v>5913212</v>
      </c>
      <c r="AZ200" s="25">
        <v>5998430</v>
      </c>
      <c r="BA200" s="25">
        <v>6081296</v>
      </c>
      <c r="BB200" s="25">
        <v>6163970</v>
      </c>
      <c r="BC200" s="25">
        <v>6248017</v>
      </c>
      <c r="BD200" s="25">
        <v>6333981</v>
      </c>
      <c r="BE200" s="25">
        <v>6421510</v>
      </c>
      <c r="BF200" s="25">
        <v>6510273</v>
      </c>
      <c r="BG200" s="25">
        <v>6599524</v>
      </c>
      <c r="BH200" s="25">
        <v>6688746</v>
      </c>
      <c r="BI200" s="25">
        <v>6777878</v>
      </c>
      <c r="BJ200" s="25">
        <v>6867058</v>
      </c>
      <c r="BK200" s="25">
        <v>6956069</v>
      </c>
      <c r="BL200" s="25">
        <v>7044639</v>
      </c>
      <c r="BM200" s="25">
        <v>7132530</v>
      </c>
      <c r="BN200" s="25">
        <v>7219641</v>
      </c>
    </row>
    <row r="201" spans="1:66" x14ac:dyDescent="0.25">
      <c r="A201" s="25" t="s">
        <v>400</v>
      </c>
      <c r="B201" s="25" t="s">
        <v>1319</v>
      </c>
      <c r="C201" s="25" t="s">
        <v>1444</v>
      </c>
      <c r="D201" s="25" t="s">
        <v>1445</v>
      </c>
      <c r="AI201" s="25">
        <v>1978248</v>
      </c>
      <c r="AJ201" s="25">
        <v>2068845</v>
      </c>
      <c r="AK201" s="25">
        <v>2163591</v>
      </c>
      <c r="AL201" s="25">
        <v>2262676</v>
      </c>
      <c r="AM201" s="25">
        <v>2366298</v>
      </c>
      <c r="AN201" s="25">
        <v>2474666</v>
      </c>
      <c r="AO201" s="25">
        <v>2587997</v>
      </c>
      <c r="AP201" s="25">
        <v>2706518</v>
      </c>
      <c r="AQ201" s="25">
        <v>2776568</v>
      </c>
      <c r="AR201" s="25">
        <v>2848431</v>
      </c>
      <c r="AS201" s="25">
        <v>2922153</v>
      </c>
      <c r="AT201" s="25">
        <v>2997784</v>
      </c>
      <c r="AU201" s="25">
        <v>3075373</v>
      </c>
      <c r="AV201" s="25">
        <v>3154969</v>
      </c>
      <c r="AW201" s="25">
        <v>3236626</v>
      </c>
      <c r="AX201" s="25">
        <v>3320396</v>
      </c>
      <c r="AY201" s="25">
        <v>3406334</v>
      </c>
      <c r="AZ201" s="25">
        <v>3494496</v>
      </c>
      <c r="BA201" s="25">
        <v>3591977</v>
      </c>
      <c r="BB201" s="25">
        <v>3689099</v>
      </c>
      <c r="BC201" s="25">
        <v>3786161</v>
      </c>
      <c r="BD201" s="25">
        <v>3882986</v>
      </c>
      <c r="BE201" s="25">
        <v>3979998</v>
      </c>
      <c r="BF201" s="25">
        <v>4076708</v>
      </c>
      <c r="BG201" s="25">
        <v>4173398</v>
      </c>
      <c r="BH201" s="25">
        <v>4270092</v>
      </c>
      <c r="BI201" s="25">
        <v>4367088</v>
      </c>
      <c r="BJ201" s="25">
        <v>4454805</v>
      </c>
      <c r="BK201" s="25">
        <v>4569087</v>
      </c>
      <c r="BL201" s="25">
        <v>4685306</v>
      </c>
      <c r="BM201" s="25">
        <v>4803269</v>
      </c>
      <c r="BN201" s="25">
        <v>4922749</v>
      </c>
    </row>
    <row r="202" spans="1:66" x14ac:dyDescent="0.25">
      <c r="A202" s="25" t="s">
        <v>1321</v>
      </c>
      <c r="B202" s="25" t="s">
        <v>1320</v>
      </c>
      <c r="C202" s="25" t="s">
        <v>1444</v>
      </c>
      <c r="D202" s="25" t="s">
        <v>1445</v>
      </c>
      <c r="E202" s="25">
        <v>865064</v>
      </c>
      <c r="F202" s="25">
        <v>893394</v>
      </c>
      <c r="G202" s="25">
        <v>923320</v>
      </c>
      <c r="H202" s="25">
        <v>954098</v>
      </c>
      <c r="I202" s="25">
        <v>984824</v>
      </c>
      <c r="J202" s="25">
        <v>1014633</v>
      </c>
      <c r="K202" s="25">
        <v>1043365</v>
      </c>
      <c r="L202" s="25">
        <v>1071166</v>
      </c>
      <c r="M202" s="25">
        <v>1098151</v>
      </c>
      <c r="N202" s="25">
        <v>1124577</v>
      </c>
      <c r="O202" s="25">
        <v>1150712</v>
      </c>
      <c r="P202" s="25">
        <v>1176559</v>
      </c>
      <c r="Q202" s="25">
        <v>1202128</v>
      </c>
      <c r="R202" s="25">
        <v>1227653</v>
      </c>
      <c r="S202" s="25">
        <v>1253371</v>
      </c>
      <c r="T202" s="25">
        <v>1279519</v>
      </c>
      <c r="U202" s="25">
        <v>1306023</v>
      </c>
      <c r="V202" s="25">
        <v>1332876</v>
      </c>
      <c r="W202" s="25">
        <v>1360542</v>
      </c>
      <c r="X202" s="25">
        <v>1389594</v>
      </c>
      <c r="Y202" s="25">
        <v>1420314</v>
      </c>
      <c r="Z202" s="25">
        <v>1453209</v>
      </c>
      <c r="AA202" s="25">
        <v>1487849</v>
      </c>
      <c r="AB202" s="25">
        <v>1522650</v>
      </c>
      <c r="AC202" s="25">
        <v>1555395</v>
      </c>
      <c r="AD202" s="25">
        <v>1584644</v>
      </c>
      <c r="AE202" s="25">
        <v>1609572</v>
      </c>
      <c r="AF202" s="25">
        <v>1630869</v>
      </c>
      <c r="AG202" s="25">
        <v>1650438</v>
      </c>
      <c r="AH202" s="25">
        <v>1670962</v>
      </c>
      <c r="AI202" s="25">
        <v>1694327</v>
      </c>
      <c r="AJ202" s="25">
        <v>1721236</v>
      </c>
      <c r="AK202" s="25">
        <v>1750932</v>
      </c>
      <c r="AL202" s="25">
        <v>1782085</v>
      </c>
      <c r="AM202" s="25">
        <v>1812838</v>
      </c>
      <c r="AN202" s="25">
        <v>1841674</v>
      </c>
      <c r="AO202" s="25">
        <v>1868390</v>
      </c>
      <c r="AP202" s="25">
        <v>1893438</v>
      </c>
      <c r="AQ202" s="25">
        <v>1917140</v>
      </c>
      <c r="AR202" s="25">
        <v>1939956</v>
      </c>
      <c r="AS202" s="25">
        <v>1962451</v>
      </c>
      <c r="AT202" s="25">
        <v>1984469</v>
      </c>
      <c r="AU202" s="25">
        <v>2006091</v>
      </c>
      <c r="AV202" s="25">
        <v>2027859</v>
      </c>
      <c r="AW202" s="25">
        <v>2050583</v>
      </c>
      <c r="AX202" s="25">
        <v>2074776</v>
      </c>
      <c r="AY202" s="25">
        <v>2100892</v>
      </c>
      <c r="AZ202" s="25">
        <v>2128647</v>
      </c>
      <c r="BA202" s="25">
        <v>2157454</v>
      </c>
      <c r="BB202" s="25">
        <v>2186314</v>
      </c>
      <c r="BC202" s="25">
        <v>2214509</v>
      </c>
      <c r="BD202" s="25">
        <v>2241808</v>
      </c>
      <c r="BE202" s="25">
        <v>2268553</v>
      </c>
      <c r="BF202" s="25">
        <v>2295450</v>
      </c>
      <c r="BG202" s="25">
        <v>2323558</v>
      </c>
      <c r="BH202" s="25">
        <v>2353578</v>
      </c>
      <c r="BI202" s="25">
        <v>2385744</v>
      </c>
      <c r="BJ202" s="25">
        <v>2419767</v>
      </c>
      <c r="BK202" s="25">
        <v>2455336</v>
      </c>
      <c r="BL202" s="25">
        <v>2491878</v>
      </c>
      <c r="BM202" s="25">
        <v>2528958</v>
      </c>
      <c r="BN202" s="25">
        <v>2566494</v>
      </c>
    </row>
    <row r="203" spans="1:66" x14ac:dyDescent="0.25">
      <c r="A203" s="25" t="s">
        <v>1323</v>
      </c>
      <c r="B203" s="25" t="s">
        <v>1322</v>
      </c>
      <c r="C203" s="25" t="s">
        <v>1444</v>
      </c>
      <c r="D203" s="25" t="s">
        <v>1445</v>
      </c>
      <c r="E203" s="25">
        <v>755229793</v>
      </c>
      <c r="F203" s="25">
        <v>764423461</v>
      </c>
      <c r="G203" s="25">
        <v>773856028</v>
      </c>
      <c r="H203" s="25">
        <v>783141819</v>
      </c>
      <c r="I203" s="25">
        <v>792263980</v>
      </c>
      <c r="J203" s="25">
        <v>801098720</v>
      </c>
      <c r="K203" s="25">
        <v>809363152</v>
      </c>
      <c r="L203" s="25">
        <v>817179925</v>
      </c>
      <c r="M203" s="25">
        <v>824733296</v>
      </c>
      <c r="N203" s="25">
        <v>832280859</v>
      </c>
      <c r="O203" s="25">
        <v>839822017</v>
      </c>
      <c r="P203" s="25">
        <v>849163924</v>
      </c>
      <c r="Q203" s="25">
        <v>857079422</v>
      </c>
      <c r="R203" s="25">
        <v>864609745</v>
      </c>
      <c r="S203" s="25">
        <v>871928836</v>
      </c>
      <c r="T203" s="25">
        <v>878890622</v>
      </c>
      <c r="U203" s="25">
        <v>885145869</v>
      </c>
      <c r="V203" s="25">
        <v>891251760</v>
      </c>
      <c r="W203" s="25">
        <v>897391855</v>
      </c>
      <c r="X203" s="25">
        <v>903788370</v>
      </c>
      <c r="Y203" s="25">
        <v>909890607</v>
      </c>
      <c r="Z203" s="25">
        <v>915971623</v>
      </c>
      <c r="AA203" s="25">
        <v>921511883</v>
      </c>
      <c r="AB203" s="25">
        <v>926614804</v>
      </c>
      <c r="AC203" s="25">
        <v>931410415</v>
      </c>
      <c r="AD203" s="25">
        <v>936241263</v>
      </c>
      <c r="AE203" s="25">
        <v>941376248</v>
      </c>
      <c r="AF203" s="25">
        <v>946671291</v>
      </c>
      <c r="AG203" s="25">
        <v>952173528</v>
      </c>
      <c r="AH203" s="25">
        <v>958081653</v>
      </c>
      <c r="AI203" s="25">
        <v>964174249</v>
      </c>
      <c r="AJ203" s="25">
        <v>970997843</v>
      </c>
      <c r="AK203" s="25">
        <v>977879331</v>
      </c>
      <c r="AL203" s="25">
        <v>984374978</v>
      </c>
      <c r="AM203" s="25">
        <v>990074232</v>
      </c>
      <c r="AN203" s="25">
        <v>995310446</v>
      </c>
      <c r="AO203" s="25">
        <v>1000603285</v>
      </c>
      <c r="AP203" s="25">
        <v>1005700631</v>
      </c>
      <c r="AQ203" s="25">
        <v>1010593820</v>
      </c>
      <c r="AR203" s="25">
        <v>1015421531</v>
      </c>
      <c r="AS203" s="25">
        <v>1020504874</v>
      </c>
      <c r="AT203" s="25">
        <v>1025401797</v>
      </c>
      <c r="AU203" s="25">
        <v>1030561691</v>
      </c>
      <c r="AV203" s="25">
        <v>1035711715</v>
      </c>
      <c r="AW203" s="25">
        <v>1041075191</v>
      </c>
      <c r="AX203" s="25">
        <v>1046366703</v>
      </c>
      <c r="AY203" s="25">
        <v>1052054839</v>
      </c>
      <c r="AZ203" s="25">
        <v>1057981930</v>
      </c>
      <c r="BA203" s="25">
        <v>1064394135</v>
      </c>
      <c r="BB203" s="25">
        <v>1069876237</v>
      </c>
      <c r="BC203" s="25">
        <v>1074863836</v>
      </c>
      <c r="BD203" s="25">
        <v>1077830451</v>
      </c>
      <c r="BE203" s="25">
        <v>1082356457</v>
      </c>
      <c r="BF203" s="25">
        <v>1087107539</v>
      </c>
      <c r="BG203" s="25">
        <v>1092062242</v>
      </c>
      <c r="BH203" s="25">
        <v>1096949064</v>
      </c>
      <c r="BI203" s="25">
        <v>1101915677</v>
      </c>
      <c r="BJ203" s="25">
        <v>1106131866</v>
      </c>
      <c r="BK203" s="25">
        <v>1110012320</v>
      </c>
      <c r="BL203" s="25">
        <v>1113142897</v>
      </c>
      <c r="BM203" s="25">
        <v>1117278019</v>
      </c>
      <c r="BN203" s="25">
        <v>1116655196</v>
      </c>
    </row>
    <row r="204" spans="1:66" x14ac:dyDescent="0.25">
      <c r="A204" s="25" t="s">
        <v>538</v>
      </c>
      <c r="B204" s="25" t="s">
        <v>206</v>
      </c>
      <c r="C204" s="25" t="s">
        <v>1444</v>
      </c>
      <c r="D204" s="25" t="s">
        <v>1445</v>
      </c>
      <c r="E204" s="25">
        <v>78080</v>
      </c>
      <c r="F204" s="25">
        <v>80705</v>
      </c>
      <c r="G204" s="25">
        <v>83652</v>
      </c>
      <c r="H204" s="25">
        <v>86847</v>
      </c>
      <c r="I204" s="25">
        <v>90132</v>
      </c>
      <c r="J204" s="25">
        <v>93442</v>
      </c>
      <c r="K204" s="25">
        <v>96719</v>
      </c>
      <c r="L204" s="25">
        <v>99990</v>
      </c>
      <c r="M204" s="25">
        <v>103329</v>
      </c>
      <c r="N204" s="25">
        <v>106814</v>
      </c>
      <c r="O204" s="25">
        <v>110490</v>
      </c>
      <c r="P204" s="25">
        <v>114385</v>
      </c>
      <c r="Q204" s="25">
        <v>118438</v>
      </c>
      <c r="R204" s="25">
        <v>122641</v>
      </c>
      <c r="S204" s="25">
        <v>126919</v>
      </c>
      <c r="T204" s="25">
        <v>131229</v>
      </c>
      <c r="U204" s="25">
        <v>135559</v>
      </c>
      <c r="V204" s="25">
        <v>139893</v>
      </c>
      <c r="W204" s="25">
        <v>144273</v>
      </c>
      <c r="X204" s="25">
        <v>148734</v>
      </c>
      <c r="Y204" s="25">
        <v>153298</v>
      </c>
      <c r="Z204" s="25">
        <v>157954</v>
      </c>
      <c r="AA204" s="25">
        <v>162679</v>
      </c>
      <c r="AB204" s="25">
        <v>167456</v>
      </c>
      <c r="AC204" s="25">
        <v>172249</v>
      </c>
      <c r="AD204" s="25">
        <v>177024</v>
      </c>
      <c r="AE204" s="25">
        <v>181807</v>
      </c>
      <c r="AF204" s="25">
        <v>186588</v>
      </c>
      <c r="AG204" s="25">
        <v>191260</v>
      </c>
      <c r="AH204" s="25">
        <v>195728</v>
      </c>
      <c r="AI204" s="25">
        <v>199906</v>
      </c>
      <c r="AJ204" s="25">
        <v>203716</v>
      </c>
      <c r="AK204" s="25">
        <v>207238</v>
      </c>
      <c r="AL204" s="25">
        <v>210644</v>
      </c>
      <c r="AM204" s="25">
        <v>214196</v>
      </c>
      <c r="AN204" s="25">
        <v>218064</v>
      </c>
      <c r="AO204" s="25">
        <v>222323</v>
      </c>
      <c r="AP204" s="25">
        <v>226854</v>
      </c>
      <c r="AQ204" s="25">
        <v>231562</v>
      </c>
      <c r="AR204" s="25">
        <v>236217</v>
      </c>
      <c r="AS204" s="25">
        <v>240681</v>
      </c>
      <c r="AT204" s="25">
        <v>244929</v>
      </c>
      <c r="AU204" s="25">
        <v>248976</v>
      </c>
      <c r="AV204" s="25">
        <v>252707</v>
      </c>
      <c r="AW204" s="25">
        <v>255995</v>
      </c>
      <c r="AX204" s="25">
        <v>258780</v>
      </c>
      <c r="AY204" s="25">
        <v>261007</v>
      </c>
      <c r="AZ204" s="25">
        <v>262717</v>
      </c>
      <c r="BA204" s="25">
        <v>264064</v>
      </c>
      <c r="BB204" s="25">
        <v>265256</v>
      </c>
      <c r="BC204" s="25">
        <v>266449</v>
      </c>
      <c r="BD204" s="25">
        <v>267702</v>
      </c>
      <c r="BE204" s="25">
        <v>268995</v>
      </c>
      <c r="BF204" s="25">
        <v>270332</v>
      </c>
      <c r="BG204" s="25">
        <v>271713</v>
      </c>
      <c r="BH204" s="25">
        <v>273119</v>
      </c>
      <c r="BI204" s="25">
        <v>274576</v>
      </c>
      <c r="BJ204" s="25">
        <v>276108</v>
      </c>
      <c r="BK204" s="25">
        <v>277673</v>
      </c>
      <c r="BL204" s="25">
        <v>279285</v>
      </c>
      <c r="BM204" s="25">
        <v>280904</v>
      </c>
      <c r="BN204" s="25">
        <v>282534</v>
      </c>
    </row>
    <row r="205" spans="1:66" x14ac:dyDescent="0.25">
      <c r="A205" s="25" t="s">
        <v>398</v>
      </c>
      <c r="B205" s="25" t="s">
        <v>109</v>
      </c>
      <c r="C205" s="25" t="s">
        <v>1444</v>
      </c>
      <c r="D205" s="25" t="s">
        <v>1445</v>
      </c>
      <c r="E205" s="25">
        <v>47383</v>
      </c>
      <c r="F205" s="25">
        <v>51427</v>
      </c>
      <c r="G205" s="25">
        <v>56266</v>
      </c>
      <c r="H205" s="25">
        <v>61721</v>
      </c>
      <c r="I205" s="25">
        <v>67562</v>
      </c>
      <c r="J205" s="25">
        <v>73631</v>
      </c>
      <c r="K205" s="25">
        <v>79850</v>
      </c>
      <c r="L205" s="25">
        <v>86298</v>
      </c>
      <c r="M205" s="25">
        <v>93206</v>
      </c>
      <c r="N205" s="25">
        <v>100880</v>
      </c>
      <c r="O205" s="25">
        <v>109521</v>
      </c>
      <c r="P205" s="25">
        <v>119413</v>
      </c>
      <c r="Q205" s="25">
        <v>130505</v>
      </c>
      <c r="R205" s="25">
        <v>142181</v>
      </c>
      <c r="S205" s="25">
        <v>153624</v>
      </c>
      <c r="T205" s="25">
        <v>164314</v>
      </c>
      <c r="U205" s="25">
        <v>173716</v>
      </c>
      <c r="V205" s="25">
        <v>182319</v>
      </c>
      <c r="W205" s="25">
        <v>191947</v>
      </c>
      <c r="X205" s="25">
        <v>205172</v>
      </c>
      <c r="Y205" s="25">
        <v>223622</v>
      </c>
      <c r="Z205" s="25">
        <v>247984</v>
      </c>
      <c r="AA205" s="25">
        <v>277229</v>
      </c>
      <c r="AB205" s="25">
        <v>309299</v>
      </c>
      <c r="AC205" s="25">
        <v>341272</v>
      </c>
      <c r="AD205" s="25">
        <v>370886</v>
      </c>
      <c r="AE205" s="25">
        <v>397739</v>
      </c>
      <c r="AF205" s="25">
        <v>422154</v>
      </c>
      <c r="AG205" s="25">
        <v>443611</v>
      </c>
      <c r="AH205" s="25">
        <v>461688</v>
      </c>
      <c r="AI205" s="25">
        <v>476275</v>
      </c>
      <c r="AJ205" s="25">
        <v>487354</v>
      </c>
      <c r="AK205" s="25">
        <v>495403</v>
      </c>
      <c r="AL205" s="25">
        <v>501479</v>
      </c>
      <c r="AM205" s="25">
        <v>507044</v>
      </c>
      <c r="AN205" s="25">
        <v>513447</v>
      </c>
      <c r="AO205" s="25">
        <v>522531</v>
      </c>
      <c r="AP205" s="25">
        <v>535320</v>
      </c>
      <c r="AQ205" s="25">
        <v>551566</v>
      </c>
      <c r="AR205" s="25">
        <v>570486</v>
      </c>
      <c r="AS205" s="25">
        <v>592467</v>
      </c>
      <c r="AT205" s="25">
        <v>615013</v>
      </c>
      <c r="AU205" s="25">
        <v>640872</v>
      </c>
      <c r="AV205" s="25">
        <v>681791</v>
      </c>
      <c r="AW205" s="25">
        <v>753332</v>
      </c>
      <c r="AX205" s="25">
        <v>865410</v>
      </c>
      <c r="AY205" s="25">
        <v>1022704</v>
      </c>
      <c r="AZ205" s="25">
        <v>1218441</v>
      </c>
      <c r="BA205" s="25">
        <v>1436670</v>
      </c>
      <c r="BB205" s="25">
        <v>1654944</v>
      </c>
      <c r="BC205" s="25">
        <v>1856329</v>
      </c>
      <c r="BD205" s="25">
        <v>2035862</v>
      </c>
      <c r="BE205" s="25">
        <v>2196078</v>
      </c>
      <c r="BF205" s="25">
        <v>2336579</v>
      </c>
      <c r="BG205" s="25">
        <v>2459202</v>
      </c>
      <c r="BH205" s="25">
        <v>2565708</v>
      </c>
      <c r="BI205" s="25">
        <v>2654379</v>
      </c>
      <c r="BJ205" s="25">
        <v>2724727</v>
      </c>
      <c r="BK205" s="25">
        <v>2781682</v>
      </c>
      <c r="BL205" s="25">
        <v>2832071</v>
      </c>
      <c r="BM205" s="25">
        <v>2881060</v>
      </c>
      <c r="BN205" s="25">
        <v>2930524</v>
      </c>
    </row>
    <row r="206" spans="1:66" x14ac:dyDescent="0.25">
      <c r="A206" s="25" t="s">
        <v>413</v>
      </c>
      <c r="B206" s="25" t="s">
        <v>85</v>
      </c>
      <c r="C206" s="25" t="s">
        <v>1444</v>
      </c>
      <c r="D206" s="25" t="s">
        <v>1445</v>
      </c>
      <c r="E206" s="25">
        <v>18406905</v>
      </c>
      <c r="F206" s="25">
        <v>18555250</v>
      </c>
      <c r="G206" s="25">
        <v>18676550</v>
      </c>
      <c r="H206" s="25">
        <v>18797850</v>
      </c>
      <c r="I206" s="25">
        <v>18919126</v>
      </c>
      <c r="J206" s="25">
        <v>19031576</v>
      </c>
      <c r="K206" s="25">
        <v>19215450</v>
      </c>
      <c r="L206" s="25">
        <v>19534242</v>
      </c>
      <c r="M206" s="25">
        <v>19799831</v>
      </c>
      <c r="N206" s="25">
        <v>20009141</v>
      </c>
      <c r="O206" s="25">
        <v>20250398</v>
      </c>
      <c r="P206" s="25">
        <v>20461567</v>
      </c>
      <c r="Q206" s="25">
        <v>20657957</v>
      </c>
      <c r="R206" s="25">
        <v>20835681</v>
      </c>
      <c r="S206" s="25">
        <v>21029429</v>
      </c>
      <c r="T206" s="25">
        <v>21293583</v>
      </c>
      <c r="U206" s="25">
        <v>21551634</v>
      </c>
      <c r="V206" s="25">
        <v>21756096</v>
      </c>
      <c r="W206" s="25">
        <v>21951464</v>
      </c>
      <c r="X206" s="25">
        <v>22090488</v>
      </c>
      <c r="Y206" s="25">
        <v>22207282</v>
      </c>
      <c r="Z206" s="25">
        <v>22353070</v>
      </c>
      <c r="AA206" s="25">
        <v>22475741</v>
      </c>
      <c r="AB206" s="25">
        <v>22560478</v>
      </c>
      <c r="AC206" s="25">
        <v>22640547</v>
      </c>
      <c r="AD206" s="25">
        <v>22732999</v>
      </c>
      <c r="AE206" s="25">
        <v>22836841</v>
      </c>
      <c r="AF206" s="25">
        <v>22949430</v>
      </c>
      <c r="AG206" s="25">
        <v>23057662</v>
      </c>
      <c r="AH206" s="25">
        <v>23161458</v>
      </c>
      <c r="AI206" s="25">
        <v>23201835</v>
      </c>
      <c r="AJ206" s="25">
        <v>23001155</v>
      </c>
      <c r="AK206" s="25">
        <v>22794284</v>
      </c>
      <c r="AL206" s="25">
        <v>22763280</v>
      </c>
      <c r="AM206" s="25">
        <v>22730211</v>
      </c>
      <c r="AN206" s="25">
        <v>22684270</v>
      </c>
      <c r="AO206" s="25">
        <v>22619004</v>
      </c>
      <c r="AP206" s="25">
        <v>22553978</v>
      </c>
      <c r="AQ206" s="25">
        <v>22507344</v>
      </c>
      <c r="AR206" s="25">
        <v>22472040</v>
      </c>
      <c r="AS206" s="25">
        <v>22442971</v>
      </c>
      <c r="AT206" s="25">
        <v>22131970</v>
      </c>
      <c r="AU206" s="25">
        <v>21730496</v>
      </c>
      <c r="AV206" s="25">
        <v>21574326</v>
      </c>
      <c r="AW206" s="25">
        <v>21451748</v>
      </c>
      <c r="AX206" s="25">
        <v>21319685</v>
      </c>
      <c r="AY206" s="25">
        <v>21193760</v>
      </c>
      <c r="AZ206" s="25">
        <v>20882982</v>
      </c>
      <c r="BA206" s="25">
        <v>20537875</v>
      </c>
      <c r="BB206" s="25">
        <v>20367487</v>
      </c>
      <c r="BC206" s="25">
        <v>20246871</v>
      </c>
      <c r="BD206" s="25">
        <v>20147528</v>
      </c>
      <c r="BE206" s="25">
        <v>20058035</v>
      </c>
      <c r="BF206" s="25">
        <v>19983693</v>
      </c>
      <c r="BG206" s="25">
        <v>19908979</v>
      </c>
      <c r="BH206" s="25">
        <v>19815616</v>
      </c>
      <c r="BI206" s="25">
        <v>19702267</v>
      </c>
      <c r="BJ206" s="25">
        <v>19588715</v>
      </c>
      <c r="BK206" s="25">
        <v>19473970</v>
      </c>
      <c r="BL206" s="25">
        <v>19371648</v>
      </c>
      <c r="BM206" s="25">
        <v>19257520</v>
      </c>
      <c r="BN206" s="25">
        <v>19115146</v>
      </c>
    </row>
    <row r="207" spans="1:66" x14ac:dyDescent="0.25">
      <c r="A207" s="25" t="s">
        <v>414</v>
      </c>
      <c r="B207" s="25" t="s">
        <v>62</v>
      </c>
      <c r="C207" s="25" t="s">
        <v>1444</v>
      </c>
      <c r="D207" s="25" t="s">
        <v>1445</v>
      </c>
      <c r="E207" s="25">
        <v>119897000</v>
      </c>
      <c r="F207" s="25">
        <v>121236000</v>
      </c>
      <c r="G207" s="25">
        <v>122591000</v>
      </c>
      <c r="H207" s="25">
        <v>123960000</v>
      </c>
      <c r="I207" s="25">
        <v>125345000</v>
      </c>
      <c r="J207" s="25">
        <v>126745000</v>
      </c>
      <c r="K207" s="25">
        <v>127468000</v>
      </c>
      <c r="L207" s="25">
        <v>128196000</v>
      </c>
      <c r="M207" s="25">
        <v>128928000</v>
      </c>
      <c r="N207" s="25">
        <v>129664000</v>
      </c>
      <c r="O207" s="25">
        <v>130404000</v>
      </c>
      <c r="P207" s="25">
        <v>131155000</v>
      </c>
      <c r="Q207" s="25">
        <v>131909000</v>
      </c>
      <c r="R207" s="25">
        <v>132669000</v>
      </c>
      <c r="S207" s="25">
        <v>133432000</v>
      </c>
      <c r="T207" s="25">
        <v>134200000</v>
      </c>
      <c r="U207" s="25">
        <v>135147000</v>
      </c>
      <c r="V207" s="25">
        <v>136100000</v>
      </c>
      <c r="W207" s="25">
        <v>137060000</v>
      </c>
      <c r="X207" s="25">
        <v>138027000</v>
      </c>
      <c r="Y207" s="25">
        <v>139010000</v>
      </c>
      <c r="Z207" s="25">
        <v>139941000</v>
      </c>
      <c r="AA207" s="25">
        <v>140823000</v>
      </c>
      <c r="AB207" s="25">
        <v>141668000</v>
      </c>
      <c r="AC207" s="25">
        <v>142745000</v>
      </c>
      <c r="AD207" s="25">
        <v>143858000</v>
      </c>
      <c r="AE207" s="25">
        <v>144894000</v>
      </c>
      <c r="AF207" s="25">
        <v>145908000</v>
      </c>
      <c r="AG207" s="25">
        <v>146857000</v>
      </c>
      <c r="AH207" s="25">
        <v>147721000</v>
      </c>
      <c r="AI207" s="25">
        <v>147969407</v>
      </c>
      <c r="AJ207" s="25">
        <v>148394216</v>
      </c>
      <c r="AK207" s="25">
        <v>148538197</v>
      </c>
      <c r="AL207" s="25">
        <v>148458777</v>
      </c>
      <c r="AM207" s="25">
        <v>148407912</v>
      </c>
      <c r="AN207" s="25">
        <v>148375787</v>
      </c>
      <c r="AO207" s="25">
        <v>148160129</v>
      </c>
      <c r="AP207" s="25">
        <v>147915361</v>
      </c>
      <c r="AQ207" s="25">
        <v>147670784</v>
      </c>
      <c r="AR207" s="25">
        <v>147214776</v>
      </c>
      <c r="AS207" s="25">
        <v>146596869</v>
      </c>
      <c r="AT207" s="25">
        <v>145976482</v>
      </c>
      <c r="AU207" s="25">
        <v>145306497</v>
      </c>
      <c r="AV207" s="25">
        <v>144648618</v>
      </c>
      <c r="AW207" s="25">
        <v>144067316</v>
      </c>
      <c r="AX207" s="25">
        <v>143518814</v>
      </c>
      <c r="AY207" s="25">
        <v>143049637</v>
      </c>
      <c r="AZ207" s="25">
        <v>142805114</v>
      </c>
      <c r="BA207" s="25">
        <v>142742366</v>
      </c>
      <c r="BB207" s="25">
        <v>142785349</v>
      </c>
      <c r="BC207" s="25">
        <v>142849468</v>
      </c>
      <c r="BD207" s="25">
        <v>142960908</v>
      </c>
      <c r="BE207" s="25">
        <v>143201721</v>
      </c>
      <c r="BF207" s="25">
        <v>143506995</v>
      </c>
      <c r="BG207" s="25">
        <v>143819667</v>
      </c>
      <c r="BH207" s="25">
        <v>144096870</v>
      </c>
      <c r="BI207" s="25">
        <v>144342397</v>
      </c>
      <c r="BJ207" s="25">
        <v>144496739</v>
      </c>
      <c r="BK207" s="25">
        <v>144477859</v>
      </c>
      <c r="BL207" s="25">
        <v>144406261</v>
      </c>
      <c r="BM207" s="25">
        <v>144073139</v>
      </c>
      <c r="BN207" s="25">
        <v>143446060</v>
      </c>
    </row>
    <row r="208" spans="1:66" x14ac:dyDescent="0.25">
      <c r="A208" s="25" t="s">
        <v>302</v>
      </c>
      <c r="B208" s="25" t="s">
        <v>209</v>
      </c>
      <c r="C208" s="25" t="s">
        <v>1444</v>
      </c>
      <c r="D208" s="25" t="s">
        <v>1445</v>
      </c>
      <c r="E208" s="25">
        <v>2935575</v>
      </c>
      <c r="F208" s="25">
        <v>2998334</v>
      </c>
      <c r="G208" s="25">
        <v>3052937</v>
      </c>
      <c r="H208" s="25">
        <v>3105417</v>
      </c>
      <c r="I208" s="25">
        <v>3164258</v>
      </c>
      <c r="J208" s="25">
        <v>3235536</v>
      </c>
      <c r="K208" s="25">
        <v>3321674</v>
      </c>
      <c r="L208" s="25">
        <v>3420897</v>
      </c>
      <c r="M208" s="25">
        <v>3529839</v>
      </c>
      <c r="N208" s="25">
        <v>3643237</v>
      </c>
      <c r="O208" s="25">
        <v>3757351</v>
      </c>
      <c r="P208" s="25">
        <v>3871428</v>
      </c>
      <c r="Q208" s="25">
        <v>3987223</v>
      </c>
      <c r="R208" s="25">
        <v>4106411</v>
      </c>
      <c r="S208" s="25">
        <v>4231579</v>
      </c>
      <c r="T208" s="25">
        <v>4364709</v>
      </c>
      <c r="U208" s="25">
        <v>4506109</v>
      </c>
      <c r="V208" s="25">
        <v>4655386</v>
      </c>
      <c r="W208" s="25">
        <v>4812872</v>
      </c>
      <c r="X208" s="25">
        <v>4978812</v>
      </c>
      <c r="Y208" s="25">
        <v>5153314</v>
      </c>
      <c r="Z208" s="25">
        <v>5329250</v>
      </c>
      <c r="AA208" s="25">
        <v>5504847</v>
      </c>
      <c r="AB208" s="25">
        <v>5690989</v>
      </c>
      <c r="AC208" s="25">
        <v>5902847</v>
      </c>
      <c r="AD208" s="25">
        <v>6146884</v>
      </c>
      <c r="AE208" s="25">
        <v>6443748</v>
      </c>
      <c r="AF208" s="25">
        <v>6779981</v>
      </c>
      <c r="AG208" s="25">
        <v>7088194</v>
      </c>
      <c r="AH208" s="25">
        <v>7276983</v>
      </c>
      <c r="AI208" s="25">
        <v>7288883</v>
      </c>
      <c r="AJ208" s="25">
        <v>7083928</v>
      </c>
      <c r="AK208" s="25">
        <v>6702239</v>
      </c>
      <c r="AL208" s="25">
        <v>6263758</v>
      </c>
      <c r="AM208" s="25">
        <v>5936253</v>
      </c>
      <c r="AN208" s="25">
        <v>5836490</v>
      </c>
      <c r="AO208" s="25">
        <v>6013112</v>
      </c>
      <c r="AP208" s="25">
        <v>6419898</v>
      </c>
      <c r="AQ208" s="25">
        <v>6962800</v>
      </c>
      <c r="AR208" s="25">
        <v>7501238</v>
      </c>
      <c r="AS208" s="25">
        <v>7933688</v>
      </c>
      <c r="AT208" s="25">
        <v>8231150</v>
      </c>
      <c r="AU208" s="25">
        <v>8427061</v>
      </c>
      <c r="AV208" s="25">
        <v>8557160</v>
      </c>
      <c r="AW208" s="25">
        <v>8680516</v>
      </c>
      <c r="AX208" s="25">
        <v>8840220</v>
      </c>
      <c r="AY208" s="25">
        <v>9043342</v>
      </c>
      <c r="AZ208" s="25">
        <v>9273759</v>
      </c>
      <c r="BA208" s="25">
        <v>9524532</v>
      </c>
      <c r="BB208" s="25">
        <v>9782770</v>
      </c>
      <c r="BC208" s="25">
        <v>10039338</v>
      </c>
      <c r="BD208" s="25">
        <v>10293333</v>
      </c>
      <c r="BE208" s="25">
        <v>10549668</v>
      </c>
      <c r="BF208" s="25">
        <v>10811538</v>
      </c>
      <c r="BG208" s="25">
        <v>11083629</v>
      </c>
      <c r="BH208" s="25">
        <v>11369066</v>
      </c>
      <c r="BI208" s="25">
        <v>11668829</v>
      </c>
      <c r="BJ208" s="25">
        <v>11980960</v>
      </c>
      <c r="BK208" s="25">
        <v>12301969</v>
      </c>
      <c r="BL208" s="25">
        <v>12626938</v>
      </c>
      <c r="BM208" s="25">
        <v>12952209</v>
      </c>
      <c r="BN208" s="25">
        <v>13276517</v>
      </c>
    </row>
    <row r="209" spans="1:66" x14ac:dyDescent="0.25">
      <c r="A209" s="25" t="s">
        <v>1066</v>
      </c>
      <c r="B209" s="25" t="s">
        <v>52</v>
      </c>
      <c r="C209" s="25" t="s">
        <v>1444</v>
      </c>
      <c r="D209" s="25" t="s">
        <v>1445</v>
      </c>
      <c r="E209" s="25">
        <v>572839530</v>
      </c>
      <c r="F209" s="25">
        <v>584939711</v>
      </c>
      <c r="G209" s="25">
        <v>597494450</v>
      </c>
      <c r="H209" s="25">
        <v>610498308</v>
      </c>
      <c r="I209" s="25">
        <v>623943328</v>
      </c>
      <c r="J209" s="25">
        <v>637823175</v>
      </c>
      <c r="K209" s="25">
        <v>652144171</v>
      </c>
      <c r="L209" s="25">
        <v>666908586</v>
      </c>
      <c r="M209" s="25">
        <v>682102192</v>
      </c>
      <c r="N209" s="25">
        <v>697706091</v>
      </c>
      <c r="O209" s="25">
        <v>713711358</v>
      </c>
      <c r="P209" s="25">
        <v>730107660</v>
      </c>
      <c r="Q209" s="25">
        <v>746911710</v>
      </c>
      <c r="R209" s="25">
        <v>764174968</v>
      </c>
      <c r="S209" s="25">
        <v>781966557</v>
      </c>
      <c r="T209" s="25">
        <v>800335570</v>
      </c>
      <c r="U209" s="25">
        <v>819292532</v>
      </c>
      <c r="V209" s="25">
        <v>838819900</v>
      </c>
      <c r="W209" s="25">
        <v>858901743</v>
      </c>
      <c r="X209" s="25">
        <v>879510842</v>
      </c>
      <c r="Y209" s="25">
        <v>900620583</v>
      </c>
      <c r="Z209" s="25">
        <v>922226632</v>
      </c>
      <c r="AA209" s="25">
        <v>944315173</v>
      </c>
      <c r="AB209" s="25">
        <v>966836458</v>
      </c>
      <c r="AC209" s="25">
        <v>989728262</v>
      </c>
      <c r="AD209" s="25">
        <v>1012942302</v>
      </c>
      <c r="AE209" s="25">
        <v>1036437878</v>
      </c>
      <c r="AF209" s="25">
        <v>1060208544</v>
      </c>
      <c r="AG209" s="25">
        <v>1084281159</v>
      </c>
      <c r="AH209" s="25">
        <v>1108702366</v>
      </c>
      <c r="AI209" s="25">
        <v>1133495194</v>
      </c>
      <c r="AJ209" s="25">
        <v>1158655616</v>
      </c>
      <c r="AK209" s="25">
        <v>1184133340</v>
      </c>
      <c r="AL209" s="25">
        <v>1209847774</v>
      </c>
      <c r="AM209" s="25">
        <v>1235693864</v>
      </c>
      <c r="AN209" s="25">
        <v>1261587780</v>
      </c>
      <c r="AO209" s="25">
        <v>1287476203</v>
      </c>
      <c r="AP209" s="25">
        <v>1313346375</v>
      </c>
      <c r="AQ209" s="25">
        <v>1339202700</v>
      </c>
      <c r="AR209" s="25">
        <v>1365067953</v>
      </c>
      <c r="AS209" s="25">
        <v>1390946065</v>
      </c>
      <c r="AT209" s="25">
        <v>1416822995</v>
      </c>
      <c r="AU209" s="25">
        <v>1442644044</v>
      </c>
      <c r="AV209" s="25">
        <v>1468324423</v>
      </c>
      <c r="AW209" s="25">
        <v>1493757846</v>
      </c>
      <c r="AX209" s="25">
        <v>1518861546</v>
      </c>
      <c r="AY209" s="25">
        <v>1543610686</v>
      </c>
      <c r="AZ209" s="25">
        <v>1568003175</v>
      </c>
      <c r="BA209" s="25">
        <v>1592010815</v>
      </c>
      <c r="BB209" s="25">
        <v>1615610187</v>
      </c>
      <c r="BC209" s="25">
        <v>1638792927</v>
      </c>
      <c r="BD209" s="25">
        <v>1661532158</v>
      </c>
      <c r="BE209" s="25">
        <v>1683740452</v>
      </c>
      <c r="BF209" s="25">
        <v>1705761545</v>
      </c>
      <c r="BG209" s="25">
        <v>1727632022</v>
      </c>
      <c r="BH209" s="25">
        <v>1749417067</v>
      </c>
      <c r="BI209" s="25">
        <v>1771187426</v>
      </c>
      <c r="BJ209" s="25">
        <v>1792883164</v>
      </c>
      <c r="BK209" s="25">
        <v>1814455018</v>
      </c>
      <c r="BL209" s="25">
        <v>1835776769</v>
      </c>
      <c r="BM209" s="25">
        <v>1856882402</v>
      </c>
      <c r="BN209" s="25">
        <v>1877902324</v>
      </c>
    </row>
    <row r="210" spans="1:66" x14ac:dyDescent="0.25">
      <c r="A210" s="25" t="s">
        <v>399</v>
      </c>
      <c r="B210" s="25" t="s">
        <v>74</v>
      </c>
      <c r="C210" s="25" t="s">
        <v>1444</v>
      </c>
      <c r="D210" s="25" t="s">
        <v>1445</v>
      </c>
      <c r="E210" s="25">
        <v>4086534</v>
      </c>
      <c r="F210" s="25">
        <v>4218852</v>
      </c>
      <c r="G210" s="25">
        <v>4362788</v>
      </c>
      <c r="H210" s="25">
        <v>4516540</v>
      </c>
      <c r="I210" s="25">
        <v>4677304</v>
      </c>
      <c r="J210" s="25">
        <v>4843632</v>
      </c>
      <c r="K210" s="25">
        <v>5015353</v>
      </c>
      <c r="L210" s="25">
        <v>5195124</v>
      </c>
      <c r="M210" s="25">
        <v>5387822</v>
      </c>
      <c r="N210" s="25">
        <v>5599909</v>
      </c>
      <c r="O210" s="25">
        <v>5836388</v>
      </c>
      <c r="P210" s="25">
        <v>6100631</v>
      </c>
      <c r="Q210" s="25">
        <v>6392973</v>
      </c>
      <c r="R210" s="25">
        <v>6711922</v>
      </c>
      <c r="S210" s="25">
        <v>7054532</v>
      </c>
      <c r="T210" s="25">
        <v>7419486</v>
      </c>
      <c r="U210" s="25">
        <v>7802928</v>
      </c>
      <c r="V210" s="25">
        <v>8207695</v>
      </c>
      <c r="W210" s="25">
        <v>8646845</v>
      </c>
      <c r="X210" s="25">
        <v>9137928</v>
      </c>
      <c r="Y210" s="25">
        <v>9691471</v>
      </c>
      <c r="Z210" s="25">
        <v>10311771</v>
      </c>
      <c r="AA210" s="25">
        <v>10988851</v>
      </c>
      <c r="AB210" s="25">
        <v>11701132</v>
      </c>
      <c r="AC210" s="25">
        <v>12418836</v>
      </c>
      <c r="AD210" s="25">
        <v>13118998</v>
      </c>
      <c r="AE210" s="25">
        <v>13794167</v>
      </c>
      <c r="AF210" s="25">
        <v>14445663</v>
      </c>
      <c r="AG210" s="25">
        <v>15070082</v>
      </c>
      <c r="AH210" s="25">
        <v>15666289</v>
      </c>
      <c r="AI210" s="25">
        <v>16233786</v>
      </c>
      <c r="AJ210" s="25">
        <v>16772695</v>
      </c>
      <c r="AK210" s="25">
        <v>17282686</v>
      </c>
      <c r="AL210" s="25">
        <v>17763297</v>
      </c>
      <c r="AM210" s="25">
        <v>18214475</v>
      </c>
      <c r="AN210" s="25">
        <v>18638790</v>
      </c>
      <c r="AO210" s="25">
        <v>19033843</v>
      </c>
      <c r="AP210" s="25">
        <v>19407138</v>
      </c>
      <c r="AQ210" s="25">
        <v>19783301</v>
      </c>
      <c r="AR210" s="25">
        <v>20194531</v>
      </c>
      <c r="AS210" s="25">
        <v>20663840</v>
      </c>
      <c r="AT210" s="25">
        <v>21202646</v>
      </c>
      <c r="AU210" s="25">
        <v>21805322</v>
      </c>
      <c r="AV210" s="25">
        <v>22456645</v>
      </c>
      <c r="AW210" s="25">
        <v>23132686</v>
      </c>
      <c r="AX210" s="25">
        <v>23816175</v>
      </c>
      <c r="AY210" s="25">
        <v>24498313</v>
      </c>
      <c r="AZ210" s="25">
        <v>25184589</v>
      </c>
      <c r="BA210" s="25">
        <v>25888535</v>
      </c>
      <c r="BB210" s="25">
        <v>26630303</v>
      </c>
      <c r="BC210" s="25">
        <v>27421468</v>
      </c>
      <c r="BD210" s="25">
        <v>28267591</v>
      </c>
      <c r="BE210" s="25">
        <v>29154906</v>
      </c>
      <c r="BF210" s="25">
        <v>30052058</v>
      </c>
      <c r="BG210" s="25">
        <v>30916603</v>
      </c>
      <c r="BH210" s="25">
        <v>31717676</v>
      </c>
      <c r="BI210" s="25">
        <v>32443443</v>
      </c>
      <c r="BJ210" s="25">
        <v>33101183</v>
      </c>
      <c r="BK210" s="25">
        <v>33702757</v>
      </c>
      <c r="BL210" s="25">
        <v>34268529</v>
      </c>
      <c r="BM210" s="25">
        <v>34813867</v>
      </c>
      <c r="BN210" s="25">
        <v>35340680</v>
      </c>
    </row>
    <row r="211" spans="1:66" x14ac:dyDescent="0.25">
      <c r="A211" s="25" t="s">
        <v>325</v>
      </c>
      <c r="B211" s="25" t="s">
        <v>155</v>
      </c>
      <c r="C211" s="25" t="s">
        <v>1444</v>
      </c>
      <c r="D211" s="25" t="s">
        <v>1445</v>
      </c>
      <c r="E211" s="25">
        <v>7544498</v>
      </c>
      <c r="F211" s="25">
        <v>7769475</v>
      </c>
      <c r="G211" s="25">
        <v>8004122</v>
      </c>
      <c r="H211" s="25">
        <v>8248818</v>
      </c>
      <c r="I211" s="25">
        <v>8503989</v>
      </c>
      <c r="J211" s="25">
        <v>8770094</v>
      </c>
      <c r="K211" s="25">
        <v>9047803</v>
      </c>
      <c r="L211" s="25">
        <v>9337662</v>
      </c>
      <c r="M211" s="25">
        <v>9639846</v>
      </c>
      <c r="N211" s="25">
        <v>9954411</v>
      </c>
      <c r="O211" s="25">
        <v>10281695</v>
      </c>
      <c r="P211" s="25">
        <v>10621471</v>
      </c>
      <c r="Q211" s="25">
        <v>10974626</v>
      </c>
      <c r="R211" s="25">
        <v>11343923</v>
      </c>
      <c r="S211" s="25">
        <v>11732957</v>
      </c>
      <c r="T211" s="25">
        <v>12144128</v>
      </c>
      <c r="U211" s="25">
        <v>12578398</v>
      </c>
      <c r="V211" s="25">
        <v>13034631</v>
      </c>
      <c r="W211" s="25">
        <v>13510429</v>
      </c>
      <c r="X211" s="25">
        <v>14002302</v>
      </c>
      <c r="Y211" s="25">
        <v>14507466</v>
      </c>
      <c r="Z211" s="25">
        <v>15027254</v>
      </c>
      <c r="AA211" s="25">
        <v>15562129</v>
      </c>
      <c r="AB211" s="25">
        <v>16107613</v>
      </c>
      <c r="AC211" s="25">
        <v>16657956</v>
      </c>
      <c r="AD211" s="25">
        <v>17210182</v>
      </c>
      <c r="AE211" s="25">
        <v>17757494</v>
      </c>
      <c r="AF211" s="25">
        <v>18303430</v>
      </c>
      <c r="AG211" s="25">
        <v>18867559</v>
      </c>
      <c r="AH211" s="25">
        <v>19476653</v>
      </c>
      <c r="AI211" s="25">
        <v>20147592</v>
      </c>
      <c r="AJ211" s="25">
        <v>20891442</v>
      </c>
      <c r="AK211" s="25">
        <v>21696240</v>
      </c>
      <c r="AL211" s="25">
        <v>22527837</v>
      </c>
      <c r="AM211" s="25">
        <v>23338465</v>
      </c>
      <c r="AN211" s="25">
        <v>24094741</v>
      </c>
      <c r="AO211" s="25">
        <v>24782384</v>
      </c>
      <c r="AP211" s="25">
        <v>25413912</v>
      </c>
      <c r="AQ211" s="25">
        <v>26015518</v>
      </c>
      <c r="AR211" s="25">
        <v>26626512</v>
      </c>
      <c r="AS211" s="25">
        <v>27275019</v>
      </c>
      <c r="AT211" s="25">
        <v>27971077</v>
      </c>
      <c r="AU211" s="25">
        <v>28704786</v>
      </c>
      <c r="AV211" s="25">
        <v>29460517</v>
      </c>
      <c r="AW211" s="25">
        <v>30214189</v>
      </c>
      <c r="AX211" s="25">
        <v>30949514</v>
      </c>
      <c r="AY211" s="25">
        <v>31661824</v>
      </c>
      <c r="AZ211" s="25">
        <v>32360619</v>
      </c>
      <c r="BA211" s="25">
        <v>33060844</v>
      </c>
      <c r="BB211" s="25">
        <v>33783779</v>
      </c>
      <c r="BC211" s="25">
        <v>34545014</v>
      </c>
      <c r="BD211" s="25">
        <v>35349676</v>
      </c>
      <c r="BE211" s="25">
        <v>36193781</v>
      </c>
      <c r="BF211" s="25">
        <v>37072555</v>
      </c>
      <c r="BG211" s="25">
        <v>37977657</v>
      </c>
      <c r="BH211" s="25">
        <v>38902948</v>
      </c>
      <c r="BI211" s="25">
        <v>39847433</v>
      </c>
      <c r="BJ211" s="25">
        <v>40813398</v>
      </c>
      <c r="BK211" s="25">
        <v>41801532</v>
      </c>
      <c r="BL211" s="25">
        <v>42813237</v>
      </c>
      <c r="BM211" s="25">
        <v>43849269</v>
      </c>
      <c r="BN211" s="25">
        <v>44909351</v>
      </c>
    </row>
    <row r="212" spans="1:66" x14ac:dyDescent="0.25">
      <c r="A212" s="25" t="s">
        <v>348</v>
      </c>
      <c r="B212" s="25" t="s">
        <v>139</v>
      </c>
      <c r="C212" s="25" t="s">
        <v>1444</v>
      </c>
      <c r="D212" s="25" t="s">
        <v>1445</v>
      </c>
      <c r="E212" s="25">
        <v>3206757</v>
      </c>
      <c r="F212" s="25">
        <v>3295280</v>
      </c>
      <c r="G212" s="25">
        <v>3386803</v>
      </c>
      <c r="H212" s="25">
        <v>3481654</v>
      </c>
      <c r="I212" s="25">
        <v>3580241</v>
      </c>
      <c r="J212" s="25">
        <v>3682879</v>
      </c>
      <c r="K212" s="25">
        <v>3789381</v>
      </c>
      <c r="L212" s="25">
        <v>3899648</v>
      </c>
      <c r="M212" s="25">
        <v>4014107</v>
      </c>
      <c r="N212" s="25">
        <v>4133324</v>
      </c>
      <c r="O212" s="25">
        <v>4257508</v>
      </c>
      <c r="P212" s="25">
        <v>4387532</v>
      </c>
      <c r="Q212" s="25">
        <v>4522886</v>
      </c>
      <c r="R212" s="25">
        <v>4660726</v>
      </c>
      <c r="S212" s="25">
        <v>4797188</v>
      </c>
      <c r="T212" s="25">
        <v>4929846</v>
      </c>
      <c r="U212" s="25">
        <v>5057375</v>
      </c>
      <c r="V212" s="25">
        <v>5181505</v>
      </c>
      <c r="W212" s="25">
        <v>5306685</v>
      </c>
      <c r="X212" s="25">
        <v>5439069</v>
      </c>
      <c r="Y212" s="25">
        <v>5583157</v>
      </c>
      <c r="Z212" s="25">
        <v>5740441</v>
      </c>
      <c r="AA212" s="25">
        <v>5909734</v>
      </c>
      <c r="AB212" s="25">
        <v>6089567</v>
      </c>
      <c r="AC212" s="25">
        <v>6277420</v>
      </c>
      <c r="AD212" s="25">
        <v>6471329</v>
      </c>
      <c r="AE212" s="25">
        <v>6670665</v>
      </c>
      <c r="AF212" s="25">
        <v>6875746</v>
      </c>
      <c r="AG212" s="25">
        <v>7086624</v>
      </c>
      <c r="AH212" s="25">
        <v>7303511</v>
      </c>
      <c r="AI212" s="25">
        <v>7526306</v>
      </c>
      <c r="AJ212" s="25">
        <v>7755503</v>
      </c>
      <c r="AK212" s="25">
        <v>7990090</v>
      </c>
      <c r="AL212" s="25">
        <v>8226749</v>
      </c>
      <c r="AM212" s="25">
        <v>8461066</v>
      </c>
      <c r="AN212" s="25">
        <v>8690155</v>
      </c>
      <c r="AO212" s="25">
        <v>8912872</v>
      </c>
      <c r="AP212" s="25">
        <v>9130876</v>
      </c>
      <c r="AQ212" s="25">
        <v>9347777</v>
      </c>
      <c r="AR212" s="25">
        <v>9568717</v>
      </c>
      <c r="AS212" s="25">
        <v>9797731</v>
      </c>
      <c r="AT212" s="25">
        <v>10036102</v>
      </c>
      <c r="AU212" s="25">
        <v>10283694</v>
      </c>
      <c r="AV212" s="25">
        <v>10541470</v>
      </c>
      <c r="AW212" s="25">
        <v>10810086</v>
      </c>
      <c r="AX212" s="25">
        <v>11090123</v>
      </c>
      <c r="AY212" s="25">
        <v>11382272</v>
      </c>
      <c r="AZ212" s="25">
        <v>11687078</v>
      </c>
      <c r="BA212" s="25">
        <v>12004700</v>
      </c>
      <c r="BB212" s="25">
        <v>12335092</v>
      </c>
      <c r="BC212" s="25">
        <v>12678143</v>
      </c>
      <c r="BD212" s="25">
        <v>13033814</v>
      </c>
      <c r="BE212" s="25">
        <v>13401990</v>
      </c>
      <c r="BF212" s="25">
        <v>13782429</v>
      </c>
      <c r="BG212" s="25">
        <v>14174740</v>
      </c>
      <c r="BH212" s="25">
        <v>14578450</v>
      </c>
      <c r="BI212" s="25">
        <v>14993514</v>
      </c>
      <c r="BJ212" s="25">
        <v>15419354</v>
      </c>
      <c r="BK212" s="25">
        <v>15854324</v>
      </c>
      <c r="BL212" s="25">
        <v>16296362</v>
      </c>
      <c r="BM212" s="25">
        <v>16743930</v>
      </c>
      <c r="BN212" s="25">
        <v>17196308</v>
      </c>
    </row>
    <row r="213" spans="1:66" x14ac:dyDescent="0.25">
      <c r="A213" s="25" t="s">
        <v>382</v>
      </c>
      <c r="B213" s="25" t="s">
        <v>61</v>
      </c>
      <c r="C213" s="25" t="s">
        <v>1444</v>
      </c>
      <c r="D213" s="25" t="s">
        <v>1445</v>
      </c>
      <c r="E213" s="25">
        <v>1646400</v>
      </c>
      <c r="F213" s="25">
        <v>1702400</v>
      </c>
      <c r="G213" s="25">
        <v>1750200</v>
      </c>
      <c r="H213" s="25">
        <v>1795000</v>
      </c>
      <c r="I213" s="25">
        <v>1841600</v>
      </c>
      <c r="J213" s="25">
        <v>1886900</v>
      </c>
      <c r="K213" s="25">
        <v>1934400</v>
      </c>
      <c r="L213" s="25">
        <v>1977600</v>
      </c>
      <c r="M213" s="25">
        <v>2012000</v>
      </c>
      <c r="N213" s="25">
        <v>2042500</v>
      </c>
      <c r="O213" s="25">
        <v>2074507</v>
      </c>
      <c r="P213" s="25">
        <v>2112900</v>
      </c>
      <c r="Q213" s="25">
        <v>2152400</v>
      </c>
      <c r="R213" s="25">
        <v>2193000</v>
      </c>
      <c r="S213" s="25">
        <v>2229800</v>
      </c>
      <c r="T213" s="25">
        <v>2262600</v>
      </c>
      <c r="U213" s="25">
        <v>2293300</v>
      </c>
      <c r="V213" s="25">
        <v>2325300</v>
      </c>
      <c r="W213" s="25">
        <v>2353600</v>
      </c>
      <c r="X213" s="25">
        <v>2383500</v>
      </c>
      <c r="Y213" s="25">
        <v>2413945</v>
      </c>
      <c r="Z213" s="25">
        <v>2532835</v>
      </c>
      <c r="AA213" s="25">
        <v>2646466</v>
      </c>
      <c r="AB213" s="25">
        <v>2681061</v>
      </c>
      <c r="AC213" s="25">
        <v>2732221</v>
      </c>
      <c r="AD213" s="25">
        <v>2735957</v>
      </c>
      <c r="AE213" s="25">
        <v>2733373</v>
      </c>
      <c r="AF213" s="25">
        <v>2774789</v>
      </c>
      <c r="AG213" s="25">
        <v>2846108</v>
      </c>
      <c r="AH213" s="25">
        <v>2930901</v>
      </c>
      <c r="AI213" s="25">
        <v>3047132</v>
      </c>
      <c r="AJ213" s="25">
        <v>3135083</v>
      </c>
      <c r="AK213" s="25">
        <v>3230698</v>
      </c>
      <c r="AL213" s="25">
        <v>3313471</v>
      </c>
      <c r="AM213" s="25">
        <v>3419048</v>
      </c>
      <c r="AN213" s="25">
        <v>3524506</v>
      </c>
      <c r="AO213" s="25">
        <v>3670704</v>
      </c>
      <c r="AP213" s="25">
        <v>3796038</v>
      </c>
      <c r="AQ213" s="25">
        <v>3927213</v>
      </c>
      <c r="AR213" s="25">
        <v>3958723</v>
      </c>
      <c r="AS213" s="25">
        <v>4027887</v>
      </c>
      <c r="AT213" s="25">
        <v>4138012</v>
      </c>
      <c r="AU213" s="25">
        <v>4175950</v>
      </c>
      <c r="AV213" s="25">
        <v>4114826</v>
      </c>
      <c r="AW213" s="25">
        <v>4166664</v>
      </c>
      <c r="AX213" s="25">
        <v>4265762</v>
      </c>
      <c r="AY213" s="25">
        <v>4401365</v>
      </c>
      <c r="AZ213" s="25">
        <v>4588599</v>
      </c>
      <c r="BA213" s="25">
        <v>4839396</v>
      </c>
      <c r="BB213" s="25">
        <v>4987573</v>
      </c>
      <c r="BC213" s="25">
        <v>5076732</v>
      </c>
      <c r="BD213" s="25">
        <v>5183688</v>
      </c>
      <c r="BE213" s="25">
        <v>5312437</v>
      </c>
      <c r="BF213" s="25">
        <v>5399162</v>
      </c>
      <c r="BG213" s="25">
        <v>5469724</v>
      </c>
      <c r="BH213" s="25">
        <v>5535002</v>
      </c>
      <c r="BI213" s="25">
        <v>5607283</v>
      </c>
      <c r="BJ213" s="25">
        <v>5612253</v>
      </c>
      <c r="BK213" s="25">
        <v>5638676</v>
      </c>
      <c r="BL213" s="25">
        <v>5703569</v>
      </c>
      <c r="BM213" s="25">
        <v>5685807</v>
      </c>
      <c r="BN213" s="25">
        <v>5453566</v>
      </c>
    </row>
    <row r="214" spans="1:66" x14ac:dyDescent="0.25">
      <c r="A214" s="25" t="s">
        <v>527</v>
      </c>
      <c r="B214" s="25" t="s">
        <v>242</v>
      </c>
      <c r="C214" s="25" t="s">
        <v>1444</v>
      </c>
      <c r="D214" s="25" t="s">
        <v>1445</v>
      </c>
      <c r="E214" s="25">
        <v>117847</v>
      </c>
      <c r="F214" s="25">
        <v>121385</v>
      </c>
      <c r="G214" s="25">
        <v>125040</v>
      </c>
      <c r="H214" s="25">
        <v>128838</v>
      </c>
      <c r="I214" s="25">
        <v>132766</v>
      </c>
      <c r="J214" s="25">
        <v>136815</v>
      </c>
      <c r="K214" s="25">
        <v>140995</v>
      </c>
      <c r="L214" s="25">
        <v>145319</v>
      </c>
      <c r="M214" s="25">
        <v>149887</v>
      </c>
      <c r="N214" s="25">
        <v>154830</v>
      </c>
      <c r="O214" s="25">
        <v>160240</v>
      </c>
      <c r="P214" s="25">
        <v>166163</v>
      </c>
      <c r="Q214" s="25">
        <v>172550</v>
      </c>
      <c r="R214" s="25">
        <v>179306</v>
      </c>
      <c r="S214" s="25">
        <v>186297</v>
      </c>
      <c r="T214" s="25">
        <v>193401</v>
      </c>
      <c r="U214" s="25">
        <v>200602</v>
      </c>
      <c r="V214" s="25">
        <v>207885</v>
      </c>
      <c r="W214" s="25">
        <v>215299</v>
      </c>
      <c r="X214" s="25">
        <v>222841</v>
      </c>
      <c r="Y214" s="25">
        <v>230550</v>
      </c>
      <c r="Z214" s="25">
        <v>238423</v>
      </c>
      <c r="AA214" s="25">
        <v>246451</v>
      </c>
      <c r="AB214" s="25">
        <v>254566</v>
      </c>
      <c r="AC214" s="25">
        <v>262691</v>
      </c>
      <c r="AD214" s="25">
        <v>270787</v>
      </c>
      <c r="AE214" s="25">
        <v>278834</v>
      </c>
      <c r="AF214" s="25">
        <v>286871</v>
      </c>
      <c r="AG214" s="25">
        <v>294976</v>
      </c>
      <c r="AH214" s="25">
        <v>303272</v>
      </c>
      <c r="AI214" s="25">
        <v>311869</v>
      </c>
      <c r="AJ214" s="25">
        <v>320781</v>
      </c>
      <c r="AK214" s="25">
        <v>330004</v>
      </c>
      <c r="AL214" s="25">
        <v>339501</v>
      </c>
      <c r="AM214" s="25">
        <v>349273</v>
      </c>
      <c r="AN214" s="25">
        <v>359276</v>
      </c>
      <c r="AO214" s="25">
        <v>369517</v>
      </c>
      <c r="AP214" s="25">
        <v>379998</v>
      </c>
      <c r="AQ214" s="25">
        <v>390702</v>
      </c>
      <c r="AR214" s="25">
        <v>401592</v>
      </c>
      <c r="AS214" s="25">
        <v>412665</v>
      </c>
      <c r="AT214" s="25">
        <v>423949</v>
      </c>
      <c r="AU214" s="25">
        <v>435434</v>
      </c>
      <c r="AV214" s="25">
        <v>447016</v>
      </c>
      <c r="AW214" s="25">
        <v>458549</v>
      </c>
      <c r="AX214" s="25">
        <v>469918</v>
      </c>
      <c r="AY214" s="25">
        <v>481086</v>
      </c>
      <c r="AZ214" s="25">
        <v>492133</v>
      </c>
      <c r="BA214" s="25">
        <v>503366</v>
      </c>
      <c r="BB214" s="25">
        <v>515182</v>
      </c>
      <c r="BC214" s="25">
        <v>527861</v>
      </c>
      <c r="BD214" s="25">
        <v>541522</v>
      </c>
      <c r="BE214" s="25">
        <v>556066</v>
      </c>
      <c r="BF214" s="25">
        <v>571329</v>
      </c>
      <c r="BG214" s="25">
        <v>587079</v>
      </c>
      <c r="BH214" s="25">
        <v>603133</v>
      </c>
      <c r="BI214" s="25">
        <v>619438</v>
      </c>
      <c r="BJ214" s="25">
        <v>636030</v>
      </c>
      <c r="BK214" s="25">
        <v>652856</v>
      </c>
      <c r="BL214" s="25">
        <v>669821</v>
      </c>
      <c r="BM214" s="25">
        <v>686878</v>
      </c>
      <c r="BN214" s="25">
        <v>703995</v>
      </c>
    </row>
    <row r="215" spans="1:66" x14ac:dyDescent="0.25">
      <c r="A215" s="25" t="s">
        <v>349</v>
      </c>
      <c r="B215" s="25" t="s">
        <v>222</v>
      </c>
      <c r="C215" s="25" t="s">
        <v>1444</v>
      </c>
      <c r="D215" s="25" t="s">
        <v>1445</v>
      </c>
      <c r="E215" s="25">
        <v>2317638</v>
      </c>
      <c r="F215" s="25">
        <v>2352370</v>
      </c>
      <c r="G215" s="25">
        <v>2388759</v>
      </c>
      <c r="H215" s="25">
        <v>2426864</v>
      </c>
      <c r="I215" s="25">
        <v>2466671</v>
      </c>
      <c r="J215" s="25">
        <v>2508226</v>
      </c>
      <c r="K215" s="25">
        <v>2551580</v>
      </c>
      <c r="L215" s="25">
        <v>2596798</v>
      </c>
      <c r="M215" s="25">
        <v>2644011</v>
      </c>
      <c r="N215" s="25">
        <v>2693344</v>
      </c>
      <c r="O215" s="25">
        <v>2744890</v>
      </c>
      <c r="P215" s="25">
        <v>2798727</v>
      </c>
      <c r="Q215" s="25">
        <v>2854866</v>
      </c>
      <c r="R215" s="25">
        <v>2913347</v>
      </c>
      <c r="S215" s="25">
        <v>2974105</v>
      </c>
      <c r="T215" s="25">
        <v>3037158</v>
      </c>
      <c r="U215" s="25">
        <v>3102595</v>
      </c>
      <c r="V215" s="25">
        <v>3170503</v>
      </c>
      <c r="W215" s="25">
        <v>3240841</v>
      </c>
      <c r="X215" s="25">
        <v>3313506</v>
      </c>
      <c r="Y215" s="25">
        <v>3388494</v>
      </c>
      <c r="Z215" s="25">
        <v>3464113</v>
      </c>
      <c r="AA215" s="25">
        <v>3540164</v>
      </c>
      <c r="AB215" s="25">
        <v>3619854</v>
      </c>
      <c r="AC215" s="25">
        <v>3707513</v>
      </c>
      <c r="AD215" s="25">
        <v>3805304</v>
      </c>
      <c r="AE215" s="25">
        <v>3916685</v>
      </c>
      <c r="AF215" s="25">
        <v>4038154</v>
      </c>
      <c r="AG215" s="25">
        <v>4156636</v>
      </c>
      <c r="AH215" s="25">
        <v>4254434</v>
      </c>
      <c r="AI215" s="25">
        <v>4319763</v>
      </c>
      <c r="AJ215" s="25">
        <v>4348663</v>
      </c>
      <c r="AK215" s="25">
        <v>4347727</v>
      </c>
      <c r="AL215" s="25">
        <v>4328965</v>
      </c>
      <c r="AM215" s="25">
        <v>4309780</v>
      </c>
      <c r="AN215" s="25">
        <v>4303953</v>
      </c>
      <c r="AO215" s="25">
        <v>4312660</v>
      </c>
      <c r="AP215" s="25">
        <v>4335295</v>
      </c>
      <c r="AQ215" s="25">
        <v>4381484</v>
      </c>
      <c r="AR215" s="25">
        <v>4462374</v>
      </c>
      <c r="AS215" s="25">
        <v>4584570</v>
      </c>
      <c r="AT215" s="25">
        <v>4754069</v>
      </c>
      <c r="AU215" s="25">
        <v>4965770</v>
      </c>
      <c r="AV215" s="25">
        <v>5201074</v>
      </c>
      <c r="AW215" s="25">
        <v>5433995</v>
      </c>
      <c r="AX215" s="25">
        <v>5645629</v>
      </c>
      <c r="AY215" s="25">
        <v>5829240</v>
      </c>
      <c r="AZ215" s="25">
        <v>5989641</v>
      </c>
      <c r="BA215" s="25">
        <v>6133599</v>
      </c>
      <c r="BB215" s="25">
        <v>6272735</v>
      </c>
      <c r="BC215" s="25">
        <v>6415636</v>
      </c>
      <c r="BD215" s="25">
        <v>6563238</v>
      </c>
      <c r="BE215" s="25">
        <v>6712586</v>
      </c>
      <c r="BF215" s="25">
        <v>6863975</v>
      </c>
      <c r="BG215" s="25">
        <v>7017153</v>
      </c>
      <c r="BH215" s="25">
        <v>7171909</v>
      </c>
      <c r="BI215" s="25">
        <v>7328846</v>
      </c>
      <c r="BJ215" s="25">
        <v>7488427</v>
      </c>
      <c r="BK215" s="25">
        <v>7650149</v>
      </c>
      <c r="BL215" s="25">
        <v>7813207</v>
      </c>
      <c r="BM215" s="25">
        <v>7976985</v>
      </c>
      <c r="BN215" s="25">
        <v>8141343</v>
      </c>
    </row>
    <row r="216" spans="1:66" x14ac:dyDescent="0.25">
      <c r="A216" s="25" t="s">
        <v>495</v>
      </c>
      <c r="B216" s="25" t="s">
        <v>156</v>
      </c>
      <c r="C216" s="25" t="s">
        <v>1444</v>
      </c>
      <c r="D216" s="25" t="s">
        <v>1445</v>
      </c>
      <c r="E216" s="25">
        <v>2766319</v>
      </c>
      <c r="F216" s="25">
        <v>2846601</v>
      </c>
      <c r="G216" s="25">
        <v>2931187</v>
      </c>
      <c r="H216" s="25">
        <v>3019224</v>
      </c>
      <c r="I216" s="25">
        <v>3109571</v>
      </c>
      <c r="J216" s="25">
        <v>3201310</v>
      </c>
      <c r="K216" s="25">
        <v>3293954</v>
      </c>
      <c r="L216" s="25">
        <v>3387384</v>
      </c>
      <c r="M216" s="25">
        <v>3481624</v>
      </c>
      <c r="N216" s="25">
        <v>3576834</v>
      </c>
      <c r="O216" s="25">
        <v>3673066</v>
      </c>
      <c r="P216" s="25">
        <v>3770060</v>
      </c>
      <c r="Q216" s="25">
        <v>3867310</v>
      </c>
      <c r="R216" s="25">
        <v>3964273</v>
      </c>
      <c r="S216" s="25">
        <v>4060255</v>
      </c>
      <c r="T216" s="25">
        <v>4154689</v>
      </c>
      <c r="U216" s="25">
        <v>4247508</v>
      </c>
      <c r="V216" s="25">
        <v>4338451</v>
      </c>
      <c r="W216" s="25">
        <v>4426679</v>
      </c>
      <c r="X216" s="25">
        <v>4511127</v>
      </c>
      <c r="Y216" s="25">
        <v>4591135</v>
      </c>
      <c r="Z216" s="25">
        <v>4666361</v>
      </c>
      <c r="AA216" s="25">
        <v>4737256</v>
      </c>
      <c r="AB216" s="25">
        <v>4804936</v>
      </c>
      <c r="AC216" s="25">
        <v>4871041</v>
      </c>
      <c r="AD216" s="25">
        <v>4936803</v>
      </c>
      <c r="AE216" s="25">
        <v>5002339</v>
      </c>
      <c r="AF216" s="25">
        <v>5067531</v>
      </c>
      <c r="AG216" s="25">
        <v>5133273</v>
      </c>
      <c r="AH216" s="25">
        <v>5200608</v>
      </c>
      <c r="AI216" s="25">
        <v>5270074</v>
      </c>
      <c r="AJ216" s="25">
        <v>5342190</v>
      </c>
      <c r="AK216" s="25">
        <v>5416327</v>
      </c>
      <c r="AL216" s="25">
        <v>5490478</v>
      </c>
      <c r="AM216" s="25">
        <v>5561916</v>
      </c>
      <c r="AN216" s="25">
        <v>5628602</v>
      </c>
      <c r="AO216" s="25">
        <v>5689943</v>
      </c>
      <c r="AP216" s="25">
        <v>5746288</v>
      </c>
      <c r="AQ216" s="25">
        <v>5797764</v>
      </c>
      <c r="AR216" s="25">
        <v>5844834</v>
      </c>
      <c r="AS216" s="25">
        <v>5887930</v>
      </c>
      <c r="AT216" s="25">
        <v>5927001</v>
      </c>
      <c r="AU216" s="25">
        <v>5962139</v>
      </c>
      <c r="AV216" s="25">
        <v>5994075</v>
      </c>
      <c r="AW216" s="25">
        <v>6023801</v>
      </c>
      <c r="AX216" s="25">
        <v>6052124</v>
      </c>
      <c r="AY216" s="25">
        <v>6079395</v>
      </c>
      <c r="AZ216" s="25">
        <v>6105810</v>
      </c>
      <c r="BA216" s="25">
        <v>6131767</v>
      </c>
      <c r="BB216" s="25">
        <v>6157678</v>
      </c>
      <c r="BC216" s="25">
        <v>6183877</v>
      </c>
      <c r="BD216" s="25">
        <v>6210567</v>
      </c>
      <c r="BE216" s="25">
        <v>6237922</v>
      </c>
      <c r="BF216" s="25">
        <v>6266076</v>
      </c>
      <c r="BG216" s="25">
        <v>6295124</v>
      </c>
      <c r="BH216" s="25">
        <v>6325121</v>
      </c>
      <c r="BI216" s="25">
        <v>6356137</v>
      </c>
      <c r="BJ216" s="25">
        <v>6388124</v>
      </c>
      <c r="BK216" s="25">
        <v>6420740</v>
      </c>
      <c r="BL216" s="25">
        <v>6453550</v>
      </c>
      <c r="BM216" s="25">
        <v>6486201</v>
      </c>
      <c r="BN216" s="25">
        <v>6518500</v>
      </c>
    </row>
    <row r="217" spans="1:66" x14ac:dyDescent="0.25">
      <c r="A217" s="25" t="s">
        <v>444</v>
      </c>
      <c r="B217" s="25" t="s">
        <v>237</v>
      </c>
      <c r="C217" s="25" t="s">
        <v>1444</v>
      </c>
      <c r="D217" s="25" t="s">
        <v>1445</v>
      </c>
      <c r="E217" s="25">
        <v>15440</v>
      </c>
      <c r="F217" s="25">
        <v>15836</v>
      </c>
      <c r="G217" s="25">
        <v>16255</v>
      </c>
      <c r="H217" s="25">
        <v>16669</v>
      </c>
      <c r="I217" s="25">
        <v>17101</v>
      </c>
      <c r="J217" s="25">
        <v>17508</v>
      </c>
      <c r="K217" s="25">
        <v>17919</v>
      </c>
      <c r="L217" s="25">
        <v>18309</v>
      </c>
      <c r="M217" s="25">
        <v>18668</v>
      </c>
      <c r="N217" s="25">
        <v>18980</v>
      </c>
      <c r="O217" s="25">
        <v>19224</v>
      </c>
      <c r="P217" s="25">
        <v>19393</v>
      </c>
      <c r="Q217" s="25">
        <v>19490</v>
      </c>
      <c r="R217" s="25">
        <v>19561</v>
      </c>
      <c r="S217" s="25">
        <v>19661</v>
      </c>
      <c r="T217" s="25">
        <v>19829</v>
      </c>
      <c r="U217" s="25">
        <v>20086</v>
      </c>
      <c r="V217" s="25">
        <v>20397</v>
      </c>
      <c r="W217" s="25">
        <v>20764</v>
      </c>
      <c r="X217" s="25">
        <v>21122</v>
      </c>
      <c r="Y217" s="25">
        <v>21453</v>
      </c>
      <c r="Z217" s="25">
        <v>21761</v>
      </c>
      <c r="AA217" s="25">
        <v>22043</v>
      </c>
      <c r="AB217" s="25">
        <v>22295</v>
      </c>
      <c r="AC217" s="25">
        <v>22546</v>
      </c>
      <c r="AD217" s="25">
        <v>22794</v>
      </c>
      <c r="AE217" s="25">
        <v>23046</v>
      </c>
      <c r="AF217" s="25">
        <v>23297</v>
      </c>
      <c r="AG217" s="25">
        <v>23548</v>
      </c>
      <c r="AH217" s="25">
        <v>23833</v>
      </c>
      <c r="AI217" s="25">
        <v>24124</v>
      </c>
      <c r="AJ217" s="25">
        <v>24454</v>
      </c>
      <c r="AK217" s="25">
        <v>24830</v>
      </c>
      <c r="AL217" s="25">
        <v>25208</v>
      </c>
      <c r="AM217" s="25">
        <v>25588</v>
      </c>
      <c r="AN217" s="25">
        <v>25925</v>
      </c>
      <c r="AO217" s="25">
        <v>26253</v>
      </c>
      <c r="AP217" s="25">
        <v>26563</v>
      </c>
      <c r="AQ217" s="25">
        <v>26851</v>
      </c>
      <c r="AR217" s="25">
        <v>27141</v>
      </c>
      <c r="AS217" s="25">
        <v>27460</v>
      </c>
      <c r="AT217" s="25">
        <v>27818</v>
      </c>
      <c r="AU217" s="25">
        <v>28175</v>
      </c>
      <c r="AV217" s="25">
        <v>28561</v>
      </c>
      <c r="AW217" s="25">
        <v>28942</v>
      </c>
      <c r="AX217" s="25">
        <v>29324</v>
      </c>
      <c r="AY217" s="25">
        <v>29694</v>
      </c>
      <c r="AZ217" s="25">
        <v>30068</v>
      </c>
      <c r="BA217" s="25">
        <v>30434</v>
      </c>
      <c r="BB217" s="25">
        <v>30825</v>
      </c>
      <c r="BC217" s="25">
        <v>31221</v>
      </c>
      <c r="BD217" s="25">
        <v>31655</v>
      </c>
      <c r="BE217" s="25">
        <v>32103</v>
      </c>
      <c r="BF217" s="25">
        <v>32554</v>
      </c>
      <c r="BG217" s="25">
        <v>32941</v>
      </c>
      <c r="BH217" s="25">
        <v>33270</v>
      </c>
      <c r="BI217" s="25">
        <v>33503</v>
      </c>
      <c r="BJ217" s="25">
        <v>33671</v>
      </c>
      <c r="BK217" s="25">
        <v>33784</v>
      </c>
      <c r="BL217" s="25">
        <v>33864</v>
      </c>
      <c r="BM217" s="25">
        <v>33938</v>
      </c>
      <c r="BN217" s="25">
        <v>34010</v>
      </c>
    </row>
    <row r="218" spans="1:66" x14ac:dyDescent="0.25">
      <c r="A218" s="25" t="s">
        <v>304</v>
      </c>
      <c r="B218" s="25" t="s">
        <v>183</v>
      </c>
      <c r="C218" s="25" t="s">
        <v>1444</v>
      </c>
      <c r="D218" s="25" t="s">
        <v>1445</v>
      </c>
      <c r="E218" s="25">
        <v>2755967</v>
      </c>
      <c r="F218" s="25">
        <v>2814125</v>
      </c>
      <c r="G218" s="25">
        <v>2874215</v>
      </c>
      <c r="H218" s="25">
        <v>2936478</v>
      </c>
      <c r="I218" s="25">
        <v>3001160</v>
      </c>
      <c r="J218" s="25">
        <v>3068465</v>
      </c>
      <c r="K218" s="25">
        <v>3143654</v>
      </c>
      <c r="L218" s="25">
        <v>3227835</v>
      </c>
      <c r="M218" s="25">
        <v>3312735</v>
      </c>
      <c r="N218" s="25">
        <v>3386736</v>
      </c>
      <c r="O218" s="25">
        <v>3444569</v>
      </c>
      <c r="P218" s="25">
        <v>3472357</v>
      </c>
      <c r="Q218" s="25">
        <v>3479792</v>
      </c>
      <c r="R218" s="25">
        <v>3512626</v>
      </c>
      <c r="S218" s="25">
        <v>3632986</v>
      </c>
      <c r="T218" s="25">
        <v>3880285</v>
      </c>
      <c r="U218" s="25">
        <v>4278974</v>
      </c>
      <c r="V218" s="25">
        <v>4802134</v>
      </c>
      <c r="W218" s="25">
        <v>5375018</v>
      </c>
      <c r="X218" s="25">
        <v>5892763</v>
      </c>
      <c r="Y218" s="25">
        <v>6281138</v>
      </c>
      <c r="Z218" s="25">
        <v>6511115</v>
      </c>
      <c r="AA218" s="25">
        <v>6608040</v>
      </c>
      <c r="AB218" s="25">
        <v>6618594</v>
      </c>
      <c r="AC218" s="25">
        <v>6614713</v>
      </c>
      <c r="AD218" s="25">
        <v>6648628</v>
      </c>
      <c r="AE218" s="25">
        <v>6736751</v>
      </c>
      <c r="AF218" s="25">
        <v>6862267</v>
      </c>
      <c r="AG218" s="25">
        <v>7005226</v>
      </c>
      <c r="AH218" s="25">
        <v>7133263</v>
      </c>
      <c r="AI218" s="25">
        <v>7225089</v>
      </c>
      <c r="AJ218" s="25">
        <v>7274026</v>
      </c>
      <c r="AK218" s="25">
        <v>7295380</v>
      </c>
      <c r="AL218" s="25">
        <v>7315864</v>
      </c>
      <c r="AM218" s="25">
        <v>7372592</v>
      </c>
      <c r="AN218" s="25">
        <v>7491647</v>
      </c>
      <c r="AO218" s="25">
        <v>7682683</v>
      </c>
      <c r="AP218" s="25">
        <v>7936122</v>
      </c>
      <c r="AQ218" s="25">
        <v>8235064</v>
      </c>
      <c r="AR218" s="25">
        <v>8553595</v>
      </c>
      <c r="AS218" s="25">
        <v>8872250</v>
      </c>
      <c r="AT218" s="25">
        <v>9186719</v>
      </c>
      <c r="AU218" s="25">
        <v>9501335</v>
      </c>
      <c r="AV218" s="25">
        <v>9815412</v>
      </c>
      <c r="AW218" s="25">
        <v>10130251</v>
      </c>
      <c r="AX218" s="25">
        <v>10446856</v>
      </c>
      <c r="AY218" s="25">
        <v>10763904</v>
      </c>
      <c r="AZ218" s="25">
        <v>11080122</v>
      </c>
      <c r="BA218" s="25">
        <v>11397188</v>
      </c>
      <c r="BB218" s="25">
        <v>11717691</v>
      </c>
      <c r="BC218" s="25">
        <v>12043886</v>
      </c>
      <c r="BD218" s="25">
        <v>12376305</v>
      </c>
      <c r="BE218" s="25">
        <v>12715487</v>
      </c>
      <c r="BF218" s="25">
        <v>13063711</v>
      </c>
      <c r="BG218" s="25">
        <v>13423571</v>
      </c>
      <c r="BH218" s="25">
        <v>13797204</v>
      </c>
      <c r="BI218" s="25">
        <v>14185635</v>
      </c>
      <c r="BJ218" s="25">
        <v>14589165</v>
      </c>
      <c r="BK218" s="25">
        <v>15008225</v>
      </c>
      <c r="BL218" s="25">
        <v>15442906</v>
      </c>
      <c r="BM218" s="25">
        <v>15893219</v>
      </c>
      <c r="BN218" s="25">
        <v>16359500</v>
      </c>
    </row>
    <row r="219" spans="1:66" x14ac:dyDescent="0.25">
      <c r="A219" s="25" t="s">
        <v>446</v>
      </c>
      <c r="B219" s="25" t="s">
        <v>445</v>
      </c>
      <c r="C219" s="25" t="s">
        <v>1444</v>
      </c>
      <c r="D219" s="25" t="s">
        <v>1445</v>
      </c>
      <c r="E219" s="25">
        <v>6608000</v>
      </c>
      <c r="F219" s="25">
        <v>6655000</v>
      </c>
      <c r="G219" s="25">
        <v>6696000</v>
      </c>
      <c r="H219" s="25">
        <v>6732000</v>
      </c>
      <c r="I219" s="25">
        <v>6765000</v>
      </c>
      <c r="J219" s="25">
        <v>6794000</v>
      </c>
      <c r="K219" s="25">
        <v>6841000</v>
      </c>
      <c r="L219" s="25">
        <v>6880000</v>
      </c>
      <c r="M219" s="25">
        <v>6915000</v>
      </c>
      <c r="N219" s="25">
        <v>6945000</v>
      </c>
      <c r="O219" s="25">
        <v>6972000</v>
      </c>
      <c r="P219" s="25">
        <v>7013000</v>
      </c>
      <c r="Q219" s="25">
        <v>7053000</v>
      </c>
      <c r="R219" s="25">
        <v>7091000</v>
      </c>
      <c r="S219" s="25">
        <v>7128000</v>
      </c>
      <c r="T219" s="25">
        <v>7163000</v>
      </c>
      <c r="U219" s="25">
        <v>7214000</v>
      </c>
      <c r="V219" s="25">
        <v>7258000</v>
      </c>
      <c r="W219" s="25">
        <v>7297000</v>
      </c>
      <c r="X219" s="25">
        <v>7332000</v>
      </c>
      <c r="Y219" s="25">
        <v>7362000</v>
      </c>
      <c r="Z219" s="25">
        <v>7405000</v>
      </c>
      <c r="AA219" s="25">
        <v>7440000</v>
      </c>
      <c r="AB219" s="25">
        <v>7468000</v>
      </c>
      <c r="AC219" s="25">
        <v>7489000</v>
      </c>
      <c r="AD219" s="25">
        <v>7504000</v>
      </c>
      <c r="AE219" s="25">
        <v>7536000</v>
      </c>
      <c r="AF219" s="25">
        <v>7558000</v>
      </c>
      <c r="AG219" s="25">
        <v>7572000</v>
      </c>
      <c r="AH219" s="25">
        <v>7581000</v>
      </c>
      <c r="AI219" s="25">
        <v>7586000</v>
      </c>
      <c r="AJ219" s="25">
        <v>7595636</v>
      </c>
      <c r="AK219" s="25">
        <v>7646424</v>
      </c>
      <c r="AL219" s="25">
        <v>7699307</v>
      </c>
      <c r="AM219" s="25">
        <v>7734639</v>
      </c>
      <c r="AN219" s="25">
        <v>7625357</v>
      </c>
      <c r="AO219" s="25">
        <v>7617794</v>
      </c>
      <c r="AP219" s="25">
        <v>7596501</v>
      </c>
      <c r="AQ219" s="25">
        <v>7567745</v>
      </c>
      <c r="AR219" s="25">
        <v>7540401</v>
      </c>
      <c r="AS219" s="25">
        <v>7516346</v>
      </c>
      <c r="AT219" s="25">
        <v>7503433</v>
      </c>
      <c r="AU219" s="25">
        <v>7496522</v>
      </c>
      <c r="AV219" s="25">
        <v>7480591</v>
      </c>
      <c r="AW219" s="25">
        <v>7463157</v>
      </c>
      <c r="AX219" s="25">
        <v>7440769</v>
      </c>
      <c r="AY219" s="25">
        <v>7411569</v>
      </c>
      <c r="AZ219" s="25">
        <v>7381579</v>
      </c>
      <c r="BA219" s="25">
        <v>7350222</v>
      </c>
      <c r="BB219" s="25">
        <v>7320807</v>
      </c>
      <c r="BC219" s="25">
        <v>7291436</v>
      </c>
      <c r="BD219" s="25">
        <v>7234099</v>
      </c>
      <c r="BE219" s="25">
        <v>7199077</v>
      </c>
      <c r="BF219" s="25">
        <v>7164132</v>
      </c>
      <c r="BG219" s="25">
        <v>7130576</v>
      </c>
      <c r="BH219" s="25">
        <v>7095383</v>
      </c>
      <c r="BI219" s="25">
        <v>7058322</v>
      </c>
      <c r="BJ219" s="25">
        <v>7020858</v>
      </c>
      <c r="BK219" s="25">
        <v>6982604</v>
      </c>
      <c r="BL219" s="25">
        <v>6945235</v>
      </c>
      <c r="BM219" s="25">
        <v>6899126</v>
      </c>
      <c r="BN219" s="25">
        <v>6844078</v>
      </c>
    </row>
    <row r="220" spans="1:66" x14ac:dyDescent="0.25">
      <c r="A220" s="25" t="s">
        <v>1325</v>
      </c>
      <c r="B220" s="25" t="s">
        <v>1324</v>
      </c>
      <c r="C220" s="25" t="s">
        <v>1444</v>
      </c>
      <c r="D220" s="25" t="s">
        <v>1445</v>
      </c>
      <c r="E220" s="25">
        <v>227191484</v>
      </c>
      <c r="F220" s="25">
        <v>232524118</v>
      </c>
      <c r="G220" s="25">
        <v>238077562</v>
      </c>
      <c r="H220" s="25">
        <v>243848199</v>
      </c>
      <c r="I220" s="25">
        <v>249827334</v>
      </c>
      <c r="J220" s="25">
        <v>256012349</v>
      </c>
      <c r="K220" s="25">
        <v>262405783</v>
      </c>
      <c r="L220" s="25">
        <v>269022493</v>
      </c>
      <c r="M220" s="25">
        <v>275886412</v>
      </c>
      <c r="N220" s="25">
        <v>283028136</v>
      </c>
      <c r="O220" s="25">
        <v>290472633</v>
      </c>
      <c r="P220" s="25">
        <v>298229780</v>
      </c>
      <c r="Q220" s="25">
        <v>306303621</v>
      </c>
      <c r="R220" s="25">
        <v>314704612</v>
      </c>
      <c r="S220" s="25">
        <v>323442396</v>
      </c>
      <c r="T220" s="25">
        <v>332524189</v>
      </c>
      <c r="U220" s="25">
        <v>341958433</v>
      </c>
      <c r="V220" s="25">
        <v>351746974</v>
      </c>
      <c r="W220" s="25">
        <v>361877306</v>
      </c>
      <c r="X220" s="25">
        <v>372341551</v>
      </c>
      <c r="Y220" s="25">
        <v>383124954</v>
      </c>
      <c r="Z220" s="25">
        <v>394217957</v>
      </c>
      <c r="AA220" s="25">
        <v>405624485</v>
      </c>
      <c r="AB220" s="25">
        <v>417361377</v>
      </c>
      <c r="AC220" s="25">
        <v>429457197</v>
      </c>
      <c r="AD220" s="25">
        <v>441922760</v>
      </c>
      <c r="AE220" s="25">
        <v>454770025</v>
      </c>
      <c r="AF220" s="25">
        <v>467984604</v>
      </c>
      <c r="AG220" s="25">
        <v>481525582</v>
      </c>
      <c r="AH220" s="25">
        <v>495338255</v>
      </c>
      <c r="AI220" s="25">
        <v>509382368</v>
      </c>
      <c r="AJ220" s="25">
        <v>523656521</v>
      </c>
      <c r="AK220" s="25">
        <v>538175676</v>
      </c>
      <c r="AL220" s="25">
        <v>552948132</v>
      </c>
      <c r="AM220" s="25">
        <v>567997865</v>
      </c>
      <c r="AN220" s="25">
        <v>583337983</v>
      </c>
      <c r="AO220" s="25">
        <v>598991357</v>
      </c>
      <c r="AP220" s="25">
        <v>614977022</v>
      </c>
      <c r="AQ220" s="25">
        <v>631321857</v>
      </c>
      <c r="AR220" s="25">
        <v>648067928</v>
      </c>
      <c r="AS220" s="25">
        <v>665246457</v>
      </c>
      <c r="AT220" s="25">
        <v>682874821</v>
      </c>
      <c r="AU220" s="25">
        <v>700982474</v>
      </c>
      <c r="AV220" s="25">
        <v>719633384</v>
      </c>
      <c r="AW220" s="25">
        <v>738900772</v>
      </c>
      <c r="AX220" s="25">
        <v>758841806</v>
      </c>
      <c r="AY220" s="25">
        <v>779482246</v>
      </c>
      <c r="AZ220" s="25">
        <v>800823534</v>
      </c>
      <c r="BA220" s="25">
        <v>822858534</v>
      </c>
      <c r="BB220" s="25">
        <v>845567911</v>
      </c>
      <c r="BC220" s="25">
        <v>868935345</v>
      </c>
      <c r="BD220" s="25">
        <v>892958422</v>
      </c>
      <c r="BE220" s="25">
        <v>917637577</v>
      </c>
      <c r="BF220" s="25">
        <v>942949525</v>
      </c>
      <c r="BG220" s="25">
        <v>968866993</v>
      </c>
      <c r="BH220" s="25">
        <v>995365079</v>
      </c>
      <c r="BI220" s="25">
        <v>1022435568</v>
      </c>
      <c r="BJ220" s="25">
        <v>1050066967</v>
      </c>
      <c r="BK220" s="25">
        <v>1078222750</v>
      </c>
      <c r="BL220" s="25">
        <v>1106860245</v>
      </c>
      <c r="BM220" s="25">
        <v>1135948313</v>
      </c>
      <c r="BN220" s="25">
        <v>1165464785</v>
      </c>
    </row>
    <row r="221" spans="1:66" x14ac:dyDescent="0.25">
      <c r="A221" s="25" t="s">
        <v>305</v>
      </c>
      <c r="B221" s="25" t="s">
        <v>227</v>
      </c>
      <c r="C221" s="25" t="s">
        <v>1444</v>
      </c>
      <c r="D221" s="25" t="s">
        <v>1445</v>
      </c>
      <c r="E221" s="25">
        <v>2842718</v>
      </c>
      <c r="F221" s="25">
        <v>2895609</v>
      </c>
      <c r="G221" s="25">
        <v>2951041</v>
      </c>
      <c r="H221" s="25">
        <v>3009061</v>
      </c>
      <c r="I221" s="25">
        <v>3069735</v>
      </c>
      <c r="J221" s="25">
        <v>3133155</v>
      </c>
      <c r="K221" s="25">
        <v>3199348</v>
      </c>
      <c r="L221" s="25">
        <v>3268392</v>
      </c>
      <c r="M221" s="25">
        <v>3340426</v>
      </c>
      <c r="N221" s="25">
        <v>3415572</v>
      </c>
      <c r="O221" s="25">
        <v>3494011</v>
      </c>
      <c r="P221" s="25">
        <v>3575896</v>
      </c>
      <c r="Q221" s="25">
        <v>3661442</v>
      </c>
      <c r="R221" s="25">
        <v>3750780</v>
      </c>
      <c r="S221" s="25">
        <v>3844094</v>
      </c>
      <c r="T221" s="25">
        <v>3941613</v>
      </c>
      <c r="U221" s="25">
        <v>4041792</v>
      </c>
      <c r="V221" s="25">
        <v>4144552</v>
      </c>
      <c r="W221" s="25">
        <v>4253085</v>
      </c>
      <c r="X221" s="25">
        <v>4371711</v>
      </c>
      <c r="Y221" s="25">
        <v>4502603</v>
      </c>
      <c r="Z221" s="25">
        <v>4646478</v>
      </c>
      <c r="AA221" s="25">
        <v>4799435</v>
      </c>
      <c r="AB221" s="25">
        <v>4953154</v>
      </c>
      <c r="AC221" s="25">
        <v>5096478</v>
      </c>
      <c r="AD221" s="25">
        <v>5220748</v>
      </c>
      <c r="AE221" s="25">
        <v>5328167</v>
      </c>
      <c r="AF221" s="25">
        <v>5419808</v>
      </c>
      <c r="AG221" s="25">
        <v>5485288</v>
      </c>
      <c r="AH221" s="25">
        <v>5511582</v>
      </c>
      <c r="AI221" s="25">
        <v>5492620</v>
      </c>
      <c r="AJ221" s="25">
        <v>5420179</v>
      </c>
      <c r="AK221" s="25">
        <v>5305449</v>
      </c>
      <c r="AL221" s="25">
        <v>5185712</v>
      </c>
      <c r="AM221" s="25">
        <v>5111371</v>
      </c>
      <c r="AN221" s="25">
        <v>5118084</v>
      </c>
      <c r="AO221" s="25">
        <v>5221925</v>
      </c>
      <c r="AP221" s="25">
        <v>5411653</v>
      </c>
      <c r="AQ221" s="25">
        <v>5661934</v>
      </c>
      <c r="AR221" s="25">
        <v>5933884</v>
      </c>
      <c r="AS221" s="25">
        <v>6199396</v>
      </c>
      <c r="AT221" s="25">
        <v>6447791</v>
      </c>
      <c r="AU221" s="25">
        <v>6688225</v>
      </c>
      <c r="AV221" s="25">
        <v>6935665</v>
      </c>
      <c r="AW221" s="25">
        <v>7213354</v>
      </c>
      <c r="AX221" s="25">
        <v>7535931</v>
      </c>
      <c r="AY221" s="25">
        <v>7907407</v>
      </c>
      <c r="AZ221" s="25">
        <v>8315144</v>
      </c>
      <c r="BA221" s="25">
        <v>8736932</v>
      </c>
      <c r="BB221" s="25">
        <v>9142258</v>
      </c>
      <c r="BC221" s="25">
        <v>9508372</v>
      </c>
      <c r="BD221" s="25">
        <v>9830695</v>
      </c>
      <c r="BE221" s="25">
        <v>10113648</v>
      </c>
      <c r="BF221" s="25">
        <v>10355030</v>
      </c>
      <c r="BG221" s="25">
        <v>10554882</v>
      </c>
      <c r="BH221" s="25">
        <v>10715657</v>
      </c>
      <c r="BI221" s="25">
        <v>10832520</v>
      </c>
      <c r="BJ221" s="25">
        <v>10910774</v>
      </c>
      <c r="BK221" s="25">
        <v>10975924</v>
      </c>
      <c r="BL221" s="25">
        <v>11062114</v>
      </c>
      <c r="BM221" s="25">
        <v>11193729</v>
      </c>
      <c r="BN221" s="25">
        <v>11381377</v>
      </c>
    </row>
    <row r="222" spans="1:66" x14ac:dyDescent="0.25">
      <c r="A222" s="25" t="s">
        <v>1085</v>
      </c>
      <c r="B222" s="25" t="s">
        <v>58</v>
      </c>
      <c r="C222" s="25" t="s">
        <v>1444</v>
      </c>
      <c r="D222" s="25" t="s">
        <v>1445</v>
      </c>
      <c r="E222" s="25">
        <v>227233184</v>
      </c>
      <c r="F222" s="25">
        <v>232567007</v>
      </c>
      <c r="G222" s="25">
        <v>238121604</v>
      </c>
      <c r="H222" s="25">
        <v>243893375</v>
      </c>
      <c r="I222" s="25">
        <v>249873656</v>
      </c>
      <c r="J222" s="25">
        <v>256059849</v>
      </c>
      <c r="K222" s="25">
        <v>262454482</v>
      </c>
      <c r="L222" s="25">
        <v>269072404</v>
      </c>
      <c r="M222" s="25">
        <v>275937546</v>
      </c>
      <c r="N222" s="25">
        <v>283080501</v>
      </c>
      <c r="O222" s="25">
        <v>290526233</v>
      </c>
      <c r="P222" s="25">
        <v>298284475</v>
      </c>
      <c r="Q222" s="25">
        <v>306359650</v>
      </c>
      <c r="R222" s="25">
        <v>314761504</v>
      </c>
      <c r="S222" s="25">
        <v>323500333</v>
      </c>
      <c r="T222" s="25">
        <v>332583481</v>
      </c>
      <c r="U222" s="25">
        <v>342018937</v>
      </c>
      <c r="V222" s="25">
        <v>351808760</v>
      </c>
      <c r="W222" s="25">
        <v>361939456</v>
      </c>
      <c r="X222" s="25">
        <v>372404237</v>
      </c>
      <c r="Y222" s="25">
        <v>383188215</v>
      </c>
      <c r="Z222" s="25">
        <v>394281992</v>
      </c>
      <c r="AA222" s="25">
        <v>405688898</v>
      </c>
      <c r="AB222" s="25">
        <v>417425712</v>
      </c>
      <c r="AC222" s="25">
        <v>429521914</v>
      </c>
      <c r="AD222" s="25">
        <v>441988004</v>
      </c>
      <c r="AE222" s="25">
        <v>454835677</v>
      </c>
      <c r="AF222" s="25">
        <v>468053103</v>
      </c>
      <c r="AG222" s="25">
        <v>481594337</v>
      </c>
      <c r="AH222" s="25">
        <v>495407422</v>
      </c>
      <c r="AI222" s="25">
        <v>509451875</v>
      </c>
      <c r="AJ222" s="25">
        <v>523726960</v>
      </c>
      <c r="AK222" s="25">
        <v>538246439</v>
      </c>
      <c r="AL222" s="25">
        <v>553020385</v>
      </c>
      <c r="AM222" s="25">
        <v>568072070</v>
      </c>
      <c r="AN222" s="25">
        <v>583413287</v>
      </c>
      <c r="AO222" s="25">
        <v>599067774</v>
      </c>
      <c r="AP222" s="25">
        <v>615054341</v>
      </c>
      <c r="AQ222" s="25">
        <v>631400703</v>
      </c>
      <c r="AR222" s="25">
        <v>648148338</v>
      </c>
      <c r="AS222" s="25">
        <v>665327588</v>
      </c>
      <c r="AT222" s="25">
        <v>682956023</v>
      </c>
      <c r="AU222" s="25">
        <v>701066197</v>
      </c>
      <c r="AV222" s="25">
        <v>719716165</v>
      </c>
      <c r="AW222" s="25">
        <v>738983247</v>
      </c>
      <c r="AX222" s="25">
        <v>758924664</v>
      </c>
      <c r="AY222" s="25">
        <v>779566846</v>
      </c>
      <c r="AZ222" s="25">
        <v>800908567</v>
      </c>
      <c r="BA222" s="25">
        <v>822945490</v>
      </c>
      <c r="BB222" s="25">
        <v>845655209</v>
      </c>
      <c r="BC222" s="25">
        <v>869025115</v>
      </c>
      <c r="BD222" s="25">
        <v>893045863</v>
      </c>
      <c r="BE222" s="25">
        <v>917725880</v>
      </c>
      <c r="BF222" s="25">
        <v>943039474</v>
      </c>
      <c r="BG222" s="25">
        <v>968958352</v>
      </c>
      <c r="BH222" s="25">
        <v>995458498</v>
      </c>
      <c r="BI222" s="25">
        <v>1022530245</v>
      </c>
      <c r="BJ222" s="25">
        <v>1050162810</v>
      </c>
      <c r="BK222" s="25">
        <v>1078319512</v>
      </c>
      <c r="BL222" s="25">
        <v>1106957870</v>
      </c>
      <c r="BM222" s="25">
        <v>1136046775</v>
      </c>
      <c r="BN222" s="25">
        <v>1165563987</v>
      </c>
    </row>
    <row r="223" spans="1:66" x14ac:dyDescent="0.25">
      <c r="A223" s="25" t="s">
        <v>1327</v>
      </c>
      <c r="B223" s="25" t="s">
        <v>1326</v>
      </c>
      <c r="C223" s="25" t="s">
        <v>1444</v>
      </c>
      <c r="D223" s="25" t="s">
        <v>1445</v>
      </c>
      <c r="E223" s="25">
        <v>14211632</v>
      </c>
      <c r="F223" s="25">
        <v>14483280</v>
      </c>
      <c r="G223" s="25">
        <v>14762137</v>
      </c>
      <c r="H223" s="25">
        <v>15045754</v>
      </c>
      <c r="I223" s="25">
        <v>15333414</v>
      </c>
      <c r="J223" s="25">
        <v>15621038</v>
      </c>
      <c r="K223" s="25">
        <v>15906000</v>
      </c>
      <c r="L223" s="25">
        <v>16189729</v>
      </c>
      <c r="M223" s="25">
        <v>16478258</v>
      </c>
      <c r="N223" s="25">
        <v>16772135</v>
      </c>
      <c r="O223" s="25">
        <v>17073320</v>
      </c>
      <c r="P223" s="25">
        <v>17384835</v>
      </c>
      <c r="Q223" s="25">
        <v>17702798</v>
      </c>
      <c r="R223" s="25">
        <v>18024903</v>
      </c>
      <c r="S223" s="25">
        <v>18352225</v>
      </c>
      <c r="T223" s="25">
        <v>18688113</v>
      </c>
      <c r="U223" s="25">
        <v>19027575</v>
      </c>
      <c r="V223" s="25">
        <v>19373865</v>
      </c>
      <c r="W223" s="25">
        <v>19729124</v>
      </c>
      <c r="X223" s="25">
        <v>20104329</v>
      </c>
      <c r="Y223" s="25">
        <v>20501052</v>
      </c>
      <c r="Z223" s="25">
        <v>20918880</v>
      </c>
      <c r="AA223" s="25">
        <v>21359036</v>
      </c>
      <c r="AB223" s="25">
        <v>21809929</v>
      </c>
      <c r="AC223" s="25">
        <v>22269272</v>
      </c>
      <c r="AD223" s="25">
        <v>22740424</v>
      </c>
      <c r="AE223" s="25">
        <v>23219508</v>
      </c>
      <c r="AF223" s="25">
        <v>23705895</v>
      </c>
      <c r="AG223" s="25">
        <v>24190637</v>
      </c>
      <c r="AH223" s="25">
        <v>24669495</v>
      </c>
      <c r="AI223" s="25">
        <v>25134374</v>
      </c>
      <c r="AJ223" s="25">
        <v>25593378</v>
      </c>
      <c r="AK223" s="25">
        <v>26020298</v>
      </c>
      <c r="AL223" s="25">
        <v>26428489</v>
      </c>
      <c r="AM223" s="25">
        <v>26841261</v>
      </c>
      <c r="AN223" s="25">
        <v>27247916</v>
      </c>
      <c r="AO223" s="25">
        <v>27660218</v>
      </c>
      <c r="AP223" s="25">
        <v>28081580</v>
      </c>
      <c r="AQ223" s="25">
        <v>28504891</v>
      </c>
      <c r="AR223" s="25">
        <v>28948552</v>
      </c>
      <c r="AS223" s="25">
        <v>29393017</v>
      </c>
      <c r="AT223" s="25">
        <v>29820320</v>
      </c>
      <c r="AU223" s="25">
        <v>30250201</v>
      </c>
      <c r="AV223" s="25">
        <v>30697300</v>
      </c>
      <c r="AW223" s="25">
        <v>31189665</v>
      </c>
      <c r="AX223" s="25">
        <v>31746502</v>
      </c>
      <c r="AY223" s="25">
        <v>32375205</v>
      </c>
      <c r="AZ223" s="25">
        <v>33066727</v>
      </c>
      <c r="BA223" s="25">
        <v>33798831</v>
      </c>
      <c r="BB223" s="25">
        <v>34529570</v>
      </c>
      <c r="BC223" s="25">
        <v>35238631</v>
      </c>
      <c r="BD223" s="25">
        <v>35912140</v>
      </c>
      <c r="BE223" s="25">
        <v>36568506</v>
      </c>
      <c r="BF223" s="25">
        <v>37213359</v>
      </c>
      <c r="BG223" s="25">
        <v>37861447</v>
      </c>
      <c r="BH223" s="25">
        <v>38524668</v>
      </c>
      <c r="BI223" s="25">
        <v>39198032</v>
      </c>
      <c r="BJ223" s="25">
        <v>39883677</v>
      </c>
      <c r="BK223" s="25">
        <v>40574734</v>
      </c>
      <c r="BL223" s="25">
        <v>41254483</v>
      </c>
      <c r="BM223" s="25">
        <v>41901130</v>
      </c>
      <c r="BN223" s="25">
        <v>42512407</v>
      </c>
    </row>
    <row r="224" spans="1:66" x14ac:dyDescent="0.25">
      <c r="A224" s="25" t="s">
        <v>320</v>
      </c>
      <c r="B224" s="25" t="s">
        <v>252</v>
      </c>
      <c r="C224" s="25" t="s">
        <v>1444</v>
      </c>
      <c r="D224" s="25" t="s">
        <v>1445</v>
      </c>
      <c r="E224" s="25">
        <v>64294</v>
      </c>
      <c r="F224" s="25">
        <v>64597</v>
      </c>
      <c r="G224" s="25">
        <v>64478</v>
      </c>
      <c r="H224" s="25">
        <v>64237</v>
      </c>
      <c r="I224" s="25">
        <v>64278</v>
      </c>
      <c r="J224" s="25">
        <v>64884</v>
      </c>
      <c r="K224" s="25">
        <v>66172</v>
      </c>
      <c r="L224" s="25">
        <v>68039</v>
      </c>
      <c r="M224" s="25">
        <v>70258</v>
      </c>
      <c r="N224" s="25">
        <v>72501</v>
      </c>
      <c r="O224" s="25">
        <v>74570</v>
      </c>
      <c r="P224" s="25">
        <v>76344</v>
      </c>
      <c r="Q224" s="25">
        <v>77930</v>
      </c>
      <c r="R224" s="25">
        <v>79463</v>
      </c>
      <c r="S224" s="25">
        <v>81148</v>
      </c>
      <c r="T224" s="25">
        <v>83134</v>
      </c>
      <c r="U224" s="25">
        <v>85475</v>
      </c>
      <c r="V224" s="25">
        <v>88102</v>
      </c>
      <c r="W224" s="25">
        <v>90846</v>
      </c>
      <c r="X224" s="25">
        <v>93458</v>
      </c>
      <c r="Y224" s="25">
        <v>95788</v>
      </c>
      <c r="Z224" s="25">
        <v>97767</v>
      </c>
      <c r="AA224" s="25">
        <v>99478</v>
      </c>
      <c r="AB224" s="25">
        <v>101064</v>
      </c>
      <c r="AC224" s="25">
        <v>102826</v>
      </c>
      <c r="AD224" s="25">
        <v>104926</v>
      </c>
      <c r="AE224" s="25">
        <v>107429</v>
      </c>
      <c r="AF224" s="25">
        <v>110259</v>
      </c>
      <c r="AG224" s="25">
        <v>113288</v>
      </c>
      <c r="AH224" s="25">
        <v>116313</v>
      </c>
      <c r="AI224" s="25">
        <v>119211</v>
      </c>
      <c r="AJ224" s="25">
        <v>121949</v>
      </c>
      <c r="AK224" s="25">
        <v>124574</v>
      </c>
      <c r="AL224" s="25">
        <v>127066</v>
      </c>
      <c r="AM224" s="25">
        <v>129426</v>
      </c>
      <c r="AN224" s="25">
        <v>131679</v>
      </c>
      <c r="AO224" s="25">
        <v>133799</v>
      </c>
      <c r="AP224" s="25">
        <v>135831</v>
      </c>
      <c r="AQ224" s="25">
        <v>137855</v>
      </c>
      <c r="AR224" s="25">
        <v>139964</v>
      </c>
      <c r="AS224" s="25">
        <v>142264</v>
      </c>
      <c r="AT224" s="25">
        <v>144760</v>
      </c>
      <c r="AU224" s="25">
        <v>147450</v>
      </c>
      <c r="AV224" s="25">
        <v>150405</v>
      </c>
      <c r="AW224" s="25">
        <v>153736</v>
      </c>
      <c r="AX224" s="25">
        <v>157472</v>
      </c>
      <c r="AY224" s="25">
        <v>161676</v>
      </c>
      <c r="AZ224" s="25">
        <v>166297</v>
      </c>
      <c r="BA224" s="25">
        <v>171122</v>
      </c>
      <c r="BB224" s="25">
        <v>175877</v>
      </c>
      <c r="BC224" s="25">
        <v>180372</v>
      </c>
      <c r="BD224" s="25">
        <v>184521</v>
      </c>
      <c r="BE224" s="25">
        <v>188394</v>
      </c>
      <c r="BF224" s="25">
        <v>192076</v>
      </c>
      <c r="BG224" s="25">
        <v>195727</v>
      </c>
      <c r="BH224" s="25">
        <v>199439</v>
      </c>
      <c r="BI224" s="25">
        <v>203221</v>
      </c>
      <c r="BJ224" s="25">
        <v>207086</v>
      </c>
      <c r="BK224" s="25">
        <v>211032</v>
      </c>
      <c r="BL224" s="25">
        <v>215048</v>
      </c>
      <c r="BM224" s="25">
        <v>219161</v>
      </c>
      <c r="BN224" s="25">
        <v>223364</v>
      </c>
    </row>
    <row r="225" spans="1:66" x14ac:dyDescent="0.25">
      <c r="A225" s="25" t="s">
        <v>513</v>
      </c>
      <c r="B225" s="25" t="s">
        <v>214</v>
      </c>
      <c r="C225" s="25" t="s">
        <v>1444</v>
      </c>
      <c r="D225" s="25" t="s">
        <v>1445</v>
      </c>
      <c r="E225" s="25">
        <v>287870</v>
      </c>
      <c r="F225" s="25">
        <v>295913</v>
      </c>
      <c r="G225" s="25">
        <v>303894</v>
      </c>
      <c r="H225" s="25">
        <v>311945</v>
      </c>
      <c r="I225" s="25">
        <v>320267</v>
      </c>
      <c r="J225" s="25">
        <v>328939</v>
      </c>
      <c r="K225" s="25">
        <v>338155</v>
      </c>
      <c r="L225" s="25">
        <v>347673</v>
      </c>
      <c r="M225" s="25">
        <v>356551</v>
      </c>
      <c r="N225" s="25">
        <v>363574</v>
      </c>
      <c r="O225" s="25">
        <v>367926</v>
      </c>
      <c r="P225" s="25">
        <v>369230</v>
      </c>
      <c r="Q225" s="25">
        <v>367907</v>
      </c>
      <c r="R225" s="25">
        <v>364907</v>
      </c>
      <c r="S225" s="25">
        <v>361665</v>
      </c>
      <c r="T225" s="25">
        <v>359234</v>
      </c>
      <c r="U225" s="25">
        <v>357949</v>
      </c>
      <c r="V225" s="25">
        <v>357649</v>
      </c>
      <c r="W225" s="25">
        <v>358103</v>
      </c>
      <c r="X225" s="25">
        <v>358826</v>
      </c>
      <c r="Y225" s="25">
        <v>359531</v>
      </c>
      <c r="Z225" s="25">
        <v>360144</v>
      </c>
      <c r="AA225" s="25">
        <v>360927</v>
      </c>
      <c r="AB225" s="25">
        <v>362282</v>
      </c>
      <c r="AC225" s="25">
        <v>364722</v>
      </c>
      <c r="AD225" s="25">
        <v>368636</v>
      </c>
      <c r="AE225" s="25">
        <v>374133</v>
      </c>
      <c r="AF225" s="25">
        <v>381033</v>
      </c>
      <c r="AG225" s="25">
        <v>388877</v>
      </c>
      <c r="AH225" s="25">
        <v>397082</v>
      </c>
      <c r="AI225" s="25">
        <v>405169</v>
      </c>
      <c r="AJ225" s="25">
        <v>413009</v>
      </c>
      <c r="AK225" s="25">
        <v>420658</v>
      </c>
      <c r="AL225" s="25">
        <v>428028</v>
      </c>
      <c r="AM225" s="25">
        <v>435099</v>
      </c>
      <c r="AN225" s="25">
        <v>441851</v>
      </c>
      <c r="AO225" s="25">
        <v>448207</v>
      </c>
      <c r="AP225" s="25">
        <v>454165</v>
      </c>
      <c r="AQ225" s="25">
        <v>459838</v>
      </c>
      <c r="AR225" s="25">
        <v>465380</v>
      </c>
      <c r="AS225" s="25">
        <v>470944</v>
      </c>
      <c r="AT225" s="25">
        <v>476574</v>
      </c>
      <c r="AU225" s="25">
        <v>482228</v>
      </c>
      <c r="AV225" s="25">
        <v>487938</v>
      </c>
      <c r="AW225" s="25">
        <v>493680</v>
      </c>
      <c r="AX225" s="25">
        <v>499461</v>
      </c>
      <c r="AY225" s="25">
        <v>505292</v>
      </c>
      <c r="AZ225" s="25">
        <v>511181</v>
      </c>
      <c r="BA225" s="25">
        <v>517122</v>
      </c>
      <c r="BB225" s="25">
        <v>523113</v>
      </c>
      <c r="BC225" s="25">
        <v>529126</v>
      </c>
      <c r="BD225" s="25">
        <v>535177</v>
      </c>
      <c r="BE225" s="25">
        <v>541247</v>
      </c>
      <c r="BF225" s="25">
        <v>547295</v>
      </c>
      <c r="BG225" s="25">
        <v>553278</v>
      </c>
      <c r="BH225" s="25">
        <v>559136</v>
      </c>
      <c r="BI225" s="25">
        <v>564883</v>
      </c>
      <c r="BJ225" s="25">
        <v>570501</v>
      </c>
      <c r="BK225" s="25">
        <v>575987</v>
      </c>
      <c r="BL225" s="25">
        <v>581363</v>
      </c>
      <c r="BM225" s="25">
        <v>586634</v>
      </c>
      <c r="BN225" s="25">
        <v>591798</v>
      </c>
    </row>
    <row r="226" spans="1:66" x14ac:dyDescent="0.25">
      <c r="A226" s="25" t="s">
        <v>415</v>
      </c>
      <c r="B226" s="25" t="s">
        <v>88</v>
      </c>
      <c r="C226" s="25" t="s">
        <v>1444</v>
      </c>
      <c r="D226" s="25" t="s">
        <v>1445</v>
      </c>
      <c r="E226" s="25">
        <v>4068095</v>
      </c>
      <c r="F226" s="25">
        <v>4191667</v>
      </c>
      <c r="G226" s="25">
        <v>4238188</v>
      </c>
      <c r="H226" s="25">
        <v>4282017</v>
      </c>
      <c r="I226" s="25">
        <v>4327341</v>
      </c>
      <c r="J226" s="25">
        <v>4370983</v>
      </c>
      <c r="K226" s="25">
        <v>4411666</v>
      </c>
      <c r="L226" s="25">
        <v>4449367</v>
      </c>
      <c r="M226" s="25">
        <v>4483915</v>
      </c>
      <c r="N226" s="25">
        <v>4518607</v>
      </c>
      <c r="O226" s="25">
        <v>4538223</v>
      </c>
      <c r="P226" s="25">
        <v>4557449</v>
      </c>
      <c r="Q226" s="25">
        <v>4596622</v>
      </c>
      <c r="R226" s="25">
        <v>4641445</v>
      </c>
      <c r="S226" s="25">
        <v>4689623</v>
      </c>
      <c r="T226" s="25">
        <v>4739105</v>
      </c>
      <c r="U226" s="25">
        <v>4789507</v>
      </c>
      <c r="V226" s="25">
        <v>4840501</v>
      </c>
      <c r="W226" s="25">
        <v>4890125</v>
      </c>
      <c r="X226" s="25">
        <v>4938973</v>
      </c>
      <c r="Y226" s="25">
        <v>4979815</v>
      </c>
      <c r="Z226" s="25">
        <v>5016105</v>
      </c>
      <c r="AA226" s="25">
        <v>5055099</v>
      </c>
      <c r="AB226" s="25">
        <v>5091971</v>
      </c>
      <c r="AC226" s="25">
        <v>5127097</v>
      </c>
      <c r="AD226" s="25">
        <v>5161768</v>
      </c>
      <c r="AE226" s="25">
        <v>5193838</v>
      </c>
      <c r="AF226" s="25">
        <v>5222840</v>
      </c>
      <c r="AG226" s="25">
        <v>5250596</v>
      </c>
      <c r="AH226" s="25">
        <v>5275942</v>
      </c>
      <c r="AI226" s="25">
        <v>5299187</v>
      </c>
      <c r="AJ226" s="25">
        <v>5303294</v>
      </c>
      <c r="AK226" s="25">
        <v>5305016</v>
      </c>
      <c r="AL226" s="25">
        <v>5325305</v>
      </c>
      <c r="AM226" s="25">
        <v>5346331</v>
      </c>
      <c r="AN226" s="25">
        <v>5361999</v>
      </c>
      <c r="AO226" s="25">
        <v>5373361</v>
      </c>
      <c r="AP226" s="25">
        <v>5383291</v>
      </c>
      <c r="AQ226" s="25">
        <v>5390516</v>
      </c>
      <c r="AR226" s="25">
        <v>5396020</v>
      </c>
      <c r="AS226" s="25">
        <v>5388720</v>
      </c>
      <c r="AT226" s="25">
        <v>5378867</v>
      </c>
      <c r="AU226" s="25">
        <v>5376912</v>
      </c>
      <c r="AV226" s="25">
        <v>5373374</v>
      </c>
      <c r="AW226" s="25">
        <v>5372280</v>
      </c>
      <c r="AX226" s="25">
        <v>5372807</v>
      </c>
      <c r="AY226" s="25">
        <v>5373054</v>
      </c>
      <c r="AZ226" s="25">
        <v>5374622</v>
      </c>
      <c r="BA226" s="25">
        <v>5379233</v>
      </c>
      <c r="BB226" s="25">
        <v>5386406</v>
      </c>
      <c r="BC226" s="25">
        <v>5391428</v>
      </c>
      <c r="BD226" s="25">
        <v>5398384</v>
      </c>
      <c r="BE226" s="25">
        <v>5407579</v>
      </c>
      <c r="BF226" s="25">
        <v>5413393</v>
      </c>
      <c r="BG226" s="25">
        <v>5418649</v>
      </c>
      <c r="BH226" s="25">
        <v>5423801</v>
      </c>
      <c r="BI226" s="25">
        <v>5430798</v>
      </c>
      <c r="BJ226" s="25">
        <v>5439232</v>
      </c>
      <c r="BK226" s="25">
        <v>5446771</v>
      </c>
      <c r="BL226" s="25">
        <v>5454147</v>
      </c>
      <c r="BM226" s="25">
        <v>5458827</v>
      </c>
      <c r="BN226" s="25">
        <v>5447247</v>
      </c>
    </row>
    <row r="227" spans="1:66" x14ac:dyDescent="0.25">
      <c r="A227" s="25" t="s">
        <v>447</v>
      </c>
      <c r="B227" s="25" t="s">
        <v>104</v>
      </c>
      <c r="C227" s="25" t="s">
        <v>1444</v>
      </c>
      <c r="D227" s="25" t="s">
        <v>1445</v>
      </c>
      <c r="E227" s="25">
        <v>1584720</v>
      </c>
      <c r="F227" s="25">
        <v>1594131</v>
      </c>
      <c r="G227" s="25">
        <v>1603649</v>
      </c>
      <c r="H227" s="25">
        <v>1616971</v>
      </c>
      <c r="I227" s="25">
        <v>1632114</v>
      </c>
      <c r="J227" s="25">
        <v>1649160</v>
      </c>
      <c r="K227" s="25">
        <v>1669905</v>
      </c>
      <c r="L227" s="25">
        <v>1689528</v>
      </c>
      <c r="M227" s="25">
        <v>1704546</v>
      </c>
      <c r="N227" s="25">
        <v>1713874</v>
      </c>
      <c r="O227" s="25">
        <v>1724891</v>
      </c>
      <c r="P227" s="25">
        <v>1738335</v>
      </c>
      <c r="Q227" s="25">
        <v>1752233</v>
      </c>
      <c r="R227" s="25">
        <v>1766697</v>
      </c>
      <c r="S227" s="25">
        <v>1776132</v>
      </c>
      <c r="T227" s="25">
        <v>1793581</v>
      </c>
      <c r="U227" s="25">
        <v>1820249</v>
      </c>
      <c r="V227" s="25">
        <v>1842377</v>
      </c>
      <c r="W227" s="25">
        <v>1862548</v>
      </c>
      <c r="X227" s="25">
        <v>1882599</v>
      </c>
      <c r="Y227" s="25">
        <v>1901315</v>
      </c>
      <c r="Z227" s="25">
        <v>1906531</v>
      </c>
      <c r="AA227" s="25">
        <v>1910334</v>
      </c>
      <c r="AB227" s="25">
        <v>1922321</v>
      </c>
      <c r="AC227" s="25">
        <v>1932154</v>
      </c>
      <c r="AD227" s="25">
        <v>1941641</v>
      </c>
      <c r="AE227" s="25">
        <v>1965964</v>
      </c>
      <c r="AF227" s="25">
        <v>1989776</v>
      </c>
      <c r="AG227" s="25">
        <v>1995196</v>
      </c>
      <c r="AH227" s="25">
        <v>1996351</v>
      </c>
      <c r="AI227" s="25">
        <v>1998161</v>
      </c>
      <c r="AJ227" s="25">
        <v>1999429</v>
      </c>
      <c r="AK227" s="25">
        <v>1996498</v>
      </c>
      <c r="AL227" s="25">
        <v>1991746</v>
      </c>
      <c r="AM227" s="25">
        <v>1989443</v>
      </c>
      <c r="AN227" s="25">
        <v>1989872</v>
      </c>
      <c r="AO227" s="25">
        <v>1988628</v>
      </c>
      <c r="AP227" s="25">
        <v>1985956</v>
      </c>
      <c r="AQ227" s="25">
        <v>1981629</v>
      </c>
      <c r="AR227" s="25">
        <v>1983045</v>
      </c>
      <c r="AS227" s="25">
        <v>1988925</v>
      </c>
      <c r="AT227" s="25">
        <v>1992060</v>
      </c>
      <c r="AU227" s="25">
        <v>1994530</v>
      </c>
      <c r="AV227" s="25">
        <v>1995733</v>
      </c>
      <c r="AW227" s="25">
        <v>1997012</v>
      </c>
      <c r="AX227" s="25">
        <v>2000474</v>
      </c>
      <c r="AY227" s="25">
        <v>2006868</v>
      </c>
      <c r="AZ227" s="25">
        <v>2018122</v>
      </c>
      <c r="BA227" s="25">
        <v>2021316</v>
      </c>
      <c r="BB227" s="25">
        <v>2039669</v>
      </c>
      <c r="BC227" s="25">
        <v>2048583</v>
      </c>
      <c r="BD227" s="25">
        <v>2052843</v>
      </c>
      <c r="BE227" s="25">
        <v>2057159</v>
      </c>
      <c r="BF227" s="25">
        <v>2059953</v>
      </c>
      <c r="BG227" s="25">
        <v>2061980</v>
      </c>
      <c r="BH227" s="25">
        <v>2063531</v>
      </c>
      <c r="BI227" s="25">
        <v>2065042</v>
      </c>
      <c r="BJ227" s="25">
        <v>2066388</v>
      </c>
      <c r="BK227" s="25">
        <v>2073894</v>
      </c>
      <c r="BL227" s="25">
        <v>2088385</v>
      </c>
      <c r="BM227" s="25">
        <v>2102419</v>
      </c>
      <c r="BN227" s="25">
        <v>2107007</v>
      </c>
    </row>
    <row r="228" spans="1:66" x14ac:dyDescent="0.25">
      <c r="A228" s="25" t="s">
        <v>429</v>
      </c>
      <c r="B228" s="25" t="s">
        <v>77</v>
      </c>
      <c r="C228" s="25" t="s">
        <v>1444</v>
      </c>
      <c r="D228" s="25" t="s">
        <v>1445</v>
      </c>
      <c r="E228" s="25">
        <v>7484656</v>
      </c>
      <c r="F228" s="25">
        <v>7519998</v>
      </c>
      <c r="G228" s="25">
        <v>7561588</v>
      </c>
      <c r="H228" s="25">
        <v>7604328</v>
      </c>
      <c r="I228" s="25">
        <v>7661354</v>
      </c>
      <c r="J228" s="25">
        <v>7733853</v>
      </c>
      <c r="K228" s="25">
        <v>7807797</v>
      </c>
      <c r="L228" s="25">
        <v>7867931</v>
      </c>
      <c r="M228" s="25">
        <v>7912273</v>
      </c>
      <c r="N228" s="25">
        <v>7968072</v>
      </c>
      <c r="O228" s="25">
        <v>8042801</v>
      </c>
      <c r="P228" s="25">
        <v>8098334</v>
      </c>
      <c r="Q228" s="25">
        <v>8122300</v>
      </c>
      <c r="R228" s="25">
        <v>8136312</v>
      </c>
      <c r="S228" s="25">
        <v>8159955</v>
      </c>
      <c r="T228" s="25">
        <v>8192437</v>
      </c>
      <c r="U228" s="25">
        <v>8222286</v>
      </c>
      <c r="V228" s="25">
        <v>8251540</v>
      </c>
      <c r="W228" s="25">
        <v>8275599</v>
      </c>
      <c r="X228" s="25">
        <v>8293678</v>
      </c>
      <c r="Y228" s="25">
        <v>8310531</v>
      </c>
      <c r="Z228" s="25">
        <v>8320503</v>
      </c>
      <c r="AA228" s="25">
        <v>8325263</v>
      </c>
      <c r="AB228" s="25">
        <v>8329033</v>
      </c>
      <c r="AC228" s="25">
        <v>8336605</v>
      </c>
      <c r="AD228" s="25">
        <v>8350386</v>
      </c>
      <c r="AE228" s="25">
        <v>8369829</v>
      </c>
      <c r="AF228" s="25">
        <v>8397804</v>
      </c>
      <c r="AG228" s="25">
        <v>8436489</v>
      </c>
      <c r="AH228" s="25">
        <v>8492964</v>
      </c>
      <c r="AI228" s="25">
        <v>8558835</v>
      </c>
      <c r="AJ228" s="25">
        <v>8617375</v>
      </c>
      <c r="AK228" s="25">
        <v>8668067</v>
      </c>
      <c r="AL228" s="25">
        <v>8718561</v>
      </c>
      <c r="AM228" s="25">
        <v>8780745</v>
      </c>
      <c r="AN228" s="25">
        <v>8826939</v>
      </c>
      <c r="AO228" s="25">
        <v>8840998</v>
      </c>
      <c r="AP228" s="25">
        <v>8846062</v>
      </c>
      <c r="AQ228" s="25">
        <v>8850974</v>
      </c>
      <c r="AR228" s="25">
        <v>8857874</v>
      </c>
      <c r="AS228" s="25">
        <v>8872109</v>
      </c>
      <c r="AT228" s="25">
        <v>8895960</v>
      </c>
      <c r="AU228" s="25">
        <v>8924958</v>
      </c>
      <c r="AV228" s="25">
        <v>8958229</v>
      </c>
      <c r="AW228" s="25">
        <v>8993531</v>
      </c>
      <c r="AX228" s="25">
        <v>9029572</v>
      </c>
      <c r="AY228" s="25">
        <v>9080505</v>
      </c>
      <c r="AZ228" s="25">
        <v>9148092</v>
      </c>
      <c r="BA228" s="25">
        <v>9219637</v>
      </c>
      <c r="BB228" s="25">
        <v>9298515</v>
      </c>
      <c r="BC228" s="25">
        <v>9378126</v>
      </c>
      <c r="BD228" s="25">
        <v>9449213</v>
      </c>
      <c r="BE228" s="25">
        <v>9519374</v>
      </c>
      <c r="BF228" s="25">
        <v>9600379</v>
      </c>
      <c r="BG228" s="25">
        <v>9696110</v>
      </c>
      <c r="BH228" s="25">
        <v>9799186</v>
      </c>
      <c r="BI228" s="25">
        <v>9923085</v>
      </c>
      <c r="BJ228" s="25">
        <v>10057698</v>
      </c>
      <c r="BK228" s="25">
        <v>10175214</v>
      </c>
      <c r="BL228" s="25">
        <v>10278887</v>
      </c>
      <c r="BM228" s="25">
        <v>10353442</v>
      </c>
      <c r="BN228" s="25">
        <v>10415811</v>
      </c>
    </row>
    <row r="229" spans="1:66" x14ac:dyDescent="0.25">
      <c r="A229" s="25" t="s">
        <v>329</v>
      </c>
      <c r="B229" s="25" t="s">
        <v>220</v>
      </c>
      <c r="C229" s="25" t="s">
        <v>1444</v>
      </c>
      <c r="D229" s="25" t="s">
        <v>1445</v>
      </c>
      <c r="E229" s="25">
        <v>336578</v>
      </c>
      <c r="F229" s="25">
        <v>343346</v>
      </c>
      <c r="G229" s="25">
        <v>350155</v>
      </c>
      <c r="H229" s="25">
        <v>357279</v>
      </c>
      <c r="I229" s="25">
        <v>365120</v>
      </c>
      <c r="J229" s="25">
        <v>373925</v>
      </c>
      <c r="K229" s="25">
        <v>383820</v>
      </c>
      <c r="L229" s="25">
        <v>394760</v>
      </c>
      <c r="M229" s="25">
        <v>406508</v>
      </c>
      <c r="N229" s="25">
        <v>418739</v>
      </c>
      <c r="O229" s="25">
        <v>431251</v>
      </c>
      <c r="P229" s="25">
        <v>443979</v>
      </c>
      <c r="Q229" s="25">
        <v>457039</v>
      </c>
      <c r="R229" s="25">
        <v>470561</v>
      </c>
      <c r="S229" s="25">
        <v>484747</v>
      </c>
      <c r="T229" s="25">
        <v>499759</v>
      </c>
      <c r="U229" s="25">
        <v>515602</v>
      </c>
      <c r="V229" s="25">
        <v>532253</v>
      </c>
      <c r="W229" s="25">
        <v>549787</v>
      </c>
      <c r="X229" s="25">
        <v>568316</v>
      </c>
      <c r="Y229" s="25">
        <v>587852</v>
      </c>
      <c r="Z229" s="25">
        <v>608374</v>
      </c>
      <c r="AA229" s="25">
        <v>629812</v>
      </c>
      <c r="AB229" s="25">
        <v>652112</v>
      </c>
      <c r="AC229" s="25">
        <v>675240</v>
      </c>
      <c r="AD229" s="25">
        <v>699077</v>
      </c>
      <c r="AE229" s="25">
        <v>723599</v>
      </c>
      <c r="AF229" s="25">
        <v>748634</v>
      </c>
      <c r="AG229" s="25">
        <v>773774</v>
      </c>
      <c r="AH229" s="25">
        <v>798498</v>
      </c>
      <c r="AI229" s="25">
        <v>822423</v>
      </c>
      <c r="AJ229" s="25">
        <v>845267</v>
      </c>
      <c r="AK229" s="25">
        <v>866995</v>
      </c>
      <c r="AL229" s="25">
        <v>887706</v>
      </c>
      <c r="AM229" s="25">
        <v>907622</v>
      </c>
      <c r="AN229" s="25">
        <v>926836</v>
      </c>
      <c r="AO229" s="25">
        <v>945506</v>
      </c>
      <c r="AP229" s="25">
        <v>963416</v>
      </c>
      <c r="AQ229" s="25">
        <v>979922</v>
      </c>
      <c r="AR229" s="25">
        <v>994105</v>
      </c>
      <c r="AS229" s="25">
        <v>1005432</v>
      </c>
      <c r="AT229" s="25">
        <v>1013608</v>
      </c>
      <c r="AU229" s="25">
        <v>1019054</v>
      </c>
      <c r="AV229" s="25">
        <v>1022796</v>
      </c>
      <c r="AW229" s="25">
        <v>1026287</v>
      </c>
      <c r="AX229" s="25">
        <v>1030575</v>
      </c>
      <c r="AY229" s="25">
        <v>1036095</v>
      </c>
      <c r="AZ229" s="25">
        <v>1042651</v>
      </c>
      <c r="BA229" s="25">
        <v>1049948</v>
      </c>
      <c r="BB229" s="25">
        <v>1057462</v>
      </c>
      <c r="BC229" s="25">
        <v>1064841</v>
      </c>
      <c r="BD229" s="25">
        <v>1072029</v>
      </c>
      <c r="BE229" s="25">
        <v>1079285</v>
      </c>
      <c r="BF229" s="25">
        <v>1086843</v>
      </c>
      <c r="BG229" s="25">
        <v>1095022</v>
      </c>
      <c r="BH229" s="25">
        <v>1104038</v>
      </c>
      <c r="BI229" s="25">
        <v>1113994</v>
      </c>
      <c r="BJ229" s="25">
        <v>1124808</v>
      </c>
      <c r="BK229" s="25">
        <v>1136274</v>
      </c>
      <c r="BL229" s="25">
        <v>1148133</v>
      </c>
      <c r="BM229" s="25">
        <v>1160164</v>
      </c>
      <c r="BN229" s="25">
        <v>1172369</v>
      </c>
    </row>
    <row r="230" spans="1:66" x14ac:dyDescent="0.25">
      <c r="A230" s="25" t="s">
        <v>488</v>
      </c>
      <c r="B230" s="25" t="s">
        <v>487</v>
      </c>
      <c r="C230" s="25" t="s">
        <v>1444</v>
      </c>
      <c r="D230" s="25" t="s">
        <v>1445</v>
      </c>
      <c r="E230" s="25">
        <v>2833</v>
      </c>
      <c r="F230" s="25">
        <v>3077</v>
      </c>
      <c r="G230" s="25">
        <v>3367</v>
      </c>
      <c r="H230" s="25">
        <v>3703</v>
      </c>
      <c r="I230" s="25">
        <v>4063</v>
      </c>
      <c r="J230" s="25">
        <v>4460</v>
      </c>
      <c r="K230" s="25">
        <v>4895</v>
      </c>
      <c r="L230" s="25">
        <v>5362</v>
      </c>
      <c r="M230" s="25">
        <v>5857</v>
      </c>
      <c r="N230" s="25">
        <v>6354</v>
      </c>
      <c r="O230" s="25">
        <v>6854</v>
      </c>
      <c r="P230" s="25">
        <v>7372</v>
      </c>
      <c r="Q230" s="25">
        <v>7892</v>
      </c>
      <c r="R230" s="25">
        <v>8429</v>
      </c>
      <c r="S230" s="25">
        <v>8977</v>
      </c>
      <c r="T230" s="25">
        <v>9556</v>
      </c>
      <c r="U230" s="25">
        <v>10147</v>
      </c>
      <c r="V230" s="25">
        <v>10791</v>
      </c>
      <c r="W230" s="25">
        <v>11481</v>
      </c>
      <c r="X230" s="25">
        <v>12244</v>
      </c>
      <c r="Y230" s="25">
        <v>13097</v>
      </c>
      <c r="Z230" s="25">
        <v>14030</v>
      </c>
      <c r="AA230" s="25">
        <v>15032</v>
      </c>
      <c r="AB230" s="25">
        <v>16175</v>
      </c>
      <c r="AC230" s="25">
        <v>17517</v>
      </c>
      <c r="AD230" s="25">
        <v>19127</v>
      </c>
      <c r="AE230" s="25">
        <v>21028</v>
      </c>
      <c r="AF230" s="25">
        <v>23157</v>
      </c>
      <c r="AG230" s="25">
        <v>25334</v>
      </c>
      <c r="AH230" s="25">
        <v>27280</v>
      </c>
      <c r="AI230" s="25">
        <v>28814</v>
      </c>
      <c r="AJ230" s="25">
        <v>29852</v>
      </c>
      <c r="AK230" s="25">
        <v>30458</v>
      </c>
      <c r="AL230" s="25">
        <v>30765</v>
      </c>
      <c r="AM230" s="25">
        <v>30950</v>
      </c>
      <c r="AN230" s="25">
        <v>31164</v>
      </c>
      <c r="AO230" s="25">
        <v>31434</v>
      </c>
      <c r="AP230" s="25">
        <v>31731</v>
      </c>
      <c r="AQ230" s="25">
        <v>31240</v>
      </c>
      <c r="AR230" s="25">
        <v>31084</v>
      </c>
      <c r="AS230" s="25">
        <v>30519</v>
      </c>
      <c r="AT230" s="25">
        <v>30600</v>
      </c>
      <c r="AU230" s="25">
        <v>30777</v>
      </c>
      <c r="AV230" s="25">
        <v>31472</v>
      </c>
      <c r="AW230" s="25">
        <v>32488</v>
      </c>
      <c r="AX230" s="25">
        <v>33011</v>
      </c>
      <c r="AY230" s="25">
        <v>33441</v>
      </c>
      <c r="AZ230" s="25">
        <v>33811</v>
      </c>
      <c r="BA230" s="25">
        <v>33964</v>
      </c>
      <c r="BB230" s="25">
        <v>34238</v>
      </c>
      <c r="BC230" s="25">
        <v>34056</v>
      </c>
      <c r="BD230" s="25">
        <v>33435</v>
      </c>
      <c r="BE230" s="25">
        <v>34640</v>
      </c>
      <c r="BF230" s="25">
        <v>36607</v>
      </c>
      <c r="BG230" s="25">
        <v>37685</v>
      </c>
      <c r="BH230" s="25">
        <v>38825</v>
      </c>
      <c r="BI230" s="25">
        <v>39969</v>
      </c>
      <c r="BJ230" s="25">
        <v>40574</v>
      </c>
      <c r="BK230" s="25">
        <v>40895</v>
      </c>
      <c r="BL230" s="25">
        <v>41608</v>
      </c>
      <c r="BM230" s="25">
        <v>42310</v>
      </c>
      <c r="BN230" s="25">
        <v>42846</v>
      </c>
    </row>
    <row r="231" spans="1:66" x14ac:dyDescent="0.25">
      <c r="A231" s="25" t="s">
        <v>303</v>
      </c>
      <c r="B231" s="25" t="s">
        <v>228</v>
      </c>
      <c r="C231" s="25" t="s">
        <v>1444</v>
      </c>
      <c r="D231" s="25" t="s">
        <v>1445</v>
      </c>
      <c r="E231" s="25">
        <v>41700</v>
      </c>
      <c r="F231" s="25">
        <v>42889</v>
      </c>
      <c r="G231" s="25">
        <v>44042</v>
      </c>
      <c r="H231" s="25">
        <v>45176</v>
      </c>
      <c r="I231" s="25">
        <v>46322</v>
      </c>
      <c r="J231" s="25">
        <v>47500</v>
      </c>
      <c r="K231" s="25">
        <v>48699</v>
      </c>
      <c r="L231" s="25">
        <v>49911</v>
      </c>
      <c r="M231" s="25">
        <v>51134</v>
      </c>
      <c r="N231" s="25">
        <v>52365</v>
      </c>
      <c r="O231" s="25">
        <v>53600</v>
      </c>
      <c r="P231" s="25">
        <v>54695</v>
      </c>
      <c r="Q231" s="25">
        <v>56029</v>
      </c>
      <c r="R231" s="25">
        <v>56892</v>
      </c>
      <c r="S231" s="25">
        <v>57937</v>
      </c>
      <c r="T231" s="25">
        <v>59292</v>
      </c>
      <c r="U231" s="25">
        <v>60504</v>
      </c>
      <c r="V231" s="25">
        <v>61786</v>
      </c>
      <c r="W231" s="25">
        <v>62150</v>
      </c>
      <c r="X231" s="25">
        <v>62686</v>
      </c>
      <c r="Y231" s="25">
        <v>63261</v>
      </c>
      <c r="Z231" s="25">
        <v>64035</v>
      </c>
      <c r="AA231" s="25">
        <v>64413</v>
      </c>
      <c r="AB231" s="25">
        <v>64335</v>
      </c>
      <c r="AC231" s="25">
        <v>64717</v>
      </c>
      <c r="AD231" s="25">
        <v>65244</v>
      </c>
      <c r="AE231" s="25">
        <v>65652</v>
      </c>
      <c r="AF231" s="25">
        <v>68499</v>
      </c>
      <c r="AG231" s="25">
        <v>68755</v>
      </c>
      <c r="AH231" s="25">
        <v>69167</v>
      </c>
      <c r="AI231" s="25">
        <v>69507</v>
      </c>
      <c r="AJ231" s="25">
        <v>70439</v>
      </c>
      <c r="AK231" s="25">
        <v>70763</v>
      </c>
      <c r="AL231" s="25">
        <v>72253</v>
      </c>
      <c r="AM231" s="25">
        <v>74205</v>
      </c>
      <c r="AN231" s="25">
        <v>75304</v>
      </c>
      <c r="AO231" s="25">
        <v>76417</v>
      </c>
      <c r="AP231" s="25">
        <v>77319</v>
      </c>
      <c r="AQ231" s="25">
        <v>78846</v>
      </c>
      <c r="AR231" s="25">
        <v>80410</v>
      </c>
      <c r="AS231" s="25">
        <v>81131</v>
      </c>
      <c r="AT231" s="25">
        <v>81202</v>
      </c>
      <c r="AU231" s="25">
        <v>83723</v>
      </c>
      <c r="AV231" s="25">
        <v>82781</v>
      </c>
      <c r="AW231" s="25">
        <v>82475</v>
      </c>
      <c r="AX231" s="25">
        <v>82858</v>
      </c>
      <c r="AY231" s="25">
        <v>84600</v>
      </c>
      <c r="AZ231" s="25">
        <v>85033</v>
      </c>
      <c r="BA231" s="25">
        <v>86956</v>
      </c>
      <c r="BB231" s="25">
        <v>87298</v>
      </c>
      <c r="BC231" s="25">
        <v>89770</v>
      </c>
      <c r="BD231" s="25">
        <v>87441</v>
      </c>
      <c r="BE231" s="25">
        <v>88303</v>
      </c>
      <c r="BF231" s="25">
        <v>89949</v>
      </c>
      <c r="BG231" s="25">
        <v>91359</v>
      </c>
      <c r="BH231" s="25">
        <v>93419</v>
      </c>
      <c r="BI231" s="25">
        <v>94677</v>
      </c>
      <c r="BJ231" s="25">
        <v>95843</v>
      </c>
      <c r="BK231" s="25">
        <v>96762</v>
      </c>
      <c r="BL231" s="25">
        <v>97625</v>
      </c>
      <c r="BM231" s="25">
        <v>98462</v>
      </c>
      <c r="BN231" s="25">
        <v>99202</v>
      </c>
    </row>
    <row r="232" spans="1:66" x14ac:dyDescent="0.25">
      <c r="A232" s="25" t="s">
        <v>401</v>
      </c>
      <c r="B232" s="25" t="s">
        <v>180</v>
      </c>
      <c r="C232" s="25" t="s">
        <v>1444</v>
      </c>
      <c r="D232" s="25" t="s">
        <v>1445</v>
      </c>
      <c r="E232" s="25">
        <v>4573514</v>
      </c>
      <c r="F232" s="25">
        <v>4721893</v>
      </c>
      <c r="G232" s="25">
        <v>4875429</v>
      </c>
      <c r="H232" s="25">
        <v>5034639</v>
      </c>
      <c r="I232" s="25">
        <v>5200341</v>
      </c>
      <c r="J232" s="25">
        <v>5373137</v>
      </c>
      <c r="K232" s="25">
        <v>5553247</v>
      </c>
      <c r="L232" s="25">
        <v>5740702</v>
      </c>
      <c r="M232" s="25">
        <v>5935850</v>
      </c>
      <c r="N232" s="25">
        <v>6139054</v>
      </c>
      <c r="O232" s="25">
        <v>6350544</v>
      </c>
      <c r="P232" s="25">
        <v>6570859</v>
      </c>
      <c r="Q232" s="25">
        <v>6800148</v>
      </c>
      <c r="R232" s="25">
        <v>7037860</v>
      </c>
      <c r="S232" s="25">
        <v>7283181</v>
      </c>
      <c r="T232" s="25">
        <v>7535715</v>
      </c>
      <c r="U232" s="25">
        <v>7794658</v>
      </c>
      <c r="V232" s="25">
        <v>8060652</v>
      </c>
      <c r="W232" s="25">
        <v>8336421</v>
      </c>
      <c r="X232" s="25">
        <v>8625693</v>
      </c>
      <c r="Y232" s="25">
        <v>8930776</v>
      </c>
      <c r="Z232" s="25">
        <v>9252854</v>
      </c>
      <c r="AA232" s="25">
        <v>9590226</v>
      </c>
      <c r="AB232" s="25">
        <v>9938852</v>
      </c>
      <c r="AC232" s="25">
        <v>10293048</v>
      </c>
      <c r="AD232" s="25">
        <v>10648633</v>
      </c>
      <c r="AE232" s="25">
        <v>11004273</v>
      </c>
      <c r="AF232" s="25">
        <v>11360848</v>
      </c>
      <c r="AG232" s="25">
        <v>11719064</v>
      </c>
      <c r="AH232" s="25">
        <v>12080439</v>
      </c>
      <c r="AI232" s="25">
        <v>12446168</v>
      </c>
      <c r="AJ232" s="25">
        <v>12815400</v>
      </c>
      <c r="AK232" s="25">
        <v>13187669</v>
      </c>
      <c r="AL232" s="25">
        <v>13565074</v>
      </c>
      <c r="AM232" s="25">
        <v>13950486</v>
      </c>
      <c r="AN232" s="25">
        <v>14345491</v>
      </c>
      <c r="AO232" s="25">
        <v>14754148</v>
      </c>
      <c r="AP232" s="25">
        <v>15175308</v>
      </c>
      <c r="AQ232" s="25">
        <v>15599588</v>
      </c>
      <c r="AR232" s="25">
        <v>16013992</v>
      </c>
      <c r="AS232" s="25">
        <v>16410847</v>
      </c>
      <c r="AT232" s="25">
        <v>16766555</v>
      </c>
      <c r="AU232" s="25">
        <v>17084628</v>
      </c>
      <c r="AV232" s="25">
        <v>17415214</v>
      </c>
      <c r="AW232" s="25">
        <v>17827827</v>
      </c>
      <c r="AX232" s="25">
        <v>18361178</v>
      </c>
      <c r="AY232" s="25">
        <v>19059257</v>
      </c>
      <c r="AZ232" s="25">
        <v>19878257</v>
      </c>
      <c r="BA232" s="25">
        <v>20664037</v>
      </c>
      <c r="BB232" s="25">
        <v>21205873</v>
      </c>
      <c r="BC232" s="25">
        <v>21362541</v>
      </c>
      <c r="BD232" s="25">
        <v>21081814</v>
      </c>
      <c r="BE232" s="25">
        <v>20438861</v>
      </c>
      <c r="BF232" s="25">
        <v>19578466</v>
      </c>
      <c r="BG232" s="25">
        <v>18710711</v>
      </c>
      <c r="BH232" s="25">
        <v>17997411</v>
      </c>
      <c r="BI232" s="25">
        <v>17465567</v>
      </c>
      <c r="BJ232" s="25">
        <v>17095669</v>
      </c>
      <c r="BK232" s="25">
        <v>16945062</v>
      </c>
      <c r="BL232" s="25">
        <v>17070132</v>
      </c>
      <c r="BM232" s="25">
        <v>17500657</v>
      </c>
      <c r="BN232" s="25">
        <v>18275704</v>
      </c>
    </row>
    <row r="233" spans="1:66" x14ac:dyDescent="0.25">
      <c r="A233" s="25" t="s">
        <v>491</v>
      </c>
      <c r="B233" s="25" t="s">
        <v>490</v>
      </c>
      <c r="C233" s="25" t="s">
        <v>1444</v>
      </c>
      <c r="D233" s="25" t="s">
        <v>1445</v>
      </c>
      <c r="E233" s="25">
        <v>5825</v>
      </c>
      <c r="F233" s="25">
        <v>5867</v>
      </c>
      <c r="G233" s="25">
        <v>5884</v>
      </c>
      <c r="H233" s="25">
        <v>5870</v>
      </c>
      <c r="I233" s="25">
        <v>5851</v>
      </c>
      <c r="J233" s="25">
        <v>5814</v>
      </c>
      <c r="K233" s="25">
        <v>5783</v>
      </c>
      <c r="L233" s="25">
        <v>5766</v>
      </c>
      <c r="M233" s="25">
        <v>5746</v>
      </c>
      <c r="N233" s="25">
        <v>5765</v>
      </c>
      <c r="O233" s="25">
        <v>5837</v>
      </c>
      <c r="P233" s="25">
        <v>5973</v>
      </c>
      <c r="Q233" s="25">
        <v>6156</v>
      </c>
      <c r="R233" s="25">
        <v>6380</v>
      </c>
      <c r="S233" s="25">
        <v>6610</v>
      </c>
      <c r="T233" s="25">
        <v>6832</v>
      </c>
      <c r="U233" s="25">
        <v>7020</v>
      </c>
      <c r="V233" s="25">
        <v>7193</v>
      </c>
      <c r="W233" s="25">
        <v>7380</v>
      </c>
      <c r="X233" s="25">
        <v>7607</v>
      </c>
      <c r="Y233" s="25">
        <v>7894</v>
      </c>
      <c r="Z233" s="25">
        <v>8243</v>
      </c>
      <c r="AA233" s="25">
        <v>8654</v>
      </c>
      <c r="AB233" s="25">
        <v>9096</v>
      </c>
      <c r="AC233" s="25">
        <v>9556</v>
      </c>
      <c r="AD233" s="25">
        <v>9974</v>
      </c>
      <c r="AE233" s="25">
        <v>10365</v>
      </c>
      <c r="AF233" s="25">
        <v>10717</v>
      </c>
      <c r="AG233" s="25">
        <v>11091</v>
      </c>
      <c r="AH233" s="25">
        <v>11550</v>
      </c>
      <c r="AI233" s="25">
        <v>12115</v>
      </c>
      <c r="AJ233" s="25">
        <v>12815</v>
      </c>
      <c r="AK233" s="25">
        <v>13639</v>
      </c>
      <c r="AL233" s="25">
        <v>14526</v>
      </c>
      <c r="AM233" s="25">
        <v>15399</v>
      </c>
      <c r="AN233" s="25">
        <v>16221</v>
      </c>
      <c r="AO233" s="25">
        <v>16930</v>
      </c>
      <c r="AP233" s="25">
        <v>17566</v>
      </c>
      <c r="AQ233" s="25">
        <v>18228</v>
      </c>
      <c r="AR233" s="25">
        <v>19069</v>
      </c>
      <c r="AS233" s="25">
        <v>20171</v>
      </c>
      <c r="AT233" s="25">
        <v>21578</v>
      </c>
      <c r="AU233" s="25">
        <v>23230</v>
      </c>
      <c r="AV233" s="25">
        <v>25008</v>
      </c>
      <c r="AW233" s="25">
        <v>26709</v>
      </c>
      <c r="AX233" s="25">
        <v>28181</v>
      </c>
      <c r="AY233" s="25">
        <v>29394</v>
      </c>
      <c r="AZ233" s="25">
        <v>30383</v>
      </c>
      <c r="BA233" s="25">
        <v>31200</v>
      </c>
      <c r="BB233" s="25">
        <v>31933</v>
      </c>
      <c r="BC233" s="25">
        <v>32658</v>
      </c>
      <c r="BD233" s="25">
        <v>33371</v>
      </c>
      <c r="BE233" s="25">
        <v>34067</v>
      </c>
      <c r="BF233" s="25">
        <v>34733</v>
      </c>
      <c r="BG233" s="25">
        <v>35371</v>
      </c>
      <c r="BH233" s="25">
        <v>35979</v>
      </c>
      <c r="BI233" s="25">
        <v>36558</v>
      </c>
      <c r="BJ233" s="25">
        <v>37116</v>
      </c>
      <c r="BK233" s="25">
        <v>37667</v>
      </c>
      <c r="BL233" s="25">
        <v>38194</v>
      </c>
      <c r="BM233" s="25">
        <v>38718</v>
      </c>
      <c r="BN233" s="25">
        <v>39226</v>
      </c>
    </row>
    <row r="234" spans="1:66" x14ac:dyDescent="0.25">
      <c r="A234" s="25" t="s">
        <v>314</v>
      </c>
      <c r="B234" s="25" t="s">
        <v>224</v>
      </c>
      <c r="C234" s="25" t="s">
        <v>1444</v>
      </c>
      <c r="D234" s="25" t="s">
        <v>1445</v>
      </c>
      <c r="E234" s="25">
        <v>3001604</v>
      </c>
      <c r="F234" s="25">
        <v>3060365</v>
      </c>
      <c r="G234" s="25">
        <v>3121226</v>
      </c>
      <c r="H234" s="25">
        <v>3183576</v>
      </c>
      <c r="I234" s="25">
        <v>3246527</v>
      </c>
      <c r="J234" s="25">
        <v>3309583</v>
      </c>
      <c r="K234" s="25">
        <v>3372182</v>
      </c>
      <c r="L234" s="25">
        <v>3434817</v>
      </c>
      <c r="M234" s="25">
        <v>3499370</v>
      </c>
      <c r="N234" s="25">
        <v>3568402</v>
      </c>
      <c r="O234" s="25">
        <v>3643608</v>
      </c>
      <c r="P234" s="25">
        <v>3726189</v>
      </c>
      <c r="Q234" s="25">
        <v>3815253</v>
      </c>
      <c r="R234" s="25">
        <v>3907891</v>
      </c>
      <c r="S234" s="25">
        <v>3999918</v>
      </c>
      <c r="T234" s="25">
        <v>4088568</v>
      </c>
      <c r="U234" s="25">
        <v>4173131</v>
      </c>
      <c r="V234" s="25">
        <v>4255242</v>
      </c>
      <c r="W234" s="25">
        <v>4337292</v>
      </c>
      <c r="X234" s="25">
        <v>4422743</v>
      </c>
      <c r="Y234" s="25">
        <v>4514427</v>
      </c>
      <c r="Z234" s="25">
        <v>4612858</v>
      </c>
      <c r="AA234" s="25">
        <v>4718157</v>
      </c>
      <c r="AB234" s="25">
        <v>4832316</v>
      </c>
      <c r="AC234" s="25">
        <v>4957561</v>
      </c>
      <c r="AD234" s="25">
        <v>5095400</v>
      </c>
      <c r="AE234" s="25">
        <v>5247281</v>
      </c>
      <c r="AF234" s="25">
        <v>5412844</v>
      </c>
      <c r="AG234" s="25">
        <v>5589624</v>
      </c>
      <c r="AH234" s="25">
        <v>5773930</v>
      </c>
      <c r="AI234" s="25">
        <v>5963250</v>
      </c>
      <c r="AJ234" s="25">
        <v>6157085</v>
      </c>
      <c r="AK234" s="25">
        <v>6356741</v>
      </c>
      <c r="AL234" s="25">
        <v>6563925</v>
      </c>
      <c r="AM234" s="25">
        <v>6781057</v>
      </c>
      <c r="AN234" s="25">
        <v>7010159</v>
      </c>
      <c r="AO234" s="25">
        <v>7250974</v>
      </c>
      <c r="AP234" s="25">
        <v>7503494</v>
      </c>
      <c r="AQ234" s="25">
        <v>7770053</v>
      </c>
      <c r="AR234" s="25">
        <v>8053532</v>
      </c>
      <c r="AS234" s="25">
        <v>8355654</v>
      </c>
      <c r="AT234" s="25">
        <v>8678049</v>
      </c>
      <c r="AU234" s="25">
        <v>9019226</v>
      </c>
      <c r="AV234" s="25">
        <v>9373913</v>
      </c>
      <c r="AW234" s="25">
        <v>9734761</v>
      </c>
      <c r="AX234" s="25">
        <v>10096630</v>
      </c>
      <c r="AY234" s="25">
        <v>10457122</v>
      </c>
      <c r="AZ234" s="25">
        <v>10818031</v>
      </c>
      <c r="BA234" s="25">
        <v>11183589</v>
      </c>
      <c r="BB234" s="25">
        <v>11560142</v>
      </c>
      <c r="BC234" s="25">
        <v>11952134</v>
      </c>
      <c r="BD234" s="25">
        <v>12360986</v>
      </c>
      <c r="BE234" s="25">
        <v>12784748</v>
      </c>
      <c r="BF234" s="25">
        <v>13220433</v>
      </c>
      <c r="BG234" s="25">
        <v>13663562</v>
      </c>
      <c r="BH234" s="25">
        <v>14110971</v>
      </c>
      <c r="BI234" s="25">
        <v>14561658</v>
      </c>
      <c r="BJ234" s="25">
        <v>15016761</v>
      </c>
      <c r="BK234" s="25">
        <v>15477727</v>
      </c>
      <c r="BL234" s="25">
        <v>15946882</v>
      </c>
      <c r="BM234" s="25">
        <v>16425859</v>
      </c>
      <c r="BN234" s="25">
        <v>16914985</v>
      </c>
    </row>
    <row r="235" spans="1:66" x14ac:dyDescent="0.25">
      <c r="A235" s="25" t="s">
        <v>1329</v>
      </c>
      <c r="B235" s="25" t="s">
        <v>1328</v>
      </c>
      <c r="C235" s="25" t="s">
        <v>1444</v>
      </c>
      <c r="D235" s="25" t="s">
        <v>1445</v>
      </c>
      <c r="E235" s="25">
        <v>883445587</v>
      </c>
      <c r="F235" s="25">
        <v>882807979</v>
      </c>
      <c r="G235" s="25">
        <v>894536202</v>
      </c>
      <c r="H235" s="25">
        <v>917563058</v>
      </c>
      <c r="I235" s="25">
        <v>940205341</v>
      </c>
      <c r="J235" s="25">
        <v>963806224</v>
      </c>
      <c r="K235" s="25">
        <v>990927362</v>
      </c>
      <c r="L235" s="25">
        <v>1017110642</v>
      </c>
      <c r="M235" s="25">
        <v>1044230688</v>
      </c>
      <c r="N235" s="25">
        <v>1073035646</v>
      </c>
      <c r="O235" s="25">
        <v>1102743524</v>
      </c>
      <c r="P235" s="25">
        <v>1133088596</v>
      </c>
      <c r="Q235" s="25">
        <v>1161692236</v>
      </c>
      <c r="R235" s="25">
        <v>1189353305</v>
      </c>
      <c r="S235" s="25">
        <v>1215519592</v>
      </c>
      <c r="T235" s="25">
        <v>1239283626</v>
      </c>
      <c r="U235" s="25">
        <v>1261221802</v>
      </c>
      <c r="V235" s="25">
        <v>1281596019</v>
      </c>
      <c r="W235" s="25">
        <v>1301958170</v>
      </c>
      <c r="X235" s="25">
        <v>1322627340</v>
      </c>
      <c r="Y235" s="25">
        <v>1342952249</v>
      </c>
      <c r="Z235" s="25">
        <v>1363987476</v>
      </c>
      <c r="AA235" s="25">
        <v>1387365779</v>
      </c>
      <c r="AB235" s="25">
        <v>1410865643</v>
      </c>
      <c r="AC235" s="25">
        <v>1433295157</v>
      </c>
      <c r="AD235" s="25">
        <v>1456445331</v>
      </c>
      <c r="AE235" s="25">
        <v>1481135104</v>
      </c>
      <c r="AF235" s="25">
        <v>1507322673</v>
      </c>
      <c r="AG235" s="25">
        <v>1533819032</v>
      </c>
      <c r="AH235" s="25">
        <v>1559650590</v>
      </c>
      <c r="AI235" s="25">
        <v>1584871821</v>
      </c>
      <c r="AJ235" s="25">
        <v>1608998997</v>
      </c>
      <c r="AK235" s="25">
        <v>1631566861</v>
      </c>
      <c r="AL235" s="25">
        <v>1653289936</v>
      </c>
      <c r="AM235" s="25">
        <v>1674861271</v>
      </c>
      <c r="AN235" s="25">
        <v>1696013989</v>
      </c>
      <c r="AO235" s="25">
        <v>1716810410</v>
      </c>
      <c r="AP235" s="25">
        <v>1737388723</v>
      </c>
      <c r="AQ235" s="25">
        <v>1757224496</v>
      </c>
      <c r="AR235" s="25">
        <v>1775880197</v>
      </c>
      <c r="AS235" s="25">
        <v>1793498345</v>
      </c>
      <c r="AT235" s="25">
        <v>1810261111</v>
      </c>
      <c r="AU235" s="25">
        <v>1826238741</v>
      </c>
      <c r="AV235" s="25">
        <v>1841560611</v>
      </c>
      <c r="AW235" s="25">
        <v>1856486255</v>
      </c>
      <c r="AX235" s="25">
        <v>1871341383</v>
      </c>
      <c r="AY235" s="25">
        <v>1885806879</v>
      </c>
      <c r="AZ235" s="25">
        <v>1899800479</v>
      </c>
      <c r="BA235" s="25">
        <v>1913718217</v>
      </c>
      <c r="BB235" s="25">
        <v>1927560597</v>
      </c>
      <c r="BC235" s="25">
        <v>1941377365</v>
      </c>
      <c r="BD235" s="25">
        <v>1956238874</v>
      </c>
      <c r="BE235" s="25">
        <v>1973056377</v>
      </c>
      <c r="BF235" s="25">
        <v>1989821912</v>
      </c>
      <c r="BG235" s="25">
        <v>2006100237</v>
      </c>
      <c r="BH235" s="25">
        <v>2021618425</v>
      </c>
      <c r="BI235" s="25">
        <v>2036897092</v>
      </c>
      <c r="BJ235" s="25">
        <v>2052513823</v>
      </c>
      <c r="BK235" s="25">
        <v>2066103849</v>
      </c>
      <c r="BL235" s="25">
        <v>2078012370</v>
      </c>
      <c r="BM235" s="25">
        <v>2088186305</v>
      </c>
      <c r="BN235" s="25">
        <v>2096155040</v>
      </c>
    </row>
    <row r="236" spans="1:66" x14ac:dyDescent="0.25">
      <c r="A236" s="25" t="s">
        <v>1331</v>
      </c>
      <c r="B236" s="25" t="s">
        <v>1330</v>
      </c>
      <c r="C236" s="25" t="s">
        <v>1444</v>
      </c>
      <c r="D236" s="25" t="s">
        <v>1445</v>
      </c>
      <c r="E236" s="25">
        <v>308424859</v>
      </c>
      <c r="F236" s="25">
        <v>313062858</v>
      </c>
      <c r="G236" s="25">
        <v>317744155</v>
      </c>
      <c r="H236" s="25">
        <v>322502356</v>
      </c>
      <c r="I236" s="25">
        <v>327271196</v>
      </c>
      <c r="J236" s="25">
        <v>331852935</v>
      </c>
      <c r="K236" s="25">
        <v>335704786</v>
      </c>
      <c r="L236" s="25">
        <v>339692825</v>
      </c>
      <c r="M236" s="25">
        <v>343594800</v>
      </c>
      <c r="N236" s="25">
        <v>347372826</v>
      </c>
      <c r="O236" s="25">
        <v>351017860</v>
      </c>
      <c r="P236" s="25">
        <v>354660485</v>
      </c>
      <c r="Q236" s="25">
        <v>358451364</v>
      </c>
      <c r="R236" s="25">
        <v>362249658</v>
      </c>
      <c r="S236" s="25">
        <v>366086343</v>
      </c>
      <c r="T236" s="25">
        <v>369959058</v>
      </c>
      <c r="U236" s="25">
        <v>373993098</v>
      </c>
      <c r="V236" s="25">
        <v>377959108</v>
      </c>
      <c r="W236" s="25">
        <v>381826792</v>
      </c>
      <c r="X236" s="25">
        <v>385669994</v>
      </c>
      <c r="Y236" s="25">
        <v>389610131</v>
      </c>
      <c r="Z236" s="25">
        <v>393632708</v>
      </c>
      <c r="AA236" s="25">
        <v>397542988</v>
      </c>
      <c r="AB236" s="25">
        <v>401434284</v>
      </c>
      <c r="AC236" s="25">
        <v>405559660</v>
      </c>
      <c r="AD236" s="25">
        <v>409642788</v>
      </c>
      <c r="AE236" s="25">
        <v>413657306</v>
      </c>
      <c r="AF236" s="25">
        <v>417635043</v>
      </c>
      <c r="AG236" s="25">
        <v>421417208</v>
      </c>
      <c r="AH236" s="25">
        <v>424805449</v>
      </c>
      <c r="AI236" s="25">
        <v>427282191</v>
      </c>
      <c r="AJ236" s="25">
        <v>429373360</v>
      </c>
      <c r="AK236" s="25">
        <v>431065585</v>
      </c>
      <c r="AL236" s="25">
        <v>432578630</v>
      </c>
      <c r="AM236" s="25">
        <v>433470465</v>
      </c>
      <c r="AN236" s="25">
        <v>433786915</v>
      </c>
      <c r="AO236" s="25">
        <v>434113394</v>
      </c>
      <c r="AP236" s="25">
        <v>434471934</v>
      </c>
      <c r="AQ236" s="25">
        <v>434720605</v>
      </c>
      <c r="AR236" s="25">
        <v>434661030</v>
      </c>
      <c r="AS236" s="25">
        <v>434305092</v>
      </c>
      <c r="AT236" s="25">
        <v>433855042</v>
      </c>
      <c r="AU236" s="25">
        <v>433512605</v>
      </c>
      <c r="AV236" s="25">
        <v>433653597</v>
      </c>
      <c r="AW236" s="25">
        <v>433997780</v>
      </c>
      <c r="AX236" s="25">
        <v>434404383</v>
      </c>
      <c r="AY236" s="25">
        <v>434941423</v>
      </c>
      <c r="AZ236" s="25">
        <v>435624501</v>
      </c>
      <c r="BA236" s="25">
        <v>436807654</v>
      </c>
      <c r="BB236" s="25">
        <v>438478422</v>
      </c>
      <c r="BC236" s="25">
        <v>440398383</v>
      </c>
      <c r="BD236" s="25">
        <v>442630386</v>
      </c>
      <c r="BE236" s="25">
        <v>444865680</v>
      </c>
      <c r="BF236" s="25">
        <v>447330442</v>
      </c>
      <c r="BG236" s="25">
        <v>449780961</v>
      </c>
      <c r="BH236" s="25">
        <v>452263661</v>
      </c>
      <c r="BI236" s="25">
        <v>454682913</v>
      </c>
      <c r="BJ236" s="25">
        <v>456945557</v>
      </c>
      <c r="BK236" s="25">
        <v>458942666</v>
      </c>
      <c r="BL236" s="25">
        <v>460788476</v>
      </c>
      <c r="BM236" s="25">
        <v>462100263</v>
      </c>
      <c r="BN236" s="25">
        <v>462624055</v>
      </c>
    </row>
    <row r="237" spans="1:66" x14ac:dyDescent="0.25">
      <c r="A237" s="25" t="s">
        <v>350</v>
      </c>
      <c r="B237" s="25" t="s">
        <v>142</v>
      </c>
      <c r="C237" s="25" t="s">
        <v>1444</v>
      </c>
      <c r="D237" s="25" t="s">
        <v>1445</v>
      </c>
      <c r="E237" s="25">
        <v>1580508</v>
      </c>
      <c r="F237" s="25">
        <v>1597523</v>
      </c>
      <c r="G237" s="25">
        <v>1612761</v>
      </c>
      <c r="H237" s="25">
        <v>1631758</v>
      </c>
      <c r="I237" s="25">
        <v>1662073</v>
      </c>
      <c r="J237" s="25">
        <v>1708631</v>
      </c>
      <c r="K237" s="25">
        <v>1774020</v>
      </c>
      <c r="L237" s="25">
        <v>1855450</v>
      </c>
      <c r="M237" s="25">
        <v>1945777</v>
      </c>
      <c r="N237" s="25">
        <v>2034902</v>
      </c>
      <c r="O237" s="25">
        <v>2115522</v>
      </c>
      <c r="P237" s="25">
        <v>2185667</v>
      </c>
      <c r="Q237" s="25">
        <v>2247578</v>
      </c>
      <c r="R237" s="25">
        <v>2303344</v>
      </c>
      <c r="S237" s="25">
        <v>2356620</v>
      </c>
      <c r="T237" s="25">
        <v>2410451</v>
      </c>
      <c r="U237" s="25">
        <v>2464424</v>
      </c>
      <c r="V237" s="25">
        <v>2518454</v>
      </c>
      <c r="W237" s="25">
        <v>2576293</v>
      </c>
      <c r="X237" s="25">
        <v>2642693</v>
      </c>
      <c r="Y237" s="25">
        <v>2720835</v>
      </c>
      <c r="Z237" s="25">
        <v>2812312</v>
      </c>
      <c r="AA237" s="25">
        <v>2915618</v>
      </c>
      <c r="AB237" s="25">
        <v>3026980</v>
      </c>
      <c r="AC237" s="25">
        <v>3140840</v>
      </c>
      <c r="AD237" s="25">
        <v>3252997</v>
      </c>
      <c r="AE237" s="25">
        <v>3363040</v>
      </c>
      <c r="AF237" s="25">
        <v>3471738</v>
      </c>
      <c r="AG237" s="25">
        <v>3577469</v>
      </c>
      <c r="AH237" s="25">
        <v>3678567</v>
      </c>
      <c r="AI237" s="25">
        <v>3774310</v>
      </c>
      <c r="AJ237" s="25">
        <v>3862998</v>
      </c>
      <c r="AK237" s="25">
        <v>3945902</v>
      </c>
      <c r="AL237" s="25">
        <v>4029044</v>
      </c>
      <c r="AM237" s="25">
        <v>4120615</v>
      </c>
      <c r="AN237" s="25">
        <v>4226293</v>
      </c>
      <c r="AO237" s="25">
        <v>4348808</v>
      </c>
      <c r="AP237" s="25">
        <v>4485945</v>
      </c>
      <c r="AQ237" s="25">
        <v>4632451</v>
      </c>
      <c r="AR237" s="25">
        <v>4780455</v>
      </c>
      <c r="AS237" s="25">
        <v>4924406</v>
      </c>
      <c r="AT237" s="25">
        <v>5062571</v>
      </c>
      <c r="AU237" s="25">
        <v>5197040</v>
      </c>
      <c r="AV237" s="25">
        <v>5330629</v>
      </c>
      <c r="AW237" s="25">
        <v>5467770</v>
      </c>
      <c r="AX237" s="25">
        <v>5611643</v>
      </c>
      <c r="AY237" s="25">
        <v>5762881</v>
      </c>
      <c r="AZ237" s="25">
        <v>5920360</v>
      </c>
      <c r="BA237" s="25">
        <v>6083417</v>
      </c>
      <c r="BB237" s="25">
        <v>6250840</v>
      </c>
      <c r="BC237" s="25">
        <v>6421674</v>
      </c>
      <c r="BD237" s="25">
        <v>6595939</v>
      </c>
      <c r="BE237" s="25">
        <v>6773807</v>
      </c>
      <c r="BF237" s="25">
        <v>6954721</v>
      </c>
      <c r="BG237" s="25">
        <v>7137997</v>
      </c>
      <c r="BH237" s="25">
        <v>7323162</v>
      </c>
      <c r="BI237" s="25">
        <v>7509952</v>
      </c>
      <c r="BJ237" s="25">
        <v>7698476</v>
      </c>
      <c r="BK237" s="25">
        <v>7889095</v>
      </c>
      <c r="BL237" s="25">
        <v>8082359</v>
      </c>
      <c r="BM237" s="25">
        <v>8278737</v>
      </c>
      <c r="BN237" s="25">
        <v>8478242</v>
      </c>
    </row>
    <row r="238" spans="1:66" x14ac:dyDescent="0.25">
      <c r="A238" s="25" t="s">
        <v>383</v>
      </c>
      <c r="B238" s="25" t="s">
        <v>71</v>
      </c>
      <c r="C238" s="25" t="s">
        <v>1444</v>
      </c>
      <c r="D238" s="25" t="s">
        <v>1445</v>
      </c>
      <c r="E238" s="25">
        <v>27397208</v>
      </c>
      <c r="F238" s="25">
        <v>28224186</v>
      </c>
      <c r="G238" s="25">
        <v>29080945</v>
      </c>
      <c r="H238" s="25">
        <v>29966873</v>
      </c>
      <c r="I238" s="25">
        <v>30881136</v>
      </c>
      <c r="J238" s="25">
        <v>31822656</v>
      </c>
      <c r="K238" s="25">
        <v>32789129</v>
      </c>
      <c r="L238" s="25">
        <v>33778804</v>
      </c>
      <c r="M238" s="25">
        <v>34791418</v>
      </c>
      <c r="N238" s="25">
        <v>35827089</v>
      </c>
      <c r="O238" s="25">
        <v>36884525</v>
      </c>
      <c r="P238" s="25">
        <v>37963280</v>
      </c>
      <c r="Q238" s="25">
        <v>39058594</v>
      </c>
      <c r="R238" s="25">
        <v>40159581</v>
      </c>
      <c r="S238" s="25">
        <v>41252320</v>
      </c>
      <c r="T238" s="25">
        <v>42326307</v>
      </c>
      <c r="U238" s="25">
        <v>43377270</v>
      </c>
      <c r="V238" s="25">
        <v>44405903</v>
      </c>
      <c r="W238" s="25">
        <v>45413082</v>
      </c>
      <c r="X238" s="25">
        <v>46401750</v>
      </c>
      <c r="Y238" s="25">
        <v>47374463</v>
      </c>
      <c r="Z238" s="25">
        <v>48326269</v>
      </c>
      <c r="AA238" s="25">
        <v>49255889</v>
      </c>
      <c r="AB238" s="25">
        <v>50173922</v>
      </c>
      <c r="AC238" s="25">
        <v>51094870</v>
      </c>
      <c r="AD238" s="25">
        <v>52026901</v>
      </c>
      <c r="AE238" s="25">
        <v>52980105</v>
      </c>
      <c r="AF238" s="25">
        <v>53945872</v>
      </c>
      <c r="AG238" s="25">
        <v>54891520</v>
      </c>
      <c r="AH238" s="25">
        <v>55772169</v>
      </c>
      <c r="AI238" s="25">
        <v>56558196</v>
      </c>
      <c r="AJ238" s="25">
        <v>57232471</v>
      </c>
      <c r="AK238" s="25">
        <v>57811025</v>
      </c>
      <c r="AL238" s="25">
        <v>58337773</v>
      </c>
      <c r="AM238" s="25">
        <v>58875275</v>
      </c>
      <c r="AN238" s="25">
        <v>59467272</v>
      </c>
      <c r="AO238" s="25">
        <v>60130190</v>
      </c>
      <c r="AP238" s="25">
        <v>60846588</v>
      </c>
      <c r="AQ238" s="25">
        <v>61585103</v>
      </c>
      <c r="AR238" s="25">
        <v>62298569</v>
      </c>
      <c r="AS238" s="25">
        <v>62952639</v>
      </c>
      <c r="AT238" s="25">
        <v>63539190</v>
      </c>
      <c r="AU238" s="25">
        <v>64069093</v>
      </c>
      <c r="AV238" s="25">
        <v>64549867</v>
      </c>
      <c r="AW238" s="25">
        <v>64995303</v>
      </c>
      <c r="AX238" s="25">
        <v>65416189</v>
      </c>
      <c r="AY238" s="25">
        <v>65812540</v>
      </c>
      <c r="AZ238" s="25">
        <v>66182064</v>
      </c>
      <c r="BA238" s="25">
        <v>66530980</v>
      </c>
      <c r="BB238" s="25">
        <v>66866834</v>
      </c>
      <c r="BC238" s="25">
        <v>67195032</v>
      </c>
      <c r="BD238" s="25">
        <v>67518379</v>
      </c>
      <c r="BE238" s="25">
        <v>67835969</v>
      </c>
      <c r="BF238" s="25">
        <v>68144519</v>
      </c>
      <c r="BG238" s="25">
        <v>68438748</v>
      </c>
      <c r="BH238" s="25">
        <v>68714519</v>
      </c>
      <c r="BI238" s="25">
        <v>68971313</v>
      </c>
      <c r="BJ238" s="25">
        <v>69209817</v>
      </c>
      <c r="BK238" s="25">
        <v>69428454</v>
      </c>
      <c r="BL238" s="25">
        <v>69625581</v>
      </c>
      <c r="BM238" s="25">
        <v>69799978</v>
      </c>
      <c r="BN238" s="25">
        <v>69950844</v>
      </c>
    </row>
    <row r="239" spans="1:66" x14ac:dyDescent="0.25">
      <c r="A239" s="25" t="s">
        <v>353</v>
      </c>
      <c r="B239" s="25" t="s">
        <v>193</v>
      </c>
      <c r="C239" s="25" t="s">
        <v>1444</v>
      </c>
      <c r="D239" s="25" t="s">
        <v>1445</v>
      </c>
      <c r="E239" s="25">
        <v>2087053</v>
      </c>
      <c r="F239" s="25">
        <v>2159134</v>
      </c>
      <c r="G239" s="25">
        <v>2236564</v>
      </c>
      <c r="H239" s="25">
        <v>2318252</v>
      </c>
      <c r="I239" s="25">
        <v>2402473</v>
      </c>
      <c r="J239" s="25">
        <v>2487975</v>
      </c>
      <c r="K239" s="25">
        <v>2574506</v>
      </c>
      <c r="L239" s="25">
        <v>2662257</v>
      </c>
      <c r="M239" s="25">
        <v>2750932</v>
      </c>
      <c r="N239" s="25">
        <v>2840265</v>
      </c>
      <c r="O239" s="25">
        <v>2930108</v>
      </c>
      <c r="P239" s="25">
        <v>3020419</v>
      </c>
      <c r="Q239" s="25">
        <v>3111284</v>
      </c>
      <c r="R239" s="25">
        <v>3203035</v>
      </c>
      <c r="S239" s="25">
        <v>3296092</v>
      </c>
      <c r="T239" s="25">
        <v>3390941</v>
      </c>
      <c r="U239" s="25">
        <v>3487658</v>
      </c>
      <c r="V239" s="25">
        <v>3586516</v>
      </c>
      <c r="W239" s="25">
        <v>3688411</v>
      </c>
      <c r="X239" s="25">
        <v>3794457</v>
      </c>
      <c r="Y239" s="25">
        <v>3905443</v>
      </c>
      <c r="Z239" s="25">
        <v>4020818</v>
      </c>
      <c r="AA239" s="25">
        <v>4140297</v>
      </c>
      <c r="AB239" s="25">
        <v>4265278</v>
      </c>
      <c r="AC239" s="25">
        <v>4397563</v>
      </c>
      <c r="AD239" s="25">
        <v>4537820</v>
      </c>
      <c r="AE239" s="25">
        <v>4687328</v>
      </c>
      <c r="AF239" s="25">
        <v>4843997</v>
      </c>
      <c r="AG239" s="25">
        <v>5001172</v>
      </c>
      <c r="AH239" s="25">
        <v>5149872</v>
      </c>
      <c r="AI239" s="25">
        <v>5283811</v>
      </c>
      <c r="AJ239" s="25">
        <v>5400636</v>
      </c>
      <c r="AK239" s="25">
        <v>5502490</v>
      </c>
      <c r="AL239" s="25">
        <v>5593317</v>
      </c>
      <c r="AM239" s="25">
        <v>5679169</v>
      </c>
      <c r="AN239" s="25">
        <v>5764806</v>
      </c>
      <c r="AO239" s="25">
        <v>5851354</v>
      </c>
      <c r="AP239" s="25">
        <v>5938404</v>
      </c>
      <c r="AQ239" s="25">
        <v>6027395</v>
      </c>
      <c r="AR239" s="25">
        <v>6119664</v>
      </c>
      <c r="AS239" s="25">
        <v>6216329</v>
      </c>
      <c r="AT239" s="25">
        <v>6318510</v>
      </c>
      <c r="AU239" s="25">
        <v>6426861</v>
      </c>
      <c r="AV239" s="25">
        <v>6541550</v>
      </c>
      <c r="AW239" s="25">
        <v>6662391</v>
      </c>
      <c r="AX239" s="25">
        <v>6789318</v>
      </c>
      <c r="AY239" s="25">
        <v>6922590</v>
      </c>
      <c r="AZ239" s="25">
        <v>7062667</v>
      </c>
      <c r="BA239" s="25">
        <v>7209924</v>
      </c>
      <c r="BB239" s="25">
        <v>7364752</v>
      </c>
      <c r="BC239" s="25">
        <v>7527397</v>
      </c>
      <c r="BD239" s="25">
        <v>7697507</v>
      </c>
      <c r="BE239" s="25">
        <v>7874838</v>
      </c>
      <c r="BF239" s="25">
        <v>8059782</v>
      </c>
      <c r="BG239" s="25">
        <v>8252828</v>
      </c>
      <c r="BH239" s="25">
        <v>8454019</v>
      </c>
      <c r="BI239" s="25">
        <v>8663575</v>
      </c>
      <c r="BJ239" s="25">
        <v>8880270</v>
      </c>
      <c r="BK239" s="25">
        <v>9100847</v>
      </c>
      <c r="BL239" s="25">
        <v>9321023</v>
      </c>
      <c r="BM239" s="25">
        <v>9537642</v>
      </c>
      <c r="BN239" s="25">
        <v>9749625</v>
      </c>
    </row>
    <row r="240" spans="1:66" x14ac:dyDescent="0.25">
      <c r="A240" s="25" t="s">
        <v>354</v>
      </c>
      <c r="B240" s="25" t="s">
        <v>192</v>
      </c>
      <c r="C240" s="25" t="s">
        <v>1444</v>
      </c>
      <c r="D240" s="25" t="s">
        <v>1445</v>
      </c>
      <c r="E240" s="25">
        <v>1603254</v>
      </c>
      <c r="F240" s="25">
        <v>1658364</v>
      </c>
      <c r="G240" s="25">
        <v>1715408</v>
      </c>
      <c r="H240" s="25">
        <v>1773854</v>
      </c>
      <c r="I240" s="25">
        <v>1833065</v>
      </c>
      <c r="J240" s="25">
        <v>1892596</v>
      </c>
      <c r="K240" s="25">
        <v>1952144</v>
      </c>
      <c r="L240" s="25">
        <v>2011762</v>
      </c>
      <c r="M240" s="25">
        <v>2071793</v>
      </c>
      <c r="N240" s="25">
        <v>2132800</v>
      </c>
      <c r="O240" s="25">
        <v>2195165</v>
      </c>
      <c r="P240" s="25">
        <v>2258965</v>
      </c>
      <c r="Q240" s="25">
        <v>2324019</v>
      </c>
      <c r="R240" s="25">
        <v>2390212</v>
      </c>
      <c r="S240" s="25">
        <v>2457379</v>
      </c>
      <c r="T240" s="25">
        <v>2525374</v>
      </c>
      <c r="U240" s="25">
        <v>2594315</v>
      </c>
      <c r="V240" s="25">
        <v>2664262</v>
      </c>
      <c r="W240" s="25">
        <v>2734899</v>
      </c>
      <c r="X240" s="25">
        <v>2805817</v>
      </c>
      <c r="Y240" s="25">
        <v>2876809</v>
      </c>
      <c r="Z240" s="25">
        <v>2947783</v>
      </c>
      <c r="AA240" s="25">
        <v>3019064</v>
      </c>
      <c r="AB240" s="25">
        <v>3091510</v>
      </c>
      <c r="AC240" s="25">
        <v>3166215</v>
      </c>
      <c r="AD240" s="25">
        <v>3244024</v>
      </c>
      <c r="AE240" s="25">
        <v>3324462</v>
      </c>
      <c r="AF240" s="25">
        <v>3407310</v>
      </c>
      <c r="AG240" s="25">
        <v>3493892</v>
      </c>
      <c r="AH240" s="25">
        <v>3585867</v>
      </c>
      <c r="AI240" s="25">
        <v>3683978</v>
      </c>
      <c r="AJ240" s="25">
        <v>3789188</v>
      </c>
      <c r="AK240" s="25">
        <v>3899843</v>
      </c>
      <c r="AL240" s="25">
        <v>4010789</v>
      </c>
      <c r="AM240" s="25">
        <v>4115105</v>
      </c>
      <c r="AN240" s="25">
        <v>4207841</v>
      </c>
      <c r="AO240" s="25">
        <v>4287337</v>
      </c>
      <c r="AP240" s="25">
        <v>4355125</v>
      </c>
      <c r="AQ240" s="25">
        <v>4413477</v>
      </c>
      <c r="AR240" s="25">
        <v>4466133</v>
      </c>
      <c r="AS240" s="25">
        <v>4516128</v>
      </c>
      <c r="AT240" s="25">
        <v>4564087</v>
      </c>
      <c r="AU240" s="25">
        <v>4610018</v>
      </c>
      <c r="AV240" s="25">
        <v>4655752</v>
      </c>
      <c r="AW240" s="25">
        <v>4703396</v>
      </c>
      <c r="AX240" s="25">
        <v>4754652</v>
      </c>
      <c r="AY240" s="25">
        <v>4810114</v>
      </c>
      <c r="AZ240" s="25">
        <v>4870142</v>
      </c>
      <c r="BA240" s="25">
        <v>4935765</v>
      </c>
      <c r="BB240" s="25">
        <v>5007953</v>
      </c>
      <c r="BC240" s="25">
        <v>5087211</v>
      </c>
      <c r="BD240" s="25">
        <v>5174076</v>
      </c>
      <c r="BE240" s="25">
        <v>5267906</v>
      </c>
      <c r="BF240" s="25">
        <v>5366376</v>
      </c>
      <c r="BG240" s="25">
        <v>5466324</v>
      </c>
      <c r="BH240" s="25">
        <v>5565283</v>
      </c>
      <c r="BI240" s="25">
        <v>5662371</v>
      </c>
      <c r="BJ240" s="25">
        <v>5757667</v>
      </c>
      <c r="BK240" s="25">
        <v>5850902</v>
      </c>
      <c r="BL240" s="25">
        <v>5942094</v>
      </c>
      <c r="BM240" s="25">
        <v>6031187</v>
      </c>
      <c r="BN240" s="25">
        <v>6117933</v>
      </c>
    </row>
    <row r="241" spans="1:66" x14ac:dyDescent="0.25">
      <c r="A241" s="25" t="s">
        <v>1333</v>
      </c>
      <c r="B241" s="25" t="s">
        <v>1332</v>
      </c>
      <c r="C241" s="25" t="s">
        <v>1444</v>
      </c>
      <c r="D241" s="25" t="s">
        <v>1445</v>
      </c>
      <c r="E241" s="25">
        <v>209749023</v>
      </c>
      <c r="F241" s="25">
        <v>215629972</v>
      </c>
      <c r="G241" s="25">
        <v>221676249</v>
      </c>
      <c r="H241" s="25">
        <v>227866079</v>
      </c>
      <c r="I241" s="25">
        <v>234169957</v>
      </c>
      <c r="J241" s="25">
        <v>240564863</v>
      </c>
      <c r="K241" s="25">
        <v>247044234</v>
      </c>
      <c r="L241" s="25">
        <v>253607485</v>
      </c>
      <c r="M241" s="25">
        <v>260246118</v>
      </c>
      <c r="N241" s="25">
        <v>266952916</v>
      </c>
      <c r="O241" s="25">
        <v>273723962</v>
      </c>
      <c r="P241" s="25">
        <v>280552945</v>
      </c>
      <c r="Q241" s="25">
        <v>287442489</v>
      </c>
      <c r="R241" s="25">
        <v>294409011</v>
      </c>
      <c r="S241" s="25">
        <v>301475452</v>
      </c>
      <c r="T241" s="25">
        <v>308657753</v>
      </c>
      <c r="U241" s="25">
        <v>315955197</v>
      </c>
      <c r="V241" s="25">
        <v>323363576</v>
      </c>
      <c r="W241" s="25">
        <v>330890816</v>
      </c>
      <c r="X241" s="25">
        <v>338545320</v>
      </c>
      <c r="Y241" s="25">
        <v>346328178</v>
      </c>
      <c r="Z241" s="25">
        <v>354241995</v>
      </c>
      <c r="AA241" s="25">
        <v>362272025</v>
      </c>
      <c r="AB241" s="25">
        <v>370377355</v>
      </c>
      <c r="AC241" s="25">
        <v>378506071</v>
      </c>
      <c r="AD241" s="25">
        <v>386619091</v>
      </c>
      <c r="AE241" s="25">
        <v>394697236</v>
      </c>
      <c r="AF241" s="25">
        <v>402742139</v>
      </c>
      <c r="AG241" s="25">
        <v>410761042</v>
      </c>
      <c r="AH241" s="25">
        <v>418769937</v>
      </c>
      <c r="AI241" s="25">
        <v>426777889</v>
      </c>
      <c r="AJ241" s="25">
        <v>434776652</v>
      </c>
      <c r="AK241" s="25">
        <v>442751009</v>
      </c>
      <c r="AL241" s="25">
        <v>450695871</v>
      </c>
      <c r="AM241" s="25">
        <v>458608078</v>
      </c>
      <c r="AN241" s="25">
        <v>466483148</v>
      </c>
      <c r="AO241" s="25">
        <v>474321040</v>
      </c>
      <c r="AP241" s="25">
        <v>482112390</v>
      </c>
      <c r="AQ241" s="25">
        <v>489832061</v>
      </c>
      <c r="AR241" s="25">
        <v>497441659</v>
      </c>
      <c r="AS241" s="25">
        <v>504921279</v>
      </c>
      <c r="AT241" s="25">
        <v>512247446</v>
      </c>
      <c r="AU241" s="25">
        <v>519420841</v>
      </c>
      <c r="AV241" s="25">
        <v>526462542</v>
      </c>
      <c r="AW241" s="25">
        <v>533415243</v>
      </c>
      <c r="AX241" s="25">
        <v>540306150</v>
      </c>
      <c r="AY241" s="25">
        <v>547139431</v>
      </c>
      <c r="AZ241" s="25">
        <v>553909998</v>
      </c>
      <c r="BA241" s="25">
        <v>560624662</v>
      </c>
      <c r="BB241" s="25">
        <v>567289597</v>
      </c>
      <c r="BC241" s="25">
        <v>573800616</v>
      </c>
      <c r="BD241" s="25">
        <v>580428448</v>
      </c>
      <c r="BE241" s="25">
        <v>586999600</v>
      </c>
      <c r="BF241" s="25">
        <v>593506947</v>
      </c>
      <c r="BG241" s="25">
        <v>599935349</v>
      </c>
      <c r="BH241" s="25">
        <v>606271936</v>
      </c>
      <c r="BI241" s="25">
        <v>612511541</v>
      </c>
      <c r="BJ241" s="25">
        <v>618653508</v>
      </c>
      <c r="BK241" s="25">
        <v>624698076</v>
      </c>
      <c r="BL241" s="25">
        <v>630644771</v>
      </c>
      <c r="BM241" s="25">
        <v>636492840</v>
      </c>
      <c r="BN241" s="25">
        <v>642239838</v>
      </c>
    </row>
    <row r="242" spans="1:66" x14ac:dyDescent="0.25">
      <c r="A242" s="25" t="s">
        <v>385</v>
      </c>
      <c r="B242" s="25" t="s">
        <v>384</v>
      </c>
      <c r="C242" s="25" t="s">
        <v>1444</v>
      </c>
      <c r="D242" s="25" t="s">
        <v>1445</v>
      </c>
      <c r="E242" s="25">
        <v>474535</v>
      </c>
      <c r="F242" s="25">
        <v>482852</v>
      </c>
      <c r="G242" s="25">
        <v>491575</v>
      </c>
      <c r="H242" s="25">
        <v>500652</v>
      </c>
      <c r="I242" s="25">
        <v>510035</v>
      </c>
      <c r="J242" s="25">
        <v>519676</v>
      </c>
      <c r="K242" s="25">
        <v>529328</v>
      </c>
      <c r="L242" s="25">
        <v>538906</v>
      </c>
      <c r="M242" s="25">
        <v>548817</v>
      </c>
      <c r="N242" s="25">
        <v>559620</v>
      </c>
      <c r="O242" s="25">
        <v>571565</v>
      </c>
      <c r="P242" s="25">
        <v>585250</v>
      </c>
      <c r="Q242" s="25">
        <v>600185</v>
      </c>
      <c r="R242" s="25">
        <v>614264</v>
      </c>
      <c r="S242" s="25">
        <v>624561</v>
      </c>
      <c r="T242" s="25">
        <v>629227</v>
      </c>
      <c r="U242" s="25">
        <v>627255</v>
      </c>
      <c r="V242" s="25">
        <v>619817</v>
      </c>
      <c r="W242" s="25">
        <v>610048</v>
      </c>
      <c r="X242" s="25">
        <v>602363</v>
      </c>
      <c r="Y242" s="25">
        <v>599907</v>
      </c>
      <c r="Z242" s="25">
        <v>603837</v>
      </c>
      <c r="AA242" s="25">
        <v>613233</v>
      </c>
      <c r="AB242" s="25">
        <v>626677</v>
      </c>
      <c r="AC242" s="25">
        <v>641845</v>
      </c>
      <c r="AD242" s="25">
        <v>657061</v>
      </c>
      <c r="AE242" s="25">
        <v>671747</v>
      </c>
      <c r="AF242" s="25">
        <v>686475</v>
      </c>
      <c r="AG242" s="25">
        <v>701812</v>
      </c>
      <c r="AH242" s="25">
        <v>718736</v>
      </c>
      <c r="AI242" s="25">
        <v>737814</v>
      </c>
      <c r="AJ242" s="25">
        <v>759526</v>
      </c>
      <c r="AK242" s="25">
        <v>783204</v>
      </c>
      <c r="AL242" s="25">
        <v>806867</v>
      </c>
      <c r="AM242" s="25">
        <v>827828</v>
      </c>
      <c r="AN242" s="25">
        <v>844333</v>
      </c>
      <c r="AO242" s="25">
        <v>855358</v>
      </c>
      <c r="AP242" s="25">
        <v>861870</v>
      </c>
      <c r="AQ242" s="25">
        <v>866523</v>
      </c>
      <c r="AR242" s="25">
        <v>873138</v>
      </c>
      <c r="AS242" s="25">
        <v>884366</v>
      </c>
      <c r="AT242" s="25">
        <v>901214</v>
      </c>
      <c r="AU242" s="25">
        <v>922699</v>
      </c>
      <c r="AV242" s="25">
        <v>947110</v>
      </c>
      <c r="AW242" s="25">
        <v>971889</v>
      </c>
      <c r="AX242" s="25">
        <v>995130</v>
      </c>
      <c r="AY242" s="25">
        <v>1016437</v>
      </c>
      <c r="AZ242" s="25">
        <v>1036388</v>
      </c>
      <c r="BA242" s="25">
        <v>1055428</v>
      </c>
      <c r="BB242" s="25">
        <v>1074286</v>
      </c>
      <c r="BC242" s="25">
        <v>1093517</v>
      </c>
      <c r="BD242" s="25">
        <v>1113154</v>
      </c>
      <c r="BE242" s="25">
        <v>1133002</v>
      </c>
      <c r="BF242" s="25">
        <v>1153288</v>
      </c>
      <c r="BG242" s="25">
        <v>1174333</v>
      </c>
      <c r="BH242" s="25">
        <v>1196294</v>
      </c>
      <c r="BI242" s="25">
        <v>1219289</v>
      </c>
      <c r="BJ242" s="25">
        <v>1243260</v>
      </c>
      <c r="BK242" s="25">
        <v>1267975</v>
      </c>
      <c r="BL242" s="25">
        <v>1293120</v>
      </c>
      <c r="BM242" s="25">
        <v>1318442</v>
      </c>
      <c r="BN242" s="25">
        <v>1343875</v>
      </c>
    </row>
    <row r="243" spans="1:66" x14ac:dyDescent="0.25">
      <c r="A243" s="25" t="s">
        <v>1335</v>
      </c>
      <c r="B243" s="25" t="s">
        <v>1334</v>
      </c>
      <c r="C243" s="25" t="s">
        <v>1444</v>
      </c>
      <c r="D243" s="25" t="s">
        <v>1445</v>
      </c>
      <c r="E243" s="25">
        <v>97553136</v>
      </c>
      <c r="F243" s="25">
        <v>100147125</v>
      </c>
      <c r="G243" s="25">
        <v>102808039</v>
      </c>
      <c r="H243" s="25">
        <v>105546241</v>
      </c>
      <c r="I243" s="25">
        <v>108376349</v>
      </c>
      <c r="J243" s="25">
        <v>111307810</v>
      </c>
      <c r="K243" s="25">
        <v>114351844</v>
      </c>
      <c r="L243" s="25">
        <v>117503838</v>
      </c>
      <c r="M243" s="25">
        <v>120739199</v>
      </c>
      <c r="N243" s="25">
        <v>124023275</v>
      </c>
      <c r="O243" s="25">
        <v>127335093</v>
      </c>
      <c r="P243" s="25">
        <v>130670746</v>
      </c>
      <c r="Q243" s="25">
        <v>134051048</v>
      </c>
      <c r="R243" s="25">
        <v>137511232</v>
      </c>
      <c r="S243" s="25">
        <v>141099598</v>
      </c>
      <c r="T243" s="25">
        <v>144855662</v>
      </c>
      <c r="U243" s="25">
        <v>148781943</v>
      </c>
      <c r="V243" s="25">
        <v>152881163</v>
      </c>
      <c r="W243" s="25">
        <v>157192250</v>
      </c>
      <c r="X243" s="25">
        <v>161761403</v>
      </c>
      <c r="Y243" s="25">
        <v>166616386</v>
      </c>
      <c r="Z243" s="25">
        <v>171766018</v>
      </c>
      <c r="AA243" s="25">
        <v>177185651</v>
      </c>
      <c r="AB243" s="25">
        <v>182825252</v>
      </c>
      <c r="AC243" s="25">
        <v>188614684</v>
      </c>
      <c r="AD243" s="25">
        <v>194494177</v>
      </c>
      <c r="AE243" s="25">
        <v>200443463</v>
      </c>
      <c r="AF243" s="25">
        <v>206447529</v>
      </c>
      <c r="AG243" s="25">
        <v>212456877</v>
      </c>
      <c r="AH243" s="25">
        <v>218415839</v>
      </c>
      <c r="AI243" s="25">
        <v>224280776</v>
      </c>
      <c r="AJ243" s="25">
        <v>230032568</v>
      </c>
      <c r="AK243" s="25">
        <v>235665095</v>
      </c>
      <c r="AL243" s="25">
        <v>241166641</v>
      </c>
      <c r="AM243" s="25">
        <v>246530980</v>
      </c>
      <c r="AN243" s="25">
        <v>251758674</v>
      </c>
      <c r="AO243" s="25">
        <v>256843601</v>
      </c>
      <c r="AP243" s="25">
        <v>261797640</v>
      </c>
      <c r="AQ243" s="25">
        <v>266664106</v>
      </c>
      <c r="AR243" s="25">
        <v>271501583</v>
      </c>
      <c r="AS243" s="25">
        <v>276357461</v>
      </c>
      <c r="AT243" s="25">
        <v>281251221</v>
      </c>
      <c r="AU243" s="25">
        <v>286188978</v>
      </c>
      <c r="AV243" s="25">
        <v>291188690</v>
      </c>
      <c r="AW243" s="25">
        <v>296266120</v>
      </c>
      <c r="AX243" s="25">
        <v>301435118</v>
      </c>
      <c r="AY243" s="25">
        <v>306703097</v>
      </c>
      <c r="AZ243" s="25">
        <v>312078867</v>
      </c>
      <c r="BA243" s="25">
        <v>317576769</v>
      </c>
      <c r="BB243" s="25">
        <v>323211867</v>
      </c>
      <c r="BC243" s="25">
        <v>328991681</v>
      </c>
      <c r="BD243" s="25">
        <v>334930074</v>
      </c>
      <c r="BE243" s="25">
        <v>341018430</v>
      </c>
      <c r="BF243" s="25">
        <v>347213697</v>
      </c>
      <c r="BG243" s="25">
        <v>353456440</v>
      </c>
      <c r="BH243" s="25">
        <v>359705464</v>
      </c>
      <c r="BI243" s="25">
        <v>365926929</v>
      </c>
      <c r="BJ243" s="25">
        <v>372133652</v>
      </c>
      <c r="BK243" s="25">
        <v>378386080</v>
      </c>
      <c r="BL243" s="25">
        <v>384771769</v>
      </c>
      <c r="BM243" s="25">
        <v>391344574</v>
      </c>
      <c r="BN243" s="25">
        <v>398128866</v>
      </c>
    </row>
    <row r="244" spans="1:66" x14ac:dyDescent="0.25">
      <c r="A244" s="25" t="s">
        <v>542</v>
      </c>
      <c r="B244" s="25" t="s">
        <v>251</v>
      </c>
      <c r="C244" s="25" t="s">
        <v>1444</v>
      </c>
      <c r="D244" s="25" t="s">
        <v>1445</v>
      </c>
      <c r="E244" s="25">
        <v>61574</v>
      </c>
      <c r="F244" s="25">
        <v>63721</v>
      </c>
      <c r="G244" s="25">
        <v>66233</v>
      </c>
      <c r="H244" s="25">
        <v>68975</v>
      </c>
      <c r="I244" s="25">
        <v>71744</v>
      </c>
      <c r="J244" s="25">
        <v>74348</v>
      </c>
      <c r="K244" s="25">
        <v>76774</v>
      </c>
      <c r="L244" s="25">
        <v>79034</v>
      </c>
      <c r="M244" s="25">
        <v>81076</v>
      </c>
      <c r="N244" s="25">
        <v>82861</v>
      </c>
      <c r="O244" s="25">
        <v>84344</v>
      </c>
      <c r="P244" s="25">
        <v>85492</v>
      </c>
      <c r="Q244" s="25">
        <v>86327</v>
      </c>
      <c r="R244" s="25">
        <v>86958</v>
      </c>
      <c r="S244" s="25">
        <v>87584</v>
      </c>
      <c r="T244" s="25">
        <v>88321</v>
      </c>
      <c r="U244" s="25">
        <v>89228</v>
      </c>
      <c r="V244" s="25">
        <v>90259</v>
      </c>
      <c r="W244" s="25">
        <v>91336</v>
      </c>
      <c r="X244" s="25">
        <v>92271</v>
      </c>
      <c r="Y244" s="25">
        <v>92966</v>
      </c>
      <c r="Z244" s="25">
        <v>93415</v>
      </c>
      <c r="AA244" s="25">
        <v>93636</v>
      </c>
      <c r="AB244" s="25">
        <v>93736</v>
      </c>
      <c r="AC244" s="25">
        <v>93793</v>
      </c>
      <c r="AD244" s="25">
        <v>93896</v>
      </c>
      <c r="AE244" s="25">
        <v>94081</v>
      </c>
      <c r="AF244" s="25">
        <v>94318</v>
      </c>
      <c r="AG244" s="25">
        <v>94592</v>
      </c>
      <c r="AH244" s="25">
        <v>94848</v>
      </c>
      <c r="AI244" s="25">
        <v>95069</v>
      </c>
      <c r="AJ244" s="25">
        <v>95243</v>
      </c>
      <c r="AK244" s="25">
        <v>95398</v>
      </c>
      <c r="AL244" s="25">
        <v>95556</v>
      </c>
      <c r="AM244" s="25">
        <v>95739</v>
      </c>
      <c r="AN244" s="25">
        <v>95972</v>
      </c>
      <c r="AO244" s="25">
        <v>96267</v>
      </c>
      <c r="AP244" s="25">
        <v>96621</v>
      </c>
      <c r="AQ244" s="25">
        <v>97036</v>
      </c>
      <c r="AR244" s="25">
        <v>97475</v>
      </c>
      <c r="AS244" s="25">
        <v>97962</v>
      </c>
      <c r="AT244" s="25">
        <v>98482</v>
      </c>
      <c r="AU244" s="25">
        <v>99023</v>
      </c>
      <c r="AV244" s="25">
        <v>99591</v>
      </c>
      <c r="AW244" s="25">
        <v>100214</v>
      </c>
      <c r="AX244" s="25">
        <v>100908</v>
      </c>
      <c r="AY244" s="25">
        <v>101714</v>
      </c>
      <c r="AZ244" s="25">
        <v>102577</v>
      </c>
      <c r="BA244" s="25">
        <v>103384</v>
      </c>
      <c r="BB244" s="25">
        <v>103897</v>
      </c>
      <c r="BC244" s="25">
        <v>103981</v>
      </c>
      <c r="BD244" s="25">
        <v>103558</v>
      </c>
      <c r="BE244" s="25">
        <v>102736</v>
      </c>
      <c r="BF244" s="25">
        <v>101768</v>
      </c>
      <c r="BG244" s="25">
        <v>101023</v>
      </c>
      <c r="BH244" s="25">
        <v>100780</v>
      </c>
      <c r="BI244" s="25">
        <v>101143</v>
      </c>
      <c r="BJ244" s="25">
        <v>102002</v>
      </c>
      <c r="BK244" s="25">
        <v>103199</v>
      </c>
      <c r="BL244" s="25">
        <v>104497</v>
      </c>
      <c r="BM244" s="25">
        <v>105697</v>
      </c>
      <c r="BN244" s="25">
        <v>106759</v>
      </c>
    </row>
    <row r="245" spans="1:66" x14ac:dyDescent="0.25">
      <c r="A245" s="25" t="s">
        <v>1337</v>
      </c>
      <c r="B245" s="25" t="s">
        <v>1336</v>
      </c>
      <c r="C245" s="25" t="s">
        <v>1444</v>
      </c>
      <c r="D245" s="25" t="s">
        <v>1445</v>
      </c>
      <c r="E245" s="25">
        <v>572839530</v>
      </c>
      <c r="F245" s="25">
        <v>584939711</v>
      </c>
      <c r="G245" s="25">
        <v>597494450</v>
      </c>
      <c r="H245" s="25">
        <v>610498308</v>
      </c>
      <c r="I245" s="25">
        <v>623943328</v>
      </c>
      <c r="J245" s="25">
        <v>637823175</v>
      </c>
      <c r="K245" s="25">
        <v>652144171</v>
      </c>
      <c r="L245" s="25">
        <v>666908586</v>
      </c>
      <c r="M245" s="25">
        <v>682102192</v>
      </c>
      <c r="N245" s="25">
        <v>697706091</v>
      </c>
      <c r="O245" s="25">
        <v>713711358</v>
      </c>
      <c r="P245" s="25">
        <v>730107660</v>
      </c>
      <c r="Q245" s="25">
        <v>746911710</v>
      </c>
      <c r="R245" s="25">
        <v>764174968</v>
      </c>
      <c r="S245" s="25">
        <v>781966557</v>
      </c>
      <c r="T245" s="25">
        <v>800335570</v>
      </c>
      <c r="U245" s="25">
        <v>819292532</v>
      </c>
      <c r="V245" s="25">
        <v>838819900</v>
      </c>
      <c r="W245" s="25">
        <v>858901743</v>
      </c>
      <c r="X245" s="25">
        <v>879510842</v>
      </c>
      <c r="Y245" s="25">
        <v>900620583</v>
      </c>
      <c r="Z245" s="25">
        <v>922226632</v>
      </c>
      <c r="AA245" s="25">
        <v>944315173</v>
      </c>
      <c r="AB245" s="25">
        <v>966836458</v>
      </c>
      <c r="AC245" s="25">
        <v>989728262</v>
      </c>
      <c r="AD245" s="25">
        <v>1012942302</v>
      </c>
      <c r="AE245" s="25">
        <v>1036437878</v>
      </c>
      <c r="AF245" s="25">
        <v>1060208544</v>
      </c>
      <c r="AG245" s="25">
        <v>1084281159</v>
      </c>
      <c r="AH245" s="25">
        <v>1108702366</v>
      </c>
      <c r="AI245" s="25">
        <v>1133495194</v>
      </c>
      <c r="AJ245" s="25">
        <v>1158655616</v>
      </c>
      <c r="AK245" s="25">
        <v>1184133340</v>
      </c>
      <c r="AL245" s="25">
        <v>1209847774</v>
      </c>
      <c r="AM245" s="25">
        <v>1235693864</v>
      </c>
      <c r="AN245" s="25">
        <v>1261587780</v>
      </c>
      <c r="AO245" s="25">
        <v>1287476203</v>
      </c>
      <c r="AP245" s="25">
        <v>1313346375</v>
      </c>
      <c r="AQ245" s="25">
        <v>1339202700</v>
      </c>
      <c r="AR245" s="25">
        <v>1365067953</v>
      </c>
      <c r="AS245" s="25">
        <v>1390946065</v>
      </c>
      <c r="AT245" s="25">
        <v>1416822995</v>
      </c>
      <c r="AU245" s="25">
        <v>1442644044</v>
      </c>
      <c r="AV245" s="25">
        <v>1468324423</v>
      </c>
      <c r="AW245" s="25">
        <v>1493757846</v>
      </c>
      <c r="AX245" s="25">
        <v>1518861546</v>
      </c>
      <c r="AY245" s="25">
        <v>1543610686</v>
      </c>
      <c r="AZ245" s="25">
        <v>1568003175</v>
      </c>
      <c r="BA245" s="25">
        <v>1592010815</v>
      </c>
      <c r="BB245" s="25">
        <v>1615610187</v>
      </c>
      <c r="BC245" s="25">
        <v>1638792927</v>
      </c>
      <c r="BD245" s="25">
        <v>1661532158</v>
      </c>
      <c r="BE245" s="25">
        <v>1683740452</v>
      </c>
      <c r="BF245" s="25">
        <v>1705761545</v>
      </c>
      <c r="BG245" s="25">
        <v>1727632022</v>
      </c>
      <c r="BH245" s="25">
        <v>1749417067</v>
      </c>
      <c r="BI245" s="25">
        <v>1771187426</v>
      </c>
      <c r="BJ245" s="25">
        <v>1792883164</v>
      </c>
      <c r="BK245" s="25">
        <v>1814455018</v>
      </c>
      <c r="BL245" s="25">
        <v>1835776769</v>
      </c>
      <c r="BM245" s="25">
        <v>1856882402</v>
      </c>
      <c r="BN245" s="25">
        <v>1877902324</v>
      </c>
    </row>
    <row r="246" spans="1:66" x14ac:dyDescent="0.25">
      <c r="A246" s="25" t="s">
        <v>1339</v>
      </c>
      <c r="B246" s="25" t="s">
        <v>1338</v>
      </c>
      <c r="C246" s="25" t="s">
        <v>1444</v>
      </c>
      <c r="D246" s="25" t="s">
        <v>1445</v>
      </c>
      <c r="E246" s="25">
        <v>227233184</v>
      </c>
      <c r="F246" s="25">
        <v>232567007</v>
      </c>
      <c r="G246" s="25">
        <v>238121604</v>
      </c>
      <c r="H246" s="25">
        <v>243893375</v>
      </c>
      <c r="I246" s="25">
        <v>249873656</v>
      </c>
      <c r="J246" s="25">
        <v>256059849</v>
      </c>
      <c r="K246" s="25">
        <v>262454482</v>
      </c>
      <c r="L246" s="25">
        <v>269072404</v>
      </c>
      <c r="M246" s="25">
        <v>275937546</v>
      </c>
      <c r="N246" s="25">
        <v>283080501</v>
      </c>
      <c r="O246" s="25">
        <v>290526233</v>
      </c>
      <c r="P246" s="25">
        <v>298284475</v>
      </c>
      <c r="Q246" s="25">
        <v>306359650</v>
      </c>
      <c r="R246" s="25">
        <v>314761504</v>
      </c>
      <c r="S246" s="25">
        <v>323500333</v>
      </c>
      <c r="T246" s="25">
        <v>332583481</v>
      </c>
      <c r="U246" s="25">
        <v>342018937</v>
      </c>
      <c r="V246" s="25">
        <v>351808760</v>
      </c>
      <c r="W246" s="25">
        <v>361939456</v>
      </c>
      <c r="X246" s="25">
        <v>372404237</v>
      </c>
      <c r="Y246" s="25">
        <v>383188215</v>
      </c>
      <c r="Z246" s="25">
        <v>394281992</v>
      </c>
      <c r="AA246" s="25">
        <v>405688898</v>
      </c>
      <c r="AB246" s="25">
        <v>417425712</v>
      </c>
      <c r="AC246" s="25">
        <v>429521914</v>
      </c>
      <c r="AD246" s="25">
        <v>441988004</v>
      </c>
      <c r="AE246" s="25">
        <v>454835677</v>
      </c>
      <c r="AF246" s="25">
        <v>468053103</v>
      </c>
      <c r="AG246" s="25">
        <v>481594337</v>
      </c>
      <c r="AH246" s="25">
        <v>495407422</v>
      </c>
      <c r="AI246" s="25">
        <v>509451875</v>
      </c>
      <c r="AJ246" s="25">
        <v>523726960</v>
      </c>
      <c r="AK246" s="25">
        <v>538246439</v>
      </c>
      <c r="AL246" s="25">
        <v>553020385</v>
      </c>
      <c r="AM246" s="25">
        <v>568072070</v>
      </c>
      <c r="AN246" s="25">
        <v>583413287</v>
      </c>
      <c r="AO246" s="25">
        <v>599067774</v>
      </c>
      <c r="AP246" s="25">
        <v>615054341</v>
      </c>
      <c r="AQ246" s="25">
        <v>631400703</v>
      </c>
      <c r="AR246" s="25">
        <v>648148338</v>
      </c>
      <c r="AS246" s="25">
        <v>665327588</v>
      </c>
      <c r="AT246" s="25">
        <v>682956023</v>
      </c>
      <c r="AU246" s="25">
        <v>701066197</v>
      </c>
      <c r="AV246" s="25">
        <v>719716165</v>
      </c>
      <c r="AW246" s="25">
        <v>738983247</v>
      </c>
      <c r="AX246" s="25">
        <v>758924664</v>
      </c>
      <c r="AY246" s="25">
        <v>779566846</v>
      </c>
      <c r="AZ246" s="25">
        <v>800908567</v>
      </c>
      <c r="BA246" s="25">
        <v>822945490</v>
      </c>
      <c r="BB246" s="25">
        <v>845655209</v>
      </c>
      <c r="BC246" s="25">
        <v>869025115</v>
      </c>
      <c r="BD246" s="25">
        <v>893045863</v>
      </c>
      <c r="BE246" s="25">
        <v>917725880</v>
      </c>
      <c r="BF246" s="25">
        <v>943039474</v>
      </c>
      <c r="BG246" s="25">
        <v>968958352</v>
      </c>
      <c r="BH246" s="25">
        <v>995458498</v>
      </c>
      <c r="BI246" s="25">
        <v>1022530245</v>
      </c>
      <c r="BJ246" s="25">
        <v>1050162810</v>
      </c>
      <c r="BK246" s="25">
        <v>1078319512</v>
      </c>
      <c r="BL246" s="25">
        <v>1106957870</v>
      </c>
      <c r="BM246" s="25">
        <v>1136046775</v>
      </c>
      <c r="BN246" s="25">
        <v>1165563987</v>
      </c>
    </row>
    <row r="247" spans="1:66" x14ac:dyDescent="0.25">
      <c r="A247" s="25" t="s">
        <v>489</v>
      </c>
      <c r="B247" s="25" t="s">
        <v>171</v>
      </c>
      <c r="C247" s="25" t="s">
        <v>1444</v>
      </c>
      <c r="D247" s="25" t="s">
        <v>1445</v>
      </c>
      <c r="E247" s="25">
        <v>847973</v>
      </c>
      <c r="F247" s="25">
        <v>864814</v>
      </c>
      <c r="G247" s="25">
        <v>879436</v>
      </c>
      <c r="H247" s="25">
        <v>891948</v>
      </c>
      <c r="I247" s="25">
        <v>902620</v>
      </c>
      <c r="J247" s="25">
        <v>911742</v>
      </c>
      <c r="K247" s="25">
        <v>919218</v>
      </c>
      <c r="L247" s="25">
        <v>925233</v>
      </c>
      <c r="M247" s="25">
        <v>930792</v>
      </c>
      <c r="N247" s="25">
        <v>937184</v>
      </c>
      <c r="O247" s="25">
        <v>945357</v>
      </c>
      <c r="P247" s="25">
        <v>955753</v>
      </c>
      <c r="Q247" s="25">
        <v>968136</v>
      </c>
      <c r="R247" s="25">
        <v>982006</v>
      </c>
      <c r="S247" s="25">
        <v>996479</v>
      </c>
      <c r="T247" s="25">
        <v>1010934</v>
      </c>
      <c r="U247" s="25">
        <v>1025104</v>
      </c>
      <c r="V247" s="25">
        <v>1039210</v>
      </c>
      <c r="W247" s="25">
        <v>1053560</v>
      </c>
      <c r="X247" s="25">
        <v>1068644</v>
      </c>
      <c r="Y247" s="25">
        <v>1084743</v>
      </c>
      <c r="Z247" s="25">
        <v>1101983</v>
      </c>
      <c r="AA247" s="25">
        <v>1120019</v>
      </c>
      <c r="AB247" s="25">
        <v>1138071</v>
      </c>
      <c r="AC247" s="25">
        <v>1155083</v>
      </c>
      <c r="AD247" s="25">
        <v>1170296</v>
      </c>
      <c r="AE247" s="25">
        <v>1183382</v>
      </c>
      <c r="AF247" s="25">
        <v>1194532</v>
      </c>
      <c r="AG247" s="25">
        <v>1204150</v>
      </c>
      <c r="AH247" s="25">
        <v>1212858</v>
      </c>
      <c r="AI247" s="25">
        <v>1221121</v>
      </c>
      <c r="AJ247" s="25">
        <v>1229108</v>
      </c>
      <c r="AK247" s="25">
        <v>1236685</v>
      </c>
      <c r="AL247" s="25">
        <v>1243605</v>
      </c>
      <c r="AM247" s="25">
        <v>1249527</v>
      </c>
      <c r="AN247" s="25">
        <v>1254200</v>
      </c>
      <c r="AO247" s="25">
        <v>1257547</v>
      </c>
      <c r="AP247" s="25">
        <v>1259838</v>
      </c>
      <c r="AQ247" s="25">
        <v>1261699</v>
      </c>
      <c r="AR247" s="25">
        <v>1263927</v>
      </c>
      <c r="AS247" s="25">
        <v>1267159</v>
      </c>
      <c r="AT247" s="25">
        <v>1271627</v>
      </c>
      <c r="AU247" s="25">
        <v>1277210</v>
      </c>
      <c r="AV247" s="25">
        <v>1283564</v>
      </c>
      <c r="AW247" s="25">
        <v>1290115</v>
      </c>
      <c r="AX247" s="25">
        <v>1296497</v>
      </c>
      <c r="AY247" s="25">
        <v>1302552</v>
      </c>
      <c r="AZ247" s="25">
        <v>1308450</v>
      </c>
      <c r="BA247" s="25">
        <v>1314449</v>
      </c>
      <c r="BB247" s="25">
        <v>1320921</v>
      </c>
      <c r="BC247" s="25">
        <v>1328144</v>
      </c>
      <c r="BD247" s="25">
        <v>1336180</v>
      </c>
      <c r="BE247" s="25">
        <v>1344814</v>
      </c>
      <c r="BF247" s="25">
        <v>1353708</v>
      </c>
      <c r="BG247" s="25">
        <v>1362337</v>
      </c>
      <c r="BH247" s="25">
        <v>1370332</v>
      </c>
      <c r="BI247" s="25">
        <v>1377563</v>
      </c>
      <c r="BJ247" s="25">
        <v>1384060</v>
      </c>
      <c r="BK247" s="25">
        <v>1389841</v>
      </c>
      <c r="BL247" s="25">
        <v>1394969</v>
      </c>
      <c r="BM247" s="25">
        <v>1399491</v>
      </c>
      <c r="BN247" s="25">
        <v>1403374</v>
      </c>
    </row>
    <row r="248" spans="1:66" x14ac:dyDescent="0.25">
      <c r="A248" s="25" t="s">
        <v>326</v>
      </c>
      <c r="B248" s="25" t="s">
        <v>117</v>
      </c>
      <c r="C248" s="25" t="s">
        <v>1444</v>
      </c>
      <c r="D248" s="25" t="s">
        <v>1445</v>
      </c>
      <c r="E248" s="25">
        <v>4178235</v>
      </c>
      <c r="F248" s="25">
        <v>4238141</v>
      </c>
      <c r="G248" s="25">
        <v>4305477</v>
      </c>
      <c r="H248" s="25">
        <v>4380074</v>
      </c>
      <c r="I248" s="25">
        <v>4461111</v>
      </c>
      <c r="J248" s="25">
        <v>4547941</v>
      </c>
      <c r="K248" s="25">
        <v>4640995</v>
      </c>
      <c r="L248" s="25">
        <v>4740526</v>
      </c>
      <c r="M248" s="25">
        <v>4845220</v>
      </c>
      <c r="N248" s="25">
        <v>4953379</v>
      </c>
      <c r="O248" s="25">
        <v>5063805</v>
      </c>
      <c r="P248" s="25">
        <v>5176290</v>
      </c>
      <c r="Q248" s="25">
        <v>5291335</v>
      </c>
      <c r="R248" s="25">
        <v>5409338</v>
      </c>
      <c r="S248" s="25">
        <v>5530978</v>
      </c>
      <c r="T248" s="25">
        <v>5656912</v>
      </c>
      <c r="U248" s="25">
        <v>5786482</v>
      </c>
      <c r="V248" s="25">
        <v>5919958</v>
      </c>
      <c r="W248" s="25">
        <v>6060158</v>
      </c>
      <c r="X248" s="25">
        <v>6210756</v>
      </c>
      <c r="Y248" s="25">
        <v>6374040</v>
      </c>
      <c r="Z248" s="25">
        <v>6551232</v>
      </c>
      <c r="AA248" s="25">
        <v>6740520</v>
      </c>
      <c r="AB248" s="25">
        <v>6937332</v>
      </c>
      <c r="AC248" s="25">
        <v>7135265</v>
      </c>
      <c r="AD248" s="25">
        <v>7329590</v>
      </c>
      <c r="AE248" s="25">
        <v>7517854</v>
      </c>
      <c r="AF248" s="25">
        <v>7700733</v>
      </c>
      <c r="AG248" s="25">
        <v>7880333</v>
      </c>
      <c r="AH248" s="25">
        <v>8060211</v>
      </c>
      <c r="AI248" s="25">
        <v>8242509</v>
      </c>
      <c r="AJ248" s="25">
        <v>8427851</v>
      </c>
      <c r="AK248" s="25">
        <v>8613855</v>
      </c>
      <c r="AL248" s="25">
        <v>8795934</v>
      </c>
      <c r="AM248" s="25">
        <v>8967916</v>
      </c>
      <c r="AN248" s="25">
        <v>9125400</v>
      </c>
      <c r="AO248" s="25">
        <v>9267335</v>
      </c>
      <c r="AP248" s="25">
        <v>9395119</v>
      </c>
      <c r="AQ248" s="25">
        <v>9509862</v>
      </c>
      <c r="AR248" s="25">
        <v>9613587</v>
      </c>
      <c r="AS248" s="25">
        <v>9708347</v>
      </c>
      <c r="AT248" s="25">
        <v>9793915</v>
      </c>
      <c r="AU248" s="25">
        <v>9871261</v>
      </c>
      <c r="AV248" s="25">
        <v>9945282</v>
      </c>
      <c r="AW248" s="25">
        <v>10022278</v>
      </c>
      <c r="AX248" s="25">
        <v>10106778</v>
      </c>
      <c r="AY248" s="25">
        <v>10201211</v>
      </c>
      <c r="AZ248" s="25">
        <v>10304729</v>
      </c>
      <c r="BA248" s="25">
        <v>10414425</v>
      </c>
      <c r="BB248" s="25">
        <v>10525691</v>
      </c>
      <c r="BC248" s="25">
        <v>10635245</v>
      </c>
      <c r="BD248" s="25">
        <v>10741872</v>
      </c>
      <c r="BE248" s="25">
        <v>10846993</v>
      </c>
      <c r="BF248" s="25">
        <v>10952949</v>
      </c>
      <c r="BG248" s="25">
        <v>11063195</v>
      </c>
      <c r="BH248" s="25">
        <v>11179951</v>
      </c>
      <c r="BI248" s="25">
        <v>11303942</v>
      </c>
      <c r="BJ248" s="25">
        <v>11433438</v>
      </c>
      <c r="BK248" s="25">
        <v>11565203</v>
      </c>
      <c r="BL248" s="25">
        <v>11694721</v>
      </c>
      <c r="BM248" s="25">
        <v>11818618</v>
      </c>
      <c r="BN248" s="25">
        <v>11935764</v>
      </c>
    </row>
    <row r="249" spans="1:66" x14ac:dyDescent="0.25">
      <c r="A249" s="25" t="s">
        <v>402</v>
      </c>
      <c r="B249" s="25" t="s">
        <v>1340</v>
      </c>
      <c r="C249" s="25" t="s">
        <v>1444</v>
      </c>
      <c r="D249" s="25" t="s">
        <v>1445</v>
      </c>
      <c r="E249" s="25">
        <v>27472339</v>
      </c>
      <c r="F249" s="25">
        <v>28146909</v>
      </c>
      <c r="G249" s="25">
        <v>28832831</v>
      </c>
      <c r="H249" s="25">
        <v>29531362</v>
      </c>
      <c r="I249" s="25">
        <v>30244258</v>
      </c>
      <c r="J249" s="25">
        <v>30972996</v>
      </c>
      <c r="K249" s="25">
        <v>31717504</v>
      </c>
      <c r="L249" s="25">
        <v>32477994</v>
      </c>
      <c r="M249" s="25">
        <v>33256465</v>
      </c>
      <c r="N249" s="25">
        <v>34055391</v>
      </c>
      <c r="O249" s="25">
        <v>34876296</v>
      </c>
      <c r="P249" s="25">
        <v>35720603</v>
      </c>
      <c r="Q249" s="25">
        <v>36587267</v>
      </c>
      <c r="R249" s="25">
        <v>37472329</v>
      </c>
      <c r="S249" s="25">
        <v>38370278</v>
      </c>
      <c r="T249" s="25">
        <v>39277249</v>
      </c>
      <c r="U249" s="25">
        <v>40189561</v>
      </c>
      <c r="V249" s="25">
        <v>41108290</v>
      </c>
      <c r="W249" s="25">
        <v>42039983</v>
      </c>
      <c r="X249" s="25">
        <v>42994043</v>
      </c>
      <c r="Y249" s="25">
        <v>43975972</v>
      </c>
      <c r="Z249" s="25">
        <v>44988411</v>
      </c>
      <c r="AA249" s="25">
        <v>46025411</v>
      </c>
      <c r="AB249" s="25">
        <v>47073470</v>
      </c>
      <c r="AC249" s="25">
        <v>48114158</v>
      </c>
      <c r="AD249" s="25">
        <v>49133928</v>
      </c>
      <c r="AE249" s="25">
        <v>50128548</v>
      </c>
      <c r="AF249" s="25">
        <v>51100930</v>
      </c>
      <c r="AG249" s="25">
        <v>52053764</v>
      </c>
      <c r="AH249" s="25">
        <v>52992479</v>
      </c>
      <c r="AI249" s="25">
        <v>53921758</v>
      </c>
      <c r="AJ249" s="25">
        <v>54840595</v>
      </c>
      <c r="AK249" s="25">
        <v>55748946</v>
      </c>
      <c r="AL249" s="25">
        <v>56653808</v>
      </c>
      <c r="AM249" s="25">
        <v>57564209</v>
      </c>
      <c r="AN249" s="25">
        <v>58486453</v>
      </c>
      <c r="AO249" s="25">
        <v>59423278</v>
      </c>
      <c r="AP249" s="25">
        <v>60372571</v>
      </c>
      <c r="AQ249" s="25">
        <v>61329665</v>
      </c>
      <c r="AR249" s="25">
        <v>62287391</v>
      </c>
      <c r="AS249" s="25">
        <v>63240196</v>
      </c>
      <c r="AT249" s="25">
        <v>64192243</v>
      </c>
      <c r="AU249" s="25">
        <v>65145357</v>
      </c>
      <c r="AV249" s="25">
        <v>66089402</v>
      </c>
      <c r="AW249" s="25">
        <v>67010930</v>
      </c>
      <c r="AX249" s="25">
        <v>67903461</v>
      </c>
      <c r="AY249" s="25">
        <v>68756809</v>
      </c>
      <c r="AZ249" s="25">
        <v>69581854</v>
      </c>
      <c r="BA249" s="25">
        <v>70418612</v>
      </c>
      <c r="BB249" s="25">
        <v>71321406</v>
      </c>
      <c r="BC249" s="25">
        <v>72326992</v>
      </c>
      <c r="BD249" s="25">
        <v>73443254</v>
      </c>
      <c r="BE249" s="25">
        <v>74651046</v>
      </c>
      <c r="BF249" s="25">
        <v>75925454</v>
      </c>
      <c r="BG249" s="25">
        <v>77229262</v>
      </c>
      <c r="BH249" s="25">
        <v>78529413</v>
      </c>
      <c r="BI249" s="25">
        <v>79827868</v>
      </c>
      <c r="BJ249" s="25">
        <v>81116451</v>
      </c>
      <c r="BK249" s="25">
        <v>82340090</v>
      </c>
      <c r="BL249" s="25">
        <v>83429607</v>
      </c>
      <c r="BM249" s="25">
        <v>84339067</v>
      </c>
      <c r="BN249" s="25">
        <v>85042736</v>
      </c>
    </row>
    <row r="250" spans="1:66" x14ac:dyDescent="0.25">
      <c r="A250" s="25" t="s">
        <v>543</v>
      </c>
      <c r="B250" s="25" t="s">
        <v>261</v>
      </c>
      <c r="C250" s="25" t="s">
        <v>1444</v>
      </c>
      <c r="D250" s="25" t="s">
        <v>1445</v>
      </c>
      <c r="E250" s="25">
        <v>5321</v>
      </c>
      <c r="F250" s="25">
        <v>5330</v>
      </c>
      <c r="G250" s="25">
        <v>5340</v>
      </c>
      <c r="H250" s="25">
        <v>5341</v>
      </c>
      <c r="I250" s="25">
        <v>5354</v>
      </c>
      <c r="J250" s="25">
        <v>5388</v>
      </c>
      <c r="K250" s="25">
        <v>5435</v>
      </c>
      <c r="L250" s="25">
        <v>5510</v>
      </c>
      <c r="M250" s="25">
        <v>5598</v>
      </c>
      <c r="N250" s="25">
        <v>5671</v>
      </c>
      <c r="O250" s="25">
        <v>5740</v>
      </c>
      <c r="P250" s="25">
        <v>5770</v>
      </c>
      <c r="Q250" s="25">
        <v>5786</v>
      </c>
      <c r="R250" s="25">
        <v>5819</v>
      </c>
      <c r="S250" s="25">
        <v>5903</v>
      </c>
      <c r="T250" s="25">
        <v>6064</v>
      </c>
      <c r="U250" s="25">
        <v>6319</v>
      </c>
      <c r="V250" s="25">
        <v>6650</v>
      </c>
      <c r="W250" s="25">
        <v>7018</v>
      </c>
      <c r="X250" s="25">
        <v>7357</v>
      </c>
      <c r="Y250" s="25">
        <v>7631</v>
      </c>
      <c r="Z250" s="25">
        <v>7825</v>
      </c>
      <c r="AA250" s="25">
        <v>7951</v>
      </c>
      <c r="AB250" s="25">
        <v>8041</v>
      </c>
      <c r="AC250" s="25">
        <v>8110</v>
      </c>
      <c r="AD250" s="25">
        <v>8211</v>
      </c>
      <c r="AE250" s="25">
        <v>8341</v>
      </c>
      <c r="AF250" s="25">
        <v>8481</v>
      </c>
      <c r="AG250" s="25">
        <v>8637</v>
      </c>
      <c r="AH250" s="25">
        <v>8787</v>
      </c>
      <c r="AI250" s="25">
        <v>8910</v>
      </c>
      <c r="AJ250" s="25">
        <v>9014</v>
      </c>
      <c r="AK250" s="25">
        <v>9110</v>
      </c>
      <c r="AL250" s="25">
        <v>9194</v>
      </c>
      <c r="AM250" s="25">
        <v>9259</v>
      </c>
      <c r="AN250" s="25">
        <v>9298</v>
      </c>
      <c r="AO250" s="25">
        <v>9317</v>
      </c>
      <c r="AP250" s="25">
        <v>9328</v>
      </c>
      <c r="AQ250" s="25">
        <v>9332</v>
      </c>
      <c r="AR250" s="25">
        <v>9344</v>
      </c>
      <c r="AS250" s="25">
        <v>9392</v>
      </c>
      <c r="AT250" s="25">
        <v>9478</v>
      </c>
      <c r="AU250" s="25">
        <v>9593</v>
      </c>
      <c r="AV250" s="25">
        <v>9724</v>
      </c>
      <c r="AW250" s="25">
        <v>9871</v>
      </c>
      <c r="AX250" s="25">
        <v>9997</v>
      </c>
      <c r="AY250" s="25">
        <v>10118</v>
      </c>
      <c r="AZ250" s="25">
        <v>10219</v>
      </c>
      <c r="BA250" s="25">
        <v>10315</v>
      </c>
      <c r="BB250" s="25">
        <v>10413</v>
      </c>
      <c r="BC250" s="25">
        <v>10521</v>
      </c>
      <c r="BD250" s="25">
        <v>10626</v>
      </c>
      <c r="BE250" s="25">
        <v>10744</v>
      </c>
      <c r="BF250" s="25">
        <v>10849</v>
      </c>
      <c r="BG250" s="25">
        <v>10973</v>
      </c>
      <c r="BH250" s="25">
        <v>11099</v>
      </c>
      <c r="BI250" s="25">
        <v>11232</v>
      </c>
      <c r="BJ250" s="25">
        <v>11365</v>
      </c>
      <c r="BK250" s="25">
        <v>11505</v>
      </c>
      <c r="BL250" s="25">
        <v>11655</v>
      </c>
      <c r="BM250" s="25">
        <v>11792</v>
      </c>
      <c r="BN250" s="25">
        <v>11925</v>
      </c>
    </row>
    <row r="251" spans="1:66" x14ac:dyDescent="0.25">
      <c r="A251" s="25" t="s">
        <v>308</v>
      </c>
      <c r="B251" s="25" t="s">
        <v>141</v>
      </c>
      <c r="C251" s="25" t="s">
        <v>1444</v>
      </c>
      <c r="D251" s="25" t="s">
        <v>1445</v>
      </c>
      <c r="E251" s="25">
        <v>10052151</v>
      </c>
      <c r="F251" s="25">
        <v>10346695</v>
      </c>
      <c r="G251" s="25">
        <v>10651954</v>
      </c>
      <c r="H251" s="25">
        <v>10968196</v>
      </c>
      <c r="I251" s="25">
        <v>11295675</v>
      </c>
      <c r="J251" s="25">
        <v>11634837</v>
      </c>
      <c r="K251" s="25">
        <v>11985442</v>
      </c>
      <c r="L251" s="25">
        <v>12348188</v>
      </c>
      <c r="M251" s="25">
        <v>12725519</v>
      </c>
      <c r="N251" s="25">
        <v>13120587</v>
      </c>
      <c r="O251" s="25">
        <v>13535487</v>
      </c>
      <c r="P251" s="25">
        <v>13971698</v>
      </c>
      <c r="Q251" s="25">
        <v>14428340</v>
      </c>
      <c r="R251" s="25">
        <v>14902271</v>
      </c>
      <c r="S251" s="25">
        <v>15388933</v>
      </c>
      <c r="T251" s="25">
        <v>15885228</v>
      </c>
      <c r="U251" s="25">
        <v>16390161</v>
      </c>
      <c r="V251" s="25">
        <v>16905222</v>
      </c>
      <c r="W251" s="25">
        <v>17432756</v>
      </c>
      <c r="X251" s="25">
        <v>17976219</v>
      </c>
      <c r="Y251" s="25">
        <v>18538263</v>
      </c>
      <c r="Z251" s="25">
        <v>19120683</v>
      </c>
      <c r="AA251" s="25">
        <v>19723317</v>
      </c>
      <c r="AB251" s="25">
        <v>20344550</v>
      </c>
      <c r="AC251" s="25">
        <v>20981775</v>
      </c>
      <c r="AD251" s="25">
        <v>21633799</v>
      </c>
      <c r="AE251" s="25">
        <v>22296282</v>
      </c>
      <c r="AF251" s="25">
        <v>22971208</v>
      </c>
      <c r="AG251" s="25">
        <v>23670807</v>
      </c>
      <c r="AH251" s="25">
        <v>24411744</v>
      </c>
      <c r="AI251" s="25">
        <v>25203848</v>
      </c>
      <c r="AJ251" s="25">
        <v>26056605</v>
      </c>
      <c r="AK251" s="25">
        <v>26961204</v>
      </c>
      <c r="AL251" s="25">
        <v>27887204</v>
      </c>
      <c r="AM251" s="25">
        <v>28792649</v>
      </c>
      <c r="AN251" s="25">
        <v>29649128</v>
      </c>
      <c r="AO251" s="25">
        <v>30444523</v>
      </c>
      <c r="AP251" s="25">
        <v>31192853</v>
      </c>
      <c r="AQ251" s="25">
        <v>31924201</v>
      </c>
      <c r="AR251" s="25">
        <v>32682240</v>
      </c>
      <c r="AS251" s="25">
        <v>33499177</v>
      </c>
      <c r="AT251" s="25">
        <v>34385849</v>
      </c>
      <c r="AU251" s="25">
        <v>35334790</v>
      </c>
      <c r="AV251" s="25">
        <v>36337778</v>
      </c>
      <c r="AW251" s="25">
        <v>37379766</v>
      </c>
      <c r="AX251" s="25">
        <v>38450323</v>
      </c>
      <c r="AY251" s="25">
        <v>39548666</v>
      </c>
      <c r="AZ251" s="25">
        <v>40681416</v>
      </c>
      <c r="BA251" s="25">
        <v>41853944</v>
      </c>
      <c r="BB251" s="25">
        <v>43073830</v>
      </c>
      <c r="BC251" s="25">
        <v>44346532</v>
      </c>
      <c r="BD251" s="25">
        <v>45673520</v>
      </c>
      <c r="BE251" s="25">
        <v>47053033</v>
      </c>
      <c r="BF251" s="25">
        <v>48483132</v>
      </c>
      <c r="BG251" s="25">
        <v>49960563</v>
      </c>
      <c r="BH251" s="25">
        <v>51482638</v>
      </c>
      <c r="BI251" s="25">
        <v>53049231</v>
      </c>
      <c r="BJ251" s="25">
        <v>54660345</v>
      </c>
      <c r="BK251" s="25">
        <v>56313444</v>
      </c>
      <c r="BL251" s="25">
        <v>58005461</v>
      </c>
      <c r="BM251" s="25">
        <v>59734213</v>
      </c>
      <c r="BN251" s="25">
        <v>61498438</v>
      </c>
    </row>
    <row r="252" spans="1:66" x14ac:dyDescent="0.25">
      <c r="A252" s="25" t="s">
        <v>306</v>
      </c>
      <c r="B252" s="25" t="s">
        <v>178</v>
      </c>
      <c r="C252" s="25" t="s">
        <v>1444</v>
      </c>
      <c r="D252" s="25" t="s">
        <v>1445</v>
      </c>
      <c r="E252" s="25">
        <v>6767092</v>
      </c>
      <c r="F252" s="25">
        <v>6983824</v>
      </c>
      <c r="G252" s="25">
        <v>7215799</v>
      </c>
      <c r="H252" s="25">
        <v>7461636</v>
      </c>
      <c r="I252" s="25">
        <v>7719108</v>
      </c>
      <c r="J252" s="25">
        <v>7986062</v>
      </c>
      <c r="K252" s="25">
        <v>8263434</v>
      </c>
      <c r="L252" s="25">
        <v>8550444</v>
      </c>
      <c r="M252" s="25">
        <v>8841156</v>
      </c>
      <c r="N252" s="25">
        <v>9127855</v>
      </c>
      <c r="O252" s="25">
        <v>9405606</v>
      </c>
      <c r="P252" s="25">
        <v>9671856</v>
      </c>
      <c r="Q252" s="25">
        <v>9929644</v>
      </c>
      <c r="R252" s="25">
        <v>10186452</v>
      </c>
      <c r="S252" s="25">
        <v>10453029</v>
      </c>
      <c r="T252" s="25">
        <v>10737403</v>
      </c>
      <c r="U252" s="25">
        <v>11042975</v>
      </c>
      <c r="V252" s="25">
        <v>11368618</v>
      </c>
      <c r="W252" s="25">
        <v>11712540</v>
      </c>
      <c r="X252" s="25">
        <v>12071140</v>
      </c>
      <c r="Y252" s="25">
        <v>12442333</v>
      </c>
      <c r="Z252" s="25">
        <v>12825084</v>
      </c>
      <c r="AA252" s="25">
        <v>13221991</v>
      </c>
      <c r="AB252" s="25">
        <v>13638729</v>
      </c>
      <c r="AC252" s="25">
        <v>14082870</v>
      </c>
      <c r="AD252" s="25">
        <v>14559357</v>
      </c>
      <c r="AE252" s="25">
        <v>15070319</v>
      </c>
      <c r="AF252" s="25">
        <v>15612754</v>
      </c>
      <c r="AG252" s="25">
        <v>16180129</v>
      </c>
      <c r="AH252" s="25">
        <v>16763041</v>
      </c>
      <c r="AI252" s="25">
        <v>17354395</v>
      </c>
      <c r="AJ252" s="25">
        <v>17953534</v>
      </c>
      <c r="AK252" s="25">
        <v>18561668</v>
      </c>
      <c r="AL252" s="25">
        <v>19175986</v>
      </c>
      <c r="AM252" s="25">
        <v>19793541</v>
      </c>
      <c r="AN252" s="25">
        <v>20413157</v>
      </c>
      <c r="AO252" s="25">
        <v>21032817</v>
      </c>
      <c r="AP252" s="25">
        <v>21655392</v>
      </c>
      <c r="AQ252" s="25">
        <v>22290787</v>
      </c>
      <c r="AR252" s="25">
        <v>22952406</v>
      </c>
      <c r="AS252" s="25">
        <v>23650159</v>
      </c>
      <c r="AT252" s="25">
        <v>24388974</v>
      </c>
      <c r="AU252" s="25">
        <v>25167261</v>
      </c>
      <c r="AV252" s="25">
        <v>25980547</v>
      </c>
      <c r="AW252" s="25">
        <v>26821300</v>
      </c>
      <c r="AX252" s="25">
        <v>27684590</v>
      </c>
      <c r="AY252" s="25">
        <v>28571475</v>
      </c>
      <c r="AZ252" s="25">
        <v>29486335</v>
      </c>
      <c r="BA252" s="25">
        <v>30431734</v>
      </c>
      <c r="BB252" s="25">
        <v>31411096</v>
      </c>
      <c r="BC252" s="25">
        <v>32428164</v>
      </c>
      <c r="BD252" s="25">
        <v>33476772</v>
      </c>
      <c r="BE252" s="25">
        <v>34558700</v>
      </c>
      <c r="BF252" s="25">
        <v>35694519</v>
      </c>
      <c r="BG252" s="25">
        <v>36911530</v>
      </c>
      <c r="BH252" s="25">
        <v>38225447</v>
      </c>
      <c r="BI252" s="25">
        <v>39649173</v>
      </c>
      <c r="BJ252" s="25">
        <v>41166588</v>
      </c>
      <c r="BK252" s="25">
        <v>42729032</v>
      </c>
      <c r="BL252" s="25">
        <v>44269587</v>
      </c>
      <c r="BM252" s="25">
        <v>45741000</v>
      </c>
      <c r="BN252" s="25">
        <v>47123533</v>
      </c>
    </row>
    <row r="253" spans="1:66" x14ac:dyDescent="0.25">
      <c r="A253" s="25" t="s">
        <v>416</v>
      </c>
      <c r="B253" s="25" t="s">
        <v>87</v>
      </c>
      <c r="C253" s="25" t="s">
        <v>1444</v>
      </c>
      <c r="D253" s="25" t="s">
        <v>1445</v>
      </c>
      <c r="E253" s="25">
        <v>42664646</v>
      </c>
      <c r="F253" s="25">
        <v>43206353</v>
      </c>
      <c r="G253" s="25">
        <v>43752227</v>
      </c>
      <c r="H253" s="25">
        <v>44288607</v>
      </c>
      <c r="I253" s="25">
        <v>44796959</v>
      </c>
      <c r="J253" s="25">
        <v>45264552</v>
      </c>
      <c r="K253" s="25">
        <v>45684983</v>
      </c>
      <c r="L253" s="25">
        <v>46063219</v>
      </c>
      <c r="M253" s="25">
        <v>46411816</v>
      </c>
      <c r="N253" s="25">
        <v>46749289</v>
      </c>
      <c r="O253" s="25">
        <v>47088862</v>
      </c>
      <c r="P253" s="25">
        <v>47435008</v>
      </c>
      <c r="Q253" s="25">
        <v>47783006</v>
      </c>
      <c r="R253" s="25">
        <v>48125829</v>
      </c>
      <c r="S253" s="25">
        <v>48452623</v>
      </c>
      <c r="T253" s="25">
        <v>48755662</v>
      </c>
      <c r="U253" s="25">
        <v>49032729</v>
      </c>
      <c r="V253" s="25">
        <v>49287118</v>
      </c>
      <c r="W253" s="25">
        <v>49523304</v>
      </c>
      <c r="X253" s="25">
        <v>49747998</v>
      </c>
      <c r="Y253" s="25">
        <v>49965872</v>
      </c>
      <c r="Z253" s="25">
        <v>50221000</v>
      </c>
      <c r="AA253" s="25">
        <v>50384000</v>
      </c>
      <c r="AB253" s="25">
        <v>50564000</v>
      </c>
      <c r="AC253" s="25">
        <v>50754000</v>
      </c>
      <c r="AD253" s="25">
        <v>50917000</v>
      </c>
      <c r="AE253" s="25">
        <v>51097000</v>
      </c>
      <c r="AF253" s="25">
        <v>51293000</v>
      </c>
      <c r="AG253" s="25">
        <v>51521000</v>
      </c>
      <c r="AH253" s="25">
        <v>51773000</v>
      </c>
      <c r="AI253" s="25">
        <v>51891400</v>
      </c>
      <c r="AJ253" s="25">
        <v>52000500</v>
      </c>
      <c r="AK253" s="25">
        <v>52150400</v>
      </c>
      <c r="AL253" s="25">
        <v>52179200</v>
      </c>
      <c r="AM253" s="25">
        <v>51921400</v>
      </c>
      <c r="AN253" s="25">
        <v>51512800</v>
      </c>
      <c r="AO253" s="25">
        <v>51057800</v>
      </c>
      <c r="AP253" s="25">
        <v>50594600</v>
      </c>
      <c r="AQ253" s="25">
        <v>50144500</v>
      </c>
      <c r="AR253" s="25">
        <v>49674000</v>
      </c>
      <c r="AS253" s="25">
        <v>49176500</v>
      </c>
      <c r="AT253" s="25">
        <v>48662400</v>
      </c>
      <c r="AU253" s="25">
        <v>48202470</v>
      </c>
      <c r="AV253" s="25">
        <v>47812949</v>
      </c>
      <c r="AW253" s="25">
        <v>47451626</v>
      </c>
      <c r="AX253" s="25">
        <v>47105171</v>
      </c>
      <c r="AY253" s="25">
        <v>46787786</v>
      </c>
      <c r="AZ253" s="25">
        <v>46509355</v>
      </c>
      <c r="BA253" s="25">
        <v>46258189</v>
      </c>
      <c r="BB253" s="25">
        <v>46053331</v>
      </c>
      <c r="BC253" s="25">
        <v>45870741</v>
      </c>
      <c r="BD253" s="25">
        <v>45706086</v>
      </c>
      <c r="BE253" s="25">
        <v>45593342</v>
      </c>
      <c r="BF253" s="25">
        <v>45489648</v>
      </c>
      <c r="BG253" s="25">
        <v>45272155</v>
      </c>
      <c r="BH253" s="25">
        <v>45154036</v>
      </c>
      <c r="BI253" s="25">
        <v>45004673</v>
      </c>
      <c r="BJ253" s="25">
        <v>44831135</v>
      </c>
      <c r="BK253" s="25">
        <v>44622518</v>
      </c>
      <c r="BL253" s="25">
        <v>44386203</v>
      </c>
      <c r="BM253" s="25">
        <v>44132049</v>
      </c>
      <c r="BN253" s="25">
        <v>43814581</v>
      </c>
    </row>
    <row r="254" spans="1:66" x14ac:dyDescent="0.25">
      <c r="A254" s="25" t="s">
        <v>1341</v>
      </c>
      <c r="B254" s="25" t="s">
        <v>563</v>
      </c>
      <c r="C254" s="25" t="s">
        <v>1444</v>
      </c>
      <c r="D254" s="25" t="s">
        <v>1445</v>
      </c>
      <c r="E254" s="25">
        <v>1115221252</v>
      </c>
      <c r="F254" s="25">
        <v>1118631487</v>
      </c>
      <c r="G254" s="25">
        <v>1134490391</v>
      </c>
      <c r="H254" s="25">
        <v>1161693145</v>
      </c>
      <c r="I254" s="25">
        <v>1188526477</v>
      </c>
      <c r="J254" s="25">
        <v>1216291138</v>
      </c>
      <c r="K254" s="25">
        <v>1246873781</v>
      </c>
      <c r="L254" s="25">
        <v>1276490146</v>
      </c>
      <c r="M254" s="25">
        <v>1307031248</v>
      </c>
      <c r="N254" s="25">
        <v>1339249192</v>
      </c>
      <c r="O254" s="25">
        <v>1372345352</v>
      </c>
      <c r="P254" s="25">
        <v>1406077992</v>
      </c>
      <c r="Q254" s="25">
        <v>1438056819</v>
      </c>
      <c r="R254" s="25">
        <v>1469116410</v>
      </c>
      <c r="S254" s="25">
        <v>1498767038</v>
      </c>
      <c r="T254" s="25">
        <v>1526095001</v>
      </c>
      <c r="U254" s="25">
        <v>1551909485</v>
      </c>
      <c r="V254" s="25">
        <v>1576279100</v>
      </c>
      <c r="W254" s="25">
        <v>1600660470</v>
      </c>
      <c r="X254" s="25">
        <v>1625345470</v>
      </c>
      <c r="Y254" s="25">
        <v>1649657995</v>
      </c>
      <c r="Z254" s="25">
        <v>1674554025</v>
      </c>
      <c r="AA254" s="25">
        <v>1701656215</v>
      </c>
      <c r="AB254" s="25">
        <v>1728766661</v>
      </c>
      <c r="AC254" s="25">
        <v>1754986101</v>
      </c>
      <c r="AD254" s="25">
        <v>1781903244</v>
      </c>
      <c r="AE254" s="25">
        <v>1810270866</v>
      </c>
      <c r="AF254" s="25">
        <v>1840087287</v>
      </c>
      <c r="AG254" s="25">
        <v>1870065510</v>
      </c>
      <c r="AH254" s="25">
        <v>1899042652</v>
      </c>
      <c r="AI254" s="25">
        <v>1926685059</v>
      </c>
      <c r="AJ254" s="25">
        <v>1953501925</v>
      </c>
      <c r="AK254" s="25">
        <v>1978448864</v>
      </c>
      <c r="AL254" s="25">
        <v>2002338481</v>
      </c>
      <c r="AM254" s="25">
        <v>2025845671</v>
      </c>
      <c r="AN254" s="25">
        <v>2048627967</v>
      </c>
      <c r="AO254" s="25">
        <v>2071144178</v>
      </c>
      <c r="AP254" s="25">
        <v>2093457533</v>
      </c>
      <c r="AQ254" s="25">
        <v>2114916882</v>
      </c>
      <c r="AR254" s="25">
        <v>2135009771</v>
      </c>
      <c r="AS254" s="25">
        <v>2154077670</v>
      </c>
      <c r="AT254" s="25">
        <v>2172172665</v>
      </c>
      <c r="AU254" s="25">
        <v>2189375308</v>
      </c>
      <c r="AV254" s="25">
        <v>2206017832</v>
      </c>
      <c r="AW254" s="25">
        <v>2222329799</v>
      </c>
      <c r="AX254" s="25">
        <v>2238569746</v>
      </c>
      <c r="AY254" s="25">
        <v>2254464805</v>
      </c>
      <c r="AZ254" s="25">
        <v>2270083886</v>
      </c>
      <c r="BA254" s="25">
        <v>2286029416</v>
      </c>
      <c r="BB254" s="25">
        <v>2302106817</v>
      </c>
      <c r="BC254" s="25">
        <v>2318059191</v>
      </c>
      <c r="BD254" s="25">
        <v>2335395084</v>
      </c>
      <c r="BE254" s="25">
        <v>2354967527</v>
      </c>
      <c r="BF254" s="25">
        <v>2374694434</v>
      </c>
      <c r="BG254" s="25">
        <v>2394063066</v>
      </c>
      <c r="BH254" s="25">
        <v>2412687400</v>
      </c>
      <c r="BI254" s="25">
        <v>2431145930</v>
      </c>
      <c r="BJ254" s="25">
        <v>2449903406</v>
      </c>
      <c r="BK254" s="25">
        <v>2466337061</v>
      </c>
      <c r="BL254" s="25">
        <v>2480707519</v>
      </c>
      <c r="BM254" s="25">
        <v>2492597173</v>
      </c>
      <c r="BN254" s="25">
        <v>2501427939</v>
      </c>
    </row>
    <row r="255" spans="1:66" x14ac:dyDescent="0.25">
      <c r="A255" s="25" t="s">
        <v>514</v>
      </c>
      <c r="B255" s="25" t="s">
        <v>150</v>
      </c>
      <c r="C255" s="25" t="s">
        <v>1444</v>
      </c>
      <c r="D255" s="25" t="s">
        <v>1445</v>
      </c>
      <c r="E255" s="25">
        <v>2538648</v>
      </c>
      <c r="F255" s="25">
        <v>2571682</v>
      </c>
      <c r="G255" s="25">
        <v>2603883</v>
      </c>
      <c r="H255" s="25">
        <v>2635125</v>
      </c>
      <c r="I255" s="25">
        <v>2665383</v>
      </c>
      <c r="J255" s="25">
        <v>2694537</v>
      </c>
      <c r="K255" s="25">
        <v>2722871</v>
      </c>
      <c r="L255" s="25">
        <v>2750091</v>
      </c>
      <c r="M255" s="25">
        <v>2774761</v>
      </c>
      <c r="N255" s="25">
        <v>2795037</v>
      </c>
      <c r="O255" s="25">
        <v>2809799</v>
      </c>
      <c r="P255" s="25">
        <v>2818283</v>
      </c>
      <c r="Q255" s="25">
        <v>2821458</v>
      </c>
      <c r="R255" s="25">
        <v>2822112</v>
      </c>
      <c r="S255" s="25">
        <v>2824095</v>
      </c>
      <c r="T255" s="25">
        <v>2830172</v>
      </c>
      <c r="U255" s="25">
        <v>2841371</v>
      </c>
      <c r="V255" s="25">
        <v>2856958</v>
      </c>
      <c r="W255" s="25">
        <v>2875724</v>
      </c>
      <c r="X255" s="25">
        <v>2895683</v>
      </c>
      <c r="Y255" s="25">
        <v>2915389</v>
      </c>
      <c r="Z255" s="25">
        <v>2934624</v>
      </c>
      <c r="AA255" s="25">
        <v>2953852</v>
      </c>
      <c r="AB255" s="25">
        <v>2973048</v>
      </c>
      <c r="AC255" s="25">
        <v>2992250</v>
      </c>
      <c r="AD255" s="25">
        <v>3011519</v>
      </c>
      <c r="AE255" s="25">
        <v>3030651</v>
      </c>
      <c r="AF255" s="25">
        <v>3049581</v>
      </c>
      <c r="AG255" s="25">
        <v>3068714</v>
      </c>
      <c r="AH255" s="25">
        <v>3088603</v>
      </c>
      <c r="AI255" s="25">
        <v>3109598</v>
      </c>
      <c r="AJ255" s="25">
        <v>3131657</v>
      </c>
      <c r="AK255" s="25">
        <v>3154459</v>
      </c>
      <c r="AL255" s="25">
        <v>3177734</v>
      </c>
      <c r="AM255" s="25">
        <v>3201149</v>
      </c>
      <c r="AN255" s="25">
        <v>3224275</v>
      </c>
      <c r="AO255" s="25">
        <v>3247383</v>
      </c>
      <c r="AP255" s="25">
        <v>3270158</v>
      </c>
      <c r="AQ255" s="25">
        <v>3291053</v>
      </c>
      <c r="AR255" s="25">
        <v>3308005</v>
      </c>
      <c r="AS255" s="25">
        <v>3319734</v>
      </c>
      <c r="AT255" s="25">
        <v>3325471</v>
      </c>
      <c r="AU255" s="25">
        <v>3326046</v>
      </c>
      <c r="AV255" s="25">
        <v>3323661</v>
      </c>
      <c r="AW255" s="25">
        <v>3321486</v>
      </c>
      <c r="AX255" s="25">
        <v>3321799</v>
      </c>
      <c r="AY255" s="25">
        <v>3325403</v>
      </c>
      <c r="AZ255" s="25">
        <v>3331753</v>
      </c>
      <c r="BA255" s="25">
        <v>3340221</v>
      </c>
      <c r="BB255" s="25">
        <v>3349676</v>
      </c>
      <c r="BC255" s="25">
        <v>3359273</v>
      </c>
      <c r="BD255" s="25">
        <v>3368926</v>
      </c>
      <c r="BE255" s="25">
        <v>3378975</v>
      </c>
      <c r="BF255" s="25">
        <v>3389436</v>
      </c>
      <c r="BG255" s="25">
        <v>3400439</v>
      </c>
      <c r="BH255" s="25">
        <v>3412013</v>
      </c>
      <c r="BI255" s="25">
        <v>3424139</v>
      </c>
      <c r="BJ255" s="25">
        <v>3436645</v>
      </c>
      <c r="BK255" s="25">
        <v>3449290</v>
      </c>
      <c r="BL255" s="25">
        <v>3461731</v>
      </c>
      <c r="BM255" s="25">
        <v>3473727</v>
      </c>
      <c r="BN255" s="25">
        <v>3485152</v>
      </c>
    </row>
    <row r="256" spans="1:66" x14ac:dyDescent="0.25">
      <c r="A256" s="25" t="s">
        <v>521</v>
      </c>
      <c r="B256" s="25" t="s">
        <v>41</v>
      </c>
      <c r="C256" s="25" t="s">
        <v>1444</v>
      </c>
      <c r="D256" s="25" t="s">
        <v>1445</v>
      </c>
      <c r="E256" s="25">
        <v>180671000</v>
      </c>
      <c r="F256" s="25">
        <v>183691000</v>
      </c>
      <c r="G256" s="25">
        <v>186538000</v>
      </c>
      <c r="H256" s="25">
        <v>189242000</v>
      </c>
      <c r="I256" s="25">
        <v>191889000</v>
      </c>
      <c r="J256" s="25">
        <v>194303000</v>
      </c>
      <c r="K256" s="25">
        <v>196560000</v>
      </c>
      <c r="L256" s="25">
        <v>198712000</v>
      </c>
      <c r="M256" s="25">
        <v>200706000</v>
      </c>
      <c r="N256" s="25">
        <v>202677000</v>
      </c>
      <c r="O256" s="25">
        <v>205052000</v>
      </c>
      <c r="P256" s="25">
        <v>207661000</v>
      </c>
      <c r="Q256" s="25">
        <v>209896000</v>
      </c>
      <c r="R256" s="25">
        <v>211909000</v>
      </c>
      <c r="S256" s="25">
        <v>213854000</v>
      </c>
      <c r="T256" s="25">
        <v>215973000</v>
      </c>
      <c r="U256" s="25">
        <v>218035000</v>
      </c>
      <c r="V256" s="25">
        <v>220239000</v>
      </c>
      <c r="W256" s="25">
        <v>222585000</v>
      </c>
      <c r="X256" s="25">
        <v>225055000</v>
      </c>
      <c r="Y256" s="25">
        <v>227225000</v>
      </c>
      <c r="Z256" s="25">
        <v>229466000</v>
      </c>
      <c r="AA256" s="25">
        <v>231664000</v>
      </c>
      <c r="AB256" s="25">
        <v>233792000</v>
      </c>
      <c r="AC256" s="25">
        <v>235825000</v>
      </c>
      <c r="AD256" s="25">
        <v>237924000</v>
      </c>
      <c r="AE256" s="25">
        <v>240133000</v>
      </c>
      <c r="AF256" s="25">
        <v>242289000</v>
      </c>
      <c r="AG256" s="25">
        <v>244499000</v>
      </c>
      <c r="AH256" s="25">
        <v>246819000</v>
      </c>
      <c r="AI256" s="25">
        <v>249623000</v>
      </c>
      <c r="AJ256" s="25">
        <v>252981000</v>
      </c>
      <c r="AK256" s="25">
        <v>256514000</v>
      </c>
      <c r="AL256" s="25">
        <v>259919000</v>
      </c>
      <c r="AM256" s="25">
        <v>263126000</v>
      </c>
      <c r="AN256" s="25">
        <v>266278000</v>
      </c>
      <c r="AO256" s="25">
        <v>269394000</v>
      </c>
      <c r="AP256" s="25">
        <v>272657000</v>
      </c>
      <c r="AQ256" s="25">
        <v>275854000</v>
      </c>
      <c r="AR256" s="25">
        <v>279040000</v>
      </c>
      <c r="AS256" s="25">
        <v>282162411</v>
      </c>
      <c r="AT256" s="25">
        <v>284968955</v>
      </c>
      <c r="AU256" s="25">
        <v>287625193</v>
      </c>
      <c r="AV256" s="25">
        <v>290107933</v>
      </c>
      <c r="AW256" s="25">
        <v>292805298</v>
      </c>
      <c r="AX256" s="25">
        <v>295516599</v>
      </c>
      <c r="AY256" s="25">
        <v>298379912</v>
      </c>
      <c r="AZ256" s="25">
        <v>301231207</v>
      </c>
      <c r="BA256" s="25">
        <v>304093966</v>
      </c>
      <c r="BB256" s="25">
        <v>306771529</v>
      </c>
      <c r="BC256" s="25">
        <v>309327143</v>
      </c>
      <c r="BD256" s="25">
        <v>311583481</v>
      </c>
      <c r="BE256" s="25">
        <v>313877662</v>
      </c>
      <c r="BF256" s="25">
        <v>316059947</v>
      </c>
      <c r="BG256" s="25">
        <v>318386329</v>
      </c>
      <c r="BH256" s="25">
        <v>320738994</v>
      </c>
      <c r="BI256" s="25">
        <v>323071755</v>
      </c>
      <c r="BJ256" s="25">
        <v>325122128</v>
      </c>
      <c r="BK256" s="25">
        <v>326838199</v>
      </c>
      <c r="BL256" s="25">
        <v>328329953</v>
      </c>
      <c r="BM256" s="25">
        <v>331501080</v>
      </c>
      <c r="BN256" s="25">
        <v>331893745</v>
      </c>
    </row>
    <row r="257" spans="1:66" x14ac:dyDescent="0.25">
      <c r="A257" s="25" t="s">
        <v>355</v>
      </c>
      <c r="B257" s="25" t="s">
        <v>121</v>
      </c>
      <c r="C257" s="25" t="s">
        <v>1444</v>
      </c>
      <c r="D257" s="25" t="s">
        <v>1445</v>
      </c>
      <c r="E257" s="25">
        <v>8526299</v>
      </c>
      <c r="F257" s="25">
        <v>8813619</v>
      </c>
      <c r="G257" s="25">
        <v>9113629</v>
      </c>
      <c r="H257" s="25">
        <v>9428906</v>
      </c>
      <c r="I257" s="25">
        <v>9762819</v>
      </c>
      <c r="J257" s="25">
        <v>10116870</v>
      </c>
      <c r="K257" s="25">
        <v>10493441</v>
      </c>
      <c r="L257" s="25">
        <v>10889499</v>
      </c>
      <c r="M257" s="25">
        <v>11294666</v>
      </c>
      <c r="N257" s="25">
        <v>11694843</v>
      </c>
      <c r="O257" s="25">
        <v>12080311</v>
      </c>
      <c r="P257" s="25">
        <v>12446444</v>
      </c>
      <c r="Q257" s="25">
        <v>12796982</v>
      </c>
      <c r="R257" s="25">
        <v>13140797</v>
      </c>
      <c r="S257" s="25">
        <v>13491114</v>
      </c>
      <c r="T257" s="25">
        <v>13857469</v>
      </c>
      <c r="U257" s="25">
        <v>14242766</v>
      </c>
      <c r="V257" s="25">
        <v>14643881</v>
      </c>
      <c r="W257" s="25">
        <v>15057226</v>
      </c>
      <c r="X257" s="25">
        <v>15476928</v>
      </c>
      <c r="Y257" s="25">
        <v>15898760</v>
      </c>
      <c r="Z257" s="25">
        <v>16321692</v>
      </c>
      <c r="AA257" s="25">
        <v>16747428</v>
      </c>
      <c r="AB257" s="25">
        <v>17177663</v>
      </c>
      <c r="AC257" s="25">
        <v>17615037</v>
      </c>
      <c r="AD257" s="25">
        <v>18061283</v>
      </c>
      <c r="AE257" s="25">
        <v>18515579</v>
      </c>
      <c r="AF257" s="25">
        <v>18976411</v>
      </c>
      <c r="AG257" s="25">
        <v>19443890</v>
      </c>
      <c r="AH257" s="25">
        <v>19918119</v>
      </c>
      <c r="AI257" s="25">
        <v>20510000</v>
      </c>
      <c r="AJ257" s="25">
        <v>20952000</v>
      </c>
      <c r="AK257" s="25">
        <v>21449000</v>
      </c>
      <c r="AL257" s="25">
        <v>21942000</v>
      </c>
      <c r="AM257" s="25">
        <v>22377000</v>
      </c>
      <c r="AN257" s="25">
        <v>22785000</v>
      </c>
      <c r="AO257" s="25">
        <v>23225000</v>
      </c>
      <c r="AP257" s="25">
        <v>23667000</v>
      </c>
      <c r="AQ257" s="25">
        <v>24051000</v>
      </c>
      <c r="AR257" s="25">
        <v>24311650</v>
      </c>
      <c r="AS257" s="25">
        <v>24650400</v>
      </c>
      <c r="AT257" s="25">
        <v>24964450</v>
      </c>
      <c r="AU257" s="25">
        <v>25271850</v>
      </c>
      <c r="AV257" s="25">
        <v>25567650</v>
      </c>
      <c r="AW257" s="25">
        <v>25864350</v>
      </c>
      <c r="AX257" s="25">
        <v>26167000</v>
      </c>
      <c r="AY257" s="25">
        <v>26488250</v>
      </c>
      <c r="AZ257" s="25">
        <v>26868000</v>
      </c>
      <c r="BA257" s="25">
        <v>27302800</v>
      </c>
      <c r="BB257" s="25">
        <v>27767400</v>
      </c>
      <c r="BC257" s="25">
        <v>28562400</v>
      </c>
      <c r="BD257" s="25">
        <v>29339400</v>
      </c>
      <c r="BE257" s="25">
        <v>29774500</v>
      </c>
      <c r="BF257" s="25">
        <v>30243200</v>
      </c>
      <c r="BG257" s="25">
        <v>30757700</v>
      </c>
      <c r="BH257" s="25">
        <v>31298900</v>
      </c>
      <c r="BI257" s="25">
        <v>31847900</v>
      </c>
      <c r="BJ257" s="25">
        <v>32388600</v>
      </c>
      <c r="BK257" s="25">
        <v>32956100</v>
      </c>
      <c r="BL257" s="25">
        <v>33580350</v>
      </c>
      <c r="BM257" s="25">
        <v>34232050</v>
      </c>
      <c r="BN257" s="25">
        <v>34915100</v>
      </c>
    </row>
    <row r="258" spans="1:66" x14ac:dyDescent="0.25">
      <c r="A258" s="25" t="s">
        <v>486</v>
      </c>
      <c r="B258" s="25" t="s">
        <v>248</v>
      </c>
      <c r="C258" s="25" t="s">
        <v>1444</v>
      </c>
      <c r="D258" s="25" t="s">
        <v>1445</v>
      </c>
      <c r="E258" s="25">
        <v>80970</v>
      </c>
      <c r="F258" s="25">
        <v>82168</v>
      </c>
      <c r="G258" s="25">
        <v>83239</v>
      </c>
      <c r="H258" s="25">
        <v>84200</v>
      </c>
      <c r="I258" s="25">
        <v>85117</v>
      </c>
      <c r="J258" s="25">
        <v>86009</v>
      </c>
      <c r="K258" s="25">
        <v>86907</v>
      </c>
      <c r="L258" s="25">
        <v>87779</v>
      </c>
      <c r="M258" s="25">
        <v>88663</v>
      </c>
      <c r="N258" s="25">
        <v>89565</v>
      </c>
      <c r="O258" s="25">
        <v>90501</v>
      </c>
      <c r="P258" s="25">
        <v>91490</v>
      </c>
      <c r="Q258" s="25">
        <v>92511</v>
      </c>
      <c r="R258" s="25">
        <v>93559</v>
      </c>
      <c r="S258" s="25">
        <v>94618</v>
      </c>
      <c r="T258" s="25">
        <v>95665</v>
      </c>
      <c r="U258" s="25">
        <v>96694</v>
      </c>
      <c r="V258" s="25">
        <v>97708</v>
      </c>
      <c r="W258" s="25">
        <v>98688</v>
      </c>
      <c r="X258" s="25">
        <v>99649</v>
      </c>
      <c r="Y258" s="25">
        <v>100566</v>
      </c>
      <c r="Z258" s="25">
        <v>101439</v>
      </c>
      <c r="AA258" s="25">
        <v>102255</v>
      </c>
      <c r="AB258" s="25">
        <v>103035</v>
      </c>
      <c r="AC258" s="25">
        <v>103776</v>
      </c>
      <c r="AD258" s="25">
        <v>104503</v>
      </c>
      <c r="AE258" s="25">
        <v>105217</v>
      </c>
      <c r="AF258" s="25">
        <v>105905</v>
      </c>
      <c r="AG258" s="25">
        <v>106533</v>
      </c>
      <c r="AH258" s="25">
        <v>107071</v>
      </c>
      <c r="AI258" s="25">
        <v>107489</v>
      </c>
      <c r="AJ258" s="25">
        <v>107772</v>
      </c>
      <c r="AK258" s="25">
        <v>107941</v>
      </c>
      <c r="AL258" s="25">
        <v>108036</v>
      </c>
      <c r="AM258" s="25">
        <v>108059</v>
      </c>
      <c r="AN258" s="25">
        <v>108043</v>
      </c>
      <c r="AO258" s="25">
        <v>107983</v>
      </c>
      <c r="AP258" s="25">
        <v>107895</v>
      </c>
      <c r="AQ258" s="25">
        <v>107807</v>
      </c>
      <c r="AR258" s="25">
        <v>107763</v>
      </c>
      <c r="AS258" s="25">
        <v>107787</v>
      </c>
      <c r="AT258" s="25">
        <v>107893</v>
      </c>
      <c r="AU258" s="25">
        <v>108095</v>
      </c>
      <c r="AV258" s="25">
        <v>108322</v>
      </c>
      <c r="AW258" s="25">
        <v>108520</v>
      </c>
      <c r="AX258" s="25">
        <v>108617</v>
      </c>
      <c r="AY258" s="25">
        <v>108602</v>
      </c>
      <c r="AZ258" s="25">
        <v>108516</v>
      </c>
      <c r="BA258" s="25">
        <v>108401</v>
      </c>
      <c r="BB258" s="25">
        <v>108293</v>
      </c>
      <c r="BC258" s="25">
        <v>108260</v>
      </c>
      <c r="BD258" s="25">
        <v>108315</v>
      </c>
      <c r="BE258" s="25">
        <v>108435</v>
      </c>
      <c r="BF258" s="25">
        <v>108624</v>
      </c>
      <c r="BG258" s="25">
        <v>108868</v>
      </c>
      <c r="BH258" s="25">
        <v>109135</v>
      </c>
      <c r="BI258" s="25">
        <v>109467</v>
      </c>
      <c r="BJ258" s="25">
        <v>109826</v>
      </c>
      <c r="BK258" s="25">
        <v>110210</v>
      </c>
      <c r="BL258" s="25">
        <v>110593</v>
      </c>
      <c r="BM258" s="25">
        <v>110947</v>
      </c>
      <c r="BN258" s="25">
        <v>111269</v>
      </c>
    </row>
    <row r="259" spans="1:66" x14ac:dyDescent="0.25">
      <c r="A259" s="25" t="s">
        <v>515</v>
      </c>
      <c r="B259" s="25" t="s">
        <v>1342</v>
      </c>
      <c r="C259" s="25" t="s">
        <v>1444</v>
      </c>
      <c r="D259" s="25" t="s">
        <v>1445</v>
      </c>
      <c r="E259" s="25">
        <v>8141839</v>
      </c>
      <c r="F259" s="25">
        <v>8439261</v>
      </c>
      <c r="G259" s="25">
        <v>8742780</v>
      </c>
      <c r="H259" s="25">
        <v>9052632</v>
      </c>
      <c r="I259" s="25">
        <v>9369101</v>
      </c>
      <c r="J259" s="25">
        <v>9692281</v>
      </c>
      <c r="K259" s="25">
        <v>10022592</v>
      </c>
      <c r="L259" s="25">
        <v>10359741</v>
      </c>
      <c r="M259" s="25">
        <v>10702281</v>
      </c>
      <c r="N259" s="25">
        <v>11048256</v>
      </c>
      <c r="O259" s="25">
        <v>11396396</v>
      </c>
      <c r="P259" s="25">
        <v>11745952</v>
      </c>
      <c r="Q259" s="25">
        <v>12097696</v>
      </c>
      <c r="R259" s="25">
        <v>12453709</v>
      </c>
      <c r="S259" s="25">
        <v>12816954</v>
      </c>
      <c r="T259" s="25">
        <v>13189511</v>
      </c>
      <c r="U259" s="25">
        <v>13572210</v>
      </c>
      <c r="V259" s="25">
        <v>13964377</v>
      </c>
      <c r="W259" s="25">
        <v>14364726</v>
      </c>
      <c r="X259" s="25">
        <v>14771270</v>
      </c>
      <c r="Y259" s="25">
        <v>15182616</v>
      </c>
      <c r="Z259" s="25">
        <v>15597878</v>
      </c>
      <c r="AA259" s="25">
        <v>16017570</v>
      </c>
      <c r="AB259" s="25">
        <v>16443128</v>
      </c>
      <c r="AC259" s="25">
        <v>16876703</v>
      </c>
      <c r="AD259" s="25">
        <v>17319513</v>
      </c>
      <c r="AE259" s="25">
        <v>17772000</v>
      </c>
      <c r="AF259" s="25">
        <v>18232733</v>
      </c>
      <c r="AG259" s="25">
        <v>18698850</v>
      </c>
      <c r="AH259" s="25">
        <v>19166474</v>
      </c>
      <c r="AI259" s="25">
        <v>19632665</v>
      </c>
      <c r="AJ259" s="25">
        <v>20096314</v>
      </c>
      <c r="AK259" s="25">
        <v>20557694</v>
      </c>
      <c r="AL259" s="25">
        <v>21016900</v>
      </c>
      <c r="AM259" s="25">
        <v>21474553</v>
      </c>
      <c r="AN259" s="25">
        <v>21931087</v>
      </c>
      <c r="AO259" s="25">
        <v>22385650</v>
      </c>
      <c r="AP259" s="25">
        <v>22837743</v>
      </c>
      <c r="AQ259" s="25">
        <v>23288567</v>
      </c>
      <c r="AR259" s="25">
        <v>23739835</v>
      </c>
      <c r="AS259" s="25">
        <v>24192449</v>
      </c>
      <c r="AT259" s="25">
        <v>24646471</v>
      </c>
      <c r="AU259" s="25">
        <v>25100407</v>
      </c>
      <c r="AV259" s="25">
        <v>25551624</v>
      </c>
      <c r="AW259" s="25">
        <v>25996594</v>
      </c>
      <c r="AX259" s="25">
        <v>26432445</v>
      </c>
      <c r="AY259" s="25">
        <v>26850190</v>
      </c>
      <c r="AZ259" s="25">
        <v>27247601</v>
      </c>
      <c r="BA259" s="25">
        <v>27635827</v>
      </c>
      <c r="BB259" s="25">
        <v>28031010</v>
      </c>
      <c r="BC259" s="25">
        <v>28439942</v>
      </c>
      <c r="BD259" s="25">
        <v>28887873</v>
      </c>
      <c r="BE259" s="25">
        <v>29360827</v>
      </c>
      <c r="BF259" s="25">
        <v>29781046</v>
      </c>
      <c r="BG259" s="25">
        <v>30042973</v>
      </c>
      <c r="BH259" s="25">
        <v>30081827</v>
      </c>
      <c r="BI259" s="25">
        <v>29851249</v>
      </c>
      <c r="BJ259" s="25">
        <v>29402480</v>
      </c>
      <c r="BK259" s="25">
        <v>28887117</v>
      </c>
      <c r="BL259" s="25">
        <v>28515829</v>
      </c>
      <c r="BM259" s="25">
        <v>28435943</v>
      </c>
      <c r="BN259" s="25">
        <v>28704947</v>
      </c>
    </row>
    <row r="260" spans="1:66" x14ac:dyDescent="0.25">
      <c r="A260" s="25" t="s">
        <v>466</v>
      </c>
      <c r="B260" s="25" t="s">
        <v>210</v>
      </c>
      <c r="C260" s="25" t="s">
        <v>1444</v>
      </c>
      <c r="D260" s="25" t="s">
        <v>1445</v>
      </c>
      <c r="E260" s="25">
        <v>8053</v>
      </c>
      <c r="F260" s="25">
        <v>8164</v>
      </c>
      <c r="G260" s="25">
        <v>8319</v>
      </c>
      <c r="H260" s="25">
        <v>8469</v>
      </c>
      <c r="I260" s="25">
        <v>8644</v>
      </c>
      <c r="J260" s="25">
        <v>8836</v>
      </c>
      <c r="K260" s="25">
        <v>9022</v>
      </c>
      <c r="L260" s="25">
        <v>9213</v>
      </c>
      <c r="M260" s="25">
        <v>9427</v>
      </c>
      <c r="N260" s="25">
        <v>9621</v>
      </c>
      <c r="O260" s="25">
        <v>9830</v>
      </c>
      <c r="P260" s="25">
        <v>10012</v>
      </c>
      <c r="Q260" s="25">
        <v>10210</v>
      </c>
      <c r="R260" s="25">
        <v>10391</v>
      </c>
      <c r="S260" s="25">
        <v>10551</v>
      </c>
      <c r="T260" s="25">
        <v>10697</v>
      </c>
      <c r="U260" s="25">
        <v>10821</v>
      </c>
      <c r="V260" s="25">
        <v>10923</v>
      </c>
      <c r="W260" s="25">
        <v>11041</v>
      </c>
      <c r="X260" s="25">
        <v>11226</v>
      </c>
      <c r="Y260" s="25">
        <v>11471</v>
      </c>
      <c r="Z260" s="25">
        <v>11821</v>
      </c>
      <c r="AA260" s="25">
        <v>12250</v>
      </c>
      <c r="AB260" s="25">
        <v>12755</v>
      </c>
      <c r="AC260" s="25">
        <v>13317</v>
      </c>
      <c r="AD260" s="25">
        <v>13951</v>
      </c>
      <c r="AE260" s="25">
        <v>14646</v>
      </c>
      <c r="AF260" s="25">
        <v>15390</v>
      </c>
      <c r="AG260" s="25">
        <v>16155</v>
      </c>
      <c r="AH260" s="25">
        <v>16867</v>
      </c>
      <c r="AI260" s="25">
        <v>17489</v>
      </c>
      <c r="AJ260" s="25">
        <v>18007</v>
      </c>
      <c r="AK260" s="25">
        <v>18443</v>
      </c>
      <c r="AL260" s="25">
        <v>18783</v>
      </c>
      <c r="AM260" s="25">
        <v>19068</v>
      </c>
      <c r="AN260" s="25">
        <v>19307</v>
      </c>
      <c r="AO260" s="25">
        <v>19508</v>
      </c>
      <c r="AP260" s="25">
        <v>19660</v>
      </c>
      <c r="AQ260" s="25">
        <v>19820</v>
      </c>
      <c r="AR260" s="25">
        <v>20026</v>
      </c>
      <c r="AS260" s="25">
        <v>20313</v>
      </c>
      <c r="AT260" s="25">
        <v>20675</v>
      </c>
      <c r="AU260" s="25">
        <v>21128</v>
      </c>
      <c r="AV260" s="25">
        <v>21674</v>
      </c>
      <c r="AW260" s="25">
        <v>22329</v>
      </c>
      <c r="AX260" s="25">
        <v>23106</v>
      </c>
      <c r="AY260" s="25">
        <v>24022</v>
      </c>
      <c r="AZ260" s="25">
        <v>25050</v>
      </c>
      <c r="BA260" s="25">
        <v>26096</v>
      </c>
      <c r="BB260" s="25">
        <v>27035</v>
      </c>
      <c r="BC260" s="25">
        <v>27796</v>
      </c>
      <c r="BD260" s="25">
        <v>28326</v>
      </c>
      <c r="BE260" s="25">
        <v>28654</v>
      </c>
      <c r="BF260" s="25">
        <v>28850</v>
      </c>
      <c r="BG260" s="25">
        <v>28985</v>
      </c>
      <c r="BH260" s="25">
        <v>29148</v>
      </c>
      <c r="BI260" s="25">
        <v>29355</v>
      </c>
      <c r="BJ260" s="25">
        <v>29567</v>
      </c>
      <c r="BK260" s="25">
        <v>29795</v>
      </c>
      <c r="BL260" s="25">
        <v>30033</v>
      </c>
      <c r="BM260" s="25">
        <v>30237</v>
      </c>
      <c r="BN260" s="25">
        <v>30423</v>
      </c>
    </row>
    <row r="261" spans="1:66" x14ac:dyDescent="0.25">
      <c r="A261" s="25" t="s">
        <v>492</v>
      </c>
      <c r="B261" s="25" t="s">
        <v>1343</v>
      </c>
      <c r="C261" s="25" t="s">
        <v>1444</v>
      </c>
      <c r="D261" s="25" t="s">
        <v>1445</v>
      </c>
      <c r="E261" s="25">
        <v>32500</v>
      </c>
      <c r="F261" s="25">
        <v>34300</v>
      </c>
      <c r="G261" s="25">
        <v>35000</v>
      </c>
      <c r="H261" s="25">
        <v>39800</v>
      </c>
      <c r="I261" s="25">
        <v>40800</v>
      </c>
      <c r="J261" s="25">
        <v>43500</v>
      </c>
      <c r="K261" s="25">
        <v>46200</v>
      </c>
      <c r="L261" s="25">
        <v>49100</v>
      </c>
      <c r="M261" s="25">
        <v>55700</v>
      </c>
      <c r="N261" s="25">
        <v>60300</v>
      </c>
      <c r="O261" s="25">
        <v>63476</v>
      </c>
      <c r="P261" s="25">
        <v>70937</v>
      </c>
      <c r="Q261" s="25">
        <v>76319</v>
      </c>
      <c r="R261" s="25">
        <v>84121</v>
      </c>
      <c r="S261" s="25">
        <v>89941</v>
      </c>
      <c r="T261" s="25">
        <v>94484</v>
      </c>
      <c r="U261" s="25">
        <v>96166</v>
      </c>
      <c r="V261" s="25">
        <v>93203</v>
      </c>
      <c r="W261" s="25">
        <v>95929</v>
      </c>
      <c r="X261" s="25">
        <v>96183</v>
      </c>
      <c r="Y261" s="25">
        <v>99636</v>
      </c>
      <c r="Z261" s="25">
        <v>99853</v>
      </c>
      <c r="AA261" s="25">
        <v>100068</v>
      </c>
      <c r="AB261" s="25">
        <v>100348</v>
      </c>
      <c r="AC261" s="25">
        <v>100600</v>
      </c>
      <c r="AD261" s="25">
        <v>100760</v>
      </c>
      <c r="AE261" s="25">
        <v>100842</v>
      </c>
      <c r="AF261" s="25">
        <v>100901</v>
      </c>
      <c r="AG261" s="25">
        <v>100952</v>
      </c>
      <c r="AH261" s="25">
        <v>101041</v>
      </c>
      <c r="AI261" s="25">
        <v>103963</v>
      </c>
      <c r="AJ261" s="25">
        <v>104807</v>
      </c>
      <c r="AK261" s="25">
        <v>105712</v>
      </c>
      <c r="AL261" s="25">
        <v>106578</v>
      </c>
      <c r="AM261" s="25">
        <v>107318</v>
      </c>
      <c r="AN261" s="25">
        <v>107818</v>
      </c>
      <c r="AO261" s="25">
        <v>108095</v>
      </c>
      <c r="AP261" s="25">
        <v>108357</v>
      </c>
      <c r="AQ261" s="25">
        <v>108537</v>
      </c>
      <c r="AR261" s="25">
        <v>108599</v>
      </c>
      <c r="AS261" s="25">
        <v>108642</v>
      </c>
      <c r="AT261" s="25">
        <v>108549</v>
      </c>
      <c r="AU261" s="25">
        <v>108509</v>
      </c>
      <c r="AV261" s="25">
        <v>108505</v>
      </c>
      <c r="AW261" s="25">
        <v>108466</v>
      </c>
      <c r="AX261" s="25">
        <v>108453</v>
      </c>
      <c r="AY261" s="25">
        <v>108369</v>
      </c>
      <c r="AZ261" s="25">
        <v>108337</v>
      </c>
      <c r="BA261" s="25">
        <v>108397</v>
      </c>
      <c r="BB261" s="25">
        <v>108404</v>
      </c>
      <c r="BC261" s="25">
        <v>108357</v>
      </c>
      <c r="BD261" s="25">
        <v>108290</v>
      </c>
      <c r="BE261" s="25">
        <v>108188</v>
      </c>
      <c r="BF261" s="25">
        <v>108041</v>
      </c>
      <c r="BG261" s="25">
        <v>107882</v>
      </c>
      <c r="BH261" s="25">
        <v>107712</v>
      </c>
      <c r="BI261" s="25">
        <v>107516</v>
      </c>
      <c r="BJ261" s="25">
        <v>107281</v>
      </c>
      <c r="BK261" s="25">
        <v>107001</v>
      </c>
      <c r="BL261" s="25">
        <v>106669</v>
      </c>
      <c r="BM261" s="25">
        <v>106290</v>
      </c>
      <c r="BN261" s="25">
        <v>105870</v>
      </c>
    </row>
    <row r="262" spans="1:66" x14ac:dyDescent="0.25">
      <c r="A262" s="25" t="s">
        <v>386</v>
      </c>
      <c r="B262" s="25" t="s">
        <v>64</v>
      </c>
      <c r="C262" s="25" t="s">
        <v>1444</v>
      </c>
      <c r="D262" s="25" t="s">
        <v>1445</v>
      </c>
      <c r="E262" s="25">
        <v>32670048</v>
      </c>
      <c r="F262" s="25">
        <v>33666111</v>
      </c>
      <c r="G262" s="25">
        <v>34683410</v>
      </c>
      <c r="H262" s="25">
        <v>35721213</v>
      </c>
      <c r="I262" s="25">
        <v>36780001</v>
      </c>
      <c r="J262" s="25">
        <v>37858947</v>
      </c>
      <c r="K262" s="25">
        <v>38958046</v>
      </c>
      <c r="L262" s="25">
        <v>40072951</v>
      </c>
      <c r="M262" s="25">
        <v>41193588</v>
      </c>
      <c r="N262" s="25">
        <v>42307149</v>
      </c>
      <c r="O262" s="25">
        <v>43404802</v>
      </c>
      <c r="P262" s="25">
        <v>44484032</v>
      </c>
      <c r="Q262" s="25">
        <v>45548476</v>
      </c>
      <c r="R262" s="25">
        <v>46603522</v>
      </c>
      <c r="S262" s="25">
        <v>47657554</v>
      </c>
      <c r="T262" s="25">
        <v>48718190</v>
      </c>
      <c r="U262" s="25">
        <v>49785278</v>
      </c>
      <c r="V262" s="25">
        <v>50861166</v>
      </c>
      <c r="W262" s="25">
        <v>51959021</v>
      </c>
      <c r="X262" s="25">
        <v>53095406</v>
      </c>
      <c r="Y262" s="25">
        <v>54281841</v>
      </c>
      <c r="Z262" s="25">
        <v>55522804</v>
      </c>
      <c r="AA262" s="25">
        <v>56814309</v>
      </c>
      <c r="AB262" s="25">
        <v>58148384</v>
      </c>
      <c r="AC262" s="25">
        <v>59512619</v>
      </c>
      <c r="AD262" s="25">
        <v>60896732</v>
      </c>
      <c r="AE262" s="25">
        <v>62293859</v>
      </c>
      <c r="AF262" s="25">
        <v>63701974</v>
      </c>
      <c r="AG262" s="25">
        <v>65120432</v>
      </c>
      <c r="AH262" s="25">
        <v>66550231</v>
      </c>
      <c r="AI262" s="25">
        <v>67988855</v>
      </c>
      <c r="AJ262" s="25">
        <v>69436956</v>
      </c>
      <c r="AK262" s="25">
        <v>70883488</v>
      </c>
      <c r="AL262" s="25">
        <v>72300308</v>
      </c>
      <c r="AM262" s="25">
        <v>73651220</v>
      </c>
      <c r="AN262" s="25">
        <v>74910462</v>
      </c>
      <c r="AO262" s="25">
        <v>76068739</v>
      </c>
      <c r="AP262" s="25">
        <v>77133212</v>
      </c>
      <c r="AQ262" s="25">
        <v>78115712</v>
      </c>
      <c r="AR262" s="25">
        <v>79035871</v>
      </c>
      <c r="AS262" s="25">
        <v>79910411</v>
      </c>
      <c r="AT262" s="25">
        <v>80742500</v>
      </c>
      <c r="AU262" s="25">
        <v>81534406</v>
      </c>
      <c r="AV262" s="25">
        <v>82301650</v>
      </c>
      <c r="AW262" s="25">
        <v>83062819</v>
      </c>
      <c r="AX262" s="25">
        <v>83832662</v>
      </c>
      <c r="AY262" s="25">
        <v>84617545</v>
      </c>
      <c r="AZ262" s="25">
        <v>85419588</v>
      </c>
      <c r="BA262" s="25">
        <v>86243424</v>
      </c>
      <c r="BB262" s="25">
        <v>87092250</v>
      </c>
      <c r="BC262" s="25">
        <v>87967655</v>
      </c>
      <c r="BD262" s="25">
        <v>88871384</v>
      </c>
      <c r="BE262" s="25">
        <v>89801926</v>
      </c>
      <c r="BF262" s="25">
        <v>90752593</v>
      </c>
      <c r="BG262" s="25">
        <v>91713850</v>
      </c>
      <c r="BH262" s="25">
        <v>92677082</v>
      </c>
      <c r="BI262" s="25">
        <v>93640435</v>
      </c>
      <c r="BJ262" s="25">
        <v>94600643</v>
      </c>
      <c r="BK262" s="25">
        <v>95545959</v>
      </c>
      <c r="BL262" s="25">
        <v>96462108</v>
      </c>
      <c r="BM262" s="25">
        <v>97338583</v>
      </c>
      <c r="BN262" s="25">
        <v>98168829</v>
      </c>
    </row>
    <row r="263" spans="1:66" x14ac:dyDescent="0.25">
      <c r="A263" s="25" t="s">
        <v>528</v>
      </c>
      <c r="B263" s="25" t="s">
        <v>249</v>
      </c>
      <c r="C263" s="25" t="s">
        <v>1444</v>
      </c>
      <c r="D263" s="25" t="s">
        <v>1445</v>
      </c>
      <c r="E263" s="25">
        <v>63689</v>
      </c>
      <c r="F263" s="25">
        <v>65700</v>
      </c>
      <c r="G263" s="25">
        <v>67793</v>
      </c>
      <c r="H263" s="25">
        <v>69944</v>
      </c>
      <c r="I263" s="25">
        <v>72116</v>
      </c>
      <c r="J263" s="25">
        <v>74268</v>
      </c>
      <c r="K263" s="25">
        <v>76392</v>
      </c>
      <c r="L263" s="25">
        <v>78505</v>
      </c>
      <c r="M263" s="25">
        <v>80653</v>
      </c>
      <c r="N263" s="25">
        <v>82920</v>
      </c>
      <c r="O263" s="25">
        <v>85374</v>
      </c>
      <c r="P263" s="25">
        <v>88012</v>
      </c>
      <c r="Q263" s="25">
        <v>90802</v>
      </c>
      <c r="R263" s="25">
        <v>93749</v>
      </c>
      <c r="S263" s="25">
        <v>96773</v>
      </c>
      <c r="T263" s="25">
        <v>99863</v>
      </c>
      <c r="U263" s="25">
        <v>103002</v>
      </c>
      <c r="V263" s="25">
        <v>106206</v>
      </c>
      <c r="W263" s="25">
        <v>109397</v>
      </c>
      <c r="X263" s="25">
        <v>112543</v>
      </c>
      <c r="Y263" s="25">
        <v>115598</v>
      </c>
      <c r="Z263" s="25">
        <v>118546</v>
      </c>
      <c r="AA263" s="25">
        <v>121398</v>
      </c>
      <c r="AB263" s="25">
        <v>124213</v>
      </c>
      <c r="AC263" s="25">
        <v>127058</v>
      </c>
      <c r="AD263" s="25">
        <v>129989</v>
      </c>
      <c r="AE263" s="25">
        <v>132988</v>
      </c>
      <c r="AF263" s="25">
        <v>136075</v>
      </c>
      <c r="AG263" s="25">
        <v>139319</v>
      </c>
      <c r="AH263" s="25">
        <v>142801</v>
      </c>
      <c r="AI263" s="25">
        <v>146575</v>
      </c>
      <c r="AJ263" s="25">
        <v>150718</v>
      </c>
      <c r="AK263" s="25">
        <v>155176</v>
      </c>
      <c r="AL263" s="25">
        <v>159743</v>
      </c>
      <c r="AM263" s="25">
        <v>164128</v>
      </c>
      <c r="AN263" s="25">
        <v>168161</v>
      </c>
      <c r="AO263" s="25">
        <v>171721</v>
      </c>
      <c r="AP263" s="25">
        <v>174917</v>
      </c>
      <c r="AQ263" s="25">
        <v>177987</v>
      </c>
      <c r="AR263" s="25">
        <v>181259</v>
      </c>
      <c r="AS263" s="25">
        <v>184964</v>
      </c>
      <c r="AT263" s="25">
        <v>189209</v>
      </c>
      <c r="AU263" s="25">
        <v>193927</v>
      </c>
      <c r="AV263" s="25">
        <v>198960</v>
      </c>
      <c r="AW263" s="25">
        <v>204123</v>
      </c>
      <c r="AX263" s="25">
        <v>209282</v>
      </c>
      <c r="AY263" s="25">
        <v>214379</v>
      </c>
      <c r="AZ263" s="25">
        <v>219464</v>
      </c>
      <c r="BA263" s="25">
        <v>224700</v>
      </c>
      <c r="BB263" s="25">
        <v>230244</v>
      </c>
      <c r="BC263" s="25">
        <v>236216</v>
      </c>
      <c r="BD263" s="25">
        <v>242658</v>
      </c>
      <c r="BE263" s="25">
        <v>249505</v>
      </c>
      <c r="BF263" s="25">
        <v>256637</v>
      </c>
      <c r="BG263" s="25">
        <v>263888</v>
      </c>
      <c r="BH263" s="25">
        <v>271128</v>
      </c>
      <c r="BI263" s="25">
        <v>278326</v>
      </c>
      <c r="BJ263" s="25">
        <v>285499</v>
      </c>
      <c r="BK263" s="25">
        <v>292675</v>
      </c>
      <c r="BL263" s="25">
        <v>299882</v>
      </c>
      <c r="BM263" s="25">
        <v>307150</v>
      </c>
      <c r="BN263" s="25">
        <v>314464</v>
      </c>
    </row>
    <row r="264" spans="1:66" x14ac:dyDescent="0.25">
      <c r="A264" s="25" t="s">
        <v>1162</v>
      </c>
      <c r="B264" s="25" t="s">
        <v>35</v>
      </c>
      <c r="C264" s="25" t="s">
        <v>1444</v>
      </c>
      <c r="D264" s="25" t="s">
        <v>1445</v>
      </c>
      <c r="E264" s="25">
        <v>3032156070</v>
      </c>
      <c r="F264" s="25">
        <v>3071596055</v>
      </c>
      <c r="G264" s="25">
        <v>3124561005</v>
      </c>
      <c r="H264" s="25">
        <v>3189655687</v>
      </c>
      <c r="I264" s="25">
        <v>3255145692</v>
      </c>
      <c r="J264" s="25">
        <v>3322046795</v>
      </c>
      <c r="K264" s="25">
        <v>3392097729</v>
      </c>
      <c r="L264" s="25">
        <v>3461619724</v>
      </c>
      <c r="M264" s="25">
        <v>3532782993</v>
      </c>
      <c r="N264" s="25">
        <v>3606553753</v>
      </c>
      <c r="O264" s="25">
        <v>3681975908</v>
      </c>
      <c r="P264" s="25">
        <v>3760516757</v>
      </c>
      <c r="Q264" s="25">
        <v>3836900801</v>
      </c>
      <c r="R264" s="25">
        <v>3912984371</v>
      </c>
      <c r="S264" s="25">
        <v>3988487336</v>
      </c>
      <c r="T264" s="25">
        <v>4062507027</v>
      </c>
      <c r="U264" s="25">
        <v>4135432265</v>
      </c>
      <c r="V264" s="25">
        <v>4207786422</v>
      </c>
      <c r="W264" s="25">
        <v>4281339378</v>
      </c>
      <c r="X264" s="25">
        <v>4356778367</v>
      </c>
      <c r="Y264" s="25">
        <v>4432963653</v>
      </c>
      <c r="Z264" s="25">
        <v>4511164132</v>
      </c>
      <c r="AA264" s="25">
        <v>4592387213</v>
      </c>
      <c r="AB264" s="25">
        <v>4674330282</v>
      </c>
      <c r="AC264" s="25">
        <v>4755996689</v>
      </c>
      <c r="AD264" s="25">
        <v>4839176734</v>
      </c>
      <c r="AE264" s="25">
        <v>4924747934</v>
      </c>
      <c r="AF264" s="25">
        <v>5012556248</v>
      </c>
      <c r="AG264" s="25">
        <v>5101287675</v>
      </c>
      <c r="AH264" s="25">
        <v>5189977062</v>
      </c>
      <c r="AI264" s="25">
        <v>5280062644</v>
      </c>
      <c r="AJ264" s="25">
        <v>5368139818</v>
      </c>
      <c r="AK264" s="25">
        <v>5452576967</v>
      </c>
      <c r="AL264" s="25">
        <v>5537885402</v>
      </c>
      <c r="AM264" s="25">
        <v>5622085293</v>
      </c>
      <c r="AN264" s="25">
        <v>5706753581</v>
      </c>
      <c r="AO264" s="25">
        <v>5789655178</v>
      </c>
      <c r="AP264" s="25">
        <v>5872284397</v>
      </c>
      <c r="AQ264" s="25">
        <v>5954004340</v>
      </c>
      <c r="AR264" s="25">
        <v>6034484369</v>
      </c>
      <c r="AS264" s="25">
        <v>6114324044</v>
      </c>
      <c r="AT264" s="25">
        <v>6193663732</v>
      </c>
      <c r="AU264" s="25">
        <v>6272724236</v>
      </c>
      <c r="AV264" s="25">
        <v>6351855732</v>
      </c>
      <c r="AW264" s="25">
        <v>6431527221</v>
      </c>
      <c r="AX264" s="25">
        <v>6511724848</v>
      </c>
      <c r="AY264" s="25">
        <v>6592711655</v>
      </c>
      <c r="AZ264" s="25">
        <v>6674181848</v>
      </c>
      <c r="BA264" s="25">
        <v>6757000414</v>
      </c>
      <c r="BB264" s="25">
        <v>6839553692</v>
      </c>
      <c r="BC264" s="25">
        <v>6921854591</v>
      </c>
      <c r="BD264" s="25">
        <v>7003760440</v>
      </c>
      <c r="BE264" s="25">
        <v>7089254548</v>
      </c>
      <c r="BF264" s="25">
        <v>7175500378</v>
      </c>
      <c r="BG264" s="25">
        <v>7261846543</v>
      </c>
      <c r="BH264" s="25">
        <v>7347679005</v>
      </c>
      <c r="BI264" s="25">
        <v>7433650819</v>
      </c>
      <c r="BJ264" s="25">
        <v>7519371102</v>
      </c>
      <c r="BK264" s="25">
        <v>7602716232</v>
      </c>
      <c r="BL264" s="25">
        <v>7683806444</v>
      </c>
      <c r="BM264" s="25">
        <v>7763932702</v>
      </c>
      <c r="BN264" s="25">
        <v>7836630792</v>
      </c>
    </row>
    <row r="265" spans="1:66" x14ac:dyDescent="0.25">
      <c r="A265" s="25" t="s">
        <v>540</v>
      </c>
      <c r="B265" s="25" t="s">
        <v>243</v>
      </c>
      <c r="C265" s="25" t="s">
        <v>1444</v>
      </c>
      <c r="D265" s="25" t="s">
        <v>1445</v>
      </c>
      <c r="E265" s="25">
        <v>108627</v>
      </c>
      <c r="F265" s="25">
        <v>112112</v>
      </c>
      <c r="G265" s="25">
        <v>115768</v>
      </c>
      <c r="H265" s="25">
        <v>119552</v>
      </c>
      <c r="I265" s="25">
        <v>123346</v>
      </c>
      <c r="J265" s="25">
        <v>127055</v>
      </c>
      <c r="K265" s="25">
        <v>130672</v>
      </c>
      <c r="L265" s="25">
        <v>134181</v>
      </c>
      <c r="M265" s="25">
        <v>137484</v>
      </c>
      <c r="N265" s="25">
        <v>140495</v>
      </c>
      <c r="O265" s="25">
        <v>143146</v>
      </c>
      <c r="P265" s="25">
        <v>145407</v>
      </c>
      <c r="Q265" s="25">
        <v>147295</v>
      </c>
      <c r="R265" s="25">
        <v>148858</v>
      </c>
      <c r="S265" s="25">
        <v>150191</v>
      </c>
      <c r="T265" s="25">
        <v>151353</v>
      </c>
      <c r="U265" s="25">
        <v>152362</v>
      </c>
      <c r="V265" s="25">
        <v>153218</v>
      </c>
      <c r="W265" s="25">
        <v>153986</v>
      </c>
      <c r="X265" s="25">
        <v>154740</v>
      </c>
      <c r="Y265" s="25">
        <v>155522</v>
      </c>
      <c r="Z265" s="25">
        <v>156410</v>
      </c>
      <c r="AA265" s="25">
        <v>157365</v>
      </c>
      <c r="AB265" s="25">
        <v>158345</v>
      </c>
      <c r="AC265" s="25">
        <v>159243</v>
      </c>
      <c r="AD265" s="25">
        <v>159995</v>
      </c>
      <c r="AE265" s="25">
        <v>160552</v>
      </c>
      <c r="AF265" s="25">
        <v>160962</v>
      </c>
      <c r="AG265" s="25">
        <v>161369</v>
      </c>
      <c r="AH265" s="25">
        <v>161935</v>
      </c>
      <c r="AI265" s="25">
        <v>162797</v>
      </c>
      <c r="AJ265" s="25">
        <v>164000</v>
      </c>
      <c r="AK265" s="25">
        <v>165490</v>
      </c>
      <c r="AL265" s="25">
        <v>167117</v>
      </c>
      <c r="AM265" s="25">
        <v>168689</v>
      </c>
      <c r="AN265" s="25">
        <v>170050</v>
      </c>
      <c r="AO265" s="25">
        <v>171165</v>
      </c>
      <c r="AP265" s="25">
        <v>172065</v>
      </c>
      <c r="AQ265" s="25">
        <v>172839</v>
      </c>
      <c r="AR265" s="25">
        <v>173606</v>
      </c>
      <c r="AS265" s="25">
        <v>174454</v>
      </c>
      <c r="AT265" s="25">
        <v>175394</v>
      </c>
      <c r="AU265" s="25">
        <v>176410</v>
      </c>
      <c r="AV265" s="25">
        <v>177481</v>
      </c>
      <c r="AW265" s="25">
        <v>178597</v>
      </c>
      <c r="AX265" s="25">
        <v>179722</v>
      </c>
      <c r="AY265" s="25">
        <v>180874</v>
      </c>
      <c r="AZ265" s="25">
        <v>182045</v>
      </c>
      <c r="BA265" s="25">
        <v>183270</v>
      </c>
      <c r="BB265" s="25">
        <v>184553</v>
      </c>
      <c r="BC265" s="25">
        <v>185944</v>
      </c>
      <c r="BD265" s="25">
        <v>187469</v>
      </c>
      <c r="BE265" s="25">
        <v>189089</v>
      </c>
      <c r="BF265" s="25">
        <v>190712</v>
      </c>
      <c r="BG265" s="25">
        <v>192220</v>
      </c>
      <c r="BH265" s="25">
        <v>193510</v>
      </c>
      <c r="BI265" s="25">
        <v>194540</v>
      </c>
      <c r="BJ265" s="25">
        <v>195358</v>
      </c>
      <c r="BK265" s="25">
        <v>196128</v>
      </c>
      <c r="BL265" s="25">
        <v>197093</v>
      </c>
      <c r="BM265" s="25">
        <v>198410</v>
      </c>
      <c r="BN265" s="25">
        <v>200144</v>
      </c>
    </row>
    <row r="266" spans="1:66" x14ac:dyDescent="0.25">
      <c r="A266" s="25" t="s">
        <v>439</v>
      </c>
      <c r="B266" s="25" t="s">
        <v>1344</v>
      </c>
      <c r="C266" s="25" t="s">
        <v>1444</v>
      </c>
      <c r="D266" s="25" t="s">
        <v>1445</v>
      </c>
      <c r="E266" s="25">
        <v>947000</v>
      </c>
      <c r="F266" s="25">
        <v>966000</v>
      </c>
      <c r="G266" s="25">
        <v>994000</v>
      </c>
      <c r="H266" s="25">
        <v>1022000</v>
      </c>
      <c r="I266" s="25">
        <v>1050000</v>
      </c>
      <c r="J266" s="25">
        <v>1078000</v>
      </c>
      <c r="K266" s="25">
        <v>1106000</v>
      </c>
      <c r="L266" s="25">
        <v>1135000</v>
      </c>
      <c r="M266" s="25">
        <v>1163000</v>
      </c>
      <c r="N266" s="25">
        <v>1191000</v>
      </c>
      <c r="O266" s="25">
        <v>1219000</v>
      </c>
      <c r="P266" s="25">
        <v>1247000</v>
      </c>
      <c r="Q266" s="25">
        <v>1278000</v>
      </c>
      <c r="R266" s="25">
        <v>1308000</v>
      </c>
      <c r="S266" s="25">
        <v>1339000</v>
      </c>
      <c r="T266" s="25">
        <v>1369000</v>
      </c>
      <c r="U266" s="25">
        <v>1400000</v>
      </c>
      <c r="V266" s="25">
        <v>1430000</v>
      </c>
      <c r="W266" s="25">
        <v>1460000</v>
      </c>
      <c r="X266" s="25">
        <v>1491000</v>
      </c>
      <c r="Y266" s="25">
        <v>1521000</v>
      </c>
      <c r="Z266" s="25">
        <v>1552000</v>
      </c>
      <c r="AA266" s="25">
        <v>1582000</v>
      </c>
      <c r="AB266" s="25">
        <v>1614000</v>
      </c>
      <c r="AC266" s="25">
        <v>1647000</v>
      </c>
      <c r="AD266" s="25">
        <v>1682000</v>
      </c>
      <c r="AE266" s="25">
        <v>1717000</v>
      </c>
      <c r="AF266" s="25">
        <v>1753000</v>
      </c>
      <c r="AG266" s="25">
        <v>1791000</v>
      </c>
      <c r="AH266" s="25">
        <v>1827000</v>
      </c>
      <c r="AI266" s="25">
        <v>1862000</v>
      </c>
      <c r="AJ266" s="25">
        <v>1898000</v>
      </c>
      <c r="AK266" s="25">
        <v>1932000</v>
      </c>
      <c r="AL266" s="25">
        <v>1965000</v>
      </c>
      <c r="AM266" s="25">
        <v>1997000</v>
      </c>
      <c r="AN266" s="25">
        <v>2029000</v>
      </c>
      <c r="AO266" s="25">
        <v>2059000</v>
      </c>
      <c r="AP266" s="25">
        <v>2086000</v>
      </c>
      <c r="AQ266" s="25">
        <v>1966000</v>
      </c>
      <c r="AR266" s="25">
        <v>1762000</v>
      </c>
      <c r="AS266" s="25">
        <v>1700000</v>
      </c>
      <c r="AT266" s="25">
        <v>1701154</v>
      </c>
      <c r="AU266" s="25">
        <v>1702310</v>
      </c>
      <c r="AV266" s="25">
        <v>1703466</v>
      </c>
      <c r="AW266" s="25">
        <v>1704622</v>
      </c>
      <c r="AX266" s="25">
        <v>1705780</v>
      </c>
      <c r="AY266" s="25">
        <v>1719536</v>
      </c>
      <c r="AZ266" s="25">
        <v>1733404</v>
      </c>
      <c r="BA266" s="25">
        <v>1747383</v>
      </c>
      <c r="BB266" s="25">
        <v>1761474</v>
      </c>
      <c r="BC266" s="25">
        <v>1775680</v>
      </c>
      <c r="BD266" s="25">
        <v>1791000</v>
      </c>
      <c r="BE266" s="25">
        <v>1807106</v>
      </c>
      <c r="BF266" s="25">
        <v>1818117</v>
      </c>
      <c r="BG266" s="25">
        <v>1812771</v>
      </c>
      <c r="BH266" s="25">
        <v>1788196</v>
      </c>
      <c r="BI266" s="25">
        <v>1777557</v>
      </c>
      <c r="BJ266" s="25">
        <v>1791003</v>
      </c>
      <c r="BK266" s="25">
        <v>1797085</v>
      </c>
      <c r="BL266" s="25">
        <v>1788878</v>
      </c>
      <c r="BM266" s="25">
        <v>1790133</v>
      </c>
      <c r="BN266" s="25">
        <v>1806279</v>
      </c>
    </row>
    <row r="267" spans="1:66" x14ac:dyDescent="0.25">
      <c r="A267" s="25" t="s">
        <v>404</v>
      </c>
      <c r="B267" s="25" t="s">
        <v>1345</v>
      </c>
      <c r="C267" s="25" t="s">
        <v>1444</v>
      </c>
      <c r="D267" s="25" t="s">
        <v>1445</v>
      </c>
      <c r="E267" s="25">
        <v>5315351</v>
      </c>
      <c r="F267" s="25">
        <v>5393034</v>
      </c>
      <c r="G267" s="25">
        <v>5473671</v>
      </c>
      <c r="H267" s="25">
        <v>5556767</v>
      </c>
      <c r="I267" s="25">
        <v>5641598</v>
      </c>
      <c r="J267" s="25">
        <v>5727745</v>
      </c>
      <c r="K267" s="25">
        <v>5816241</v>
      </c>
      <c r="L267" s="25">
        <v>5907873</v>
      </c>
      <c r="M267" s="25">
        <v>6001858</v>
      </c>
      <c r="N267" s="25">
        <v>6097042</v>
      </c>
      <c r="O267" s="25">
        <v>6193379</v>
      </c>
      <c r="P267" s="25">
        <v>6290367</v>
      </c>
      <c r="Q267" s="25">
        <v>6390573</v>
      </c>
      <c r="R267" s="25">
        <v>6500809</v>
      </c>
      <c r="S267" s="25">
        <v>6630003</v>
      </c>
      <c r="T267" s="25">
        <v>6784699</v>
      </c>
      <c r="U267" s="25">
        <v>6967944</v>
      </c>
      <c r="V267" s="25">
        <v>7178672</v>
      </c>
      <c r="W267" s="25">
        <v>7414167</v>
      </c>
      <c r="X267" s="25">
        <v>7669699</v>
      </c>
      <c r="Y267" s="25">
        <v>7941903</v>
      </c>
      <c r="Z267" s="25">
        <v>8231905</v>
      </c>
      <c r="AA267" s="25">
        <v>8541605</v>
      </c>
      <c r="AB267" s="25">
        <v>8869363</v>
      </c>
      <c r="AC267" s="25">
        <v>9213078</v>
      </c>
      <c r="AD267" s="25">
        <v>9572170</v>
      </c>
      <c r="AE267" s="25">
        <v>9941102</v>
      </c>
      <c r="AF267" s="25">
        <v>10322044</v>
      </c>
      <c r="AG267" s="25">
        <v>10730864</v>
      </c>
      <c r="AH267" s="25">
        <v>11189185</v>
      </c>
      <c r="AI267" s="25">
        <v>11709987</v>
      </c>
      <c r="AJ267" s="25">
        <v>12302127</v>
      </c>
      <c r="AK267" s="25">
        <v>12954157</v>
      </c>
      <c r="AL267" s="25">
        <v>13634082</v>
      </c>
      <c r="AM267" s="25">
        <v>14297617</v>
      </c>
      <c r="AN267" s="25">
        <v>14913313</v>
      </c>
      <c r="AO267" s="25">
        <v>15469274</v>
      </c>
      <c r="AP267" s="25">
        <v>15975676</v>
      </c>
      <c r="AQ267" s="25">
        <v>16450306</v>
      </c>
      <c r="AR267" s="25">
        <v>16921157</v>
      </c>
      <c r="AS267" s="25">
        <v>17409071</v>
      </c>
      <c r="AT267" s="25">
        <v>17918369</v>
      </c>
      <c r="AU267" s="25">
        <v>18443684</v>
      </c>
      <c r="AV267" s="25">
        <v>18985001</v>
      </c>
      <c r="AW267" s="25">
        <v>19540096</v>
      </c>
      <c r="AX267" s="25">
        <v>20107416</v>
      </c>
      <c r="AY267" s="25">
        <v>20687648</v>
      </c>
      <c r="AZ267" s="25">
        <v>21282514</v>
      </c>
      <c r="BA267" s="25">
        <v>21892149</v>
      </c>
      <c r="BB267" s="25">
        <v>22516464</v>
      </c>
      <c r="BC267" s="25">
        <v>23154854</v>
      </c>
      <c r="BD267" s="25">
        <v>23807586</v>
      </c>
      <c r="BE267" s="25">
        <v>24473176</v>
      </c>
      <c r="BF267" s="25">
        <v>25147112</v>
      </c>
      <c r="BG267" s="25">
        <v>25823488</v>
      </c>
      <c r="BH267" s="25">
        <v>26497881</v>
      </c>
      <c r="BI267" s="25">
        <v>27168210</v>
      </c>
      <c r="BJ267" s="25">
        <v>27834811</v>
      </c>
      <c r="BK267" s="25">
        <v>28498683</v>
      </c>
      <c r="BL267" s="25">
        <v>29161922</v>
      </c>
      <c r="BM267" s="25">
        <v>29825968</v>
      </c>
      <c r="BN267" s="25">
        <v>30490639</v>
      </c>
    </row>
    <row r="268" spans="1:66" x14ac:dyDescent="0.25">
      <c r="A268" s="25" t="s">
        <v>332</v>
      </c>
      <c r="B268" s="25" t="s">
        <v>83</v>
      </c>
      <c r="C268" s="25" t="s">
        <v>1444</v>
      </c>
      <c r="D268" s="25" t="s">
        <v>1445</v>
      </c>
      <c r="E268" s="25">
        <v>17099836</v>
      </c>
      <c r="F268" s="25">
        <v>17524533</v>
      </c>
      <c r="G268" s="25">
        <v>17965733</v>
      </c>
      <c r="H268" s="25">
        <v>18423157</v>
      </c>
      <c r="I268" s="25">
        <v>18896303</v>
      </c>
      <c r="J268" s="25">
        <v>19384838</v>
      </c>
      <c r="K268" s="25">
        <v>19888259</v>
      </c>
      <c r="L268" s="25">
        <v>20406863</v>
      </c>
      <c r="M268" s="25">
        <v>20942147</v>
      </c>
      <c r="N268" s="25">
        <v>21496075</v>
      </c>
      <c r="O268" s="25">
        <v>22069783</v>
      </c>
      <c r="P268" s="25">
        <v>22665265</v>
      </c>
      <c r="Q268" s="25">
        <v>23281517</v>
      </c>
      <c r="R268" s="25">
        <v>23913090</v>
      </c>
      <c r="S268" s="25">
        <v>24552540</v>
      </c>
      <c r="T268" s="25">
        <v>25195184</v>
      </c>
      <c r="U268" s="25">
        <v>25836890</v>
      </c>
      <c r="V268" s="25">
        <v>26480915</v>
      </c>
      <c r="W268" s="25">
        <v>27138966</v>
      </c>
      <c r="X268" s="25">
        <v>27827325</v>
      </c>
      <c r="Y268" s="25">
        <v>28556771</v>
      </c>
      <c r="Z268" s="25">
        <v>29333095</v>
      </c>
      <c r="AA268" s="25">
        <v>30150448</v>
      </c>
      <c r="AB268" s="25">
        <v>30993762</v>
      </c>
      <c r="AC268" s="25">
        <v>31841588</v>
      </c>
      <c r="AD268" s="25">
        <v>32678876</v>
      </c>
      <c r="AE268" s="25">
        <v>33495956</v>
      </c>
      <c r="AF268" s="25">
        <v>34297727</v>
      </c>
      <c r="AG268" s="25">
        <v>35100905</v>
      </c>
      <c r="AH268" s="25">
        <v>35930056</v>
      </c>
      <c r="AI268" s="25">
        <v>36800507</v>
      </c>
      <c r="AJ268" s="25">
        <v>37718952</v>
      </c>
      <c r="AK268" s="25">
        <v>38672611</v>
      </c>
      <c r="AL268" s="25">
        <v>39633754</v>
      </c>
      <c r="AM268" s="25">
        <v>40564061</v>
      </c>
      <c r="AN268" s="25">
        <v>41435761</v>
      </c>
      <c r="AO268" s="25">
        <v>42241007</v>
      </c>
      <c r="AP268" s="25">
        <v>42987456</v>
      </c>
      <c r="AQ268" s="25">
        <v>43682259</v>
      </c>
      <c r="AR268" s="25">
        <v>44338551</v>
      </c>
      <c r="AS268" s="25">
        <v>44967713</v>
      </c>
      <c r="AT268" s="25">
        <v>45571272</v>
      </c>
      <c r="AU268" s="25">
        <v>46150913</v>
      </c>
      <c r="AV268" s="25">
        <v>46719203</v>
      </c>
      <c r="AW268" s="25">
        <v>47291610</v>
      </c>
      <c r="AX268" s="25">
        <v>47880595</v>
      </c>
      <c r="AY268" s="25">
        <v>48489464</v>
      </c>
      <c r="AZ268" s="25">
        <v>49119766</v>
      </c>
      <c r="BA268" s="25">
        <v>49779472</v>
      </c>
      <c r="BB268" s="25">
        <v>50477013</v>
      </c>
      <c r="BC268" s="25">
        <v>51216967</v>
      </c>
      <c r="BD268" s="25">
        <v>52003759</v>
      </c>
      <c r="BE268" s="25">
        <v>52832659</v>
      </c>
      <c r="BF268" s="25">
        <v>53687125</v>
      </c>
      <c r="BG268" s="25">
        <v>54544184</v>
      </c>
      <c r="BH268" s="25">
        <v>55386369</v>
      </c>
      <c r="BI268" s="25">
        <v>56207649</v>
      </c>
      <c r="BJ268" s="25">
        <v>57009751</v>
      </c>
      <c r="BK268" s="25">
        <v>57792520</v>
      </c>
      <c r="BL268" s="25">
        <v>58558267</v>
      </c>
      <c r="BM268" s="25">
        <v>59308690</v>
      </c>
      <c r="BN268" s="25">
        <v>60041996</v>
      </c>
    </row>
    <row r="269" spans="1:66" x14ac:dyDescent="0.25">
      <c r="A269" s="25" t="s">
        <v>309</v>
      </c>
      <c r="B269" s="25" t="s">
        <v>177</v>
      </c>
      <c r="C269" s="25" t="s">
        <v>1444</v>
      </c>
      <c r="D269" s="25" t="s">
        <v>1445</v>
      </c>
      <c r="E269" s="25">
        <v>3070780</v>
      </c>
      <c r="F269" s="25">
        <v>3164330</v>
      </c>
      <c r="G269" s="25">
        <v>3260645</v>
      </c>
      <c r="H269" s="25">
        <v>3360099</v>
      </c>
      <c r="I269" s="25">
        <v>3463211</v>
      </c>
      <c r="J269" s="25">
        <v>3570466</v>
      </c>
      <c r="K269" s="25">
        <v>3681953</v>
      </c>
      <c r="L269" s="25">
        <v>3797877</v>
      </c>
      <c r="M269" s="25">
        <v>3918872</v>
      </c>
      <c r="N269" s="25">
        <v>4045740</v>
      </c>
      <c r="O269" s="25">
        <v>4179062</v>
      </c>
      <c r="P269" s="25">
        <v>4319226</v>
      </c>
      <c r="Q269" s="25">
        <v>4466170</v>
      </c>
      <c r="R269" s="25">
        <v>4619549</v>
      </c>
      <c r="S269" s="25">
        <v>4778716</v>
      </c>
      <c r="T269" s="25">
        <v>4943279</v>
      </c>
      <c r="U269" s="25">
        <v>5112823</v>
      </c>
      <c r="V269" s="25">
        <v>5287544</v>
      </c>
      <c r="W269" s="25">
        <v>5468259</v>
      </c>
      <c r="X269" s="25">
        <v>5656145</v>
      </c>
      <c r="Y269" s="25">
        <v>5851818</v>
      </c>
      <c r="Z269" s="25">
        <v>6055361</v>
      </c>
      <c r="AA269" s="25">
        <v>6265869</v>
      </c>
      <c r="AB269" s="25">
        <v>6481907</v>
      </c>
      <c r="AC269" s="25">
        <v>6701547</v>
      </c>
      <c r="AD269" s="25">
        <v>6923148</v>
      </c>
      <c r="AE269" s="25">
        <v>7146965</v>
      </c>
      <c r="AF269" s="25">
        <v>7372835</v>
      </c>
      <c r="AG269" s="25">
        <v>7598270</v>
      </c>
      <c r="AH269" s="25">
        <v>7820199</v>
      </c>
      <c r="AI269" s="25">
        <v>8036849</v>
      </c>
      <c r="AJ269" s="25">
        <v>8246662</v>
      </c>
      <c r="AK269" s="25">
        <v>8451346</v>
      </c>
      <c r="AL269" s="25">
        <v>8656484</v>
      </c>
      <c r="AM269" s="25">
        <v>8869745</v>
      </c>
      <c r="AN269" s="25">
        <v>9096608</v>
      </c>
      <c r="AO269" s="25">
        <v>9339740</v>
      </c>
      <c r="AP269" s="25">
        <v>9597610</v>
      </c>
      <c r="AQ269" s="25">
        <v>9866474</v>
      </c>
      <c r="AR269" s="25">
        <v>10140564</v>
      </c>
      <c r="AS269" s="25">
        <v>10415942</v>
      </c>
      <c r="AT269" s="25">
        <v>10692197</v>
      </c>
      <c r="AU269" s="25">
        <v>10971704</v>
      </c>
      <c r="AV269" s="25">
        <v>11256740</v>
      </c>
      <c r="AW269" s="25">
        <v>11550641</v>
      </c>
      <c r="AX269" s="25">
        <v>11856244</v>
      </c>
      <c r="AY269" s="25">
        <v>12173518</v>
      </c>
      <c r="AZ269" s="25">
        <v>12502958</v>
      </c>
      <c r="BA269" s="25">
        <v>12848531</v>
      </c>
      <c r="BB269" s="25">
        <v>13215142</v>
      </c>
      <c r="BC269" s="25">
        <v>13605986</v>
      </c>
      <c r="BD269" s="25">
        <v>14023199</v>
      </c>
      <c r="BE269" s="25">
        <v>14465148</v>
      </c>
      <c r="BF269" s="25">
        <v>14926551</v>
      </c>
      <c r="BG269" s="25">
        <v>15399793</v>
      </c>
      <c r="BH269" s="25">
        <v>15879370</v>
      </c>
      <c r="BI269" s="25">
        <v>16363449</v>
      </c>
      <c r="BJ269" s="25">
        <v>16853608</v>
      </c>
      <c r="BK269" s="25">
        <v>17351714</v>
      </c>
      <c r="BL269" s="25">
        <v>17861034</v>
      </c>
      <c r="BM269" s="25">
        <v>18383956</v>
      </c>
      <c r="BN269" s="25">
        <v>18920657</v>
      </c>
    </row>
    <row r="270" spans="1:66" x14ac:dyDescent="0.25">
      <c r="A270" s="25" t="s">
        <v>310</v>
      </c>
      <c r="B270" s="25" t="s">
        <v>190</v>
      </c>
      <c r="C270" s="25" t="s">
        <v>1444</v>
      </c>
      <c r="D270" s="25" t="s">
        <v>1445</v>
      </c>
      <c r="E270" s="25">
        <v>3776679</v>
      </c>
      <c r="F270" s="25">
        <v>3905038</v>
      </c>
      <c r="G270" s="25">
        <v>4039209</v>
      </c>
      <c r="H270" s="25">
        <v>4178726</v>
      </c>
      <c r="I270" s="25">
        <v>4322854</v>
      </c>
      <c r="J270" s="25">
        <v>4471178</v>
      </c>
      <c r="K270" s="25">
        <v>4623340</v>
      </c>
      <c r="L270" s="25">
        <v>4779825</v>
      </c>
      <c r="M270" s="25">
        <v>4941901</v>
      </c>
      <c r="N270" s="25">
        <v>5111326</v>
      </c>
      <c r="O270" s="25">
        <v>5289312</v>
      </c>
      <c r="P270" s="25">
        <v>5476978</v>
      </c>
      <c r="Q270" s="25">
        <v>5673914</v>
      </c>
      <c r="R270" s="25">
        <v>5877725</v>
      </c>
      <c r="S270" s="25">
        <v>6085078</v>
      </c>
      <c r="T270" s="25">
        <v>6293875</v>
      </c>
      <c r="U270" s="25">
        <v>6502566</v>
      </c>
      <c r="V270" s="25">
        <v>6712825</v>
      </c>
      <c r="W270" s="25">
        <v>6929663</v>
      </c>
      <c r="X270" s="25">
        <v>7160021</v>
      </c>
      <c r="Y270" s="25">
        <v>7408630</v>
      </c>
      <c r="Z270" s="25">
        <v>7675582</v>
      </c>
      <c r="AA270" s="25">
        <v>7958239</v>
      </c>
      <c r="AB270" s="25">
        <v>8254746</v>
      </c>
      <c r="AC270" s="25">
        <v>8562259</v>
      </c>
      <c r="AD270" s="25">
        <v>8877489</v>
      </c>
      <c r="AE270" s="25">
        <v>9200150</v>
      </c>
      <c r="AF270" s="25">
        <v>9527202</v>
      </c>
      <c r="AG270" s="25">
        <v>9849129</v>
      </c>
      <c r="AH270" s="25">
        <v>10153852</v>
      </c>
      <c r="AI270" s="25">
        <v>10432409</v>
      </c>
      <c r="AJ270" s="25">
        <v>10681008</v>
      </c>
      <c r="AK270" s="25">
        <v>10900511</v>
      </c>
      <c r="AL270" s="25">
        <v>11092775</v>
      </c>
      <c r="AM270" s="25">
        <v>11261752</v>
      </c>
      <c r="AN270" s="25">
        <v>11410721</v>
      </c>
      <c r="AO270" s="25">
        <v>11541215</v>
      </c>
      <c r="AP270" s="25">
        <v>11653254</v>
      </c>
      <c r="AQ270" s="25">
        <v>11747079</v>
      </c>
      <c r="AR270" s="25">
        <v>11822722</v>
      </c>
      <c r="AS270" s="25">
        <v>11881482</v>
      </c>
      <c r="AT270" s="25">
        <v>11923906</v>
      </c>
      <c r="AU270" s="25">
        <v>11954293</v>
      </c>
      <c r="AV270" s="25">
        <v>11982219</v>
      </c>
      <c r="AW270" s="25">
        <v>12019911</v>
      </c>
      <c r="AX270" s="25">
        <v>12076697</v>
      </c>
      <c r="AY270" s="25">
        <v>12155496</v>
      </c>
      <c r="AZ270" s="25">
        <v>12255920</v>
      </c>
      <c r="BA270" s="25">
        <v>12379553</v>
      </c>
      <c r="BB270" s="25">
        <v>12526964</v>
      </c>
      <c r="BC270" s="25">
        <v>12697728</v>
      </c>
      <c r="BD270" s="25">
        <v>12894323</v>
      </c>
      <c r="BE270" s="25">
        <v>13115149</v>
      </c>
      <c r="BF270" s="25">
        <v>13350378</v>
      </c>
      <c r="BG270" s="25">
        <v>13586710</v>
      </c>
      <c r="BH270" s="25">
        <v>13814642</v>
      </c>
      <c r="BI270" s="25">
        <v>14030338</v>
      </c>
      <c r="BJ270" s="25">
        <v>14236599</v>
      </c>
      <c r="BK270" s="25">
        <v>14438812</v>
      </c>
      <c r="BL270" s="25">
        <v>14645473</v>
      </c>
      <c r="BM270" s="25">
        <v>14862927</v>
      </c>
      <c r="BN270" s="25">
        <v>15092171</v>
      </c>
    </row>
  </sheetData>
  <pageMargins left="0.7" right="0.7" top="0.75" bottom="0.75" header="0.3" footer="0.3"/>
  <headerFooter alignWithMargins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A4E7-5118-4AC8-A0B3-5CE097867063}">
  <dimension ref="A1:BN270"/>
  <sheetViews>
    <sheetView workbookViewId="0">
      <selection activeCell="B22" sqref="B22"/>
    </sheetView>
  </sheetViews>
  <sheetFormatPr defaultRowHeight="15" x14ac:dyDescent="0.25"/>
  <cols>
    <col min="1" max="1" width="15.140625" style="25" customWidth="1"/>
    <col min="2" max="2" width="44" style="25" bestFit="1" customWidth="1"/>
    <col min="4" max="4" width="24.140625" style="25" bestFit="1" customWidth="1"/>
    <col min="5" max="5" width="16" style="25" customWidth="1"/>
    <col min="6" max="67" width="11.42578125" style="25" bestFit="1" customWidth="1"/>
    <col min="68" max="257" width="9.140625" style="25"/>
    <col min="258" max="258" width="44" style="25" bestFit="1" customWidth="1"/>
    <col min="259" max="259" width="25.7109375" style="25" bestFit="1" customWidth="1"/>
    <col min="260" max="260" width="24.140625" style="25" bestFit="1" customWidth="1"/>
    <col min="261" max="261" width="14.7109375" style="25" bestFit="1" customWidth="1"/>
    <col min="262" max="323" width="11.42578125" style="25" bestFit="1" customWidth="1"/>
    <col min="324" max="513" width="9.140625" style="25"/>
    <col min="514" max="514" width="44" style="25" bestFit="1" customWidth="1"/>
    <col min="515" max="515" width="25.7109375" style="25" bestFit="1" customWidth="1"/>
    <col min="516" max="516" width="24.140625" style="25" bestFit="1" customWidth="1"/>
    <col min="517" max="517" width="14.7109375" style="25" bestFit="1" customWidth="1"/>
    <col min="518" max="579" width="11.42578125" style="25" bestFit="1" customWidth="1"/>
    <col min="580" max="769" width="9.140625" style="25"/>
    <col min="770" max="770" width="44" style="25" bestFit="1" customWidth="1"/>
    <col min="771" max="771" width="25.7109375" style="25" bestFit="1" customWidth="1"/>
    <col min="772" max="772" width="24.140625" style="25" bestFit="1" customWidth="1"/>
    <col min="773" max="773" width="14.7109375" style="25" bestFit="1" customWidth="1"/>
    <col min="774" max="835" width="11.42578125" style="25" bestFit="1" customWidth="1"/>
    <col min="836" max="1025" width="9.140625" style="25"/>
    <col min="1026" max="1026" width="44" style="25" bestFit="1" customWidth="1"/>
    <col min="1027" max="1027" width="25.7109375" style="25" bestFit="1" customWidth="1"/>
    <col min="1028" max="1028" width="24.140625" style="25" bestFit="1" customWidth="1"/>
    <col min="1029" max="1029" width="14.7109375" style="25" bestFit="1" customWidth="1"/>
    <col min="1030" max="1091" width="11.42578125" style="25" bestFit="1" customWidth="1"/>
    <col min="1092" max="1281" width="9.140625" style="25"/>
    <col min="1282" max="1282" width="44" style="25" bestFit="1" customWidth="1"/>
    <col min="1283" max="1283" width="25.7109375" style="25" bestFit="1" customWidth="1"/>
    <col min="1284" max="1284" width="24.140625" style="25" bestFit="1" customWidth="1"/>
    <col min="1285" max="1285" width="14.7109375" style="25" bestFit="1" customWidth="1"/>
    <col min="1286" max="1347" width="11.42578125" style="25" bestFit="1" customWidth="1"/>
    <col min="1348" max="1537" width="9.140625" style="25"/>
    <col min="1538" max="1538" width="44" style="25" bestFit="1" customWidth="1"/>
    <col min="1539" max="1539" width="25.7109375" style="25" bestFit="1" customWidth="1"/>
    <col min="1540" max="1540" width="24.140625" style="25" bestFit="1" customWidth="1"/>
    <col min="1541" max="1541" width="14.7109375" style="25" bestFit="1" customWidth="1"/>
    <col min="1542" max="1603" width="11.42578125" style="25" bestFit="1" customWidth="1"/>
    <col min="1604" max="1793" width="9.140625" style="25"/>
    <col min="1794" max="1794" width="44" style="25" bestFit="1" customWidth="1"/>
    <col min="1795" max="1795" width="25.7109375" style="25" bestFit="1" customWidth="1"/>
    <col min="1796" max="1796" width="24.140625" style="25" bestFit="1" customWidth="1"/>
    <col min="1797" max="1797" width="14.7109375" style="25" bestFit="1" customWidth="1"/>
    <col min="1798" max="1859" width="11.42578125" style="25" bestFit="1" customWidth="1"/>
    <col min="1860" max="2049" width="9.140625" style="25"/>
    <col min="2050" max="2050" width="44" style="25" bestFit="1" customWidth="1"/>
    <col min="2051" max="2051" width="25.7109375" style="25" bestFit="1" customWidth="1"/>
    <col min="2052" max="2052" width="24.140625" style="25" bestFit="1" customWidth="1"/>
    <col min="2053" max="2053" width="14.7109375" style="25" bestFit="1" customWidth="1"/>
    <col min="2054" max="2115" width="11.42578125" style="25" bestFit="1" customWidth="1"/>
    <col min="2116" max="2305" width="9.140625" style="25"/>
    <col min="2306" max="2306" width="44" style="25" bestFit="1" customWidth="1"/>
    <col min="2307" max="2307" width="25.7109375" style="25" bestFit="1" customWidth="1"/>
    <col min="2308" max="2308" width="24.140625" style="25" bestFit="1" customWidth="1"/>
    <col min="2309" max="2309" width="14.7109375" style="25" bestFit="1" customWidth="1"/>
    <col min="2310" max="2371" width="11.42578125" style="25" bestFit="1" customWidth="1"/>
    <col min="2372" max="2561" width="9.140625" style="25"/>
    <col min="2562" max="2562" width="44" style="25" bestFit="1" customWidth="1"/>
    <col min="2563" max="2563" width="25.7109375" style="25" bestFit="1" customWidth="1"/>
    <col min="2564" max="2564" width="24.140625" style="25" bestFit="1" customWidth="1"/>
    <col min="2565" max="2565" width="14.7109375" style="25" bestFit="1" customWidth="1"/>
    <col min="2566" max="2627" width="11.42578125" style="25" bestFit="1" customWidth="1"/>
    <col min="2628" max="2817" width="9.140625" style="25"/>
    <col min="2818" max="2818" width="44" style="25" bestFit="1" customWidth="1"/>
    <col min="2819" max="2819" width="25.7109375" style="25" bestFit="1" customWidth="1"/>
    <col min="2820" max="2820" width="24.140625" style="25" bestFit="1" customWidth="1"/>
    <col min="2821" max="2821" width="14.7109375" style="25" bestFit="1" customWidth="1"/>
    <col min="2822" max="2883" width="11.42578125" style="25" bestFit="1" customWidth="1"/>
    <col min="2884" max="3073" width="9.140625" style="25"/>
    <col min="3074" max="3074" width="44" style="25" bestFit="1" customWidth="1"/>
    <col min="3075" max="3075" width="25.7109375" style="25" bestFit="1" customWidth="1"/>
    <col min="3076" max="3076" width="24.140625" style="25" bestFit="1" customWidth="1"/>
    <col min="3077" max="3077" width="14.7109375" style="25" bestFit="1" customWidth="1"/>
    <col min="3078" max="3139" width="11.42578125" style="25" bestFit="1" customWidth="1"/>
    <col min="3140" max="3329" width="9.140625" style="25"/>
    <col min="3330" max="3330" width="44" style="25" bestFit="1" customWidth="1"/>
    <col min="3331" max="3331" width="25.7109375" style="25" bestFit="1" customWidth="1"/>
    <col min="3332" max="3332" width="24.140625" style="25" bestFit="1" customWidth="1"/>
    <col min="3333" max="3333" width="14.7109375" style="25" bestFit="1" customWidth="1"/>
    <col min="3334" max="3395" width="11.42578125" style="25" bestFit="1" customWidth="1"/>
    <col min="3396" max="3585" width="9.140625" style="25"/>
    <col min="3586" max="3586" width="44" style="25" bestFit="1" customWidth="1"/>
    <col min="3587" max="3587" width="25.7109375" style="25" bestFit="1" customWidth="1"/>
    <col min="3588" max="3588" width="24.140625" style="25" bestFit="1" customWidth="1"/>
    <col min="3589" max="3589" width="14.7109375" style="25" bestFit="1" customWidth="1"/>
    <col min="3590" max="3651" width="11.42578125" style="25" bestFit="1" customWidth="1"/>
    <col min="3652" max="3841" width="9.140625" style="25"/>
    <col min="3842" max="3842" width="44" style="25" bestFit="1" customWidth="1"/>
    <col min="3843" max="3843" width="25.7109375" style="25" bestFit="1" customWidth="1"/>
    <col min="3844" max="3844" width="24.140625" style="25" bestFit="1" customWidth="1"/>
    <col min="3845" max="3845" width="14.7109375" style="25" bestFit="1" customWidth="1"/>
    <col min="3846" max="3907" width="11.42578125" style="25" bestFit="1" customWidth="1"/>
    <col min="3908" max="4097" width="9.140625" style="25"/>
    <col min="4098" max="4098" width="44" style="25" bestFit="1" customWidth="1"/>
    <col min="4099" max="4099" width="25.7109375" style="25" bestFit="1" customWidth="1"/>
    <col min="4100" max="4100" width="24.140625" style="25" bestFit="1" customWidth="1"/>
    <col min="4101" max="4101" width="14.7109375" style="25" bestFit="1" customWidth="1"/>
    <col min="4102" max="4163" width="11.42578125" style="25" bestFit="1" customWidth="1"/>
    <col min="4164" max="4353" width="9.140625" style="25"/>
    <col min="4354" max="4354" width="44" style="25" bestFit="1" customWidth="1"/>
    <col min="4355" max="4355" width="25.7109375" style="25" bestFit="1" customWidth="1"/>
    <col min="4356" max="4356" width="24.140625" style="25" bestFit="1" customWidth="1"/>
    <col min="4357" max="4357" width="14.7109375" style="25" bestFit="1" customWidth="1"/>
    <col min="4358" max="4419" width="11.42578125" style="25" bestFit="1" customWidth="1"/>
    <col min="4420" max="4609" width="9.140625" style="25"/>
    <col min="4610" max="4610" width="44" style="25" bestFit="1" customWidth="1"/>
    <col min="4611" max="4611" width="25.7109375" style="25" bestFit="1" customWidth="1"/>
    <col min="4612" max="4612" width="24.140625" style="25" bestFit="1" customWidth="1"/>
    <col min="4613" max="4613" width="14.7109375" style="25" bestFit="1" customWidth="1"/>
    <col min="4614" max="4675" width="11.42578125" style="25" bestFit="1" customWidth="1"/>
    <col min="4676" max="4865" width="9.140625" style="25"/>
    <col min="4866" max="4866" width="44" style="25" bestFit="1" customWidth="1"/>
    <col min="4867" max="4867" width="25.7109375" style="25" bestFit="1" customWidth="1"/>
    <col min="4868" max="4868" width="24.140625" style="25" bestFit="1" customWidth="1"/>
    <col min="4869" max="4869" width="14.7109375" style="25" bestFit="1" customWidth="1"/>
    <col min="4870" max="4931" width="11.42578125" style="25" bestFit="1" customWidth="1"/>
    <col min="4932" max="5121" width="9.140625" style="25"/>
    <col min="5122" max="5122" width="44" style="25" bestFit="1" customWidth="1"/>
    <col min="5123" max="5123" width="25.7109375" style="25" bestFit="1" customWidth="1"/>
    <col min="5124" max="5124" width="24.140625" style="25" bestFit="1" customWidth="1"/>
    <col min="5125" max="5125" width="14.7109375" style="25" bestFit="1" customWidth="1"/>
    <col min="5126" max="5187" width="11.42578125" style="25" bestFit="1" customWidth="1"/>
    <col min="5188" max="5377" width="9.140625" style="25"/>
    <col min="5378" max="5378" width="44" style="25" bestFit="1" customWidth="1"/>
    <col min="5379" max="5379" width="25.7109375" style="25" bestFit="1" customWidth="1"/>
    <col min="5380" max="5380" width="24.140625" style="25" bestFit="1" customWidth="1"/>
    <col min="5381" max="5381" width="14.7109375" style="25" bestFit="1" customWidth="1"/>
    <col min="5382" max="5443" width="11.42578125" style="25" bestFit="1" customWidth="1"/>
    <col min="5444" max="5633" width="9.140625" style="25"/>
    <col min="5634" max="5634" width="44" style="25" bestFit="1" customWidth="1"/>
    <col min="5635" max="5635" width="25.7109375" style="25" bestFit="1" customWidth="1"/>
    <col min="5636" max="5636" width="24.140625" style="25" bestFit="1" customWidth="1"/>
    <col min="5637" max="5637" width="14.7109375" style="25" bestFit="1" customWidth="1"/>
    <col min="5638" max="5699" width="11.42578125" style="25" bestFit="1" customWidth="1"/>
    <col min="5700" max="5889" width="9.140625" style="25"/>
    <col min="5890" max="5890" width="44" style="25" bestFit="1" customWidth="1"/>
    <col min="5891" max="5891" width="25.7109375" style="25" bestFit="1" customWidth="1"/>
    <col min="5892" max="5892" width="24.140625" style="25" bestFit="1" customWidth="1"/>
    <col min="5893" max="5893" width="14.7109375" style="25" bestFit="1" customWidth="1"/>
    <col min="5894" max="5955" width="11.42578125" style="25" bestFit="1" customWidth="1"/>
    <col min="5956" max="6145" width="9.140625" style="25"/>
    <col min="6146" max="6146" width="44" style="25" bestFit="1" customWidth="1"/>
    <col min="6147" max="6147" width="25.7109375" style="25" bestFit="1" customWidth="1"/>
    <col min="6148" max="6148" width="24.140625" style="25" bestFit="1" customWidth="1"/>
    <col min="6149" max="6149" width="14.7109375" style="25" bestFit="1" customWidth="1"/>
    <col min="6150" max="6211" width="11.42578125" style="25" bestFit="1" customWidth="1"/>
    <col min="6212" max="6401" width="9.140625" style="25"/>
    <col min="6402" max="6402" width="44" style="25" bestFit="1" customWidth="1"/>
    <col min="6403" max="6403" width="25.7109375" style="25" bestFit="1" customWidth="1"/>
    <col min="6404" max="6404" width="24.140625" style="25" bestFit="1" customWidth="1"/>
    <col min="6405" max="6405" width="14.7109375" style="25" bestFit="1" customWidth="1"/>
    <col min="6406" max="6467" width="11.42578125" style="25" bestFit="1" customWidth="1"/>
    <col min="6468" max="6657" width="9.140625" style="25"/>
    <col min="6658" max="6658" width="44" style="25" bestFit="1" customWidth="1"/>
    <col min="6659" max="6659" width="25.7109375" style="25" bestFit="1" customWidth="1"/>
    <col min="6660" max="6660" width="24.140625" style="25" bestFit="1" customWidth="1"/>
    <col min="6661" max="6661" width="14.7109375" style="25" bestFit="1" customWidth="1"/>
    <col min="6662" max="6723" width="11.42578125" style="25" bestFit="1" customWidth="1"/>
    <col min="6724" max="6913" width="9.140625" style="25"/>
    <col min="6914" max="6914" width="44" style="25" bestFit="1" customWidth="1"/>
    <col min="6915" max="6915" width="25.7109375" style="25" bestFit="1" customWidth="1"/>
    <col min="6916" max="6916" width="24.140625" style="25" bestFit="1" customWidth="1"/>
    <col min="6917" max="6917" width="14.7109375" style="25" bestFit="1" customWidth="1"/>
    <col min="6918" max="6979" width="11.42578125" style="25" bestFit="1" customWidth="1"/>
    <col min="6980" max="7169" width="9.140625" style="25"/>
    <col min="7170" max="7170" width="44" style="25" bestFit="1" customWidth="1"/>
    <col min="7171" max="7171" width="25.7109375" style="25" bestFit="1" customWidth="1"/>
    <col min="7172" max="7172" width="24.140625" style="25" bestFit="1" customWidth="1"/>
    <col min="7173" max="7173" width="14.7109375" style="25" bestFit="1" customWidth="1"/>
    <col min="7174" max="7235" width="11.42578125" style="25" bestFit="1" customWidth="1"/>
    <col min="7236" max="7425" width="9.140625" style="25"/>
    <col min="7426" max="7426" width="44" style="25" bestFit="1" customWidth="1"/>
    <col min="7427" max="7427" width="25.7109375" style="25" bestFit="1" customWidth="1"/>
    <col min="7428" max="7428" width="24.140625" style="25" bestFit="1" customWidth="1"/>
    <col min="7429" max="7429" width="14.7109375" style="25" bestFit="1" customWidth="1"/>
    <col min="7430" max="7491" width="11.42578125" style="25" bestFit="1" customWidth="1"/>
    <col min="7492" max="7681" width="9.140625" style="25"/>
    <col min="7682" max="7682" width="44" style="25" bestFit="1" customWidth="1"/>
    <col min="7683" max="7683" width="25.7109375" style="25" bestFit="1" customWidth="1"/>
    <col min="7684" max="7684" width="24.140625" style="25" bestFit="1" customWidth="1"/>
    <col min="7685" max="7685" width="14.7109375" style="25" bestFit="1" customWidth="1"/>
    <col min="7686" max="7747" width="11.42578125" style="25" bestFit="1" customWidth="1"/>
    <col min="7748" max="7937" width="9.140625" style="25"/>
    <col min="7938" max="7938" width="44" style="25" bestFit="1" customWidth="1"/>
    <col min="7939" max="7939" width="25.7109375" style="25" bestFit="1" customWidth="1"/>
    <col min="7940" max="7940" width="24.140625" style="25" bestFit="1" customWidth="1"/>
    <col min="7941" max="7941" width="14.7109375" style="25" bestFit="1" customWidth="1"/>
    <col min="7942" max="8003" width="11.42578125" style="25" bestFit="1" customWidth="1"/>
    <col min="8004" max="8193" width="9.140625" style="25"/>
    <col min="8194" max="8194" width="44" style="25" bestFit="1" customWidth="1"/>
    <col min="8195" max="8195" width="25.7109375" style="25" bestFit="1" customWidth="1"/>
    <col min="8196" max="8196" width="24.140625" style="25" bestFit="1" customWidth="1"/>
    <col min="8197" max="8197" width="14.7109375" style="25" bestFit="1" customWidth="1"/>
    <col min="8198" max="8259" width="11.42578125" style="25" bestFit="1" customWidth="1"/>
    <col min="8260" max="8449" width="9.140625" style="25"/>
    <col min="8450" max="8450" width="44" style="25" bestFit="1" customWidth="1"/>
    <col min="8451" max="8451" width="25.7109375" style="25" bestFit="1" customWidth="1"/>
    <col min="8452" max="8452" width="24.140625" style="25" bestFit="1" customWidth="1"/>
    <col min="8453" max="8453" width="14.7109375" style="25" bestFit="1" customWidth="1"/>
    <col min="8454" max="8515" width="11.42578125" style="25" bestFit="1" customWidth="1"/>
    <col min="8516" max="8705" width="9.140625" style="25"/>
    <col min="8706" max="8706" width="44" style="25" bestFit="1" customWidth="1"/>
    <col min="8707" max="8707" width="25.7109375" style="25" bestFit="1" customWidth="1"/>
    <col min="8708" max="8708" width="24.140625" style="25" bestFit="1" customWidth="1"/>
    <col min="8709" max="8709" width="14.7109375" style="25" bestFit="1" customWidth="1"/>
    <col min="8710" max="8771" width="11.42578125" style="25" bestFit="1" customWidth="1"/>
    <col min="8772" max="8961" width="9.140625" style="25"/>
    <col min="8962" max="8962" width="44" style="25" bestFit="1" customWidth="1"/>
    <col min="8963" max="8963" width="25.7109375" style="25" bestFit="1" customWidth="1"/>
    <col min="8964" max="8964" width="24.140625" style="25" bestFit="1" customWidth="1"/>
    <col min="8965" max="8965" width="14.7109375" style="25" bestFit="1" customWidth="1"/>
    <col min="8966" max="9027" width="11.42578125" style="25" bestFit="1" customWidth="1"/>
    <col min="9028" max="9217" width="9.140625" style="25"/>
    <col min="9218" max="9218" width="44" style="25" bestFit="1" customWidth="1"/>
    <col min="9219" max="9219" width="25.7109375" style="25" bestFit="1" customWidth="1"/>
    <col min="9220" max="9220" width="24.140625" style="25" bestFit="1" customWidth="1"/>
    <col min="9221" max="9221" width="14.7109375" style="25" bestFit="1" customWidth="1"/>
    <col min="9222" max="9283" width="11.42578125" style="25" bestFit="1" customWidth="1"/>
    <col min="9284" max="9473" width="9.140625" style="25"/>
    <col min="9474" max="9474" width="44" style="25" bestFit="1" customWidth="1"/>
    <col min="9475" max="9475" width="25.7109375" style="25" bestFit="1" customWidth="1"/>
    <col min="9476" max="9476" width="24.140625" style="25" bestFit="1" customWidth="1"/>
    <col min="9477" max="9477" width="14.7109375" style="25" bestFit="1" customWidth="1"/>
    <col min="9478" max="9539" width="11.42578125" style="25" bestFit="1" customWidth="1"/>
    <col min="9540" max="9729" width="9.140625" style="25"/>
    <col min="9730" max="9730" width="44" style="25" bestFit="1" customWidth="1"/>
    <col min="9731" max="9731" width="25.7109375" style="25" bestFit="1" customWidth="1"/>
    <col min="9732" max="9732" width="24.140625" style="25" bestFit="1" customWidth="1"/>
    <col min="9733" max="9733" width="14.7109375" style="25" bestFit="1" customWidth="1"/>
    <col min="9734" max="9795" width="11.42578125" style="25" bestFit="1" customWidth="1"/>
    <col min="9796" max="9985" width="9.140625" style="25"/>
    <col min="9986" max="9986" width="44" style="25" bestFit="1" customWidth="1"/>
    <col min="9987" max="9987" width="25.7109375" style="25" bestFit="1" customWidth="1"/>
    <col min="9988" max="9988" width="24.140625" style="25" bestFit="1" customWidth="1"/>
    <col min="9989" max="9989" width="14.7109375" style="25" bestFit="1" customWidth="1"/>
    <col min="9990" max="10051" width="11.42578125" style="25" bestFit="1" customWidth="1"/>
    <col min="10052" max="10241" width="9.140625" style="25"/>
    <col min="10242" max="10242" width="44" style="25" bestFit="1" customWidth="1"/>
    <col min="10243" max="10243" width="25.7109375" style="25" bestFit="1" customWidth="1"/>
    <col min="10244" max="10244" width="24.140625" style="25" bestFit="1" customWidth="1"/>
    <col min="10245" max="10245" width="14.7109375" style="25" bestFit="1" customWidth="1"/>
    <col min="10246" max="10307" width="11.42578125" style="25" bestFit="1" customWidth="1"/>
    <col min="10308" max="10497" width="9.140625" style="25"/>
    <col min="10498" max="10498" width="44" style="25" bestFit="1" customWidth="1"/>
    <col min="10499" max="10499" width="25.7109375" style="25" bestFit="1" customWidth="1"/>
    <col min="10500" max="10500" width="24.140625" style="25" bestFit="1" customWidth="1"/>
    <col min="10501" max="10501" width="14.7109375" style="25" bestFit="1" customWidth="1"/>
    <col min="10502" max="10563" width="11.42578125" style="25" bestFit="1" customWidth="1"/>
    <col min="10564" max="10753" width="9.140625" style="25"/>
    <col min="10754" max="10754" width="44" style="25" bestFit="1" customWidth="1"/>
    <col min="10755" max="10755" width="25.7109375" style="25" bestFit="1" customWidth="1"/>
    <col min="10756" max="10756" width="24.140625" style="25" bestFit="1" customWidth="1"/>
    <col min="10757" max="10757" width="14.7109375" style="25" bestFit="1" customWidth="1"/>
    <col min="10758" max="10819" width="11.42578125" style="25" bestFit="1" customWidth="1"/>
    <col min="10820" max="11009" width="9.140625" style="25"/>
    <col min="11010" max="11010" width="44" style="25" bestFit="1" customWidth="1"/>
    <col min="11011" max="11011" width="25.7109375" style="25" bestFit="1" customWidth="1"/>
    <col min="11012" max="11012" width="24.140625" style="25" bestFit="1" customWidth="1"/>
    <col min="11013" max="11013" width="14.7109375" style="25" bestFit="1" customWidth="1"/>
    <col min="11014" max="11075" width="11.42578125" style="25" bestFit="1" customWidth="1"/>
    <col min="11076" max="11265" width="9.140625" style="25"/>
    <col min="11266" max="11266" width="44" style="25" bestFit="1" customWidth="1"/>
    <col min="11267" max="11267" width="25.7109375" style="25" bestFit="1" customWidth="1"/>
    <col min="11268" max="11268" width="24.140625" style="25" bestFit="1" customWidth="1"/>
    <col min="11269" max="11269" width="14.7109375" style="25" bestFit="1" customWidth="1"/>
    <col min="11270" max="11331" width="11.42578125" style="25" bestFit="1" customWidth="1"/>
    <col min="11332" max="11521" width="9.140625" style="25"/>
    <col min="11522" max="11522" width="44" style="25" bestFit="1" customWidth="1"/>
    <col min="11523" max="11523" width="25.7109375" style="25" bestFit="1" customWidth="1"/>
    <col min="11524" max="11524" width="24.140625" style="25" bestFit="1" customWidth="1"/>
    <col min="11525" max="11525" width="14.7109375" style="25" bestFit="1" customWidth="1"/>
    <col min="11526" max="11587" width="11.42578125" style="25" bestFit="1" customWidth="1"/>
    <col min="11588" max="11777" width="9.140625" style="25"/>
    <col min="11778" max="11778" width="44" style="25" bestFit="1" customWidth="1"/>
    <col min="11779" max="11779" width="25.7109375" style="25" bestFit="1" customWidth="1"/>
    <col min="11780" max="11780" width="24.140625" style="25" bestFit="1" customWidth="1"/>
    <col min="11781" max="11781" width="14.7109375" style="25" bestFit="1" customWidth="1"/>
    <col min="11782" max="11843" width="11.42578125" style="25" bestFit="1" customWidth="1"/>
    <col min="11844" max="12033" width="9.140625" style="25"/>
    <col min="12034" max="12034" width="44" style="25" bestFit="1" customWidth="1"/>
    <col min="12035" max="12035" width="25.7109375" style="25" bestFit="1" customWidth="1"/>
    <col min="12036" max="12036" width="24.140625" style="25" bestFit="1" customWidth="1"/>
    <col min="12037" max="12037" width="14.7109375" style="25" bestFit="1" customWidth="1"/>
    <col min="12038" max="12099" width="11.42578125" style="25" bestFit="1" customWidth="1"/>
    <col min="12100" max="12289" width="9.140625" style="25"/>
    <col min="12290" max="12290" width="44" style="25" bestFit="1" customWidth="1"/>
    <col min="12291" max="12291" width="25.7109375" style="25" bestFit="1" customWidth="1"/>
    <col min="12292" max="12292" width="24.140625" style="25" bestFit="1" customWidth="1"/>
    <col min="12293" max="12293" width="14.7109375" style="25" bestFit="1" customWidth="1"/>
    <col min="12294" max="12355" width="11.42578125" style="25" bestFit="1" customWidth="1"/>
    <col min="12356" max="12545" width="9.140625" style="25"/>
    <col min="12546" max="12546" width="44" style="25" bestFit="1" customWidth="1"/>
    <col min="12547" max="12547" width="25.7109375" style="25" bestFit="1" customWidth="1"/>
    <col min="12548" max="12548" width="24.140625" style="25" bestFit="1" customWidth="1"/>
    <col min="12549" max="12549" width="14.7109375" style="25" bestFit="1" customWidth="1"/>
    <col min="12550" max="12611" width="11.42578125" style="25" bestFit="1" customWidth="1"/>
    <col min="12612" max="12801" width="9.140625" style="25"/>
    <col min="12802" max="12802" width="44" style="25" bestFit="1" customWidth="1"/>
    <col min="12803" max="12803" width="25.7109375" style="25" bestFit="1" customWidth="1"/>
    <col min="12804" max="12804" width="24.140625" style="25" bestFit="1" customWidth="1"/>
    <col min="12805" max="12805" width="14.7109375" style="25" bestFit="1" customWidth="1"/>
    <col min="12806" max="12867" width="11.42578125" style="25" bestFit="1" customWidth="1"/>
    <col min="12868" max="13057" width="9.140625" style="25"/>
    <col min="13058" max="13058" width="44" style="25" bestFit="1" customWidth="1"/>
    <col min="13059" max="13059" width="25.7109375" style="25" bestFit="1" customWidth="1"/>
    <col min="13060" max="13060" width="24.140625" style="25" bestFit="1" customWidth="1"/>
    <col min="13061" max="13061" width="14.7109375" style="25" bestFit="1" customWidth="1"/>
    <col min="13062" max="13123" width="11.42578125" style="25" bestFit="1" customWidth="1"/>
    <col min="13124" max="13313" width="9.140625" style="25"/>
    <col min="13314" max="13314" width="44" style="25" bestFit="1" customWidth="1"/>
    <col min="13315" max="13315" width="25.7109375" style="25" bestFit="1" customWidth="1"/>
    <col min="13316" max="13316" width="24.140625" style="25" bestFit="1" customWidth="1"/>
    <col min="13317" max="13317" width="14.7109375" style="25" bestFit="1" customWidth="1"/>
    <col min="13318" max="13379" width="11.42578125" style="25" bestFit="1" customWidth="1"/>
    <col min="13380" max="13569" width="9.140625" style="25"/>
    <col min="13570" max="13570" width="44" style="25" bestFit="1" customWidth="1"/>
    <col min="13571" max="13571" width="25.7109375" style="25" bestFit="1" customWidth="1"/>
    <col min="13572" max="13572" width="24.140625" style="25" bestFit="1" customWidth="1"/>
    <col min="13573" max="13573" width="14.7109375" style="25" bestFit="1" customWidth="1"/>
    <col min="13574" max="13635" width="11.42578125" style="25" bestFit="1" customWidth="1"/>
    <col min="13636" max="13825" width="9.140625" style="25"/>
    <col min="13826" max="13826" width="44" style="25" bestFit="1" customWidth="1"/>
    <col min="13827" max="13827" width="25.7109375" style="25" bestFit="1" customWidth="1"/>
    <col min="13828" max="13828" width="24.140625" style="25" bestFit="1" customWidth="1"/>
    <col min="13829" max="13829" width="14.7109375" style="25" bestFit="1" customWidth="1"/>
    <col min="13830" max="13891" width="11.42578125" style="25" bestFit="1" customWidth="1"/>
    <col min="13892" max="14081" width="9.140625" style="25"/>
    <col min="14082" max="14082" width="44" style="25" bestFit="1" customWidth="1"/>
    <col min="14083" max="14083" width="25.7109375" style="25" bestFit="1" customWidth="1"/>
    <col min="14084" max="14084" width="24.140625" style="25" bestFit="1" customWidth="1"/>
    <col min="14085" max="14085" width="14.7109375" style="25" bestFit="1" customWidth="1"/>
    <col min="14086" max="14147" width="11.42578125" style="25" bestFit="1" customWidth="1"/>
    <col min="14148" max="14337" width="9.140625" style="25"/>
    <col min="14338" max="14338" width="44" style="25" bestFit="1" customWidth="1"/>
    <col min="14339" max="14339" width="25.7109375" style="25" bestFit="1" customWidth="1"/>
    <col min="14340" max="14340" width="24.140625" style="25" bestFit="1" customWidth="1"/>
    <col min="14341" max="14341" width="14.7109375" style="25" bestFit="1" customWidth="1"/>
    <col min="14342" max="14403" width="11.42578125" style="25" bestFit="1" customWidth="1"/>
    <col min="14404" max="14593" width="9.140625" style="25"/>
    <col min="14594" max="14594" width="44" style="25" bestFit="1" customWidth="1"/>
    <col min="14595" max="14595" width="25.7109375" style="25" bestFit="1" customWidth="1"/>
    <col min="14596" max="14596" width="24.140625" style="25" bestFit="1" customWidth="1"/>
    <col min="14597" max="14597" width="14.7109375" style="25" bestFit="1" customWidth="1"/>
    <col min="14598" max="14659" width="11.42578125" style="25" bestFit="1" customWidth="1"/>
    <col min="14660" max="14849" width="9.140625" style="25"/>
    <col min="14850" max="14850" width="44" style="25" bestFit="1" customWidth="1"/>
    <col min="14851" max="14851" width="25.7109375" style="25" bestFit="1" customWidth="1"/>
    <col min="14852" max="14852" width="24.140625" style="25" bestFit="1" customWidth="1"/>
    <col min="14853" max="14853" width="14.7109375" style="25" bestFit="1" customWidth="1"/>
    <col min="14854" max="14915" width="11.42578125" style="25" bestFit="1" customWidth="1"/>
    <col min="14916" max="15105" width="9.140625" style="25"/>
    <col min="15106" max="15106" width="44" style="25" bestFit="1" customWidth="1"/>
    <col min="15107" max="15107" width="25.7109375" style="25" bestFit="1" customWidth="1"/>
    <col min="15108" max="15108" width="24.140625" style="25" bestFit="1" customWidth="1"/>
    <col min="15109" max="15109" width="14.7109375" style="25" bestFit="1" customWidth="1"/>
    <col min="15110" max="15171" width="11.42578125" style="25" bestFit="1" customWidth="1"/>
    <col min="15172" max="15361" width="9.140625" style="25"/>
    <col min="15362" max="15362" width="44" style="25" bestFit="1" customWidth="1"/>
    <col min="15363" max="15363" width="25.7109375" style="25" bestFit="1" customWidth="1"/>
    <col min="15364" max="15364" width="24.140625" style="25" bestFit="1" customWidth="1"/>
    <col min="15365" max="15365" width="14.7109375" style="25" bestFit="1" customWidth="1"/>
    <col min="15366" max="15427" width="11.42578125" style="25" bestFit="1" customWidth="1"/>
    <col min="15428" max="15617" width="9.140625" style="25"/>
    <col min="15618" max="15618" width="44" style="25" bestFit="1" customWidth="1"/>
    <col min="15619" max="15619" width="25.7109375" style="25" bestFit="1" customWidth="1"/>
    <col min="15620" max="15620" width="24.140625" style="25" bestFit="1" customWidth="1"/>
    <col min="15621" max="15621" width="14.7109375" style="25" bestFit="1" customWidth="1"/>
    <col min="15622" max="15683" width="11.42578125" style="25" bestFit="1" customWidth="1"/>
    <col min="15684" max="15873" width="9.140625" style="25"/>
    <col min="15874" max="15874" width="44" style="25" bestFit="1" customWidth="1"/>
    <col min="15875" max="15875" width="25.7109375" style="25" bestFit="1" customWidth="1"/>
    <col min="15876" max="15876" width="24.140625" style="25" bestFit="1" customWidth="1"/>
    <col min="15877" max="15877" width="14.7109375" style="25" bestFit="1" customWidth="1"/>
    <col min="15878" max="15939" width="11.42578125" style="25" bestFit="1" customWidth="1"/>
    <col min="15940" max="16129" width="9.140625" style="25"/>
    <col min="16130" max="16130" width="44" style="25" bestFit="1" customWidth="1"/>
    <col min="16131" max="16131" width="25.7109375" style="25" bestFit="1" customWidth="1"/>
    <col min="16132" max="16132" width="24.140625" style="25" bestFit="1" customWidth="1"/>
    <col min="16133" max="16133" width="14.7109375" style="25" bestFit="1" customWidth="1"/>
    <col min="16134" max="16195" width="11.42578125" style="25" bestFit="1" customWidth="1"/>
    <col min="16196" max="16384" width="9.140625" style="25"/>
  </cols>
  <sheetData>
    <row r="1" spans="1:66" x14ac:dyDescent="0.25">
      <c r="A1" s="25" t="s">
        <v>1188</v>
      </c>
      <c r="B1" s="25" t="s">
        <v>1189</v>
      </c>
    </row>
    <row r="2" spans="1:66" x14ac:dyDescent="0.25">
      <c r="A2" s="25" t="s">
        <v>1190</v>
      </c>
      <c r="B2" s="26">
        <v>44820</v>
      </c>
    </row>
    <row r="3" spans="1:66" x14ac:dyDescent="0.25">
      <c r="C3" s="25"/>
    </row>
    <row r="4" spans="1:66" x14ac:dyDescent="0.25">
      <c r="A4" s="25" t="s">
        <v>548</v>
      </c>
      <c r="B4" s="25" t="s">
        <v>546</v>
      </c>
      <c r="C4" s="25" t="s">
        <v>1191</v>
      </c>
      <c r="D4" s="25" t="s">
        <v>1192</v>
      </c>
      <c r="E4" s="25" t="s">
        <v>1193</v>
      </c>
      <c r="F4" s="25" t="s">
        <v>1194</v>
      </c>
      <c r="G4" s="25" t="s">
        <v>1195</v>
      </c>
      <c r="H4" s="25" t="s">
        <v>1196</v>
      </c>
      <c r="I4" s="25" t="s">
        <v>1197</v>
      </c>
      <c r="J4" s="25" t="s">
        <v>1198</v>
      </c>
      <c r="K4" s="25" t="s">
        <v>1199</v>
      </c>
      <c r="L4" s="25" t="s">
        <v>1200</v>
      </c>
      <c r="M4" s="25" t="s">
        <v>1201</v>
      </c>
      <c r="N4" s="25" t="s">
        <v>1202</v>
      </c>
      <c r="O4" s="25" t="s">
        <v>1203</v>
      </c>
      <c r="P4" s="25" t="s">
        <v>1204</v>
      </c>
      <c r="Q4" s="25" t="s">
        <v>1205</v>
      </c>
      <c r="R4" s="25" t="s">
        <v>1206</v>
      </c>
      <c r="S4" s="25" t="s">
        <v>1207</v>
      </c>
      <c r="T4" s="25" t="s">
        <v>1208</v>
      </c>
      <c r="U4" s="25" t="s">
        <v>1209</v>
      </c>
      <c r="V4" s="25" t="s">
        <v>1210</v>
      </c>
      <c r="W4" s="25" t="s">
        <v>1211</v>
      </c>
      <c r="X4" s="25" t="s">
        <v>1212</v>
      </c>
      <c r="Y4" s="25" t="s">
        <v>1213</v>
      </c>
      <c r="Z4" s="25" t="s">
        <v>1214</v>
      </c>
      <c r="AA4" s="25" t="s">
        <v>1215</v>
      </c>
      <c r="AB4" s="25" t="s">
        <v>1216</v>
      </c>
      <c r="AC4" s="25" t="s">
        <v>1217</v>
      </c>
      <c r="AD4" s="25" t="s">
        <v>1218</v>
      </c>
      <c r="AE4" s="25" t="s">
        <v>1219</v>
      </c>
      <c r="AF4" s="25" t="s">
        <v>1220</v>
      </c>
      <c r="AG4" s="25" t="s">
        <v>1221</v>
      </c>
      <c r="AH4" s="25" t="s">
        <v>1222</v>
      </c>
      <c r="AI4" s="25" t="s">
        <v>1223</v>
      </c>
      <c r="AJ4" s="25" t="s">
        <v>1224</v>
      </c>
      <c r="AK4" s="25" t="s">
        <v>1225</v>
      </c>
      <c r="AL4" s="25" t="s">
        <v>1226</v>
      </c>
      <c r="AM4" s="25" t="s">
        <v>1227</v>
      </c>
      <c r="AN4" s="25" t="s">
        <v>1228</v>
      </c>
      <c r="AO4" s="25" t="s">
        <v>1229</v>
      </c>
      <c r="AP4" s="25" t="s">
        <v>1230</v>
      </c>
      <c r="AQ4" s="25" t="s">
        <v>1231</v>
      </c>
      <c r="AR4" s="25" t="s">
        <v>1232</v>
      </c>
      <c r="AS4" s="25" t="s">
        <v>1233</v>
      </c>
      <c r="AT4" s="25" t="s">
        <v>1234</v>
      </c>
      <c r="AU4" s="25" t="s">
        <v>1235</v>
      </c>
      <c r="AV4" s="25" t="s">
        <v>1236</v>
      </c>
      <c r="AW4" s="25" t="s">
        <v>1237</v>
      </c>
      <c r="AX4" s="25" t="s">
        <v>1238</v>
      </c>
      <c r="AY4" s="25" t="s">
        <v>1239</v>
      </c>
      <c r="AZ4" s="25" t="s">
        <v>1240</v>
      </c>
      <c r="BA4" s="25" t="s">
        <v>1241</v>
      </c>
      <c r="BB4" s="25" t="s">
        <v>1242</v>
      </c>
      <c r="BC4" s="25" t="s">
        <v>1243</v>
      </c>
      <c r="BD4" s="25" t="s">
        <v>1244</v>
      </c>
      <c r="BE4" s="25" t="s">
        <v>1245</v>
      </c>
      <c r="BF4" s="25" t="s">
        <v>1246</v>
      </c>
      <c r="BG4" s="25" t="s">
        <v>1247</v>
      </c>
      <c r="BH4" s="25" t="s">
        <v>1248</v>
      </c>
      <c r="BI4" s="25" t="s">
        <v>1249</v>
      </c>
      <c r="BJ4" s="25" t="s">
        <v>1250</v>
      </c>
      <c r="BK4" s="25" t="s">
        <v>1251</v>
      </c>
      <c r="BL4" s="25" t="s">
        <v>1252</v>
      </c>
      <c r="BM4" s="25" t="s">
        <v>1253</v>
      </c>
      <c r="BN4" s="25" t="s">
        <v>1254</v>
      </c>
    </row>
    <row r="5" spans="1:66" x14ac:dyDescent="0.25">
      <c r="A5" s="25" t="s">
        <v>462</v>
      </c>
      <c r="B5" s="25" t="s">
        <v>231</v>
      </c>
      <c r="C5" s="25" t="s">
        <v>1255</v>
      </c>
      <c r="D5" s="25" t="s">
        <v>1256</v>
      </c>
      <c r="AE5" s="25">
        <v>6474.3649481805569</v>
      </c>
      <c r="AF5" s="25">
        <v>7886.8898930544956</v>
      </c>
      <c r="AG5" s="25">
        <v>9769.5841742981629</v>
      </c>
      <c r="AH5" s="25">
        <v>11395.978016105768</v>
      </c>
      <c r="AI5" s="25">
        <v>12305.387908253042</v>
      </c>
      <c r="AJ5" s="25">
        <v>13494.685160177418</v>
      </c>
      <c r="AK5" s="25">
        <v>14048.347272524839</v>
      </c>
      <c r="AL5" s="25">
        <v>14942.274963289705</v>
      </c>
      <c r="AM5" s="25">
        <v>16241.575593063317</v>
      </c>
      <c r="AN5" s="25">
        <v>16441.790636191578</v>
      </c>
      <c r="AO5" s="25">
        <v>16583.003066378536</v>
      </c>
      <c r="AP5" s="25">
        <v>17926.782626319418</v>
      </c>
      <c r="AQ5" s="25">
        <v>19080.695789317371</v>
      </c>
      <c r="AR5" s="25">
        <v>19356.526058409381</v>
      </c>
      <c r="AS5" s="25">
        <v>20614.799347851775</v>
      </c>
      <c r="AT5" s="25">
        <v>20417.775962329775</v>
      </c>
      <c r="AU5" s="25">
        <v>20654.488516763067</v>
      </c>
      <c r="AV5" s="25">
        <v>21070.071722316839</v>
      </c>
      <c r="AW5" s="25">
        <v>22834.284648707318</v>
      </c>
      <c r="AX5" s="25">
        <v>23591.159838373747</v>
      </c>
      <c r="AY5" s="25">
        <v>24495.015394571426</v>
      </c>
      <c r="AZ5" s="25">
        <v>26452.231949152549</v>
      </c>
      <c r="BA5" s="25">
        <v>28048.151770649125</v>
      </c>
      <c r="BB5" s="25">
        <v>25170.832363247657</v>
      </c>
      <c r="BC5" s="25">
        <v>24134.473859402951</v>
      </c>
      <c r="BD5" s="25">
        <v>25849.964006032751</v>
      </c>
      <c r="BE5" s="25">
        <v>25496.843941721654</v>
      </c>
      <c r="BF5" s="25">
        <v>26442.426800696503</v>
      </c>
      <c r="BG5" s="25">
        <v>26895.057166531438</v>
      </c>
      <c r="BH5" s="25">
        <v>28399.050131016316</v>
      </c>
      <c r="BI5" s="25">
        <v>28453.715564597955</v>
      </c>
      <c r="BJ5" s="25">
        <v>29348.418968591039</v>
      </c>
      <c r="BK5" s="25">
        <v>30253.714234562554</v>
      </c>
      <c r="BL5" s="25">
        <v>31135.884356333248</v>
      </c>
      <c r="BM5" s="25">
        <v>23384.298790745532</v>
      </c>
    </row>
    <row r="6" spans="1:66" x14ac:dyDescent="0.25">
      <c r="A6" s="25" t="s">
        <v>1258</v>
      </c>
      <c r="B6" s="25" t="s">
        <v>1257</v>
      </c>
      <c r="C6" s="25" t="s">
        <v>1255</v>
      </c>
      <c r="D6" s="25" t="s">
        <v>1256</v>
      </c>
      <c r="E6" s="25">
        <v>162.72632545509933</v>
      </c>
      <c r="F6" s="25">
        <v>162.55596758787223</v>
      </c>
      <c r="G6" s="25">
        <v>172.27102221707096</v>
      </c>
      <c r="H6" s="25">
        <v>199.78491583575504</v>
      </c>
      <c r="I6" s="25">
        <v>180.22877411624015</v>
      </c>
      <c r="J6" s="25">
        <v>199.5172275251368</v>
      </c>
      <c r="K6" s="25">
        <v>211.05438835274714</v>
      </c>
      <c r="L6" s="25">
        <v>213.63659869217392</v>
      </c>
      <c r="M6" s="25">
        <v>226.62132027216043</v>
      </c>
      <c r="N6" s="25">
        <v>252.5686352988825</v>
      </c>
      <c r="O6" s="25">
        <v>263.49903728783522</v>
      </c>
      <c r="P6" s="25">
        <v>282.57492580377499</v>
      </c>
      <c r="Q6" s="25">
        <v>297.07174139853402</v>
      </c>
      <c r="R6" s="25">
        <v>375.45627055133747</v>
      </c>
      <c r="S6" s="25">
        <v>451.03468829821338</v>
      </c>
      <c r="T6" s="25">
        <v>466.62177121346605</v>
      </c>
      <c r="U6" s="25">
        <v>450.65258883821014</v>
      </c>
      <c r="V6" s="25">
        <v>496.73054199321695</v>
      </c>
      <c r="W6" s="25">
        <v>538.06925645814488</v>
      </c>
      <c r="X6" s="25">
        <v>610.08956442099782</v>
      </c>
      <c r="Y6" s="25">
        <v>750.76934700070433</v>
      </c>
      <c r="Z6" s="25">
        <v>745.05766504364544</v>
      </c>
      <c r="AA6" s="25">
        <v>694.05358552409382</v>
      </c>
      <c r="AB6" s="25">
        <v>704.8988952707798</v>
      </c>
      <c r="AC6" s="25">
        <v>626.67368517735883</v>
      </c>
      <c r="AD6" s="25">
        <v>517.92288540722109</v>
      </c>
      <c r="AE6" s="25">
        <v>562.69418228690233</v>
      </c>
      <c r="AF6" s="25">
        <v>666.74412662449788</v>
      </c>
      <c r="AG6" s="25">
        <v>709.99172722550691</v>
      </c>
      <c r="AH6" s="25">
        <v>734.86650605773855</v>
      </c>
      <c r="AI6" s="25">
        <v>831.20201932402028</v>
      </c>
      <c r="AJ6" s="25">
        <v>872.39130564542086</v>
      </c>
      <c r="AK6" s="25">
        <v>739.30365010207868</v>
      </c>
      <c r="AL6" s="25">
        <v>714.00994879401037</v>
      </c>
      <c r="AM6" s="25">
        <v>705.44726477498932</v>
      </c>
      <c r="AN6" s="25">
        <v>771.25998013298067</v>
      </c>
      <c r="AO6" s="25">
        <v>747.76710314987258</v>
      </c>
      <c r="AP6" s="25">
        <v>765.89006141888569</v>
      </c>
      <c r="AQ6" s="25">
        <v>703.02888893766578</v>
      </c>
      <c r="AR6" s="25">
        <v>675.73987626836083</v>
      </c>
      <c r="AS6" s="25">
        <v>713.17789960418884</v>
      </c>
      <c r="AT6" s="25">
        <v>633.54847864945384</v>
      </c>
      <c r="AU6" s="25">
        <v>631.81018205439182</v>
      </c>
      <c r="AV6" s="25">
        <v>819.6659200620353</v>
      </c>
      <c r="AW6" s="25">
        <v>993.66810632817158</v>
      </c>
      <c r="AX6" s="25">
        <v>1129.7012042543586</v>
      </c>
      <c r="AY6" s="25">
        <v>1236.9941134666565</v>
      </c>
      <c r="AZ6" s="25">
        <v>1382.7374416754717</v>
      </c>
      <c r="BA6" s="25">
        <v>1442.031011727332</v>
      </c>
      <c r="BB6" s="25">
        <v>1425.3071682635998</v>
      </c>
      <c r="BC6" s="25">
        <v>1659.6549221465673</v>
      </c>
      <c r="BD6" s="25">
        <v>1810.229164446703</v>
      </c>
      <c r="BE6" s="25">
        <v>1777.3039500500922</v>
      </c>
      <c r="BF6" s="25">
        <v>1748.9055935617966</v>
      </c>
      <c r="BG6" s="25">
        <v>1736.2422195885081</v>
      </c>
      <c r="BH6" s="25">
        <v>1556.3164694966636</v>
      </c>
      <c r="BI6" s="25">
        <v>1446.533624150298</v>
      </c>
      <c r="BJ6" s="25">
        <v>1629.4042728761808</v>
      </c>
      <c r="BK6" s="25">
        <v>1541.0316612628935</v>
      </c>
      <c r="BL6" s="25">
        <v>1511.3092587472215</v>
      </c>
      <c r="BM6" s="25">
        <v>1360.8786447688251</v>
      </c>
      <c r="BN6" s="25">
        <v>1557.7226817454116</v>
      </c>
    </row>
    <row r="7" spans="1:66" x14ac:dyDescent="0.25">
      <c r="A7" s="25" t="s">
        <v>364</v>
      </c>
      <c r="B7" s="25" t="s">
        <v>166</v>
      </c>
      <c r="C7" s="25" t="s">
        <v>1255</v>
      </c>
      <c r="D7" s="25" t="s">
        <v>1256</v>
      </c>
      <c r="E7" s="25">
        <v>59.773233703214778</v>
      </c>
      <c r="F7" s="25">
        <v>59.860899992382883</v>
      </c>
      <c r="G7" s="25">
        <v>58.458008698313883</v>
      </c>
      <c r="H7" s="25">
        <v>78.706428777675328</v>
      </c>
      <c r="I7" s="25">
        <v>82.095306534051744</v>
      </c>
      <c r="J7" s="25">
        <v>101.10832516375811</v>
      </c>
      <c r="K7" s="25">
        <v>137.59429796111453</v>
      </c>
      <c r="L7" s="25">
        <v>160.89843416130424</v>
      </c>
      <c r="M7" s="25">
        <v>129.10831096500564</v>
      </c>
      <c r="N7" s="25">
        <v>129.32976036419913</v>
      </c>
      <c r="O7" s="25">
        <v>156.51877134870611</v>
      </c>
      <c r="P7" s="25">
        <v>159.5675089962582</v>
      </c>
      <c r="Q7" s="25">
        <v>135.31722798159134</v>
      </c>
      <c r="R7" s="25">
        <v>143.14464950008059</v>
      </c>
      <c r="S7" s="25">
        <v>173.6536247420259</v>
      </c>
      <c r="T7" s="25">
        <v>186.51083834644703</v>
      </c>
      <c r="U7" s="25">
        <v>197.44550755114457</v>
      </c>
      <c r="V7" s="25">
        <v>224.22500156611625</v>
      </c>
      <c r="W7" s="25">
        <v>247.35408780641745</v>
      </c>
      <c r="X7" s="25">
        <v>275.73811537723219</v>
      </c>
      <c r="Y7" s="25">
        <v>272.65551020068619</v>
      </c>
      <c r="Z7" s="25">
        <v>264.1111971443359</v>
      </c>
      <c r="AU7" s="25">
        <v>179.426579211394</v>
      </c>
      <c r="AV7" s="25">
        <v>190.68381429508841</v>
      </c>
      <c r="AW7" s="25">
        <v>211.38207419893897</v>
      </c>
      <c r="AX7" s="25">
        <v>242.03131317502161</v>
      </c>
      <c r="AY7" s="25">
        <v>263.73360186627389</v>
      </c>
      <c r="AZ7" s="25">
        <v>359.69315786610872</v>
      </c>
      <c r="BA7" s="25">
        <v>364.66354204230026</v>
      </c>
      <c r="BB7" s="25">
        <v>437.26874023513966</v>
      </c>
      <c r="BC7" s="25">
        <v>543.30652617828105</v>
      </c>
      <c r="BD7" s="25">
        <v>591.19003020856496</v>
      </c>
      <c r="BE7" s="25">
        <v>638.84585160728932</v>
      </c>
      <c r="BF7" s="25">
        <v>624.31545450661497</v>
      </c>
      <c r="BG7" s="25">
        <v>614.2233423603916</v>
      </c>
      <c r="BH7" s="25">
        <v>556.00722086144322</v>
      </c>
      <c r="BI7" s="25">
        <v>512.01277812935655</v>
      </c>
      <c r="BJ7" s="25">
        <v>516.67986221054309</v>
      </c>
      <c r="BK7" s="25">
        <v>485.66841872980785</v>
      </c>
      <c r="BL7" s="25">
        <v>494.17934988602889</v>
      </c>
      <c r="BM7" s="25">
        <v>516.74787080755777</v>
      </c>
    </row>
    <row r="8" spans="1:66" x14ac:dyDescent="0.25">
      <c r="A8" s="25" t="s">
        <v>1260</v>
      </c>
      <c r="B8" s="25" t="s">
        <v>1259</v>
      </c>
      <c r="C8" s="25" t="s">
        <v>1255</v>
      </c>
      <c r="D8" s="25" t="s">
        <v>1256</v>
      </c>
      <c r="E8" s="25">
        <v>107.93072167079136</v>
      </c>
      <c r="F8" s="25">
        <v>113.08006188914871</v>
      </c>
      <c r="G8" s="25">
        <v>118.82946064933481</v>
      </c>
      <c r="H8" s="25">
        <v>123.44108946414369</v>
      </c>
      <c r="I8" s="25">
        <v>131.85242274725422</v>
      </c>
      <c r="J8" s="25">
        <v>138.52402903734904</v>
      </c>
      <c r="K8" s="25">
        <v>144.32388180046678</v>
      </c>
      <c r="L8" s="25">
        <v>128.5789569924298</v>
      </c>
      <c r="M8" s="25">
        <v>129.64109253232783</v>
      </c>
      <c r="N8" s="25">
        <v>143.71561664626051</v>
      </c>
      <c r="O8" s="25">
        <v>195.43354377743108</v>
      </c>
      <c r="P8" s="25">
        <v>169.11908307666803</v>
      </c>
      <c r="Q8" s="25">
        <v>200.1683855015325</v>
      </c>
      <c r="R8" s="25">
        <v>241.71140506775842</v>
      </c>
      <c r="S8" s="25">
        <v>333.19245866602677</v>
      </c>
      <c r="T8" s="25">
        <v>377.78800692765088</v>
      </c>
      <c r="U8" s="25">
        <v>444.37437424906909</v>
      </c>
      <c r="V8" s="25">
        <v>454.79011867260755</v>
      </c>
      <c r="W8" s="25">
        <v>482.47743659605175</v>
      </c>
      <c r="X8" s="25">
        <v>584.37392638760934</v>
      </c>
      <c r="Y8" s="25">
        <v>718.69179640415086</v>
      </c>
      <c r="Z8" s="25">
        <v>1316.931511983041</v>
      </c>
      <c r="AA8" s="25">
        <v>1136.4624106984727</v>
      </c>
      <c r="AB8" s="25">
        <v>815.90073569220374</v>
      </c>
      <c r="AC8" s="25">
        <v>656.71276928713598</v>
      </c>
      <c r="AD8" s="25">
        <v>651.50997249941497</v>
      </c>
      <c r="AE8" s="25">
        <v>584.90727958300852</v>
      </c>
      <c r="AF8" s="25">
        <v>584.11927339744523</v>
      </c>
      <c r="AG8" s="25">
        <v>561.36146854741116</v>
      </c>
      <c r="AH8" s="25">
        <v>510.41911214169403</v>
      </c>
      <c r="AI8" s="25">
        <v>594.72571683120009</v>
      </c>
      <c r="AJ8" s="25">
        <v>558.43576637605747</v>
      </c>
      <c r="AK8" s="25">
        <v>547.66294730673565</v>
      </c>
      <c r="AL8" s="25">
        <v>445.65604515478054</v>
      </c>
      <c r="AM8" s="25">
        <v>378.94037654710041</v>
      </c>
      <c r="AN8" s="25">
        <v>462.86479767590782</v>
      </c>
      <c r="AO8" s="25">
        <v>523.76341718513436</v>
      </c>
      <c r="AP8" s="25">
        <v>515.23454092402471</v>
      </c>
      <c r="AQ8" s="25">
        <v>513.64246376814583</v>
      </c>
      <c r="AR8" s="25">
        <v>528.58060670346674</v>
      </c>
      <c r="AS8" s="25">
        <v>525.45889606392507</v>
      </c>
      <c r="AT8" s="25">
        <v>539.33873511367051</v>
      </c>
      <c r="AU8" s="25">
        <v>627.79048555780241</v>
      </c>
      <c r="AV8" s="25">
        <v>706.96398103566673</v>
      </c>
      <c r="AW8" s="25">
        <v>854.51457241517357</v>
      </c>
      <c r="AX8" s="25">
        <v>1016.4864375988811</v>
      </c>
      <c r="AY8" s="25">
        <v>1252.6223038046141</v>
      </c>
      <c r="AZ8" s="25">
        <v>1430.8391072817426</v>
      </c>
      <c r="BA8" s="25">
        <v>1707.4384335853008</v>
      </c>
      <c r="BB8" s="25">
        <v>1486.7110249594659</v>
      </c>
      <c r="BC8" s="25">
        <v>1687.588525552834</v>
      </c>
      <c r="BD8" s="25">
        <v>1862.3651073950894</v>
      </c>
      <c r="BE8" s="25">
        <v>1965.1157500006304</v>
      </c>
      <c r="BF8" s="25">
        <v>2157.4945836875977</v>
      </c>
      <c r="BG8" s="25">
        <v>2212.9140945237159</v>
      </c>
      <c r="BH8" s="25">
        <v>1894.3221151846581</v>
      </c>
      <c r="BI8" s="25">
        <v>1673.8436809607392</v>
      </c>
      <c r="BJ8" s="25">
        <v>1613.4904781424966</v>
      </c>
      <c r="BK8" s="25">
        <v>1704.1356984431766</v>
      </c>
      <c r="BL8" s="25">
        <v>1777.8528224727561</v>
      </c>
      <c r="BM8" s="25">
        <v>1709.7641292386074</v>
      </c>
      <c r="BN8" s="25">
        <v>1774.9212180302684</v>
      </c>
    </row>
    <row r="9" spans="1:66" x14ac:dyDescent="0.25">
      <c r="A9" s="25" t="s">
        <v>311</v>
      </c>
      <c r="B9" s="25" t="s">
        <v>154</v>
      </c>
      <c r="C9" s="25" t="s">
        <v>1255</v>
      </c>
      <c r="D9" s="25" t="s">
        <v>1256</v>
      </c>
      <c r="Y9" s="25">
        <v>710.98156291924045</v>
      </c>
      <c r="Z9" s="25">
        <v>642.38147889097934</v>
      </c>
      <c r="AA9" s="25">
        <v>619.95990336224384</v>
      </c>
      <c r="AB9" s="25">
        <v>623.4400472729551</v>
      </c>
      <c r="AC9" s="25">
        <v>637.71509804077766</v>
      </c>
      <c r="AD9" s="25">
        <v>758.23788063539087</v>
      </c>
      <c r="AE9" s="25">
        <v>685.26975332333814</v>
      </c>
      <c r="AF9" s="25">
        <v>756.26206526674048</v>
      </c>
      <c r="AG9" s="25">
        <v>792.30304863968058</v>
      </c>
      <c r="AH9" s="25">
        <v>890.55359223172616</v>
      </c>
      <c r="AI9" s="25">
        <v>947.70426207751473</v>
      </c>
      <c r="AJ9" s="25">
        <v>865.69272959239038</v>
      </c>
      <c r="AK9" s="25">
        <v>656.36201524065552</v>
      </c>
      <c r="AL9" s="25">
        <v>441.20084197144371</v>
      </c>
      <c r="AM9" s="25">
        <v>328.67314867138629</v>
      </c>
      <c r="AN9" s="25">
        <v>397.17947925090664</v>
      </c>
      <c r="AO9" s="25">
        <v>522.64369838658899</v>
      </c>
      <c r="AP9" s="25">
        <v>514.29515405854693</v>
      </c>
      <c r="AQ9" s="25">
        <v>423.59368781051097</v>
      </c>
      <c r="AR9" s="25">
        <v>387.78426716775573</v>
      </c>
      <c r="AS9" s="25">
        <v>556.83618223535018</v>
      </c>
      <c r="AT9" s="25">
        <v>527.33352853669066</v>
      </c>
      <c r="AU9" s="25">
        <v>872.49444179127261</v>
      </c>
      <c r="AV9" s="25">
        <v>982.96098188882308</v>
      </c>
      <c r="AW9" s="25">
        <v>1255.5642382218387</v>
      </c>
      <c r="AX9" s="25">
        <v>1902.4221497593699</v>
      </c>
      <c r="AY9" s="25">
        <v>2599.5659479306732</v>
      </c>
      <c r="AZ9" s="25">
        <v>3121.9960852808067</v>
      </c>
      <c r="BA9" s="25">
        <v>4080.9410152954893</v>
      </c>
      <c r="BB9" s="25">
        <v>3122.7817433308892</v>
      </c>
      <c r="BC9" s="25">
        <v>3497.9744877961029</v>
      </c>
      <c r="BD9" s="25">
        <v>4518.3133501345173</v>
      </c>
      <c r="BE9" s="25">
        <v>4978.4344352574508</v>
      </c>
      <c r="BF9" s="25">
        <v>5127.7172429432685</v>
      </c>
      <c r="BG9" s="25">
        <v>5094.1123293019082</v>
      </c>
      <c r="BH9" s="25">
        <v>3127.8905978446105</v>
      </c>
      <c r="BI9" s="25">
        <v>1728.0237541802594</v>
      </c>
      <c r="BJ9" s="25">
        <v>2313.2205835969239</v>
      </c>
      <c r="BK9" s="25">
        <v>2524.9424826312261</v>
      </c>
      <c r="BL9" s="25">
        <v>2177.7990147596438</v>
      </c>
      <c r="BM9" s="25">
        <v>1631.4316908795063</v>
      </c>
      <c r="BN9" s="25">
        <v>2137.909393390838</v>
      </c>
    </row>
    <row r="10" spans="1:66" x14ac:dyDescent="0.25">
      <c r="A10" s="25" t="s">
        <v>431</v>
      </c>
      <c r="B10" s="25" t="s">
        <v>157</v>
      </c>
      <c r="C10" s="25" t="s">
        <v>1255</v>
      </c>
      <c r="D10" s="25" t="s">
        <v>1256</v>
      </c>
      <c r="AC10" s="25">
        <v>639.48473584821056</v>
      </c>
      <c r="AD10" s="25">
        <v>639.86590944573436</v>
      </c>
      <c r="AE10" s="25">
        <v>693.87347463388733</v>
      </c>
      <c r="AF10" s="25">
        <v>674.7933830694916</v>
      </c>
      <c r="AG10" s="25">
        <v>652.77432139656617</v>
      </c>
      <c r="AH10" s="25">
        <v>697.99559657651946</v>
      </c>
      <c r="AI10" s="25">
        <v>617.23043551550541</v>
      </c>
      <c r="AJ10" s="25">
        <v>336.58699450462922</v>
      </c>
      <c r="AK10" s="25">
        <v>200.852219772323</v>
      </c>
      <c r="AL10" s="25">
        <v>367.27922507758115</v>
      </c>
      <c r="AM10" s="25">
        <v>586.41633964426148</v>
      </c>
      <c r="AN10" s="25">
        <v>750.6044491788258</v>
      </c>
      <c r="AO10" s="25">
        <v>1009.9772748382063</v>
      </c>
      <c r="AP10" s="25">
        <v>717.38004774567344</v>
      </c>
      <c r="AQ10" s="25">
        <v>813.78939658044897</v>
      </c>
      <c r="AR10" s="25">
        <v>1033.2425316241793</v>
      </c>
      <c r="AS10" s="25">
        <v>1126.6833401071663</v>
      </c>
      <c r="AT10" s="25">
        <v>1281.6598256178013</v>
      </c>
      <c r="AU10" s="25">
        <v>1425.1242186014215</v>
      </c>
      <c r="AV10" s="25">
        <v>1846.120120812074</v>
      </c>
      <c r="AW10" s="25">
        <v>2373.5812917005464</v>
      </c>
      <c r="AX10" s="25">
        <v>2673.7865842955907</v>
      </c>
      <c r="AY10" s="25">
        <v>2972.7429239979861</v>
      </c>
      <c r="AZ10" s="25">
        <v>3595.0380568289261</v>
      </c>
      <c r="BA10" s="25">
        <v>4370.5399247768992</v>
      </c>
      <c r="BB10" s="25">
        <v>4114.1348991634231</v>
      </c>
      <c r="BC10" s="25">
        <v>4094.3483857449382</v>
      </c>
      <c r="BD10" s="25">
        <v>4437.1426122268422</v>
      </c>
      <c r="BE10" s="25">
        <v>4247.6300474819427</v>
      </c>
      <c r="BF10" s="25">
        <v>4413.0620052890326</v>
      </c>
      <c r="BG10" s="25">
        <v>4578.6332081215487</v>
      </c>
      <c r="BH10" s="25">
        <v>3952.8025380752738</v>
      </c>
      <c r="BI10" s="25">
        <v>4124.0553898627204</v>
      </c>
      <c r="BJ10" s="25">
        <v>4531.0193737688978</v>
      </c>
      <c r="BK10" s="25">
        <v>5287.6636944691336</v>
      </c>
      <c r="BL10" s="25">
        <v>5396.2158643473222</v>
      </c>
      <c r="BM10" s="25">
        <v>5332.1604745684672</v>
      </c>
      <c r="BN10" s="25">
        <v>6494.3857128858126</v>
      </c>
    </row>
    <row r="11" spans="1:66" x14ac:dyDescent="0.25">
      <c r="A11" s="25" t="s">
        <v>432</v>
      </c>
      <c r="B11" s="25" t="s">
        <v>202</v>
      </c>
      <c r="C11" s="25" t="s">
        <v>1255</v>
      </c>
      <c r="D11" s="25" t="s">
        <v>1256</v>
      </c>
      <c r="O11" s="25">
        <v>3238.6902609720401</v>
      </c>
      <c r="P11" s="25">
        <v>3496.5320229666982</v>
      </c>
      <c r="Q11" s="25">
        <v>4218.2715991848581</v>
      </c>
      <c r="R11" s="25">
        <v>5342.1685604420836</v>
      </c>
      <c r="S11" s="25">
        <v>6320.8096316857163</v>
      </c>
      <c r="T11" s="25">
        <v>7169.1010055955585</v>
      </c>
      <c r="U11" s="25">
        <v>7151.2499094059876</v>
      </c>
      <c r="V11" s="25">
        <v>7751.8433074135701</v>
      </c>
      <c r="W11" s="25">
        <v>9127.8122797962442</v>
      </c>
      <c r="X11" s="25">
        <v>11818.473342703319</v>
      </c>
      <c r="Y11" s="25">
        <v>12378.784511133777</v>
      </c>
      <c r="Z11" s="25">
        <v>10372.786050001001</v>
      </c>
      <c r="AA11" s="25">
        <v>9610.0206157091161</v>
      </c>
      <c r="AB11" s="25">
        <v>8025.2076405403568</v>
      </c>
      <c r="AC11" s="25">
        <v>7728.9066945694276</v>
      </c>
      <c r="AD11" s="25">
        <v>7775.6142169163559</v>
      </c>
      <c r="AE11" s="25">
        <v>10361.147765173684</v>
      </c>
      <c r="AF11" s="25">
        <v>12615.126176914258</v>
      </c>
      <c r="AG11" s="25">
        <v>14304.640595474189</v>
      </c>
      <c r="AH11" s="25">
        <v>15165.28125517322</v>
      </c>
      <c r="AI11" s="25">
        <v>18878.852313064308</v>
      </c>
      <c r="AJ11" s="25">
        <v>19534.26363015376</v>
      </c>
      <c r="AK11" s="25">
        <v>20549.805575169547</v>
      </c>
      <c r="AL11" s="25">
        <v>16515.658395392358</v>
      </c>
      <c r="AM11" s="25">
        <v>16235.068037723866</v>
      </c>
      <c r="AN11" s="25">
        <v>18458.1739929996</v>
      </c>
      <c r="AO11" s="25">
        <v>19016.288187729322</v>
      </c>
      <c r="AP11" s="25">
        <v>18355.627860432116</v>
      </c>
      <c r="AQ11" s="25">
        <v>18895.110661320999</v>
      </c>
      <c r="AR11" s="25">
        <v>19262.308991040703</v>
      </c>
      <c r="AS11" s="25">
        <v>21854.246803061382</v>
      </c>
      <c r="AT11" s="25">
        <v>22970.512213361912</v>
      </c>
      <c r="AU11" s="25">
        <v>25067.240063913152</v>
      </c>
      <c r="AV11" s="25">
        <v>32272.845890987737</v>
      </c>
      <c r="AW11" s="25">
        <v>37966.187252439471</v>
      </c>
      <c r="AX11" s="25">
        <v>40064.224929219716</v>
      </c>
      <c r="AY11" s="25">
        <v>42674.758968109199</v>
      </c>
      <c r="AZ11" s="25">
        <v>47804.849934021069</v>
      </c>
      <c r="BA11" s="25">
        <v>48719.658769903639</v>
      </c>
      <c r="BB11" s="25">
        <v>43504.215652320177</v>
      </c>
      <c r="BC11" s="25">
        <v>40849.761276679448</v>
      </c>
      <c r="BD11" s="25">
        <v>43333.973041479527</v>
      </c>
      <c r="BE11" s="25">
        <v>38684.566529921554</v>
      </c>
      <c r="BF11" s="25">
        <v>39538.355206440341</v>
      </c>
      <c r="BG11" s="25">
        <v>41302.382142618146</v>
      </c>
      <c r="BH11" s="25">
        <v>35770.918653002394</v>
      </c>
      <c r="BI11" s="25">
        <v>37474.7458403618</v>
      </c>
      <c r="BJ11" s="25">
        <v>38964.662014361034</v>
      </c>
      <c r="BK11" s="25">
        <v>41793.318836537794</v>
      </c>
      <c r="BL11" s="25">
        <v>40898.417906390379</v>
      </c>
      <c r="BM11" s="25">
        <v>37416.697720327509</v>
      </c>
      <c r="BN11" s="25">
        <v>43047.686270403392</v>
      </c>
    </row>
    <row r="12" spans="1:66" x14ac:dyDescent="0.25">
      <c r="A12" s="25" t="s">
        <v>1262</v>
      </c>
      <c r="B12" s="25" t="s">
        <v>1261</v>
      </c>
      <c r="C12" s="25" t="s">
        <v>1255</v>
      </c>
      <c r="D12" s="25" t="s">
        <v>1256</v>
      </c>
      <c r="M12" s="25">
        <v>304.16051832797655</v>
      </c>
      <c r="N12" s="25">
        <v>322.22269749800557</v>
      </c>
      <c r="O12" s="25">
        <v>354.31114941264286</v>
      </c>
      <c r="P12" s="25">
        <v>398.20880167057749</v>
      </c>
      <c r="Q12" s="25">
        <v>461.75829033331081</v>
      </c>
      <c r="R12" s="25">
        <v>569.98611558210303</v>
      </c>
      <c r="S12" s="25">
        <v>1050.4884938837913</v>
      </c>
      <c r="T12" s="25">
        <v>1127.6005485976086</v>
      </c>
      <c r="U12" s="25">
        <v>1360.7147492745964</v>
      </c>
      <c r="V12" s="25">
        <v>1521.6942081722786</v>
      </c>
      <c r="W12" s="25">
        <v>1616.43979080392</v>
      </c>
      <c r="X12" s="25">
        <v>2126.8009623569187</v>
      </c>
      <c r="Y12" s="25">
        <v>2796.5522602070505</v>
      </c>
      <c r="Z12" s="25">
        <v>2793.3314020493322</v>
      </c>
      <c r="AA12" s="25">
        <v>2536.9997917391756</v>
      </c>
      <c r="AB12" s="25">
        <v>2318.2813591997992</v>
      </c>
      <c r="AC12" s="25">
        <v>2289.3513696393479</v>
      </c>
      <c r="AD12" s="25">
        <v>2188.8880057237707</v>
      </c>
      <c r="AE12" s="25">
        <v>2062.3781373931979</v>
      </c>
      <c r="AF12" s="25">
        <v>2169.5760446808213</v>
      </c>
      <c r="AG12" s="25">
        <v>2034.0979104816638</v>
      </c>
      <c r="AH12" s="25">
        <v>2122.5434068217432</v>
      </c>
      <c r="AI12" s="25">
        <v>2892.6978605602044</v>
      </c>
      <c r="AJ12" s="25">
        <v>2061.4809232738367</v>
      </c>
      <c r="AK12" s="25">
        <v>2033.922796175488</v>
      </c>
      <c r="AL12" s="25">
        <v>2017.8977629423828</v>
      </c>
      <c r="AM12" s="25">
        <v>2068.7366004939863</v>
      </c>
      <c r="AN12" s="25">
        <v>2196.9344517539716</v>
      </c>
      <c r="AO12" s="25">
        <v>2371.4046397437478</v>
      </c>
      <c r="AP12" s="25">
        <v>2501.0001753773977</v>
      </c>
      <c r="AQ12" s="25">
        <v>2381.9467045592442</v>
      </c>
      <c r="AR12" s="25">
        <v>2579.0699023973798</v>
      </c>
      <c r="AS12" s="25">
        <v>2890.1692199389727</v>
      </c>
      <c r="AT12" s="25">
        <v>2768.4461108172845</v>
      </c>
      <c r="AU12" s="25">
        <v>2725.5546275698312</v>
      </c>
      <c r="AV12" s="25">
        <v>2948.5729882017863</v>
      </c>
      <c r="AW12" s="25">
        <v>3430.9135194693604</v>
      </c>
      <c r="AX12" s="25">
        <v>4120.7588141465858</v>
      </c>
      <c r="AY12" s="25">
        <v>4770.6108634464254</v>
      </c>
      <c r="AZ12" s="25">
        <v>5419.5995717154283</v>
      </c>
      <c r="BA12" s="25">
        <v>6660.0696885306006</v>
      </c>
      <c r="BB12" s="25">
        <v>5708.7092855204473</v>
      </c>
      <c r="BC12" s="25">
        <v>6556.9879741317636</v>
      </c>
      <c r="BD12" s="25">
        <v>7016.136646766071</v>
      </c>
      <c r="BE12" s="25">
        <v>7479.25408461195</v>
      </c>
      <c r="BF12" s="25">
        <v>7465.4554707058605</v>
      </c>
      <c r="BG12" s="25">
        <v>7414.3121094432099</v>
      </c>
      <c r="BH12" s="25">
        <v>6359.9005783838329</v>
      </c>
      <c r="BI12" s="25">
        <v>6177.2272354798115</v>
      </c>
      <c r="BJ12" s="25">
        <v>6272.9497824175405</v>
      </c>
      <c r="BK12" s="25">
        <v>6635.3813936964143</v>
      </c>
      <c r="BL12" s="25">
        <v>6562.9699976329694</v>
      </c>
      <c r="BM12" s="25">
        <v>5724.2868702338537</v>
      </c>
      <c r="BN12" s="25">
        <v>6412.3892095659612</v>
      </c>
    </row>
    <row r="13" spans="1:66" x14ac:dyDescent="0.25">
      <c r="A13" s="25" t="s">
        <v>403</v>
      </c>
      <c r="B13" s="25" t="s">
        <v>70</v>
      </c>
      <c r="C13" s="25" t="s">
        <v>1255</v>
      </c>
      <c r="D13" s="25" t="s">
        <v>1256</v>
      </c>
      <c r="T13" s="25">
        <v>26848.088176073812</v>
      </c>
      <c r="U13" s="25">
        <v>30117.948933030781</v>
      </c>
      <c r="V13" s="25">
        <v>33823.18166063683</v>
      </c>
      <c r="W13" s="25">
        <v>28457.078034209928</v>
      </c>
      <c r="X13" s="25">
        <v>33512.633423655876</v>
      </c>
      <c r="Y13" s="25">
        <v>42764.540556413885</v>
      </c>
      <c r="Z13" s="25">
        <v>44987.537990185185</v>
      </c>
      <c r="AA13" s="25">
        <v>40025.822623731707</v>
      </c>
      <c r="AB13" s="25">
        <v>34843.159626374851</v>
      </c>
      <c r="AC13" s="25">
        <v>32309.832713202795</v>
      </c>
      <c r="AD13" s="25">
        <v>29720.897718463391</v>
      </c>
      <c r="AE13" s="25">
        <v>23467.879317690476</v>
      </c>
      <c r="AF13" s="25">
        <v>23726.307049382525</v>
      </c>
      <c r="AG13" s="25">
        <v>22295.118706295241</v>
      </c>
      <c r="AH13" s="25">
        <v>24028.262497664633</v>
      </c>
      <c r="AI13" s="25">
        <v>27729.390593330518</v>
      </c>
      <c r="AJ13" s="25">
        <v>26612.253110067995</v>
      </c>
      <c r="AK13" s="25">
        <v>26420.859883407898</v>
      </c>
      <c r="AL13" s="25">
        <v>25596.739389562528</v>
      </c>
      <c r="AM13" s="25">
        <v>25848.016250094039</v>
      </c>
      <c r="AN13" s="25">
        <v>27221.934411742495</v>
      </c>
      <c r="AO13" s="25">
        <v>28975.079957271169</v>
      </c>
      <c r="AP13" s="25">
        <v>29512.674791825411</v>
      </c>
      <c r="AQ13" s="25">
        <v>26899.601766231022</v>
      </c>
      <c r="AR13" s="25">
        <v>28470.885858149006</v>
      </c>
      <c r="AS13" s="25">
        <v>33291.36625418382</v>
      </c>
      <c r="AT13" s="25">
        <v>31280.755864955503</v>
      </c>
      <c r="AU13" s="25">
        <v>31567.546306643941</v>
      </c>
      <c r="AV13" s="25">
        <v>33499.102776078558</v>
      </c>
      <c r="AW13" s="25">
        <v>36333.187333051719</v>
      </c>
      <c r="AX13" s="25">
        <v>39365.459640924477</v>
      </c>
      <c r="AY13" s="25">
        <v>41907.42146957013</v>
      </c>
      <c r="AZ13" s="25">
        <v>41809.462162631069</v>
      </c>
      <c r="BA13" s="25">
        <v>44498.940506913721</v>
      </c>
      <c r="BB13" s="25">
        <v>32024.19778232454</v>
      </c>
      <c r="BC13" s="25">
        <v>33893.277245387813</v>
      </c>
      <c r="BD13" s="25">
        <v>39194.675266578823</v>
      </c>
      <c r="BE13" s="25">
        <v>40976.496415971393</v>
      </c>
      <c r="BF13" s="25">
        <v>42412.636491151883</v>
      </c>
      <c r="BG13" s="25">
        <v>43751.8173110723</v>
      </c>
      <c r="BH13" s="25">
        <v>38663.388255735976</v>
      </c>
      <c r="BI13" s="25">
        <v>38141.876889806845</v>
      </c>
      <c r="BJ13" s="25">
        <v>40644.791190881799</v>
      </c>
      <c r="BK13" s="25">
        <v>43839.324485723388</v>
      </c>
      <c r="BL13" s="25">
        <v>42701.443045478234</v>
      </c>
      <c r="BM13" s="25">
        <v>36284.555242955234</v>
      </c>
    </row>
    <row r="14" spans="1:66" x14ac:dyDescent="0.25">
      <c r="A14" s="25" t="s">
        <v>501</v>
      </c>
      <c r="B14" s="25" t="s">
        <v>102</v>
      </c>
      <c r="C14" s="25" t="s">
        <v>1255</v>
      </c>
      <c r="D14" s="25" t="s">
        <v>1256</v>
      </c>
      <c r="G14" s="25">
        <v>1155.8907166871506</v>
      </c>
      <c r="H14" s="25">
        <v>850.30457862087758</v>
      </c>
      <c r="I14" s="25">
        <v>1173.2381052551671</v>
      </c>
      <c r="J14" s="25">
        <v>1279.1137784785751</v>
      </c>
      <c r="K14" s="25">
        <v>1272.8032040079718</v>
      </c>
      <c r="L14" s="25">
        <v>1062.5434122744618</v>
      </c>
      <c r="M14" s="25">
        <v>1141.0804315397945</v>
      </c>
      <c r="N14" s="25">
        <v>1329.0585461877831</v>
      </c>
      <c r="O14" s="25">
        <v>1322.5906375387387</v>
      </c>
      <c r="P14" s="25">
        <v>1372.3741735617391</v>
      </c>
      <c r="Q14" s="25">
        <v>1408.8653799310778</v>
      </c>
      <c r="R14" s="25">
        <v>2097.022830102947</v>
      </c>
      <c r="S14" s="25">
        <v>2844.8633123530763</v>
      </c>
      <c r="T14" s="25">
        <v>2027.3372022265949</v>
      </c>
      <c r="U14" s="25">
        <v>1948.2246859260242</v>
      </c>
      <c r="V14" s="25">
        <v>2129.7083607841259</v>
      </c>
      <c r="W14" s="25">
        <v>2146.3649589950733</v>
      </c>
      <c r="X14" s="25">
        <v>2520.9207160020078</v>
      </c>
      <c r="Y14" s="25">
        <v>2758.8348164951149</v>
      </c>
      <c r="Z14" s="25">
        <v>2776.3220882560358</v>
      </c>
      <c r="AA14" s="25">
        <v>2927.8973568513493</v>
      </c>
      <c r="AB14" s="25">
        <v>3553.3775087968384</v>
      </c>
      <c r="AC14" s="25">
        <v>2659.7082424700716</v>
      </c>
      <c r="AD14" s="25">
        <v>2926.1264853169769</v>
      </c>
      <c r="AE14" s="25">
        <v>3613.6217092763641</v>
      </c>
      <c r="AF14" s="25">
        <v>3562.8760587524789</v>
      </c>
      <c r="AG14" s="25">
        <v>3985.1924687496212</v>
      </c>
      <c r="AH14" s="25">
        <v>2383.8674706553347</v>
      </c>
      <c r="AI14" s="25">
        <v>4333.4833716802523</v>
      </c>
      <c r="AJ14" s="25">
        <v>5735.3599805847989</v>
      </c>
      <c r="AK14" s="25">
        <v>6823.53883710424</v>
      </c>
      <c r="AL14" s="25">
        <v>6969.1197290457148</v>
      </c>
      <c r="AM14" s="25">
        <v>7483.1403342572057</v>
      </c>
      <c r="AN14" s="25">
        <v>7408.708663631116</v>
      </c>
      <c r="AO14" s="25">
        <v>7721.3541046035489</v>
      </c>
      <c r="AP14" s="25">
        <v>8213.1251269370496</v>
      </c>
      <c r="AQ14" s="25">
        <v>8289.5075682024999</v>
      </c>
      <c r="AR14" s="25">
        <v>7774.7362028000052</v>
      </c>
      <c r="AS14" s="25">
        <v>7708.0991145404078</v>
      </c>
      <c r="AT14" s="25">
        <v>7208.3731135537191</v>
      </c>
      <c r="AU14" s="25">
        <v>2593.4045633680003</v>
      </c>
      <c r="AV14" s="25">
        <v>3349.8063003103571</v>
      </c>
      <c r="AW14" s="25">
        <v>4277.7215729095351</v>
      </c>
      <c r="AX14" s="25">
        <v>5109.8522449040256</v>
      </c>
      <c r="AY14" s="25">
        <v>5919.0123383771361</v>
      </c>
      <c r="AZ14" s="25">
        <v>7245.4468566719688</v>
      </c>
      <c r="BA14" s="25">
        <v>9020.8733231427359</v>
      </c>
      <c r="BB14" s="25">
        <v>8225.1375826164458</v>
      </c>
      <c r="BC14" s="25">
        <v>10385.964431955526</v>
      </c>
      <c r="BD14" s="25">
        <v>12848.86419697053</v>
      </c>
      <c r="BE14" s="25">
        <v>13082.664325571988</v>
      </c>
      <c r="BF14" s="25">
        <v>13080.254732336658</v>
      </c>
      <c r="BG14" s="25">
        <v>12334.798245389289</v>
      </c>
      <c r="BH14" s="25">
        <v>13789.060424772022</v>
      </c>
      <c r="BI14" s="25">
        <v>12790.242473244707</v>
      </c>
      <c r="BJ14" s="25">
        <v>14613.041824657957</v>
      </c>
      <c r="BK14" s="25">
        <v>11795.159386628686</v>
      </c>
      <c r="BL14" s="25">
        <v>10076.355240948116</v>
      </c>
      <c r="BM14" s="25">
        <v>8585.6947424979408</v>
      </c>
      <c r="BN14" s="25">
        <v>10729.23257772171</v>
      </c>
    </row>
    <row r="15" spans="1:66" x14ac:dyDescent="0.25">
      <c r="A15" s="25" t="s">
        <v>387</v>
      </c>
      <c r="B15" s="25" t="s">
        <v>188</v>
      </c>
      <c r="C15" s="25" t="s">
        <v>1255</v>
      </c>
      <c r="D15" s="25" t="s">
        <v>1256</v>
      </c>
      <c r="AI15" s="25">
        <v>637.85592120941021</v>
      </c>
      <c r="AJ15" s="25">
        <v>590.50587557977474</v>
      </c>
      <c r="AK15" s="25">
        <v>369.7072322765477</v>
      </c>
      <c r="AL15" s="25">
        <v>357.20284857539298</v>
      </c>
      <c r="AM15" s="25">
        <v>400.515593762192</v>
      </c>
      <c r="AN15" s="25">
        <v>456.37493327627317</v>
      </c>
      <c r="AO15" s="25">
        <v>504.05984264223349</v>
      </c>
      <c r="AP15" s="25">
        <v>523.28441070036695</v>
      </c>
      <c r="AQ15" s="25">
        <v>609.17165368465965</v>
      </c>
      <c r="AR15" s="25">
        <v>597.43289879227848</v>
      </c>
      <c r="AS15" s="25">
        <v>622.74092294528066</v>
      </c>
      <c r="AT15" s="25">
        <v>694.42345537322888</v>
      </c>
      <c r="AU15" s="25">
        <v>783.24121496009059</v>
      </c>
      <c r="AV15" s="25">
        <v>930.12547265412491</v>
      </c>
      <c r="AW15" s="25">
        <v>1191.9210056323773</v>
      </c>
      <c r="AX15" s="25">
        <v>1643.7568888914611</v>
      </c>
      <c r="AY15" s="25">
        <v>2158.1480742298018</v>
      </c>
      <c r="AZ15" s="25">
        <v>3139.2807103544769</v>
      </c>
      <c r="BA15" s="25">
        <v>4010.8613808483274</v>
      </c>
      <c r="BB15" s="25">
        <v>2994.3404709081628</v>
      </c>
      <c r="BC15" s="25">
        <v>3218.378299274189</v>
      </c>
      <c r="BD15" s="25">
        <v>3525.807198135572</v>
      </c>
      <c r="BE15" s="25">
        <v>3681.8446906049526</v>
      </c>
      <c r="BF15" s="25">
        <v>3838.1738799778586</v>
      </c>
      <c r="BG15" s="25">
        <v>3986.2316237671262</v>
      </c>
      <c r="BH15" s="25">
        <v>3607.2892985536109</v>
      </c>
      <c r="BI15" s="25">
        <v>3591.8280522163859</v>
      </c>
      <c r="BJ15" s="25">
        <v>3914.5278543669579</v>
      </c>
      <c r="BK15" s="25">
        <v>4220.5403207914524</v>
      </c>
      <c r="BL15" s="25">
        <v>4604.6463235569481</v>
      </c>
      <c r="BM15" s="25">
        <v>4266.0180742094572</v>
      </c>
      <c r="BN15" s="25">
        <v>4670.0087980009994</v>
      </c>
    </row>
    <row r="16" spans="1:66" x14ac:dyDescent="0.25">
      <c r="A16" s="25" t="s">
        <v>536</v>
      </c>
      <c r="B16" s="25" t="s">
        <v>257</v>
      </c>
      <c r="C16" s="25" t="s">
        <v>1255</v>
      </c>
      <c r="D16" s="25" t="s">
        <v>1256</v>
      </c>
      <c r="AU16" s="25">
        <v>8666.6553819591372</v>
      </c>
      <c r="AV16" s="25">
        <v>8807.4628120010093</v>
      </c>
      <c r="AW16" s="25">
        <v>8528.2487768916289</v>
      </c>
      <c r="AX16" s="25">
        <v>8395.318770253707</v>
      </c>
      <c r="AY16" s="25">
        <v>8340.5234397469085</v>
      </c>
      <c r="AZ16" s="25">
        <v>8874.8779275960733</v>
      </c>
      <c r="BA16" s="25">
        <v>9740.8244912158643</v>
      </c>
      <c r="BB16" s="25">
        <v>11910.013233348038</v>
      </c>
      <c r="BC16" s="25">
        <v>10216.817630696813</v>
      </c>
      <c r="BD16" s="25">
        <v>10223.298358891579</v>
      </c>
      <c r="BE16" s="25">
        <v>11496.524097792308</v>
      </c>
      <c r="BF16" s="25">
        <v>11450.724195487912</v>
      </c>
      <c r="BG16" s="25">
        <v>11525.156387230916</v>
      </c>
      <c r="BH16" s="25">
        <v>12059.635164677633</v>
      </c>
      <c r="BI16" s="25">
        <v>12038.249699492277</v>
      </c>
      <c r="BJ16" s="25">
        <v>11003.829764280705</v>
      </c>
      <c r="BK16" s="25">
        <v>11521.609779845297</v>
      </c>
      <c r="BL16" s="25">
        <v>11715.360138848713</v>
      </c>
      <c r="BM16" s="25">
        <v>12844.900990995888</v>
      </c>
    </row>
    <row r="17" spans="1:66" x14ac:dyDescent="0.25">
      <c r="A17" s="25" t="s">
        <v>461</v>
      </c>
      <c r="B17" s="25" t="s">
        <v>230</v>
      </c>
      <c r="C17" s="25" t="s">
        <v>1255</v>
      </c>
      <c r="D17" s="25" t="s">
        <v>1256</v>
      </c>
      <c r="V17" s="25">
        <v>1246.6901596426064</v>
      </c>
      <c r="W17" s="25">
        <v>1416.5405313111557</v>
      </c>
      <c r="X17" s="25">
        <v>1760.8313244800297</v>
      </c>
      <c r="Y17" s="25">
        <v>2124.6185264814126</v>
      </c>
      <c r="Z17" s="25">
        <v>2392.6869579446898</v>
      </c>
      <c r="AA17" s="25">
        <v>2660.5580914355596</v>
      </c>
      <c r="AB17" s="25">
        <v>2948.3172754975471</v>
      </c>
      <c r="AC17" s="25">
        <v>3372.6020700552936</v>
      </c>
      <c r="AD17" s="25">
        <v>3899.3918396830104</v>
      </c>
      <c r="AE17" s="25">
        <v>4703.1794011843886</v>
      </c>
      <c r="AF17" s="25">
        <v>5463.5953826884424</v>
      </c>
      <c r="AG17" s="25">
        <v>6454.8354509177389</v>
      </c>
      <c r="AH17" s="25">
        <v>7076.5363349060353</v>
      </c>
      <c r="AI17" s="25">
        <v>7347.6463686432817</v>
      </c>
      <c r="AJ17" s="25">
        <v>7602.3453341446493</v>
      </c>
      <c r="AK17" s="25">
        <v>7745.7217996165227</v>
      </c>
      <c r="AL17" s="25">
        <v>8136.1885472744889</v>
      </c>
      <c r="AM17" s="25">
        <v>8771.1437274687814</v>
      </c>
      <c r="AN17" s="25">
        <v>8406.3589451520475</v>
      </c>
      <c r="AO17" s="25">
        <v>9030.5749776224002</v>
      </c>
      <c r="AP17" s="25">
        <v>9491.6607655949683</v>
      </c>
      <c r="AQ17" s="25">
        <v>9940.8522276903423</v>
      </c>
      <c r="AR17" s="25">
        <v>10260.599405415538</v>
      </c>
      <c r="AS17" s="25">
        <v>10872.292951575122</v>
      </c>
      <c r="AT17" s="25">
        <v>10367.319606816058</v>
      </c>
      <c r="AU17" s="25">
        <v>10401.050875903362</v>
      </c>
      <c r="AV17" s="25">
        <v>10797.951057183698</v>
      </c>
      <c r="AW17" s="25">
        <v>11446.969141718168</v>
      </c>
      <c r="AX17" s="25">
        <v>12557.54785007688</v>
      </c>
      <c r="AY17" s="25">
        <v>13995.804424384487</v>
      </c>
      <c r="AZ17" s="25">
        <v>15622.692871023804</v>
      </c>
      <c r="BA17" s="25">
        <v>16044.105796313212</v>
      </c>
      <c r="BB17" s="25">
        <v>14160.562000733542</v>
      </c>
      <c r="BC17" s="25">
        <v>13048.960581619902</v>
      </c>
      <c r="BD17" s="25">
        <v>12746.633468202093</v>
      </c>
      <c r="BE17" s="25">
        <v>13272.734944729369</v>
      </c>
      <c r="BF17" s="25">
        <v>12910.59062559445</v>
      </c>
      <c r="BG17" s="25">
        <v>13501.58092233674</v>
      </c>
      <c r="BH17" s="25">
        <v>14285.329777309129</v>
      </c>
      <c r="BI17" s="25">
        <v>15198.742966411184</v>
      </c>
      <c r="BJ17" s="25">
        <v>15383.576397985618</v>
      </c>
      <c r="BK17" s="25">
        <v>16679.591662454503</v>
      </c>
      <c r="BL17" s="25">
        <v>17376.649676500369</v>
      </c>
      <c r="BM17" s="25">
        <v>13992.744480449732</v>
      </c>
      <c r="BN17" s="25">
        <v>14900.797402215438</v>
      </c>
    </row>
    <row r="18" spans="1:66" x14ac:dyDescent="0.25">
      <c r="A18" s="25" t="s">
        <v>522</v>
      </c>
      <c r="B18" s="25" t="s">
        <v>68</v>
      </c>
      <c r="C18" s="25" t="s">
        <v>1255</v>
      </c>
      <c r="D18" s="25" t="s">
        <v>1256</v>
      </c>
      <c r="E18" s="25">
        <v>1810.6192301340272</v>
      </c>
      <c r="F18" s="25">
        <v>1877.6166377324962</v>
      </c>
      <c r="G18" s="25">
        <v>1854.6568338542129</v>
      </c>
      <c r="H18" s="25">
        <v>1967.1165373103186</v>
      </c>
      <c r="I18" s="25">
        <v>2131.3779481792535</v>
      </c>
      <c r="J18" s="25">
        <v>2281.0987966852267</v>
      </c>
      <c r="K18" s="25">
        <v>2343.9952901314896</v>
      </c>
      <c r="L18" s="25">
        <v>2580.2710957118738</v>
      </c>
      <c r="M18" s="25">
        <v>2724.3725193188393</v>
      </c>
      <c r="N18" s="25">
        <v>2991.6071979291141</v>
      </c>
      <c r="O18" s="25">
        <v>3305.1263943104618</v>
      </c>
      <c r="P18" s="25">
        <v>3495.5792942067092</v>
      </c>
      <c r="Q18" s="25">
        <v>3950.1708939181058</v>
      </c>
      <c r="R18" s="25">
        <v>4771.6719859735003</v>
      </c>
      <c r="S18" s="25">
        <v>6484.1198723388561</v>
      </c>
      <c r="T18" s="25">
        <v>7005.9065875779761</v>
      </c>
      <c r="U18" s="25">
        <v>7489.5941603281217</v>
      </c>
      <c r="V18" s="25">
        <v>7778.1640080146217</v>
      </c>
      <c r="W18" s="25">
        <v>8255.7445430340831</v>
      </c>
      <c r="X18" s="25">
        <v>9297.3334171736187</v>
      </c>
      <c r="Y18" s="25">
        <v>10211.837188790898</v>
      </c>
      <c r="Z18" s="25">
        <v>11854.588495389822</v>
      </c>
      <c r="AA18" s="25">
        <v>12788.549290120907</v>
      </c>
      <c r="AB18" s="25">
        <v>11538.39841870945</v>
      </c>
      <c r="AC18" s="25">
        <v>12454.551717239645</v>
      </c>
      <c r="AD18" s="25">
        <v>11459.179567837047</v>
      </c>
      <c r="AE18" s="25">
        <v>11384.938238764647</v>
      </c>
      <c r="AF18" s="25">
        <v>11645.452593938859</v>
      </c>
      <c r="AG18" s="25">
        <v>14279.15943879457</v>
      </c>
      <c r="AH18" s="25">
        <v>17828.048232902282</v>
      </c>
      <c r="AI18" s="25">
        <v>18243.471418367164</v>
      </c>
      <c r="AJ18" s="25">
        <v>18855.761996420195</v>
      </c>
      <c r="AK18" s="25">
        <v>18604.188269961312</v>
      </c>
      <c r="AL18" s="25">
        <v>17667.187099750226</v>
      </c>
      <c r="AM18" s="25">
        <v>18079.380179374552</v>
      </c>
      <c r="AN18" s="25">
        <v>20358.333356341325</v>
      </c>
      <c r="AO18" s="25">
        <v>21904.294117759175</v>
      </c>
      <c r="AP18" s="25">
        <v>23509.423468451441</v>
      </c>
      <c r="AQ18" s="25">
        <v>21345.970986855176</v>
      </c>
      <c r="AR18" s="25">
        <v>20558.96040219811</v>
      </c>
      <c r="AS18" s="25">
        <v>21697.708479773104</v>
      </c>
      <c r="AT18" s="25">
        <v>19527.32357679541</v>
      </c>
      <c r="AU18" s="25">
        <v>20117.788891266358</v>
      </c>
      <c r="AV18" s="25">
        <v>23492.405174227195</v>
      </c>
      <c r="AW18" s="25">
        <v>30513.941740974838</v>
      </c>
      <c r="AX18" s="25">
        <v>34080.99989532445</v>
      </c>
      <c r="AY18" s="25">
        <v>36117.487983674029</v>
      </c>
      <c r="AZ18" s="25">
        <v>41001.142979099939</v>
      </c>
      <c r="BA18" s="25">
        <v>49654.91059573894</v>
      </c>
      <c r="BB18" s="25">
        <v>42783.322565114846</v>
      </c>
      <c r="BC18" s="25">
        <v>52087.972288889141</v>
      </c>
      <c r="BD18" s="25">
        <v>62574.145703241156</v>
      </c>
      <c r="BE18" s="25">
        <v>68027.84170673776</v>
      </c>
      <c r="BF18" s="25">
        <v>68156.627916208527</v>
      </c>
      <c r="BG18" s="25">
        <v>62511.690589528385</v>
      </c>
      <c r="BH18" s="25">
        <v>56707.02207721163</v>
      </c>
      <c r="BI18" s="25">
        <v>49881.763714046559</v>
      </c>
      <c r="BJ18" s="25">
        <v>53934.250175046269</v>
      </c>
      <c r="BK18" s="25">
        <v>57180.779400161351</v>
      </c>
      <c r="BL18" s="25">
        <v>54875.285956335065</v>
      </c>
      <c r="BM18" s="25">
        <v>51680.316522943845</v>
      </c>
      <c r="BN18" s="25">
        <v>59934.129408889545</v>
      </c>
    </row>
    <row r="19" spans="1:66" x14ac:dyDescent="0.25">
      <c r="A19" s="25" t="s">
        <v>449</v>
      </c>
      <c r="B19" s="25" t="s">
        <v>73</v>
      </c>
      <c r="C19" s="25" t="s">
        <v>1255</v>
      </c>
      <c r="D19" s="25" t="s">
        <v>1256</v>
      </c>
      <c r="E19" s="25">
        <v>935.46042685041539</v>
      </c>
      <c r="F19" s="25">
        <v>1031.8150043290987</v>
      </c>
      <c r="G19" s="25">
        <v>1087.8342434189017</v>
      </c>
      <c r="H19" s="25">
        <v>1167.0005324458452</v>
      </c>
      <c r="I19" s="25">
        <v>1269.4125828925592</v>
      </c>
      <c r="J19" s="25">
        <v>1374.5321398607475</v>
      </c>
      <c r="K19" s="25">
        <v>1486.9686060056572</v>
      </c>
      <c r="L19" s="25">
        <v>1569.6671828996664</v>
      </c>
      <c r="M19" s="25">
        <v>1677.6735280427151</v>
      </c>
      <c r="N19" s="25">
        <v>1825.3861255212357</v>
      </c>
      <c r="O19" s="25">
        <v>2058.7690508754913</v>
      </c>
      <c r="P19" s="25">
        <v>2380.9784580174228</v>
      </c>
      <c r="Q19" s="25">
        <v>2924.0488789910492</v>
      </c>
      <c r="R19" s="25">
        <v>3890.722419419687</v>
      </c>
      <c r="S19" s="25">
        <v>4630.7571973795593</v>
      </c>
      <c r="T19" s="25">
        <v>5285.620724141213</v>
      </c>
      <c r="U19" s="25">
        <v>5678.3866581001785</v>
      </c>
      <c r="V19" s="25">
        <v>6810.6276846963356</v>
      </c>
      <c r="W19" s="25">
        <v>8205.4689771503963</v>
      </c>
      <c r="X19" s="25">
        <v>9793.7653481501675</v>
      </c>
      <c r="Y19" s="25">
        <v>10869.546494052551</v>
      </c>
      <c r="Z19" s="25">
        <v>9385.2490639834323</v>
      </c>
      <c r="AA19" s="25">
        <v>9410.3472565298889</v>
      </c>
      <c r="AB19" s="25">
        <v>9537.4074204337758</v>
      </c>
      <c r="AC19" s="25">
        <v>8991.0650396302608</v>
      </c>
      <c r="AD19" s="25">
        <v>9172.0967600183285</v>
      </c>
      <c r="AE19" s="25">
        <v>13083.072662104383</v>
      </c>
      <c r="AF19" s="25">
        <v>16392.769523474904</v>
      </c>
      <c r="AG19" s="25">
        <v>17578.618939739667</v>
      </c>
      <c r="AH19" s="25">
        <v>17468.946137256946</v>
      </c>
      <c r="AI19" s="25">
        <v>21680.989623313002</v>
      </c>
      <c r="AJ19" s="25">
        <v>22410.911766665427</v>
      </c>
      <c r="AK19" s="25">
        <v>24880.164118036148</v>
      </c>
      <c r="AL19" s="25">
        <v>24081.527792800422</v>
      </c>
      <c r="AM19" s="25">
        <v>25646.700659168418</v>
      </c>
      <c r="AN19" s="25">
        <v>30325.849581839615</v>
      </c>
      <c r="AO19" s="25">
        <v>29809.076773082146</v>
      </c>
      <c r="AP19" s="25">
        <v>26705.478599389131</v>
      </c>
      <c r="AQ19" s="25">
        <v>27361.875110643698</v>
      </c>
      <c r="AR19" s="25">
        <v>27183.475926395644</v>
      </c>
      <c r="AS19" s="25">
        <v>24625.600722743384</v>
      </c>
      <c r="AT19" s="25">
        <v>24558.763677886778</v>
      </c>
      <c r="AU19" s="25">
        <v>26527.593091034709</v>
      </c>
      <c r="AV19" s="25">
        <v>32294.048860655868</v>
      </c>
      <c r="AW19" s="25">
        <v>36889.23351351943</v>
      </c>
      <c r="AX19" s="25">
        <v>38417.457785767721</v>
      </c>
      <c r="AY19" s="25">
        <v>40669.326958615246</v>
      </c>
      <c r="AZ19" s="25">
        <v>46915.337400450662</v>
      </c>
      <c r="BA19" s="25">
        <v>51919.983575422637</v>
      </c>
      <c r="BB19" s="25">
        <v>48153.324019963111</v>
      </c>
      <c r="BC19" s="25">
        <v>46903.76158543428</v>
      </c>
      <c r="BD19" s="25">
        <v>51442.276246440721</v>
      </c>
      <c r="BE19" s="25">
        <v>48564.917335087463</v>
      </c>
      <c r="BF19" s="25">
        <v>50731.127254184663</v>
      </c>
      <c r="BG19" s="25">
        <v>51786.37717479049</v>
      </c>
      <c r="BH19" s="25">
        <v>44195.817594774824</v>
      </c>
      <c r="BI19" s="25">
        <v>45307.587862042943</v>
      </c>
      <c r="BJ19" s="25">
        <v>47429.15845643865</v>
      </c>
      <c r="BK19" s="25">
        <v>51486.575501482417</v>
      </c>
      <c r="BL19" s="25">
        <v>50114.401109972823</v>
      </c>
      <c r="BM19" s="25">
        <v>48588.659384792103</v>
      </c>
      <c r="BN19" s="25">
        <v>53267.932749113184</v>
      </c>
    </row>
    <row r="20" spans="1:66" x14ac:dyDescent="0.25">
      <c r="A20" s="25" t="s">
        <v>388</v>
      </c>
      <c r="B20" s="25" t="s">
        <v>147</v>
      </c>
      <c r="C20" s="25" t="s">
        <v>1255</v>
      </c>
      <c r="D20" s="25" t="s">
        <v>1256</v>
      </c>
      <c r="AI20" s="25">
        <v>1234.5308891620664</v>
      </c>
      <c r="AJ20" s="25">
        <v>1209.1876020119378</v>
      </c>
      <c r="AK20" s="25">
        <v>60.458213579636485</v>
      </c>
      <c r="AL20" s="25">
        <v>209.47857180978812</v>
      </c>
      <c r="AM20" s="25">
        <v>157.0860590545482</v>
      </c>
      <c r="AN20" s="25">
        <v>314.56122631362388</v>
      </c>
      <c r="AO20" s="25">
        <v>409.16318910647857</v>
      </c>
      <c r="AP20" s="25">
        <v>505.5003493331044</v>
      </c>
      <c r="AQ20" s="25">
        <v>561.9068078718692</v>
      </c>
      <c r="AR20" s="25">
        <v>573.91651233408936</v>
      </c>
      <c r="AS20" s="25">
        <v>655.11994517081644</v>
      </c>
      <c r="AT20" s="25">
        <v>703.68384343272237</v>
      </c>
      <c r="AU20" s="25">
        <v>763.08063798535818</v>
      </c>
      <c r="AV20" s="25">
        <v>883.73397149845232</v>
      </c>
      <c r="AW20" s="25">
        <v>1045.0093791680526</v>
      </c>
      <c r="AX20" s="25">
        <v>1578.4023902960269</v>
      </c>
      <c r="AY20" s="25">
        <v>2473.0818186353627</v>
      </c>
      <c r="AZ20" s="25">
        <v>3851.4378687117223</v>
      </c>
      <c r="BA20" s="25">
        <v>5574.6038021861259</v>
      </c>
      <c r="BB20" s="25">
        <v>4950.2947914237511</v>
      </c>
      <c r="BC20" s="25">
        <v>5843.5337683582002</v>
      </c>
      <c r="BD20" s="25">
        <v>7189.6912292076549</v>
      </c>
      <c r="BE20" s="25">
        <v>7496.2946476826328</v>
      </c>
      <c r="BF20" s="25">
        <v>7875.756952542878</v>
      </c>
      <c r="BG20" s="25">
        <v>7891.313147499859</v>
      </c>
      <c r="BH20" s="25">
        <v>5500.3103824440796</v>
      </c>
      <c r="BI20" s="25">
        <v>3880.7387308955604</v>
      </c>
      <c r="BJ20" s="25">
        <v>4147.0897156917072</v>
      </c>
      <c r="BK20" s="25">
        <v>4739.8417102839276</v>
      </c>
      <c r="BL20" s="25">
        <v>4805.7537176591732</v>
      </c>
      <c r="BM20" s="25">
        <v>4229.9106490450276</v>
      </c>
      <c r="BN20" s="25">
        <v>5384.0349980452092</v>
      </c>
    </row>
    <row r="21" spans="1:66" x14ac:dyDescent="0.25">
      <c r="A21" s="25" t="s">
        <v>288</v>
      </c>
      <c r="B21" s="25" t="s">
        <v>233</v>
      </c>
      <c r="C21" s="25" t="s">
        <v>1255</v>
      </c>
      <c r="D21" s="25" t="s">
        <v>1256</v>
      </c>
      <c r="E21" s="25">
        <v>70.05190989751334</v>
      </c>
      <c r="F21" s="25">
        <v>71.167188208823475</v>
      </c>
      <c r="G21" s="25">
        <v>73.435330820136755</v>
      </c>
      <c r="H21" s="25">
        <v>78.514620754981763</v>
      </c>
      <c r="I21" s="25">
        <v>86.161549513397915</v>
      </c>
      <c r="J21" s="25">
        <v>51.38188125786926</v>
      </c>
      <c r="K21" s="25">
        <v>52.182551698084914</v>
      </c>
      <c r="L21" s="25">
        <v>54.80644312077218</v>
      </c>
      <c r="M21" s="25">
        <v>54.900762077718142</v>
      </c>
      <c r="N21" s="25">
        <v>55.714933902958251</v>
      </c>
      <c r="O21" s="25">
        <v>69.769384182718781</v>
      </c>
      <c r="P21" s="25">
        <v>71.626709834075271</v>
      </c>
      <c r="Q21" s="25">
        <v>69.13961473267625</v>
      </c>
      <c r="R21" s="25">
        <v>84.418782052232814</v>
      </c>
      <c r="S21" s="25">
        <v>94.685399537161317</v>
      </c>
      <c r="T21" s="25">
        <v>113.75315611957771</v>
      </c>
      <c r="U21" s="25">
        <v>118.91493305873402</v>
      </c>
      <c r="V21" s="25">
        <v>142.05298389328988</v>
      </c>
      <c r="W21" s="25">
        <v>154.51627329941871</v>
      </c>
      <c r="X21" s="25">
        <v>193.14996391638869</v>
      </c>
      <c r="Y21" s="25">
        <v>221.23194178780309</v>
      </c>
      <c r="Z21" s="25">
        <v>227.12812002912599</v>
      </c>
      <c r="AA21" s="25">
        <v>231.34369384717866</v>
      </c>
      <c r="AB21" s="25">
        <v>240.7817031839524</v>
      </c>
      <c r="AC21" s="25">
        <v>213.61684136555201</v>
      </c>
      <c r="AD21" s="25">
        <v>242.05850381016825</v>
      </c>
      <c r="AE21" s="25">
        <v>245.9153274962739</v>
      </c>
      <c r="AF21" s="25">
        <v>225.07147578873463</v>
      </c>
      <c r="AG21" s="25">
        <v>209.41486084378872</v>
      </c>
      <c r="AH21" s="25">
        <v>209.89441260543074</v>
      </c>
      <c r="AI21" s="25">
        <v>208.14667889906409</v>
      </c>
      <c r="AJ21" s="25">
        <v>209.77801100678369</v>
      </c>
      <c r="AK21" s="25">
        <v>190.48887993529584</v>
      </c>
      <c r="AL21" s="25">
        <v>161.88752502587232</v>
      </c>
      <c r="AM21" s="25">
        <v>156.81238097972508</v>
      </c>
      <c r="AN21" s="25">
        <v>167.09888784603569</v>
      </c>
      <c r="AO21" s="25">
        <v>143.40232377252116</v>
      </c>
      <c r="AP21" s="25">
        <v>158.91466988048685</v>
      </c>
      <c r="AQ21" s="25">
        <v>144.49301730248712</v>
      </c>
      <c r="AR21" s="25">
        <v>128.93891868972065</v>
      </c>
      <c r="AS21" s="25">
        <v>136.46397080034015</v>
      </c>
      <c r="AT21" s="25">
        <v>134.36342691762275</v>
      </c>
      <c r="AU21" s="25">
        <v>123.1175361410868</v>
      </c>
      <c r="AV21" s="25">
        <v>113.56725130887475</v>
      </c>
      <c r="AW21" s="25">
        <v>128.33670281090531</v>
      </c>
      <c r="AX21" s="25">
        <v>151.68156634300161</v>
      </c>
      <c r="AY21" s="25">
        <v>167.37646250499455</v>
      </c>
      <c r="AZ21" s="25">
        <v>172.49559664894116</v>
      </c>
      <c r="BA21" s="25">
        <v>198.35285173636689</v>
      </c>
      <c r="BB21" s="25">
        <v>212.13705721999719</v>
      </c>
      <c r="BC21" s="25">
        <v>234.2355388776341</v>
      </c>
      <c r="BD21" s="25">
        <v>249.57797936680134</v>
      </c>
      <c r="BE21" s="25">
        <v>252.36246958645094</v>
      </c>
      <c r="BF21" s="25">
        <v>256.97369793084988</v>
      </c>
      <c r="BG21" s="25">
        <v>274.85783623178816</v>
      </c>
      <c r="BH21" s="25">
        <v>305.51114409947536</v>
      </c>
      <c r="BI21" s="25">
        <v>251.65147722752891</v>
      </c>
      <c r="BJ21" s="25">
        <v>250.51460073269524</v>
      </c>
      <c r="BK21" s="25">
        <v>238.03430955471711</v>
      </c>
      <c r="BL21" s="25">
        <v>223.86287570770901</v>
      </c>
      <c r="BM21" s="25">
        <v>233.83751030666906</v>
      </c>
      <c r="BN21" s="25">
        <v>236.79541416509534</v>
      </c>
    </row>
    <row r="22" spans="1:66" x14ac:dyDescent="0.25">
      <c r="A22" s="25" t="s">
        <v>450</v>
      </c>
      <c r="B22" s="25" t="s">
        <v>59</v>
      </c>
      <c r="C22" s="25" t="s">
        <v>1255</v>
      </c>
      <c r="D22" s="25" t="s">
        <v>1256</v>
      </c>
      <c r="E22" s="25">
        <v>1273.6916591028862</v>
      </c>
      <c r="F22" s="25">
        <v>1350.1976733312283</v>
      </c>
      <c r="G22" s="25">
        <v>1438.523233068398</v>
      </c>
      <c r="H22" s="25">
        <v>1535.0237290104324</v>
      </c>
      <c r="I22" s="25">
        <v>1701.8462755431949</v>
      </c>
      <c r="J22" s="25">
        <v>1835.5947655319421</v>
      </c>
      <c r="K22" s="25">
        <v>1957.6260804276205</v>
      </c>
      <c r="L22" s="25">
        <v>2086.636005446544</v>
      </c>
      <c r="M22" s="25">
        <v>2222.3615105191348</v>
      </c>
      <c r="N22" s="25">
        <v>2458.081820037733</v>
      </c>
      <c r="O22" s="25">
        <v>2765.8909966479441</v>
      </c>
      <c r="P22" s="25">
        <v>3082.9279887912571</v>
      </c>
      <c r="Q22" s="25">
        <v>3831.6318999943292</v>
      </c>
      <c r="R22" s="25">
        <v>4900.9622007586613</v>
      </c>
      <c r="S22" s="25">
        <v>5733.7981393387799</v>
      </c>
      <c r="T22" s="25">
        <v>6701.3773605243277</v>
      </c>
      <c r="U22" s="25">
        <v>7243.0473411958292</v>
      </c>
      <c r="V22" s="25">
        <v>8426.9469594737202</v>
      </c>
      <c r="W22" s="25">
        <v>10289.768417329609</v>
      </c>
      <c r="X22" s="25">
        <v>11810.61587547254</v>
      </c>
      <c r="Y22" s="25">
        <v>12864.002566139616</v>
      </c>
      <c r="Z22" s="25">
        <v>10622.802483078915</v>
      </c>
      <c r="AA22" s="25">
        <v>9343.861099596179</v>
      </c>
      <c r="AB22" s="25">
        <v>8846.2342984697352</v>
      </c>
      <c r="AC22" s="25">
        <v>8457.268803163739</v>
      </c>
      <c r="AD22" s="25">
        <v>8750.8185125053551</v>
      </c>
      <c r="AE22" s="25">
        <v>12170.040696270156</v>
      </c>
      <c r="AF22" s="25">
        <v>15135.852311696835</v>
      </c>
      <c r="AG22" s="25">
        <v>16391.093827791021</v>
      </c>
      <c r="AH22" s="25">
        <v>16525.061743284838</v>
      </c>
      <c r="AI22" s="25">
        <v>20600.375278982698</v>
      </c>
      <c r="AJ22" s="25">
        <v>21041.660651964783</v>
      </c>
      <c r="AK22" s="25">
        <v>23372.619171015031</v>
      </c>
      <c r="AL22" s="25">
        <v>22283.936021355126</v>
      </c>
      <c r="AM22" s="25">
        <v>24208.554793144656</v>
      </c>
      <c r="AN22" s="25">
        <v>28413.826438736807</v>
      </c>
      <c r="AO22" s="25">
        <v>27489.555177048835</v>
      </c>
      <c r="AP22" s="25">
        <v>24820.93805038961</v>
      </c>
      <c r="AQ22" s="25">
        <v>25338.443293490422</v>
      </c>
      <c r="AR22" s="25">
        <v>25252.801906656448</v>
      </c>
      <c r="AS22" s="25">
        <v>23098.886507740139</v>
      </c>
      <c r="AT22" s="25">
        <v>23015.071263246191</v>
      </c>
      <c r="AU22" s="25">
        <v>25006.191397109003</v>
      </c>
      <c r="AV22" s="25">
        <v>30655.209267902366</v>
      </c>
      <c r="AW22" s="25">
        <v>35429.407793334409</v>
      </c>
      <c r="AX22" s="25">
        <v>36809.701340361877</v>
      </c>
      <c r="AY22" s="25">
        <v>38705.106795914711</v>
      </c>
      <c r="AZ22" s="25">
        <v>44319.165448813023</v>
      </c>
      <c r="BA22" s="25">
        <v>48303.397956285975</v>
      </c>
      <c r="BB22" s="25">
        <v>44760.291244370943</v>
      </c>
      <c r="BC22" s="25">
        <v>44184.946353963976</v>
      </c>
      <c r="BD22" s="25">
        <v>47410.566927746368</v>
      </c>
      <c r="BE22" s="25">
        <v>44670.560684510063</v>
      </c>
      <c r="BF22" s="25">
        <v>46757.951855959756</v>
      </c>
      <c r="BG22" s="25">
        <v>47764.071512083283</v>
      </c>
      <c r="BH22" s="25">
        <v>41008.296719471982</v>
      </c>
      <c r="BI22" s="25">
        <v>42012.622719101564</v>
      </c>
      <c r="BJ22" s="25">
        <v>44198.482390869103</v>
      </c>
      <c r="BK22" s="25">
        <v>47549.208049454617</v>
      </c>
      <c r="BL22" s="25">
        <v>46599.111335093789</v>
      </c>
      <c r="BM22" s="25">
        <v>45189.366900312612</v>
      </c>
      <c r="BN22" s="25">
        <v>51767.788572364625</v>
      </c>
    </row>
    <row r="23" spans="1:66" x14ac:dyDescent="0.25">
      <c r="A23" s="25" t="s">
        <v>333</v>
      </c>
      <c r="B23" s="25" t="s">
        <v>187</v>
      </c>
      <c r="C23" s="25" t="s">
        <v>1255</v>
      </c>
      <c r="D23" s="25" t="s">
        <v>1256</v>
      </c>
      <c r="E23" s="25">
        <v>93.022700267768329</v>
      </c>
      <c r="F23" s="25">
        <v>95.572232230873766</v>
      </c>
      <c r="G23" s="25">
        <v>94.464497242303565</v>
      </c>
      <c r="H23" s="25">
        <v>99.858917533894598</v>
      </c>
      <c r="I23" s="25">
        <v>104.33992943407216</v>
      </c>
      <c r="J23" s="25">
        <v>110.13258464497174</v>
      </c>
      <c r="K23" s="25">
        <v>112.94083638351198</v>
      </c>
      <c r="L23" s="25">
        <v>111.95156099690256</v>
      </c>
      <c r="M23" s="25">
        <v>116.89514976993881</v>
      </c>
      <c r="N23" s="25">
        <v>116.02525714589184</v>
      </c>
      <c r="O23" s="25">
        <v>114.55667513683719</v>
      </c>
      <c r="P23" s="25">
        <v>112.56997563164569</v>
      </c>
      <c r="Q23" s="25">
        <v>134.81958512129725</v>
      </c>
      <c r="R23" s="25">
        <v>161.98706152505693</v>
      </c>
      <c r="S23" s="25">
        <v>174.01409449139697</v>
      </c>
      <c r="T23" s="25">
        <v>207.30031276854405</v>
      </c>
      <c r="U23" s="25">
        <v>208.65640318291173</v>
      </c>
      <c r="V23" s="25">
        <v>218.45398401670556</v>
      </c>
      <c r="W23" s="25">
        <v>263.58143153799045</v>
      </c>
      <c r="X23" s="25">
        <v>327.82231216256309</v>
      </c>
      <c r="Y23" s="25">
        <v>378.0443051131831</v>
      </c>
      <c r="Z23" s="25">
        <v>337.9783716852848</v>
      </c>
      <c r="AA23" s="25">
        <v>322.77745291496171</v>
      </c>
      <c r="AB23" s="25">
        <v>271.12984423497744</v>
      </c>
      <c r="AC23" s="25">
        <v>252.8697850447877</v>
      </c>
      <c r="AD23" s="25">
        <v>244.41094173310134</v>
      </c>
      <c r="AE23" s="25">
        <v>303.34903560315774</v>
      </c>
      <c r="AF23" s="25">
        <v>344.50314675279697</v>
      </c>
      <c r="AG23" s="25">
        <v>346.73663130027666</v>
      </c>
      <c r="AH23" s="25">
        <v>311.67804520770068</v>
      </c>
      <c r="AI23" s="25">
        <v>393.68676796567996</v>
      </c>
      <c r="AJ23" s="25">
        <v>385.75384074547532</v>
      </c>
      <c r="AK23" s="25">
        <v>317.96273601586682</v>
      </c>
      <c r="AL23" s="25">
        <v>411.92617972324609</v>
      </c>
      <c r="AM23" s="25">
        <v>279.66674903802516</v>
      </c>
      <c r="AN23" s="25">
        <v>367.38771429559688</v>
      </c>
      <c r="AO23" s="25">
        <v>387.43209818347361</v>
      </c>
      <c r="AP23" s="25">
        <v>361.09998236946888</v>
      </c>
      <c r="AQ23" s="25">
        <v>379.44176751517773</v>
      </c>
      <c r="AR23" s="25">
        <v>551.82142943117674</v>
      </c>
      <c r="AS23" s="25">
        <v>512.67390196261897</v>
      </c>
      <c r="AT23" s="25">
        <v>518.06747413469611</v>
      </c>
      <c r="AU23" s="25">
        <v>574.92979815578917</v>
      </c>
      <c r="AV23" s="25">
        <v>711.28495477184674</v>
      </c>
      <c r="AW23" s="25">
        <v>798.74430450380862</v>
      </c>
      <c r="AX23" s="25">
        <v>822.78514312470418</v>
      </c>
      <c r="AY23" s="25">
        <v>856.05491655987294</v>
      </c>
      <c r="AZ23" s="25">
        <v>966.20361831015794</v>
      </c>
      <c r="BA23" s="25">
        <v>1125.426133980724</v>
      </c>
      <c r="BB23" s="25">
        <v>1088.7579057345902</v>
      </c>
      <c r="BC23" s="25">
        <v>1036.5345150240389</v>
      </c>
      <c r="BD23" s="25">
        <v>1130.2732512801481</v>
      </c>
      <c r="BE23" s="25">
        <v>1145.1401047947709</v>
      </c>
      <c r="BF23" s="25">
        <v>1251.2097674537858</v>
      </c>
      <c r="BG23" s="25">
        <v>1291.410184805786</v>
      </c>
      <c r="BH23" s="25">
        <v>1076.7966978558513</v>
      </c>
      <c r="BI23" s="25">
        <v>1087.2873314854749</v>
      </c>
      <c r="BJ23" s="25">
        <v>1136.5938717844781</v>
      </c>
      <c r="BK23" s="25">
        <v>1241.8252980053046</v>
      </c>
      <c r="BL23" s="25">
        <v>1219.515505969046</v>
      </c>
      <c r="BM23" s="25">
        <v>1291.0409721544083</v>
      </c>
      <c r="BN23" s="25">
        <v>1428.4471767132468</v>
      </c>
    </row>
    <row r="24" spans="1:66" x14ac:dyDescent="0.25">
      <c r="A24" s="25" t="s">
        <v>334</v>
      </c>
      <c r="B24" s="25" t="s">
        <v>199</v>
      </c>
      <c r="C24" s="25" t="s">
        <v>1255</v>
      </c>
      <c r="D24" s="25" t="s">
        <v>1256</v>
      </c>
      <c r="E24" s="25">
        <v>68.424734400624729</v>
      </c>
      <c r="F24" s="25">
        <v>71.558180092437041</v>
      </c>
      <c r="G24" s="25">
        <v>76.52054931454299</v>
      </c>
      <c r="H24" s="25">
        <v>78.372195833032862</v>
      </c>
      <c r="I24" s="25">
        <v>80.472718120738492</v>
      </c>
      <c r="J24" s="25">
        <v>81.725052324792458</v>
      </c>
      <c r="K24" s="25">
        <v>82.545684006556982</v>
      </c>
      <c r="L24" s="25">
        <v>84.363070203947714</v>
      </c>
      <c r="M24" s="25">
        <v>84.732937155307098</v>
      </c>
      <c r="N24" s="25">
        <v>86.520209131826334</v>
      </c>
      <c r="O24" s="25">
        <v>81.500014601076174</v>
      </c>
      <c r="P24" s="25">
        <v>84.287828584320678</v>
      </c>
      <c r="Q24" s="25">
        <v>99.326746973690959</v>
      </c>
      <c r="R24" s="25">
        <v>113.78034143398176</v>
      </c>
      <c r="S24" s="25">
        <v>124.35889643063659</v>
      </c>
      <c r="T24" s="25">
        <v>152.72799677491182</v>
      </c>
      <c r="U24" s="25">
        <v>155.64905686389071</v>
      </c>
      <c r="V24" s="25">
        <v>176.78335096343935</v>
      </c>
      <c r="W24" s="25">
        <v>225.94151781440129</v>
      </c>
      <c r="X24" s="25">
        <v>262.07600964215874</v>
      </c>
      <c r="Y24" s="25">
        <v>282.68585009620915</v>
      </c>
      <c r="Z24" s="25">
        <v>254.23046874077176</v>
      </c>
      <c r="AA24" s="25">
        <v>245.09449089523039</v>
      </c>
      <c r="AB24" s="25">
        <v>217.99460236345263</v>
      </c>
      <c r="AC24" s="25">
        <v>193.84327313825258</v>
      </c>
      <c r="AD24" s="25">
        <v>200.89435179940017</v>
      </c>
      <c r="AE24" s="25">
        <v>256.76248068754398</v>
      </c>
      <c r="AF24" s="25">
        <v>291.13161665354727</v>
      </c>
      <c r="AG24" s="25">
        <v>313.06159138278196</v>
      </c>
      <c r="AH24" s="25">
        <v>304.85352087583982</v>
      </c>
      <c r="AI24" s="25">
        <v>351.97923352178071</v>
      </c>
      <c r="AJ24" s="25">
        <v>346.41059588832655</v>
      </c>
      <c r="AK24" s="25">
        <v>361.04687562739093</v>
      </c>
      <c r="AL24" s="25">
        <v>334.94323699718205</v>
      </c>
      <c r="AM24" s="25">
        <v>193.07028019526217</v>
      </c>
      <c r="AN24" s="25">
        <v>235.83215055348558</v>
      </c>
      <c r="AO24" s="25">
        <v>249.36055885540304</v>
      </c>
      <c r="AP24" s="25">
        <v>229.49294931301367</v>
      </c>
      <c r="AQ24" s="25">
        <v>255.7182366628827</v>
      </c>
      <c r="AR24" s="25">
        <v>300.42172389610892</v>
      </c>
      <c r="AS24" s="25">
        <v>255.71868725731943</v>
      </c>
      <c r="AT24" s="25">
        <v>267.09759962902348</v>
      </c>
      <c r="AU24" s="25">
        <v>294.66538854659274</v>
      </c>
      <c r="AV24" s="25">
        <v>374.62735797047281</v>
      </c>
      <c r="AW24" s="25">
        <v>418.37666028191973</v>
      </c>
      <c r="AX24" s="25">
        <v>457.93343076338306</v>
      </c>
      <c r="AY24" s="25">
        <v>473.4498681663336</v>
      </c>
      <c r="AZ24" s="25">
        <v>535.06227945153546</v>
      </c>
      <c r="BA24" s="25">
        <v>643.40458102303558</v>
      </c>
      <c r="BB24" s="25">
        <v>624.17516454458234</v>
      </c>
      <c r="BC24" s="25">
        <v>647.83609553787858</v>
      </c>
      <c r="BD24" s="25">
        <v>751.17277041100522</v>
      </c>
      <c r="BE24" s="25">
        <v>758.00042697240303</v>
      </c>
      <c r="BF24" s="25">
        <v>787.46943830908481</v>
      </c>
      <c r="BG24" s="25">
        <v>792.84623742526992</v>
      </c>
      <c r="BH24" s="25">
        <v>653.32726813946965</v>
      </c>
      <c r="BI24" s="25">
        <v>688.25069625819663</v>
      </c>
      <c r="BJ24" s="25">
        <v>734.99626796052837</v>
      </c>
      <c r="BK24" s="25">
        <v>804.50053782151565</v>
      </c>
      <c r="BL24" s="25">
        <v>796.11520682767571</v>
      </c>
      <c r="BM24" s="25">
        <v>857.93272965022311</v>
      </c>
      <c r="BN24" s="25">
        <v>918.15258192146007</v>
      </c>
    </row>
    <row r="25" spans="1:66" x14ac:dyDescent="0.25">
      <c r="A25" s="25" t="s">
        <v>365</v>
      </c>
      <c r="B25" s="25" t="s">
        <v>96</v>
      </c>
      <c r="C25" s="25" t="s">
        <v>1255</v>
      </c>
      <c r="D25" s="25" t="s">
        <v>1256</v>
      </c>
      <c r="E25" s="25">
        <v>89.035239428893206</v>
      </c>
      <c r="F25" s="25">
        <v>97.595291704717638</v>
      </c>
      <c r="G25" s="25">
        <v>100.12212960015191</v>
      </c>
      <c r="H25" s="25">
        <v>101.90141251199289</v>
      </c>
      <c r="I25" s="25">
        <v>100.22110418365412</v>
      </c>
      <c r="J25" s="25">
        <v>106.64664438536533</v>
      </c>
      <c r="K25" s="25">
        <v>112.66536475271255</v>
      </c>
      <c r="L25" s="25">
        <v>122.87062847959439</v>
      </c>
      <c r="M25" s="25">
        <v>122.84759753108544</v>
      </c>
      <c r="N25" s="25">
        <v>135.14738131124116</v>
      </c>
      <c r="O25" s="25">
        <v>140.00270531944417</v>
      </c>
      <c r="P25" s="25">
        <v>133.55141894134914</v>
      </c>
      <c r="Q25" s="25">
        <v>94.381677046193957</v>
      </c>
      <c r="R25" s="25">
        <v>119.55972393113319</v>
      </c>
      <c r="S25" s="25">
        <v>182.02001849327422</v>
      </c>
      <c r="T25" s="25">
        <v>277.57060523747452</v>
      </c>
      <c r="U25" s="25">
        <v>141.19715892410525</v>
      </c>
      <c r="V25" s="25">
        <v>131.37322730559333</v>
      </c>
      <c r="W25" s="25">
        <v>176.03394743190032</v>
      </c>
      <c r="X25" s="25">
        <v>200.76967703901414</v>
      </c>
      <c r="Y25" s="25">
        <v>227.75192650771399</v>
      </c>
      <c r="Z25" s="25">
        <v>247.64961677994449</v>
      </c>
      <c r="AA25" s="25">
        <v>220.71879696320363</v>
      </c>
      <c r="AB25" s="25">
        <v>204.41769005689085</v>
      </c>
      <c r="AC25" s="25">
        <v>213.99663856969551</v>
      </c>
      <c r="AD25" s="25">
        <v>245.45391229142461</v>
      </c>
      <c r="AE25" s="25">
        <v>233.65807219994761</v>
      </c>
      <c r="AF25" s="25">
        <v>253.97447372895857</v>
      </c>
      <c r="AG25" s="25">
        <v>270.69960091462218</v>
      </c>
      <c r="AH25" s="25">
        <v>285.82921686875511</v>
      </c>
      <c r="AI25" s="25">
        <v>306.26870083954071</v>
      </c>
      <c r="AJ25" s="25">
        <v>293.16042106958588</v>
      </c>
      <c r="AK25" s="25">
        <v>293.6449875768709</v>
      </c>
      <c r="AL25" s="25">
        <v>300.5557477277311</v>
      </c>
      <c r="AM25" s="25">
        <v>299.53303708805134</v>
      </c>
      <c r="AN25" s="25">
        <v>329.42407606208053</v>
      </c>
      <c r="AO25" s="25">
        <v>394.71749189933166</v>
      </c>
      <c r="AP25" s="25">
        <v>401.49866742468674</v>
      </c>
      <c r="AQ25" s="25">
        <v>407.4291761978082</v>
      </c>
      <c r="AR25" s="25">
        <v>409.54318376807936</v>
      </c>
      <c r="AS25" s="25">
        <v>418.06894211203792</v>
      </c>
      <c r="AT25" s="25">
        <v>415.03440428737849</v>
      </c>
      <c r="AU25" s="25">
        <v>413.08028263808649</v>
      </c>
      <c r="AV25" s="25">
        <v>446.31067574594385</v>
      </c>
      <c r="AW25" s="25">
        <v>475.29193019581868</v>
      </c>
      <c r="AX25" s="25">
        <v>499.46194023915615</v>
      </c>
      <c r="AY25" s="25">
        <v>509.64018988760427</v>
      </c>
      <c r="AZ25" s="25">
        <v>558.05184070795372</v>
      </c>
      <c r="BA25" s="25">
        <v>634.98706966850739</v>
      </c>
      <c r="BB25" s="25">
        <v>702.26441964431399</v>
      </c>
      <c r="BC25" s="25">
        <v>781.15357767729824</v>
      </c>
      <c r="BD25" s="25">
        <v>861.76216218107675</v>
      </c>
      <c r="BE25" s="25">
        <v>883.11712961571823</v>
      </c>
      <c r="BF25" s="25">
        <v>981.86085135445705</v>
      </c>
      <c r="BG25" s="25">
        <v>1118.8738078336823</v>
      </c>
      <c r="BH25" s="25">
        <v>1248.4533098961294</v>
      </c>
      <c r="BI25" s="25">
        <v>1678.9532303260396</v>
      </c>
      <c r="BJ25" s="25">
        <v>1839.5833780116311</v>
      </c>
      <c r="BK25" s="25">
        <v>1991.483266594119</v>
      </c>
      <c r="BL25" s="25">
        <v>2154.2268185760622</v>
      </c>
      <c r="BM25" s="25">
        <v>2270.3475347916606</v>
      </c>
      <c r="BN25" s="25">
        <v>2503.0438800842403</v>
      </c>
    </row>
    <row r="26" spans="1:66" x14ac:dyDescent="0.25">
      <c r="A26" s="25" t="s">
        <v>406</v>
      </c>
      <c r="B26" s="25" t="s">
        <v>111</v>
      </c>
      <c r="C26" s="25" t="s">
        <v>1255</v>
      </c>
      <c r="D26" s="25" t="s">
        <v>1256</v>
      </c>
      <c r="Y26" s="25">
        <v>2238.8029578657388</v>
      </c>
      <c r="Z26" s="25">
        <v>2234.8148157312517</v>
      </c>
      <c r="AA26" s="25">
        <v>2169.0040108968287</v>
      </c>
      <c r="AB26" s="25">
        <v>1852.8134344280188</v>
      </c>
      <c r="AC26" s="25">
        <v>1963.5726761827364</v>
      </c>
      <c r="AD26" s="25">
        <v>1914.5506465879346</v>
      </c>
      <c r="AE26" s="25">
        <v>2260.427281154497</v>
      </c>
      <c r="AF26" s="25">
        <v>3132.3013603624599</v>
      </c>
      <c r="AG26" s="25">
        <v>2511.393062594886</v>
      </c>
      <c r="AH26" s="25">
        <v>2477.0208179595979</v>
      </c>
      <c r="AI26" s="25">
        <v>2366.5298212861385</v>
      </c>
      <c r="AJ26" s="25">
        <v>1267.7343754148515</v>
      </c>
      <c r="AK26" s="25">
        <v>1211.9808781093111</v>
      </c>
      <c r="AL26" s="25">
        <v>1278.2471734610767</v>
      </c>
      <c r="AM26" s="25">
        <v>1148.4943993817017</v>
      </c>
      <c r="AN26" s="25">
        <v>2258.2860178759665</v>
      </c>
      <c r="AO26" s="25">
        <v>1470.1037033100406</v>
      </c>
      <c r="AP26" s="25">
        <v>1361.3923860059047</v>
      </c>
      <c r="AQ26" s="25">
        <v>1820.405094248963</v>
      </c>
      <c r="AR26" s="25">
        <v>1659.7183459552475</v>
      </c>
      <c r="AS26" s="25">
        <v>1621.2429608024684</v>
      </c>
      <c r="AT26" s="25">
        <v>1770.9135339474644</v>
      </c>
      <c r="AU26" s="25">
        <v>2092.9576938761129</v>
      </c>
      <c r="AV26" s="25">
        <v>2719.4976560705868</v>
      </c>
      <c r="AW26" s="25">
        <v>3389.7070488310151</v>
      </c>
      <c r="AX26" s="25">
        <v>3899.9076377401716</v>
      </c>
      <c r="AY26" s="25">
        <v>4523.0508329805989</v>
      </c>
      <c r="AZ26" s="25">
        <v>5885.1043478183656</v>
      </c>
      <c r="BA26" s="25">
        <v>7265.7354968299733</v>
      </c>
      <c r="BB26" s="25">
        <v>6988.2333246809421</v>
      </c>
      <c r="BC26" s="25">
        <v>6853.0028538866927</v>
      </c>
      <c r="BD26" s="25">
        <v>7849.1652827443177</v>
      </c>
      <c r="BE26" s="25">
        <v>7432.4787656807111</v>
      </c>
      <c r="BF26" s="25">
        <v>7681.9346199588153</v>
      </c>
      <c r="BG26" s="25">
        <v>7901.7858763938166</v>
      </c>
      <c r="BH26" s="25">
        <v>7074.6810232505932</v>
      </c>
      <c r="BI26" s="25">
        <v>7569.4788147675945</v>
      </c>
      <c r="BJ26" s="25">
        <v>8366.2932214574757</v>
      </c>
      <c r="BK26" s="25">
        <v>9446.7007718551849</v>
      </c>
      <c r="BL26" s="25">
        <v>9879.2685331331795</v>
      </c>
      <c r="BM26" s="25">
        <v>10079.203381220315</v>
      </c>
      <c r="BN26" s="25">
        <v>11634.971018224422</v>
      </c>
    </row>
    <row r="27" spans="1:66" x14ac:dyDescent="0.25">
      <c r="A27" s="25" t="s">
        <v>389</v>
      </c>
      <c r="B27" s="25" t="s">
        <v>134</v>
      </c>
      <c r="C27" s="25" t="s">
        <v>1255</v>
      </c>
      <c r="D27" s="25" t="s">
        <v>1256</v>
      </c>
      <c r="Y27" s="25">
        <v>8537.7158700102809</v>
      </c>
      <c r="Z27" s="25">
        <v>9269.2696165299112</v>
      </c>
      <c r="AA27" s="25">
        <v>9446.0845772699358</v>
      </c>
      <c r="AB27" s="25">
        <v>9421.3569469587001</v>
      </c>
      <c r="AC27" s="25">
        <v>9590.541793968021</v>
      </c>
      <c r="AD27" s="25">
        <v>8706.766601485022</v>
      </c>
      <c r="AE27" s="25">
        <v>7041.6344474720208</v>
      </c>
      <c r="AF27" s="25">
        <v>7554.9321923161515</v>
      </c>
      <c r="AG27" s="25">
        <v>7958.7479245853947</v>
      </c>
      <c r="AH27" s="25">
        <v>8031.0048199518042</v>
      </c>
      <c r="AI27" s="25">
        <v>8529.052126709279</v>
      </c>
      <c r="AJ27" s="25">
        <v>9055.6444071062961</v>
      </c>
      <c r="AK27" s="25">
        <v>9082.827988321591</v>
      </c>
      <c r="AL27" s="25">
        <v>9698.1528899890509</v>
      </c>
      <c r="AM27" s="25">
        <v>10130.37620307285</v>
      </c>
      <c r="AN27" s="25">
        <v>10376.953296177982</v>
      </c>
      <c r="AO27" s="25">
        <v>10544.794683191391</v>
      </c>
      <c r="AP27" s="25">
        <v>10672.237759619284</v>
      </c>
      <c r="AQ27" s="25">
        <v>10076.269878693689</v>
      </c>
      <c r="AR27" s="25">
        <v>10401.562152167067</v>
      </c>
      <c r="AS27" s="25">
        <v>13636.416749928849</v>
      </c>
      <c r="AT27" s="25">
        <v>12868.17691708213</v>
      </c>
      <c r="AU27" s="25">
        <v>13049.909729164339</v>
      </c>
      <c r="AV27" s="25">
        <v>14222.036796574883</v>
      </c>
      <c r="AW27" s="25">
        <v>15846.505947450592</v>
      </c>
      <c r="AX27" s="25">
        <v>17959.396826719374</v>
      </c>
      <c r="AY27" s="25">
        <v>19307.508937387636</v>
      </c>
      <c r="AZ27" s="25">
        <v>20976.442287272039</v>
      </c>
      <c r="BA27" s="25">
        <v>23066.450982437593</v>
      </c>
      <c r="BB27" s="25">
        <v>19355.921005089454</v>
      </c>
      <c r="BC27" s="25">
        <v>20722.070490074453</v>
      </c>
      <c r="BD27" s="25">
        <v>22514.202716482963</v>
      </c>
      <c r="BE27" s="25">
        <v>23654.36958774953</v>
      </c>
      <c r="BF27" s="25">
        <v>24744.296958551015</v>
      </c>
      <c r="BG27" s="25">
        <v>24989.437527708029</v>
      </c>
      <c r="BH27" s="25">
        <v>22634.085647567445</v>
      </c>
      <c r="BI27" s="25">
        <v>22608.452562367271</v>
      </c>
      <c r="BJ27" s="25">
        <v>23742.937342415873</v>
      </c>
      <c r="BK27" s="25">
        <v>24086.301686683742</v>
      </c>
      <c r="BL27" s="25">
        <v>23552.37994807733</v>
      </c>
      <c r="BM27" s="25">
        <v>20406.502325662932</v>
      </c>
      <c r="BN27" s="25">
        <v>22232.325226529214</v>
      </c>
    </row>
    <row r="28" spans="1:66" x14ac:dyDescent="0.25">
      <c r="A28" s="25" t="s">
        <v>463</v>
      </c>
      <c r="B28" s="25" t="s">
        <v>167</v>
      </c>
      <c r="C28" s="25" t="s">
        <v>1255</v>
      </c>
      <c r="D28" s="25" t="s">
        <v>1256</v>
      </c>
      <c r="E28" s="25">
        <v>1550.2676986508732</v>
      </c>
      <c r="F28" s="25">
        <v>1651.3176731528788</v>
      </c>
      <c r="G28" s="25">
        <v>1752.8400056220421</v>
      </c>
      <c r="H28" s="25">
        <v>1867.0103505514032</v>
      </c>
      <c r="I28" s="25">
        <v>1994.4404971142937</v>
      </c>
      <c r="J28" s="25">
        <v>2144.7390894098608</v>
      </c>
      <c r="K28" s="25">
        <v>2322.7058156454732</v>
      </c>
      <c r="L28" s="25">
        <v>2556.6342667874837</v>
      </c>
      <c r="M28" s="25">
        <v>2804.3338761554746</v>
      </c>
      <c r="N28" s="25">
        <v>3215.1538970685219</v>
      </c>
      <c r="O28" s="25">
        <v>3178.8633200253566</v>
      </c>
      <c r="P28" s="25">
        <v>3297.4110665117832</v>
      </c>
      <c r="Q28" s="25">
        <v>3322.2199108302457</v>
      </c>
      <c r="R28" s="25">
        <v>3696.0318203604029</v>
      </c>
      <c r="S28" s="25">
        <v>3416.4393182247914</v>
      </c>
      <c r="T28" s="25">
        <v>3156.2508271791207</v>
      </c>
      <c r="U28" s="25">
        <v>3328.6159365069493</v>
      </c>
      <c r="V28" s="25">
        <v>3617.4530695078638</v>
      </c>
      <c r="W28" s="25">
        <v>4131.3864265790489</v>
      </c>
      <c r="X28" s="25">
        <v>5533.2519381914744</v>
      </c>
      <c r="Y28" s="25">
        <v>6340.7870306616205</v>
      </c>
      <c r="Z28" s="25">
        <v>6624.9924531281204</v>
      </c>
      <c r="AA28" s="25">
        <v>7168.1608850859748</v>
      </c>
      <c r="AB28" s="25">
        <v>7698.0830316088759</v>
      </c>
      <c r="AC28" s="25">
        <v>8877.7059148460503</v>
      </c>
      <c r="AD28" s="25">
        <v>9893.0420029073357</v>
      </c>
      <c r="AE28" s="25">
        <v>10344.322650824199</v>
      </c>
      <c r="AF28" s="25">
        <v>11156.557252379092</v>
      </c>
      <c r="AG28" s="25">
        <v>11387.709081798013</v>
      </c>
      <c r="AH28" s="25">
        <v>12163.439766741612</v>
      </c>
      <c r="AI28" s="25">
        <v>12356.230998294481</v>
      </c>
      <c r="AJ28" s="25">
        <v>11919.833567682093</v>
      </c>
      <c r="AK28" s="25">
        <v>11686.739741681327</v>
      </c>
      <c r="AL28" s="25">
        <v>11406.858133657979</v>
      </c>
      <c r="AM28" s="25">
        <v>11814.434708844332</v>
      </c>
      <c r="AN28" s="25">
        <v>12238.604606340947</v>
      </c>
      <c r="AO28" s="25">
        <v>12708.641453623495</v>
      </c>
      <c r="AP28" s="25">
        <v>22036.100681020172</v>
      </c>
      <c r="AQ28" s="25">
        <v>23514.177563661389</v>
      </c>
      <c r="AR28" s="25">
        <v>26130.012956407299</v>
      </c>
      <c r="AS28" s="25">
        <v>27098.156318676709</v>
      </c>
      <c r="AT28" s="25">
        <v>27486.236773754372</v>
      </c>
      <c r="AU28" s="25">
        <v>28867.082497716612</v>
      </c>
      <c r="AV28" s="25">
        <v>28327.813670666161</v>
      </c>
      <c r="AW28" s="25">
        <v>28396.013709927782</v>
      </c>
      <c r="AX28" s="25">
        <v>30279.392208048073</v>
      </c>
      <c r="AY28" s="25">
        <v>30713.798061818798</v>
      </c>
      <c r="AZ28" s="25">
        <v>31472.28553560155</v>
      </c>
      <c r="BA28" s="25">
        <v>30627.327746741154</v>
      </c>
      <c r="BB28" s="25">
        <v>28552.517162471395</v>
      </c>
      <c r="BC28" s="25">
        <v>28443.888475668853</v>
      </c>
      <c r="BD28" s="25">
        <v>28005.912404090293</v>
      </c>
      <c r="BE28" s="25">
        <v>29485.864222827924</v>
      </c>
      <c r="BF28" s="25">
        <v>28768.772367510799</v>
      </c>
      <c r="BG28" s="25">
        <v>30154.738617200674</v>
      </c>
      <c r="BH28" s="25">
        <v>31699.358631747727</v>
      </c>
      <c r="BI28" s="25">
        <v>31314.844558283035</v>
      </c>
      <c r="BJ28" s="25">
        <v>32371.008175528947</v>
      </c>
      <c r="BK28" s="25">
        <v>33077.391834247413</v>
      </c>
      <c r="BL28" s="25">
        <v>33872.334307266501</v>
      </c>
      <c r="BM28" s="25">
        <v>24665.096834567499</v>
      </c>
      <c r="BN28" s="25">
        <v>28239.366714200052</v>
      </c>
    </row>
    <row r="29" spans="1:66" x14ac:dyDescent="0.25">
      <c r="A29" s="25" t="s">
        <v>433</v>
      </c>
      <c r="B29" s="25" t="s">
        <v>135</v>
      </c>
      <c r="C29" s="25" t="s">
        <v>1255</v>
      </c>
      <c r="D29" s="25" t="s">
        <v>1256</v>
      </c>
      <c r="AM29" s="25">
        <v>319.01279202093679</v>
      </c>
      <c r="AN29" s="25">
        <v>487.47690450988085</v>
      </c>
      <c r="AO29" s="25">
        <v>740.09968646886193</v>
      </c>
      <c r="AP29" s="25">
        <v>982.80184906559839</v>
      </c>
      <c r="AQ29" s="25">
        <v>1102.3906880962845</v>
      </c>
      <c r="AR29" s="25">
        <v>1251.7475951288616</v>
      </c>
      <c r="AS29" s="25">
        <v>1484.1760571286318</v>
      </c>
      <c r="AT29" s="25">
        <v>1544.6020723592646</v>
      </c>
      <c r="AU29" s="25">
        <v>1789.8576919216271</v>
      </c>
      <c r="AV29" s="25">
        <v>2258.9464448905137</v>
      </c>
      <c r="AW29" s="25">
        <v>2698.4671800268447</v>
      </c>
      <c r="AX29" s="25">
        <v>2980.6012666799206</v>
      </c>
      <c r="AY29" s="25">
        <v>3416.5123763665188</v>
      </c>
      <c r="AZ29" s="25">
        <v>4193.3680052341633</v>
      </c>
      <c r="BA29" s="25">
        <v>5090.9458252607255</v>
      </c>
      <c r="BB29" s="25">
        <v>4714.6937372121865</v>
      </c>
      <c r="BC29" s="25">
        <v>4635.5102002738004</v>
      </c>
      <c r="BD29" s="25">
        <v>5092.554725212638</v>
      </c>
      <c r="BE29" s="25">
        <v>4777.0669195293658</v>
      </c>
      <c r="BF29" s="25">
        <v>5129.6635340306957</v>
      </c>
      <c r="BG29" s="25">
        <v>5330.3550775185095</v>
      </c>
      <c r="BH29" s="25">
        <v>4729.6900541620826</v>
      </c>
      <c r="BI29" s="25">
        <v>4994.9716230812182</v>
      </c>
      <c r="BJ29" s="25">
        <v>5394.2691397034096</v>
      </c>
      <c r="BK29" s="25">
        <v>6070.3529801861851</v>
      </c>
      <c r="BL29" s="25">
        <v>6119.7623514298102</v>
      </c>
      <c r="BM29" s="25">
        <v>6082.3667304192331</v>
      </c>
      <c r="BN29" s="25">
        <v>6916.4383150766062</v>
      </c>
    </row>
    <row r="30" spans="1:66" x14ac:dyDescent="0.25">
      <c r="A30" s="25" t="s">
        <v>405</v>
      </c>
      <c r="B30" s="25" t="s">
        <v>107</v>
      </c>
      <c r="C30" s="25" t="s">
        <v>1255</v>
      </c>
      <c r="D30" s="25" t="s">
        <v>1256</v>
      </c>
      <c r="AI30" s="25">
        <v>2124.7679439351764</v>
      </c>
      <c r="AJ30" s="25">
        <v>1765.7358949583336</v>
      </c>
      <c r="AK30" s="25">
        <v>1667.6050570340867</v>
      </c>
      <c r="AL30" s="25">
        <v>1590.0881171141064</v>
      </c>
      <c r="AM30" s="25">
        <v>1460.0655003551194</v>
      </c>
      <c r="AN30" s="25">
        <v>1370.6992828229136</v>
      </c>
      <c r="AO30" s="25">
        <v>1452.5071047645972</v>
      </c>
      <c r="AP30" s="25">
        <v>1396.4420190088101</v>
      </c>
      <c r="AQ30" s="25">
        <v>1511.3253156731384</v>
      </c>
      <c r="AR30" s="25">
        <v>1210.6117195862003</v>
      </c>
      <c r="AS30" s="25">
        <v>1276.2880340999959</v>
      </c>
      <c r="AT30" s="25">
        <v>1244.3731852343069</v>
      </c>
      <c r="AU30" s="25">
        <v>1479.3145827167673</v>
      </c>
      <c r="AV30" s="25">
        <v>1819.7660592617692</v>
      </c>
      <c r="AW30" s="25">
        <v>2378.6232860074097</v>
      </c>
      <c r="AX30" s="25">
        <v>3125.8105350285305</v>
      </c>
      <c r="AY30" s="25">
        <v>3847.434123821527</v>
      </c>
      <c r="AZ30" s="25">
        <v>4735.6576079399938</v>
      </c>
      <c r="BA30" s="25">
        <v>6377.369732012321</v>
      </c>
      <c r="BB30" s="25">
        <v>5352.5839116007028</v>
      </c>
      <c r="BC30" s="25">
        <v>6033.6862392722032</v>
      </c>
      <c r="BD30" s="25">
        <v>6527.1738687164179</v>
      </c>
      <c r="BE30" s="25">
        <v>6953.1325149368377</v>
      </c>
      <c r="BF30" s="25">
        <v>7998.1252387809864</v>
      </c>
      <c r="BG30" s="25">
        <v>8341.399678610931</v>
      </c>
      <c r="BH30" s="25">
        <v>5967.052203849139</v>
      </c>
      <c r="BI30" s="25">
        <v>5039.6818862849905</v>
      </c>
      <c r="BJ30" s="25">
        <v>5785.6706725406821</v>
      </c>
      <c r="BK30" s="25">
        <v>6360.0624730128375</v>
      </c>
      <c r="BL30" s="25">
        <v>6837.7178260635119</v>
      </c>
      <c r="BM30" s="25">
        <v>6555.4268182631577</v>
      </c>
      <c r="BN30" s="25">
        <v>7303.696265898835</v>
      </c>
    </row>
    <row r="31" spans="1:66" x14ac:dyDescent="0.25">
      <c r="A31" s="25" t="s">
        <v>493</v>
      </c>
      <c r="B31" s="25" t="s">
        <v>229</v>
      </c>
      <c r="C31" s="25" t="s">
        <v>1255</v>
      </c>
      <c r="D31" s="25" t="s">
        <v>1256</v>
      </c>
      <c r="E31" s="25">
        <v>304.90385978004036</v>
      </c>
      <c r="F31" s="25">
        <v>316.41362948876184</v>
      </c>
      <c r="G31" s="25">
        <v>327.09999652479434</v>
      </c>
      <c r="H31" s="25">
        <v>336.93810225028466</v>
      </c>
      <c r="I31" s="25">
        <v>351.16112626956237</v>
      </c>
      <c r="J31" s="25">
        <v>377.59074698388685</v>
      </c>
      <c r="K31" s="25">
        <v>406.09425326109675</v>
      </c>
      <c r="L31" s="25">
        <v>420.37593356958826</v>
      </c>
      <c r="M31" s="25">
        <v>386.93990126841481</v>
      </c>
      <c r="N31" s="25">
        <v>396.62770058906244</v>
      </c>
      <c r="O31" s="25">
        <v>435.68333770486925</v>
      </c>
      <c r="P31" s="25">
        <v>474.4366126300792</v>
      </c>
      <c r="Q31" s="25">
        <v>519.55533534667165</v>
      </c>
      <c r="R31" s="25">
        <v>605.9334407026513</v>
      </c>
      <c r="S31" s="25">
        <v>786.08106522223716</v>
      </c>
      <c r="T31" s="25">
        <v>885.95793569562238</v>
      </c>
      <c r="U31" s="25">
        <v>717.06140603962137</v>
      </c>
      <c r="V31" s="25">
        <v>858.82181181108115</v>
      </c>
      <c r="W31" s="25">
        <v>980.75193380104338</v>
      </c>
      <c r="X31" s="25">
        <v>1074.2947728977651</v>
      </c>
      <c r="Y31" s="25">
        <v>1373.2168447086901</v>
      </c>
      <c r="Z31" s="25">
        <v>1328.7741214796845</v>
      </c>
      <c r="AA31" s="25">
        <v>1202.7931755079678</v>
      </c>
      <c r="AB31" s="25">
        <v>1232.8532021242459</v>
      </c>
      <c r="AC31" s="25">
        <v>1337.037619947487</v>
      </c>
      <c r="AD31" s="25">
        <v>1289.3907436726131</v>
      </c>
      <c r="AE31" s="25">
        <v>1366.0416735075396</v>
      </c>
      <c r="AF31" s="25">
        <v>1612.3313347731068</v>
      </c>
      <c r="AG31" s="25">
        <v>1788.0013197745541</v>
      </c>
      <c r="AH31" s="25">
        <v>2011.9467965237011</v>
      </c>
      <c r="AI31" s="25">
        <v>2197.1615934077654</v>
      </c>
      <c r="AJ31" s="25">
        <v>2326.7241649924663</v>
      </c>
      <c r="AK31" s="25">
        <v>2668.5314217492437</v>
      </c>
      <c r="AL31" s="25">
        <v>2834.6884250474382</v>
      </c>
      <c r="AM31" s="25">
        <v>2882.1520832610236</v>
      </c>
      <c r="AN31" s="25">
        <v>2997.7604584416463</v>
      </c>
      <c r="AO31" s="25">
        <v>3003.1826266030143</v>
      </c>
      <c r="AP31" s="25">
        <v>2954.2272368272593</v>
      </c>
      <c r="AQ31" s="25">
        <v>2993.0335985546021</v>
      </c>
      <c r="AR31" s="25">
        <v>3066.0951380665247</v>
      </c>
      <c r="AS31" s="25">
        <v>3364.4917310258379</v>
      </c>
      <c r="AT31" s="25">
        <v>3417.0902242871707</v>
      </c>
      <c r="AU31" s="25">
        <v>3553.1213775366541</v>
      </c>
      <c r="AV31" s="25">
        <v>3677.1520018311571</v>
      </c>
      <c r="AW31" s="25">
        <v>3824.9273822659447</v>
      </c>
      <c r="AX31" s="25">
        <v>3916.355378192341</v>
      </c>
      <c r="AY31" s="25">
        <v>4157.1930352843774</v>
      </c>
      <c r="AZ31" s="25">
        <v>4290.9014449954684</v>
      </c>
      <c r="BA31" s="25">
        <v>4408.3829312362386</v>
      </c>
      <c r="BB31" s="25">
        <v>4196.9950314836569</v>
      </c>
      <c r="BC31" s="25">
        <v>4304.1111081513809</v>
      </c>
      <c r="BD31" s="25">
        <v>4441.7387547396402</v>
      </c>
      <c r="BE31" s="25">
        <v>4530.604800529939</v>
      </c>
      <c r="BF31" s="25">
        <v>4575.6809564848418</v>
      </c>
      <c r="BG31" s="25">
        <v>4744.1089452322667</v>
      </c>
      <c r="BH31" s="25">
        <v>4805.1968523727855</v>
      </c>
      <c r="BI31" s="25">
        <v>4877.6705059325759</v>
      </c>
      <c r="BJ31" s="25">
        <v>4909.6046637991612</v>
      </c>
      <c r="BK31" s="25">
        <v>4927.1942237393196</v>
      </c>
      <c r="BL31" s="25">
        <v>4983.3361143586926</v>
      </c>
      <c r="BM31" s="25">
        <v>3987.7965961206655</v>
      </c>
      <c r="BN31" s="25">
        <v>4420.4913723374038</v>
      </c>
    </row>
    <row r="32" spans="1:66" x14ac:dyDescent="0.25">
      <c r="A32" s="25" t="s">
        <v>516</v>
      </c>
      <c r="B32" s="25" t="s">
        <v>204</v>
      </c>
      <c r="C32" s="25" t="s">
        <v>1255</v>
      </c>
      <c r="D32" s="25" t="s">
        <v>1256</v>
      </c>
      <c r="E32" s="25">
        <v>1902.4021188493666</v>
      </c>
      <c r="F32" s="25">
        <v>1961.5381691711973</v>
      </c>
      <c r="G32" s="25">
        <v>2020.3859649558924</v>
      </c>
      <c r="H32" s="25">
        <v>2020.2652474469003</v>
      </c>
      <c r="I32" s="25">
        <v>2199.7270068273497</v>
      </c>
      <c r="J32" s="25">
        <v>2282.2165462108896</v>
      </c>
      <c r="K32" s="25">
        <v>2630.8504663853623</v>
      </c>
      <c r="L32" s="25">
        <v>2982.7497043718045</v>
      </c>
      <c r="M32" s="25">
        <v>2830.1886792452829</v>
      </c>
      <c r="N32" s="25">
        <v>3053.7037037037039</v>
      </c>
      <c r="O32" s="25">
        <v>3387.2727272727275</v>
      </c>
      <c r="P32" s="25">
        <v>3866.3003663003665</v>
      </c>
      <c r="Q32" s="25">
        <v>4343.1734317343171</v>
      </c>
      <c r="R32" s="25">
        <v>5009.2936802973982</v>
      </c>
      <c r="S32" s="25">
        <v>5853.9325842696626</v>
      </c>
      <c r="T32" s="25">
        <v>6509.433962264151</v>
      </c>
      <c r="U32" s="25">
        <v>7261.2781954887214</v>
      </c>
      <c r="V32" s="25">
        <v>8370.786516853932</v>
      </c>
      <c r="W32" s="25">
        <v>8876.8656716417918</v>
      </c>
      <c r="X32" s="25">
        <v>9613.3828996282537</v>
      </c>
      <c r="Y32" s="25">
        <v>11218.217815986831</v>
      </c>
      <c r="Z32" s="25">
        <v>13425.976966394188</v>
      </c>
      <c r="AA32" s="25">
        <v>14166.171292539089</v>
      </c>
      <c r="AB32" s="25">
        <v>15902.020382621133</v>
      </c>
      <c r="AC32" s="25">
        <v>17469.825567587686</v>
      </c>
      <c r="AD32" s="25">
        <v>18269.53551970192</v>
      </c>
      <c r="AE32" s="25">
        <v>20450.664528946359</v>
      </c>
      <c r="AF32" s="25">
        <v>22411.795674946843</v>
      </c>
      <c r="AG32" s="25">
        <v>24253.175518878434</v>
      </c>
      <c r="AH32" s="25">
        <v>25517.921721248789</v>
      </c>
      <c r="AI32" s="25">
        <v>26841.519738394632</v>
      </c>
      <c r="AJ32" s="25">
        <v>27700.310059131494</v>
      </c>
      <c r="AK32" s="25">
        <v>28669.681713456779</v>
      </c>
      <c r="AL32" s="25">
        <v>30900.694279409268</v>
      </c>
      <c r="AM32" s="25">
        <v>31476.063722184761</v>
      </c>
      <c r="AN32" s="25">
        <v>33989.72316138319</v>
      </c>
      <c r="AO32" s="25">
        <v>44826.789070165811</v>
      </c>
      <c r="AP32" s="25">
        <v>48478.883250409111</v>
      </c>
      <c r="AQ32" s="25">
        <v>51371.740806983573</v>
      </c>
      <c r="AR32" s="25">
        <v>54245.459737292978</v>
      </c>
      <c r="AS32" s="25">
        <v>56284.16864780942</v>
      </c>
      <c r="AT32" s="25">
        <v>58883.959426596695</v>
      </c>
      <c r="AU32" s="25">
        <v>62583.100203458802</v>
      </c>
      <c r="AV32" s="25">
        <v>66111.725227003539</v>
      </c>
      <c r="AW32" s="25">
        <v>70359.319108879819</v>
      </c>
      <c r="AX32" s="25">
        <v>75882.033856033915</v>
      </c>
      <c r="AY32" s="25">
        <v>95221.858872030134</v>
      </c>
      <c r="AZ32" s="25">
        <v>104287.38749845888</v>
      </c>
      <c r="BA32" s="25">
        <v>106935.48634197908</v>
      </c>
      <c r="BB32" s="25">
        <v>101407.76403193369</v>
      </c>
      <c r="BC32" s="25">
        <v>101875.28407345986</v>
      </c>
      <c r="BD32" s="25">
        <v>97774.162071742772</v>
      </c>
      <c r="BE32" s="25">
        <v>98431.865181024099</v>
      </c>
      <c r="BF32" s="25">
        <v>99471.638897863115</v>
      </c>
      <c r="BG32" s="25">
        <v>98467.683993982006</v>
      </c>
      <c r="BH32" s="25">
        <v>102005.62564189034</v>
      </c>
      <c r="BI32" s="25">
        <v>106885.87848932676</v>
      </c>
      <c r="BJ32" s="25">
        <v>111820.58146634728</v>
      </c>
      <c r="BK32" s="25">
        <v>113050.73688162959</v>
      </c>
      <c r="BL32" s="25">
        <v>116153.1661216379</v>
      </c>
      <c r="BM32" s="25">
        <v>107706.039785266</v>
      </c>
      <c r="BN32" s="25">
        <v>110869.46310301094</v>
      </c>
    </row>
    <row r="33" spans="1:66" x14ac:dyDescent="0.25">
      <c r="A33" s="25" t="s">
        <v>502</v>
      </c>
      <c r="B33" s="25" t="s">
        <v>174</v>
      </c>
      <c r="C33" s="25" t="s">
        <v>1255</v>
      </c>
      <c r="D33" s="25" t="s">
        <v>1256</v>
      </c>
      <c r="E33" s="25">
        <v>102.23772241360669</v>
      </c>
      <c r="F33" s="25">
        <v>109.06130397942536</v>
      </c>
      <c r="G33" s="25">
        <v>116.92496820851291</v>
      </c>
      <c r="H33" s="25">
        <v>123.42934134547819</v>
      </c>
      <c r="I33" s="25">
        <v>136.31236195032483</v>
      </c>
      <c r="J33" s="25">
        <v>149.64033320675597</v>
      </c>
      <c r="K33" s="25">
        <v>162.32605449338823</v>
      </c>
      <c r="L33" s="25">
        <v>179.58303840134332</v>
      </c>
      <c r="M33" s="25">
        <v>199.62956743734131</v>
      </c>
      <c r="N33" s="25">
        <v>211.79701616988368</v>
      </c>
      <c r="O33" s="25">
        <v>226.80697140398783</v>
      </c>
      <c r="P33" s="25">
        <v>239.12749874347099</v>
      </c>
      <c r="Q33" s="25">
        <v>268.5840153877154</v>
      </c>
      <c r="R33" s="25">
        <v>263.89274607872949</v>
      </c>
      <c r="S33" s="25">
        <v>429.297559603423</v>
      </c>
      <c r="T33" s="25">
        <v>480.8036551219451</v>
      </c>
      <c r="U33" s="25">
        <v>534.27328590476395</v>
      </c>
      <c r="V33" s="25">
        <v>617.30682923322001</v>
      </c>
      <c r="W33" s="25">
        <v>703.13542729060737</v>
      </c>
      <c r="X33" s="25">
        <v>809.41217849718657</v>
      </c>
      <c r="Y33" s="25">
        <v>813.17976679690173</v>
      </c>
      <c r="Z33" s="25">
        <v>1034.1417130069194</v>
      </c>
      <c r="AA33" s="25">
        <v>962.12374208160338</v>
      </c>
      <c r="AB33" s="25">
        <v>914.01114106394868</v>
      </c>
      <c r="AC33" s="25">
        <v>1019.0540384132054</v>
      </c>
      <c r="AD33" s="25">
        <v>870.1855270370711</v>
      </c>
      <c r="AE33" s="25">
        <v>627.56355110642301</v>
      </c>
      <c r="AF33" s="25">
        <v>674.85257052394638</v>
      </c>
      <c r="AG33" s="25">
        <v>698.69201191837919</v>
      </c>
      <c r="AH33" s="25">
        <v>701.66591260961138</v>
      </c>
      <c r="AI33" s="25">
        <v>709.05997905023992</v>
      </c>
      <c r="AJ33" s="25">
        <v>762.07771900055207</v>
      </c>
      <c r="AK33" s="25">
        <v>788.15232001806385</v>
      </c>
      <c r="AL33" s="25">
        <v>784.19099830108007</v>
      </c>
      <c r="AM33" s="25">
        <v>801.04613403913243</v>
      </c>
      <c r="AN33" s="25">
        <v>880.99268363464671</v>
      </c>
      <c r="AO33" s="25">
        <v>950.85638109634044</v>
      </c>
      <c r="AP33" s="25">
        <v>998.51595561519684</v>
      </c>
      <c r="AQ33" s="25">
        <v>1049.4993669243845</v>
      </c>
      <c r="AR33" s="25">
        <v>1003.3922264717125</v>
      </c>
      <c r="AS33" s="25">
        <v>997.5817507954556</v>
      </c>
      <c r="AT33" s="25">
        <v>948.87020428182609</v>
      </c>
      <c r="AU33" s="25">
        <v>904.22579190603619</v>
      </c>
      <c r="AV33" s="25">
        <v>907.53740993741053</v>
      </c>
      <c r="AW33" s="25">
        <v>967.40645998763443</v>
      </c>
      <c r="AX33" s="25">
        <v>1034.3118057672477</v>
      </c>
      <c r="AY33" s="25">
        <v>1218.8740742626428</v>
      </c>
      <c r="AZ33" s="25">
        <v>1372.6283737638432</v>
      </c>
      <c r="BA33" s="25">
        <v>1715.2083953946531</v>
      </c>
      <c r="BB33" s="25">
        <v>1754.2094666383598</v>
      </c>
      <c r="BC33" s="25">
        <v>1955.4601809749965</v>
      </c>
      <c r="BD33" s="25">
        <v>2346.3378439235003</v>
      </c>
      <c r="BE33" s="25">
        <v>2609.88056208632</v>
      </c>
      <c r="BF33" s="25">
        <v>2908.2003709480014</v>
      </c>
      <c r="BG33" s="25">
        <v>3081.8788236516257</v>
      </c>
      <c r="BH33" s="25">
        <v>3035.9716549510713</v>
      </c>
      <c r="BI33" s="25">
        <v>3076.6564393372059</v>
      </c>
      <c r="BJ33" s="25">
        <v>3351.1243443264202</v>
      </c>
      <c r="BK33" s="25">
        <v>3548.5907802189927</v>
      </c>
      <c r="BL33" s="25">
        <v>3552.0681438365323</v>
      </c>
      <c r="BM33" s="25">
        <v>3137.989617440182</v>
      </c>
      <c r="BN33" s="25">
        <v>3414.8928485608672</v>
      </c>
    </row>
    <row r="34" spans="1:66" x14ac:dyDescent="0.25">
      <c r="A34" s="25" t="s">
        <v>503</v>
      </c>
      <c r="B34" s="25" t="s">
        <v>72</v>
      </c>
      <c r="C34" s="25" t="s">
        <v>1255</v>
      </c>
      <c r="D34" s="25" t="s">
        <v>1256</v>
      </c>
      <c r="E34" s="25">
        <v>235.94688332995793</v>
      </c>
      <c r="F34" s="25">
        <v>232.48054623082876</v>
      </c>
      <c r="G34" s="25">
        <v>251.34831740513843</v>
      </c>
      <c r="H34" s="25">
        <v>295.63197080580812</v>
      </c>
      <c r="I34" s="25">
        <v>258.60537072810172</v>
      </c>
      <c r="J34" s="25">
        <v>269.45628997272786</v>
      </c>
      <c r="K34" s="25">
        <v>330.04058594026804</v>
      </c>
      <c r="L34" s="25">
        <v>353.11071062340909</v>
      </c>
      <c r="M34" s="25">
        <v>375.39057352723262</v>
      </c>
      <c r="N34" s="25">
        <v>400.7870694243976</v>
      </c>
      <c r="O34" s="25">
        <v>445.02378079117977</v>
      </c>
      <c r="P34" s="25">
        <v>501.31681417886585</v>
      </c>
      <c r="Q34" s="25">
        <v>585.17140496464492</v>
      </c>
      <c r="R34" s="25">
        <v>817.45244515527202</v>
      </c>
      <c r="S34" s="25">
        <v>1048.596234680582</v>
      </c>
      <c r="T34" s="25">
        <v>1205.0748337765529</v>
      </c>
      <c r="U34" s="25">
        <v>1395.0963988733288</v>
      </c>
      <c r="V34" s="25">
        <v>1568.5433536397272</v>
      </c>
      <c r="W34" s="25">
        <v>1739.7205657328543</v>
      </c>
      <c r="X34" s="25">
        <v>1877.6822721383664</v>
      </c>
      <c r="Y34" s="25">
        <v>1966.9036264420224</v>
      </c>
      <c r="Z34" s="25">
        <v>2088.0026865078021</v>
      </c>
      <c r="AA34" s="25">
        <v>2144.8040533566677</v>
      </c>
      <c r="AB34" s="25">
        <v>1465.1080917305483</v>
      </c>
      <c r="AC34" s="25">
        <v>1422.6839139423719</v>
      </c>
      <c r="AD34" s="25">
        <v>1301.9768119706459</v>
      </c>
      <c r="AE34" s="25">
        <v>1563.1042485764203</v>
      </c>
      <c r="AF34" s="25">
        <v>1685.8206898983456</v>
      </c>
      <c r="AG34" s="25">
        <v>1801.9955550122859</v>
      </c>
      <c r="AH34" s="25">
        <v>2371.5721957568462</v>
      </c>
      <c r="AI34" s="25">
        <v>2622.2628805709787</v>
      </c>
      <c r="AJ34" s="25">
        <v>2259.2398936680088</v>
      </c>
      <c r="AK34" s="25">
        <v>2127.5071898116885</v>
      </c>
      <c r="AL34" s="25">
        <v>2348.0900473342858</v>
      </c>
      <c r="AM34" s="25">
        <v>3295.2449236234379</v>
      </c>
      <c r="AN34" s="25">
        <v>4748.3882078760516</v>
      </c>
      <c r="AO34" s="25">
        <v>5166.1639330814796</v>
      </c>
      <c r="AP34" s="25">
        <v>5282.0494699498759</v>
      </c>
      <c r="AQ34" s="25">
        <v>5087.0790723237469</v>
      </c>
      <c r="AR34" s="25">
        <v>3479.8438328539514</v>
      </c>
      <c r="AS34" s="25">
        <v>3749.9108475288826</v>
      </c>
      <c r="AT34" s="25">
        <v>3160.2493449144072</v>
      </c>
      <c r="AU34" s="25">
        <v>2839.4915010896643</v>
      </c>
      <c r="AV34" s="25">
        <v>3070.4364194194154</v>
      </c>
      <c r="AW34" s="25">
        <v>3637.3138901512029</v>
      </c>
      <c r="AX34" s="25">
        <v>4790.456565861311</v>
      </c>
      <c r="AY34" s="25">
        <v>5886.3915219481587</v>
      </c>
      <c r="AZ34" s="25">
        <v>7348.1879629071209</v>
      </c>
      <c r="BA34" s="25">
        <v>8831.1836427767412</v>
      </c>
      <c r="BB34" s="25">
        <v>8597.7943352626389</v>
      </c>
      <c r="BC34" s="25">
        <v>11286.07154021204</v>
      </c>
      <c r="BD34" s="25">
        <v>13245.387369563963</v>
      </c>
      <c r="BE34" s="25">
        <v>12370.223254847639</v>
      </c>
      <c r="BF34" s="25">
        <v>12300.386712100415</v>
      </c>
      <c r="BG34" s="25">
        <v>12112.834955487546</v>
      </c>
      <c r="BH34" s="25">
        <v>8813.9898064782828</v>
      </c>
      <c r="BI34" s="25">
        <v>8710.0632899535212</v>
      </c>
      <c r="BJ34" s="25">
        <v>9928.6758965340505</v>
      </c>
      <c r="BK34" s="25">
        <v>9151.3817316153563</v>
      </c>
      <c r="BL34" s="25">
        <v>8876.0598358777934</v>
      </c>
      <c r="BM34" s="25">
        <v>6814.8756319677232</v>
      </c>
      <c r="BN34" s="25">
        <v>7518.8342843283754</v>
      </c>
    </row>
    <row r="35" spans="1:66" x14ac:dyDescent="0.25">
      <c r="A35" s="25" t="s">
        <v>464</v>
      </c>
      <c r="B35" s="25" t="s">
        <v>217</v>
      </c>
      <c r="C35" s="25" t="s">
        <v>1255</v>
      </c>
      <c r="D35" s="25" t="s">
        <v>1256</v>
      </c>
      <c r="S35" s="25">
        <v>1274.5483724170019</v>
      </c>
      <c r="T35" s="25">
        <v>1633.8230121286067</v>
      </c>
      <c r="U35" s="25">
        <v>1760.6600935023248</v>
      </c>
      <c r="V35" s="25">
        <v>1988.8951875380776</v>
      </c>
      <c r="W35" s="25">
        <v>2209.7670146088667</v>
      </c>
      <c r="X35" s="25">
        <v>2667.079583784086</v>
      </c>
      <c r="Y35" s="25">
        <v>4010.8111896283394</v>
      </c>
      <c r="Z35" s="25">
        <v>4398.8248657733038</v>
      </c>
      <c r="AA35" s="25">
        <v>4580.9705301461545</v>
      </c>
      <c r="AB35" s="25">
        <v>4851.0995550743019</v>
      </c>
      <c r="AC35" s="25">
        <v>5271.7298364272001</v>
      </c>
      <c r="AD35" s="25">
        <v>5500.4141142465469</v>
      </c>
      <c r="AE35" s="25">
        <v>6019.6532443005963</v>
      </c>
      <c r="AF35" s="25">
        <v>6605.779218645449</v>
      </c>
      <c r="AG35" s="25">
        <v>6999.876116015871</v>
      </c>
      <c r="AH35" s="25">
        <v>7717.1774489540257</v>
      </c>
      <c r="AI35" s="25">
        <v>7711.2954561762781</v>
      </c>
      <c r="AJ35" s="25">
        <v>7714.7427459728069</v>
      </c>
      <c r="AK35" s="25">
        <v>7444.178173380501</v>
      </c>
      <c r="AL35" s="25">
        <v>7819.5700026859213</v>
      </c>
      <c r="AM35" s="25">
        <v>8121.5619186147314</v>
      </c>
      <c r="AN35" s="25">
        <v>8335.8992925705152</v>
      </c>
      <c r="AO35" s="25">
        <v>8851.046458003244</v>
      </c>
      <c r="AP35" s="25">
        <v>9315.967565682311</v>
      </c>
      <c r="AQ35" s="25">
        <v>10459.442470491425</v>
      </c>
      <c r="AR35" s="25">
        <v>10914.282244899614</v>
      </c>
      <c r="AS35" s="25">
        <v>11268.42006401214</v>
      </c>
      <c r="AT35" s="25">
        <v>11209.421124868804</v>
      </c>
      <c r="AU35" s="25">
        <v>11361.516770717899</v>
      </c>
      <c r="AV35" s="25">
        <v>11699.370468521603</v>
      </c>
      <c r="AW35" s="25">
        <v>12512.577965221246</v>
      </c>
      <c r="AX35" s="25">
        <v>13822.741748697163</v>
      </c>
      <c r="AY35" s="25">
        <v>15199.390224522496</v>
      </c>
      <c r="AZ35" s="25">
        <v>16770.687771093846</v>
      </c>
      <c r="BA35" s="25">
        <v>17092.314514346072</v>
      </c>
      <c r="BB35" s="25">
        <v>15885.969807383202</v>
      </c>
      <c r="BC35" s="25">
        <v>16056.116847023084</v>
      </c>
      <c r="BD35" s="25">
        <v>16459.058053749373</v>
      </c>
      <c r="BE35" s="25">
        <v>16250.012329205829</v>
      </c>
      <c r="BF35" s="25">
        <v>16452.152707758833</v>
      </c>
      <c r="BG35" s="25">
        <v>16488.525732092567</v>
      </c>
      <c r="BH35" s="25">
        <v>16558.864784986803</v>
      </c>
      <c r="BI35" s="25">
        <v>16909.886547717866</v>
      </c>
      <c r="BJ35" s="25">
        <v>17404.207469627781</v>
      </c>
      <c r="BK35" s="25">
        <v>17782.874731857559</v>
      </c>
      <c r="BL35" s="25">
        <v>18480.056592560126</v>
      </c>
      <c r="BM35" s="25">
        <v>16318.748105270053</v>
      </c>
      <c r="BN35" s="25">
        <v>17033.937186313902</v>
      </c>
    </row>
    <row r="36" spans="1:66" x14ac:dyDescent="0.25">
      <c r="A36" s="25" t="s">
        <v>374</v>
      </c>
      <c r="B36" s="25" t="s">
        <v>373</v>
      </c>
      <c r="C36" s="25" t="s">
        <v>1255</v>
      </c>
      <c r="D36" s="25" t="s">
        <v>1256</v>
      </c>
      <c r="J36" s="25">
        <v>1113.783041852706</v>
      </c>
      <c r="K36" s="25">
        <v>1237.5635792502987</v>
      </c>
      <c r="L36" s="25">
        <v>1236.4196643446451</v>
      </c>
      <c r="M36" s="25">
        <v>1364.0659775421973</v>
      </c>
      <c r="N36" s="25">
        <v>1304.3406719498814</v>
      </c>
      <c r="O36" s="25">
        <v>1382.5376307223125</v>
      </c>
      <c r="P36" s="25">
        <v>1455.8875762271007</v>
      </c>
      <c r="Q36" s="25">
        <v>1906.971487684548</v>
      </c>
      <c r="R36" s="25">
        <v>2916.1302726929944</v>
      </c>
      <c r="S36" s="25">
        <v>6923.221827970734</v>
      </c>
      <c r="T36" s="25">
        <v>7228.0403727851381</v>
      </c>
      <c r="U36" s="25">
        <v>8461.8895818331166</v>
      </c>
      <c r="V36" s="25">
        <v>9917.3014700413532</v>
      </c>
      <c r="W36" s="25">
        <v>10715.176536586336</v>
      </c>
      <c r="X36" s="25">
        <v>14945.841092124865</v>
      </c>
      <c r="Y36" s="25">
        <v>25422.039189021532</v>
      </c>
      <c r="Z36" s="25">
        <v>21828.12245135093</v>
      </c>
      <c r="AA36" s="25">
        <v>20693.824910943193</v>
      </c>
      <c r="AB36" s="25">
        <v>18129.243903992923</v>
      </c>
      <c r="AC36" s="25">
        <v>17337.026476160532</v>
      </c>
      <c r="AD36" s="25">
        <v>15699.574777514326</v>
      </c>
      <c r="AE36" s="25">
        <v>10214.028491281879</v>
      </c>
      <c r="AF36" s="25">
        <v>11594.567540659489</v>
      </c>
      <c r="AG36" s="25">
        <v>11009.257385007131</v>
      </c>
      <c r="AH36" s="25">
        <v>11872.725165775477</v>
      </c>
      <c r="AI36" s="25">
        <v>13607.890273189432</v>
      </c>
      <c r="AJ36" s="25">
        <v>13905.168336633244</v>
      </c>
      <c r="AK36" s="25">
        <v>15274.667707504714</v>
      </c>
      <c r="AL36" s="25">
        <v>14575.574586243645</v>
      </c>
      <c r="AM36" s="25">
        <v>14120.95255839279</v>
      </c>
      <c r="AN36" s="25">
        <v>15933.452828182273</v>
      </c>
      <c r="AO36" s="25">
        <v>16793.391231302714</v>
      </c>
      <c r="AP36" s="25">
        <v>16660.147627396709</v>
      </c>
      <c r="AQ36" s="25">
        <v>12694.148957442652</v>
      </c>
      <c r="AR36" s="25">
        <v>14101.172849724415</v>
      </c>
      <c r="AS36" s="25">
        <v>18012.502194895344</v>
      </c>
      <c r="AT36" s="25">
        <v>16472.003294821508</v>
      </c>
      <c r="AU36" s="25">
        <v>16850.394079081689</v>
      </c>
      <c r="AV36" s="25">
        <v>18560.503501622359</v>
      </c>
      <c r="AW36" s="25">
        <v>21902.02711764647</v>
      </c>
      <c r="AX36" s="25">
        <v>26105.422029057128</v>
      </c>
      <c r="AY36" s="25">
        <v>30979.962842735436</v>
      </c>
      <c r="AZ36" s="25">
        <v>32663.392371141403</v>
      </c>
      <c r="BA36" s="25">
        <v>37934.676448101942</v>
      </c>
      <c r="BB36" s="25">
        <v>27956.005142625632</v>
      </c>
      <c r="BC36" s="25">
        <v>35270.642139065822</v>
      </c>
      <c r="BD36" s="25">
        <v>47055.960643203041</v>
      </c>
      <c r="BE36" s="25">
        <v>47739.557693156305</v>
      </c>
      <c r="BF36" s="25">
        <v>44740.85942443549</v>
      </c>
      <c r="BG36" s="25">
        <v>41725.867522015498</v>
      </c>
      <c r="BH36" s="25">
        <v>31164.036252846759</v>
      </c>
      <c r="BI36" s="25">
        <v>27158.405653572412</v>
      </c>
      <c r="BJ36" s="25">
        <v>28571.608291419005</v>
      </c>
      <c r="BK36" s="25">
        <v>31628.476256600865</v>
      </c>
      <c r="BL36" s="25">
        <v>31085.961925590083</v>
      </c>
      <c r="BM36" s="25">
        <v>27442.953827939971</v>
      </c>
      <c r="BN36" s="25">
        <v>31722.660137158829</v>
      </c>
    </row>
    <row r="37" spans="1:66" x14ac:dyDescent="0.25">
      <c r="A37" s="25" t="s">
        <v>366</v>
      </c>
      <c r="B37" s="25" t="s">
        <v>232</v>
      </c>
      <c r="C37" s="25" t="s">
        <v>1255</v>
      </c>
      <c r="D37" s="25" t="s">
        <v>1256</v>
      </c>
      <c r="Y37" s="25">
        <v>316.34993577030878</v>
      </c>
      <c r="Z37" s="25">
        <v>332.81059945145597</v>
      </c>
      <c r="AA37" s="25">
        <v>329.57335202630395</v>
      </c>
      <c r="AB37" s="25">
        <v>356.25056458918004</v>
      </c>
      <c r="AC37" s="25">
        <v>355.41589722700206</v>
      </c>
      <c r="AD37" s="25">
        <v>351.67989513353717</v>
      </c>
      <c r="AE37" s="25">
        <v>399.49350009394914</v>
      </c>
      <c r="AF37" s="25">
        <v>491.12781088458144</v>
      </c>
      <c r="AG37" s="25">
        <v>534.29618793301518</v>
      </c>
      <c r="AH37" s="25">
        <v>506.96839352109811</v>
      </c>
      <c r="AI37" s="25">
        <v>541.93225710468994</v>
      </c>
      <c r="AJ37" s="25">
        <v>449.50124215582281</v>
      </c>
      <c r="AK37" s="25">
        <v>449.40042820988515</v>
      </c>
      <c r="AL37" s="25">
        <v>424.33784182473431</v>
      </c>
      <c r="AM37" s="25">
        <v>486.90198006187853</v>
      </c>
      <c r="AN37" s="25">
        <v>543.30161871144901</v>
      </c>
      <c r="AO37" s="25">
        <v>560.39107897313875</v>
      </c>
      <c r="AP37" s="25">
        <v>638.48586657471481</v>
      </c>
      <c r="AQ37" s="25">
        <v>643.98822633607665</v>
      </c>
      <c r="AR37" s="25">
        <v>690.91274346858279</v>
      </c>
      <c r="AS37" s="25">
        <v>718.19633696941412</v>
      </c>
      <c r="AT37" s="25">
        <v>764.43280824618205</v>
      </c>
      <c r="AU37" s="25">
        <v>845.5006721035777</v>
      </c>
      <c r="AV37" s="25">
        <v>962.09537130774538</v>
      </c>
      <c r="AW37" s="25">
        <v>1068.4318114127534</v>
      </c>
      <c r="AX37" s="25">
        <v>1228.4323557233761</v>
      </c>
      <c r="AY37" s="25">
        <v>1330.9774440087392</v>
      </c>
      <c r="AZ37" s="25">
        <v>1757.1904959789458</v>
      </c>
      <c r="BA37" s="25">
        <v>1828.1546768490969</v>
      </c>
      <c r="BB37" s="25">
        <v>1819.1973095996427</v>
      </c>
      <c r="BC37" s="25">
        <v>2258.1864353595265</v>
      </c>
      <c r="BD37" s="25">
        <v>2563.2612238009951</v>
      </c>
      <c r="BE37" s="25">
        <v>2538.9495191996439</v>
      </c>
      <c r="BF37" s="25">
        <v>2472.7247532059514</v>
      </c>
      <c r="BG37" s="25">
        <v>2652.2256543802264</v>
      </c>
      <c r="BH37" s="25">
        <v>2752.6301723367751</v>
      </c>
      <c r="BI37" s="25">
        <v>2930.5749227006022</v>
      </c>
      <c r="BJ37" s="25">
        <v>3286.5967437668182</v>
      </c>
      <c r="BK37" s="25">
        <v>3243.477437487184</v>
      </c>
      <c r="BL37" s="25">
        <v>3322.8633288367773</v>
      </c>
      <c r="BM37" s="25">
        <v>3000.7779859565208</v>
      </c>
    </row>
    <row r="38" spans="1:66" x14ac:dyDescent="0.25">
      <c r="A38" s="25" t="s">
        <v>328</v>
      </c>
      <c r="B38" s="25" t="s">
        <v>169</v>
      </c>
      <c r="C38" s="25" t="s">
        <v>1255</v>
      </c>
      <c r="D38" s="25" t="s">
        <v>1256</v>
      </c>
      <c r="E38" s="25">
        <v>60.493957998383294</v>
      </c>
      <c r="F38" s="25">
        <v>64.176139571720128</v>
      </c>
      <c r="G38" s="25">
        <v>68.050348958668678</v>
      </c>
      <c r="H38" s="25">
        <v>71.106439084765128</v>
      </c>
      <c r="I38" s="25">
        <v>75.95591846716637</v>
      </c>
      <c r="J38" s="25">
        <v>81.769994334446267</v>
      </c>
      <c r="K38" s="25">
        <v>89.979552914718269</v>
      </c>
      <c r="L38" s="25">
        <v>100.40514351126755</v>
      </c>
      <c r="M38" s="25">
        <v>110.97864233084009</v>
      </c>
      <c r="N38" s="25">
        <v>126.54554836490136</v>
      </c>
      <c r="O38" s="25">
        <v>153.32637867117009</v>
      </c>
      <c r="P38" s="25">
        <v>197.19422158384572</v>
      </c>
      <c r="Q38" s="25">
        <v>246.54153780865744</v>
      </c>
      <c r="R38" s="25">
        <v>353.858479311184</v>
      </c>
      <c r="S38" s="25">
        <v>428.1984332160643</v>
      </c>
      <c r="T38" s="25">
        <v>479.09129312507707</v>
      </c>
      <c r="U38" s="25">
        <v>483.14131966100007</v>
      </c>
      <c r="V38" s="25">
        <v>564.12901097729628</v>
      </c>
      <c r="W38" s="25">
        <v>709.18933795440432</v>
      </c>
      <c r="X38" s="25">
        <v>947.755045659149</v>
      </c>
      <c r="Y38" s="25">
        <v>1181.6138697906256</v>
      </c>
      <c r="Z38" s="25">
        <v>1154.1785780272357</v>
      </c>
      <c r="AA38" s="25">
        <v>1054.055946447151</v>
      </c>
      <c r="AB38" s="25">
        <v>1176.8195346660602</v>
      </c>
      <c r="AC38" s="25">
        <v>1202.9760022227426</v>
      </c>
      <c r="AD38" s="25">
        <v>1042.2397538747393</v>
      </c>
      <c r="AE38" s="25">
        <v>1253.5553166892621</v>
      </c>
      <c r="AF38" s="25">
        <v>1701.678132869444</v>
      </c>
      <c r="AG38" s="25">
        <v>2203.6466149246221</v>
      </c>
      <c r="AH38" s="25">
        <v>2477.9753575759223</v>
      </c>
      <c r="AI38" s="25">
        <v>2945.8320395380147</v>
      </c>
      <c r="AJ38" s="25">
        <v>2972.728952762227</v>
      </c>
      <c r="AK38" s="25">
        <v>3040.9893962339152</v>
      </c>
      <c r="AL38" s="25">
        <v>2973.3804012170563</v>
      </c>
      <c r="AM38" s="25">
        <v>2970.1184252493531</v>
      </c>
      <c r="AN38" s="25">
        <v>3219.9142422455225</v>
      </c>
      <c r="AO38" s="25">
        <v>3221.6890557931174</v>
      </c>
      <c r="AP38" s="25">
        <v>3258.9824278592218</v>
      </c>
      <c r="AQ38" s="25">
        <v>3039.9649435951919</v>
      </c>
      <c r="AR38" s="25">
        <v>3405.8210582008155</v>
      </c>
      <c r="AS38" s="25">
        <v>3522.3108214570952</v>
      </c>
      <c r="AT38" s="25">
        <v>3278.0160793470563</v>
      </c>
      <c r="AU38" s="25">
        <v>3190.624811461536</v>
      </c>
      <c r="AV38" s="25">
        <v>4330.9723685528315</v>
      </c>
      <c r="AW38" s="25">
        <v>5073.5204080214889</v>
      </c>
      <c r="AX38" s="25">
        <v>5513.3310625932163</v>
      </c>
      <c r="AY38" s="25">
        <v>5521.9906081044473</v>
      </c>
      <c r="AZ38" s="25">
        <v>5832.7370516847595</v>
      </c>
      <c r="BA38" s="25">
        <v>5713.5439310642796</v>
      </c>
      <c r="BB38" s="25">
        <v>5255.7765326931294</v>
      </c>
      <c r="BC38" s="25">
        <v>6434.8124852682195</v>
      </c>
      <c r="BD38" s="25">
        <v>7617.3100413255052</v>
      </c>
      <c r="BE38" s="25">
        <v>7050.5734718668118</v>
      </c>
      <c r="BF38" s="25">
        <v>7224.9127372856374</v>
      </c>
      <c r="BG38" s="25">
        <v>7495.2208660880478</v>
      </c>
      <c r="BH38" s="25">
        <v>6402.910183383914</v>
      </c>
      <c r="BI38" s="25">
        <v>6982.9174924130266</v>
      </c>
      <c r="BJ38" s="25">
        <v>7296.0921415700759</v>
      </c>
      <c r="BK38" s="25">
        <v>7503.8785883645951</v>
      </c>
      <c r="BL38" s="25">
        <v>7247.429476453508</v>
      </c>
      <c r="BM38" s="25">
        <v>6348.8323176562571</v>
      </c>
      <c r="BN38" s="25">
        <v>7347.552382319509</v>
      </c>
    </row>
    <row r="39" spans="1:66" x14ac:dyDescent="0.25">
      <c r="A39" s="25" t="s">
        <v>313</v>
      </c>
      <c r="B39" s="25" t="s">
        <v>239</v>
      </c>
      <c r="C39" s="25" t="s">
        <v>1255</v>
      </c>
      <c r="D39" s="25" t="s">
        <v>1256</v>
      </c>
      <c r="E39" s="25">
        <v>74.687346969883606</v>
      </c>
      <c r="F39" s="25">
        <v>80.688063727418637</v>
      </c>
      <c r="G39" s="25">
        <v>80.212711667133235</v>
      </c>
      <c r="H39" s="25">
        <v>81.917909229256907</v>
      </c>
      <c r="I39" s="25">
        <v>88.290115777441315</v>
      </c>
      <c r="J39" s="25">
        <v>91.83037465299536</v>
      </c>
      <c r="K39" s="25">
        <v>94.398235690021011</v>
      </c>
      <c r="L39" s="25">
        <v>95.896483924980203</v>
      </c>
      <c r="M39" s="25">
        <v>109.94591035930807</v>
      </c>
      <c r="N39" s="25">
        <v>105.70710131915671</v>
      </c>
      <c r="O39" s="25">
        <v>104.41201647415275</v>
      </c>
      <c r="P39" s="25">
        <v>109.4533592287127</v>
      </c>
      <c r="Q39" s="25">
        <v>123.31065124090415</v>
      </c>
      <c r="R39" s="25">
        <v>143.11584629898684</v>
      </c>
      <c r="S39" s="25">
        <v>146.22776727777764</v>
      </c>
      <c r="T39" s="25">
        <v>193.35498211823239</v>
      </c>
      <c r="U39" s="25">
        <v>225.91317449196026</v>
      </c>
      <c r="V39" s="25">
        <v>248.6860331774524</v>
      </c>
      <c r="W39" s="25">
        <v>292.47000891963262</v>
      </c>
      <c r="X39" s="25">
        <v>327.34122487470961</v>
      </c>
      <c r="Y39" s="25">
        <v>362.40014875845486</v>
      </c>
      <c r="Z39" s="25">
        <v>306.83223926892174</v>
      </c>
      <c r="AA39" s="25">
        <v>320.4298321257674</v>
      </c>
      <c r="AB39" s="25">
        <v>273.50138183680122</v>
      </c>
      <c r="AC39" s="25">
        <v>257.35363663478614</v>
      </c>
      <c r="AD39" s="25">
        <v>340.20138899430975</v>
      </c>
      <c r="AE39" s="25">
        <v>432.0117587167216</v>
      </c>
      <c r="AF39" s="25">
        <v>453.74621848651628</v>
      </c>
      <c r="AG39" s="25">
        <v>469.52916702301303</v>
      </c>
      <c r="AH39" s="25">
        <v>449.39889575986672</v>
      </c>
      <c r="AI39" s="25">
        <v>513.3041876592365</v>
      </c>
      <c r="AJ39" s="25">
        <v>478.503276361394</v>
      </c>
      <c r="AK39" s="25">
        <v>477.1223242953771</v>
      </c>
      <c r="AL39" s="25">
        <v>419.80270384822944</v>
      </c>
      <c r="AM39" s="25">
        <v>271.50549762550224</v>
      </c>
      <c r="AN39" s="25">
        <v>346.10819620276243</v>
      </c>
      <c r="AO39" s="25">
        <v>304.63107554362426</v>
      </c>
      <c r="AP39" s="25">
        <v>276.42159607905944</v>
      </c>
      <c r="AQ39" s="25">
        <v>278.33190149240005</v>
      </c>
      <c r="AR39" s="25">
        <v>280.90842423456212</v>
      </c>
      <c r="AS39" s="25">
        <v>251.83276402678931</v>
      </c>
      <c r="AT39" s="25">
        <v>250.57619430453144</v>
      </c>
      <c r="AU39" s="25">
        <v>261.97642047600715</v>
      </c>
      <c r="AV39" s="25">
        <v>294.32132768700865</v>
      </c>
      <c r="AW39" s="25">
        <v>321.31265409109818</v>
      </c>
      <c r="AX39" s="25">
        <v>331.29482109818531</v>
      </c>
      <c r="AY39" s="25">
        <v>354.98619200182389</v>
      </c>
      <c r="AZ39" s="25">
        <v>404.90940295854853</v>
      </c>
      <c r="BA39" s="25">
        <v>466.47232032533157</v>
      </c>
      <c r="BB39" s="25">
        <v>476.61626281347634</v>
      </c>
      <c r="BC39" s="25">
        <v>488.42173580087609</v>
      </c>
      <c r="BD39" s="25">
        <v>551.74972194621853</v>
      </c>
      <c r="BE39" s="25">
        <v>565.80120711393999</v>
      </c>
      <c r="BF39" s="25">
        <v>380.29791114377974</v>
      </c>
      <c r="BG39" s="25">
        <v>424.44913165948441</v>
      </c>
      <c r="BH39" s="25">
        <v>377.42291768019527</v>
      </c>
      <c r="BI39" s="25">
        <v>402.1916451305018</v>
      </c>
      <c r="BJ39" s="25">
        <v>450.9006970053718</v>
      </c>
      <c r="BK39" s="25">
        <v>475.95381386481267</v>
      </c>
      <c r="BL39" s="25">
        <v>468.11751479231526</v>
      </c>
      <c r="BM39" s="25">
        <v>481.7462966290343</v>
      </c>
      <c r="BN39" s="25">
        <v>511.4847455922382</v>
      </c>
    </row>
    <row r="40" spans="1:66" x14ac:dyDescent="0.25">
      <c r="A40" s="25" t="s">
        <v>517</v>
      </c>
      <c r="B40" s="25" t="s">
        <v>55</v>
      </c>
      <c r="C40" s="25" t="s">
        <v>1255</v>
      </c>
      <c r="D40" s="25" t="s">
        <v>1256</v>
      </c>
      <c r="E40" s="25">
        <v>2259.2942854988105</v>
      </c>
      <c r="F40" s="25">
        <v>2240.4330394585322</v>
      </c>
      <c r="G40" s="25">
        <v>2268.585346079075</v>
      </c>
      <c r="H40" s="25">
        <v>2374.4984476488321</v>
      </c>
      <c r="I40" s="25">
        <v>2555.1111460130937</v>
      </c>
      <c r="J40" s="25">
        <v>2770.3618040814526</v>
      </c>
      <c r="K40" s="25">
        <v>3047.1061470795817</v>
      </c>
      <c r="L40" s="25">
        <v>3217.1592936079483</v>
      </c>
      <c r="M40" s="25">
        <v>3462.6788719579413</v>
      </c>
      <c r="N40" s="25">
        <v>3763.9533793841656</v>
      </c>
      <c r="O40" s="25">
        <v>4121.9328137369312</v>
      </c>
      <c r="P40" s="25">
        <v>4520.162878125705</v>
      </c>
      <c r="Q40" s="25">
        <v>5089.5879020487546</v>
      </c>
      <c r="R40" s="25">
        <v>5838.6608943401225</v>
      </c>
      <c r="S40" s="25">
        <v>7033.0110209073555</v>
      </c>
      <c r="T40" s="25">
        <v>7511.2113427915147</v>
      </c>
      <c r="U40" s="25">
        <v>8809.2646604493348</v>
      </c>
      <c r="V40" s="25">
        <v>8919.0574610427502</v>
      </c>
      <c r="W40" s="25">
        <v>9123.6913336450471</v>
      </c>
      <c r="X40" s="25">
        <v>10043.660958666887</v>
      </c>
      <c r="Y40" s="25">
        <v>11170.563972339281</v>
      </c>
      <c r="Z40" s="25">
        <v>12337.46624938037</v>
      </c>
      <c r="AA40" s="25">
        <v>12481.874787429784</v>
      </c>
      <c r="AB40" s="25">
        <v>13425.1224888294</v>
      </c>
      <c r="AC40" s="25">
        <v>13877.917076346948</v>
      </c>
      <c r="AD40" s="25">
        <v>14114.807759966354</v>
      </c>
      <c r="AE40" s="25">
        <v>14461.06923887871</v>
      </c>
      <c r="AF40" s="25">
        <v>16308.966966357904</v>
      </c>
      <c r="AG40" s="25">
        <v>18936.9641024997</v>
      </c>
      <c r="AH40" s="25">
        <v>20715.631483174035</v>
      </c>
      <c r="AI40" s="25">
        <v>21448.36196000567</v>
      </c>
      <c r="AJ40" s="25">
        <v>21768.343294182832</v>
      </c>
      <c r="AK40" s="25">
        <v>20879.848330089073</v>
      </c>
      <c r="AL40" s="25">
        <v>20121.161253285456</v>
      </c>
      <c r="AM40" s="25">
        <v>19935.381457920801</v>
      </c>
      <c r="AN40" s="25">
        <v>20613.787882921635</v>
      </c>
      <c r="AO40" s="25">
        <v>21227.347531589621</v>
      </c>
      <c r="AP40" s="25">
        <v>21901.562854839241</v>
      </c>
      <c r="AQ40" s="25">
        <v>21024.585068704466</v>
      </c>
      <c r="AR40" s="25">
        <v>22315.246673154485</v>
      </c>
      <c r="AS40" s="25">
        <v>24271.002056382138</v>
      </c>
      <c r="AT40" s="25">
        <v>23822.060117896377</v>
      </c>
      <c r="AU40" s="25">
        <v>24255.338581832191</v>
      </c>
      <c r="AV40" s="25">
        <v>28300.463096379102</v>
      </c>
      <c r="AW40" s="25">
        <v>32143.681407856151</v>
      </c>
      <c r="AX40" s="25">
        <v>36382.507916453651</v>
      </c>
      <c r="AY40" s="25">
        <v>40504.060725320283</v>
      </c>
      <c r="AZ40" s="25">
        <v>44659.895140803361</v>
      </c>
      <c r="BA40" s="25">
        <v>46710.505575901334</v>
      </c>
      <c r="BB40" s="25">
        <v>40876.310154029488</v>
      </c>
      <c r="BC40" s="25">
        <v>47562.083425305653</v>
      </c>
      <c r="BD40" s="25">
        <v>52223.696112356032</v>
      </c>
      <c r="BE40" s="25">
        <v>52669.089963231643</v>
      </c>
      <c r="BF40" s="25">
        <v>52635.174958043252</v>
      </c>
      <c r="BG40" s="25">
        <v>50955.998323240412</v>
      </c>
      <c r="BH40" s="25">
        <v>43596.135536554619</v>
      </c>
      <c r="BI40" s="25">
        <v>42315.603705680587</v>
      </c>
      <c r="BJ40" s="25">
        <v>45129.429298092233</v>
      </c>
      <c r="BK40" s="25">
        <v>46548.638410829553</v>
      </c>
      <c r="BL40" s="25">
        <v>46328.671840849704</v>
      </c>
      <c r="BM40" s="25">
        <v>43258.26387156015</v>
      </c>
      <c r="BN40" s="25">
        <v>52051.351464709289</v>
      </c>
    </row>
    <row r="41" spans="1:66" x14ac:dyDescent="0.25">
      <c r="A41" s="25" t="s">
        <v>1264</v>
      </c>
      <c r="B41" s="25" t="s">
        <v>1263</v>
      </c>
      <c r="C41" s="25" t="s">
        <v>1255</v>
      </c>
      <c r="D41" s="25" t="s">
        <v>1256</v>
      </c>
      <c r="AI41" s="25">
        <v>2314.6887812076461</v>
      </c>
      <c r="AJ41" s="25">
        <v>2197.2459765923982</v>
      </c>
      <c r="AK41" s="25">
        <v>2360.9463480509062</v>
      </c>
      <c r="AL41" s="25">
        <v>2491.0122995574961</v>
      </c>
      <c r="AM41" s="25">
        <v>2826.235766717823</v>
      </c>
      <c r="AN41" s="25">
        <v>3580.3545078996281</v>
      </c>
      <c r="AO41" s="25">
        <v>3795.8291680601378</v>
      </c>
      <c r="AP41" s="25">
        <v>3747.7567145854705</v>
      </c>
      <c r="AQ41" s="25">
        <v>4108.4461356167694</v>
      </c>
      <c r="AR41" s="25">
        <v>3988.3410455518233</v>
      </c>
      <c r="AS41" s="25">
        <v>3949.4319704606623</v>
      </c>
      <c r="AT41" s="25">
        <v>4354.6798048293622</v>
      </c>
      <c r="AU41" s="25">
        <v>4940.1101443557118</v>
      </c>
      <c r="AV41" s="25">
        <v>5947.4261613792014</v>
      </c>
      <c r="AW41" s="25">
        <v>7177.6929153781739</v>
      </c>
      <c r="AX41" s="25">
        <v>8363.2015925833348</v>
      </c>
      <c r="AY41" s="25">
        <v>9481.9168141788268</v>
      </c>
      <c r="AZ41" s="25">
        <v>12021.452413353101</v>
      </c>
      <c r="BA41" s="25">
        <v>14599.319748011167</v>
      </c>
      <c r="BB41" s="25">
        <v>12317.657340790358</v>
      </c>
      <c r="BC41" s="25">
        <v>12623.560386769292</v>
      </c>
      <c r="BD41" s="25">
        <v>13912.670529710014</v>
      </c>
      <c r="BE41" s="25">
        <v>13020.743817385441</v>
      </c>
      <c r="BF41" s="25">
        <v>13718.183999152439</v>
      </c>
      <c r="BG41" s="25">
        <v>14164.074448906045</v>
      </c>
      <c r="BH41" s="25">
        <v>12522.661057036314</v>
      </c>
      <c r="BI41" s="25">
        <v>12831.409936811238</v>
      </c>
      <c r="BJ41" s="25">
        <v>14254.738101900724</v>
      </c>
      <c r="BK41" s="25">
        <v>16047.27969992149</v>
      </c>
      <c r="BL41" s="25">
        <v>16346.561805639598</v>
      </c>
      <c r="BM41" s="25">
        <v>16197.299349342378</v>
      </c>
      <c r="BN41" s="25">
        <v>18568.993384898131</v>
      </c>
    </row>
    <row r="42" spans="1:66" x14ac:dyDescent="0.25">
      <c r="A42" s="25" t="s">
        <v>459</v>
      </c>
      <c r="B42" s="25" t="s">
        <v>54</v>
      </c>
      <c r="C42" s="25" t="s">
        <v>1255</v>
      </c>
      <c r="D42" s="25" t="s">
        <v>1256</v>
      </c>
      <c r="E42" s="25">
        <v>1787.3603477020074</v>
      </c>
      <c r="F42" s="25">
        <v>1971.3163227922828</v>
      </c>
      <c r="G42" s="25">
        <v>2131.3916515998317</v>
      </c>
      <c r="H42" s="25">
        <v>2294.1828473173787</v>
      </c>
      <c r="I42" s="25">
        <v>2501.2931899637747</v>
      </c>
      <c r="J42" s="25">
        <v>2620.4755473530031</v>
      </c>
      <c r="K42" s="25">
        <v>2784.7335477164634</v>
      </c>
      <c r="L42" s="25">
        <v>2960.7225858838383</v>
      </c>
      <c r="M42" s="25">
        <v>3121.8890308772043</v>
      </c>
      <c r="N42" s="25">
        <v>3344.7836025463948</v>
      </c>
      <c r="Y42" s="25">
        <v>19410.189354774338</v>
      </c>
      <c r="Z42" s="25">
        <v>17679.868867147201</v>
      </c>
      <c r="AA42" s="25">
        <v>18015.105958874581</v>
      </c>
      <c r="AB42" s="25">
        <v>17874.250650005237</v>
      </c>
      <c r="AC42" s="25">
        <v>17005.534240885132</v>
      </c>
      <c r="AD42" s="25">
        <v>17166.518499415924</v>
      </c>
      <c r="AE42" s="25">
        <v>24480.422564234563</v>
      </c>
      <c r="AF42" s="25">
        <v>30466.109021917837</v>
      </c>
      <c r="AG42" s="25">
        <v>32717.920447929591</v>
      </c>
      <c r="AH42" s="25">
        <v>31334.979079401077</v>
      </c>
      <c r="AI42" s="25">
        <v>39607.819085642899</v>
      </c>
      <c r="AJ42" s="25">
        <v>39577.748748750666</v>
      </c>
      <c r="AK42" s="25">
        <v>40747.925462279134</v>
      </c>
      <c r="AL42" s="25">
        <v>39270.114134604089</v>
      </c>
      <c r="AM42" s="25">
        <v>43128.014108909047</v>
      </c>
      <c r="AN42" s="25">
        <v>50155.974127321781</v>
      </c>
      <c r="AO42" s="25">
        <v>48144.579128429636</v>
      </c>
      <c r="AP42" s="25">
        <v>41631.438858784364</v>
      </c>
      <c r="AQ42" s="25">
        <v>42740.128182514934</v>
      </c>
      <c r="AR42" s="25">
        <v>41786.234141170069</v>
      </c>
      <c r="AS42" s="25">
        <v>38952.03420055718</v>
      </c>
      <c r="AT42" s="25">
        <v>39727.846671388295</v>
      </c>
      <c r="AU42" s="25">
        <v>42578.763135569643</v>
      </c>
      <c r="AV42" s="25">
        <v>49470.397125967393</v>
      </c>
      <c r="AW42" s="25">
        <v>54878.471000978687</v>
      </c>
      <c r="AX42" s="25">
        <v>56546.785655398664</v>
      </c>
      <c r="AY42" s="25">
        <v>59300.617216501516</v>
      </c>
      <c r="AZ42" s="25">
        <v>65359.519221826929</v>
      </c>
      <c r="BA42" s="25">
        <v>74572.232372807048</v>
      </c>
      <c r="BB42" s="25">
        <v>72083.167695454045</v>
      </c>
      <c r="BC42" s="25">
        <v>77117.126014203954</v>
      </c>
      <c r="BD42" s="25">
        <v>91254.034760968731</v>
      </c>
      <c r="BE42" s="25">
        <v>86547.670890726542</v>
      </c>
      <c r="BF42" s="25">
        <v>88109.486752403711</v>
      </c>
      <c r="BG42" s="25">
        <v>89684.707579593596</v>
      </c>
      <c r="BH42" s="25">
        <v>84776.142165974787</v>
      </c>
      <c r="BI42" s="25">
        <v>83073.2800824812</v>
      </c>
      <c r="BJ42" s="25">
        <v>83352.088653341154</v>
      </c>
      <c r="BK42" s="25">
        <v>86388.404952718367</v>
      </c>
      <c r="BL42" s="25">
        <v>85334.519462090931</v>
      </c>
      <c r="BM42" s="25">
        <v>87100.414821375118</v>
      </c>
      <c r="BN42" s="25">
        <v>93457.44039761553</v>
      </c>
    </row>
    <row r="43" spans="1:66" x14ac:dyDescent="0.25">
      <c r="A43" s="25" t="s">
        <v>1265</v>
      </c>
      <c r="B43" s="25" t="s">
        <v>1181</v>
      </c>
      <c r="C43" s="25" t="s">
        <v>1255</v>
      </c>
      <c r="D43" s="25" t="s">
        <v>1256</v>
      </c>
      <c r="AQ43" s="25">
        <v>40583.242671051157</v>
      </c>
      <c r="AR43" s="25">
        <v>42446.971219948566</v>
      </c>
      <c r="AS43" s="25">
        <v>43380.80298306849</v>
      </c>
      <c r="AT43" s="25">
        <v>41807.079018288023</v>
      </c>
      <c r="AU43" s="25">
        <v>44544.364508874729</v>
      </c>
      <c r="AV43" s="25">
        <v>48861.025625191818</v>
      </c>
      <c r="AW43" s="25">
        <v>56753.20504699897</v>
      </c>
      <c r="AX43" s="25">
        <v>58199.160549600259</v>
      </c>
      <c r="AY43" s="25">
        <v>63244.925375939005</v>
      </c>
      <c r="AZ43" s="25">
        <v>74463.015920491656</v>
      </c>
    </row>
    <row r="44" spans="1:66" x14ac:dyDescent="0.25">
      <c r="A44" s="25" t="s">
        <v>504</v>
      </c>
      <c r="B44" s="25" t="s">
        <v>92</v>
      </c>
      <c r="C44" s="25" t="s">
        <v>1255</v>
      </c>
      <c r="D44" s="25" t="s">
        <v>1256</v>
      </c>
      <c r="E44" s="25">
        <v>505.34932548775424</v>
      </c>
      <c r="F44" s="25">
        <v>555.13440258552248</v>
      </c>
      <c r="G44" s="25">
        <v>638.94535997823812</v>
      </c>
      <c r="H44" s="25">
        <v>655.25224874254229</v>
      </c>
      <c r="I44" s="25">
        <v>678.12810640017972</v>
      </c>
      <c r="J44" s="25">
        <v>670.39568581807862</v>
      </c>
      <c r="K44" s="25">
        <v>772.72571615316076</v>
      </c>
      <c r="L44" s="25">
        <v>753.12795788092831</v>
      </c>
      <c r="M44" s="25">
        <v>756.91200088814776</v>
      </c>
      <c r="N44" s="25">
        <v>870.31983854804105</v>
      </c>
      <c r="O44" s="25">
        <v>932.86156915700792</v>
      </c>
      <c r="P44" s="25">
        <v>1094.6822532292344</v>
      </c>
      <c r="Q44" s="25">
        <v>1173.2183891200289</v>
      </c>
      <c r="R44" s="25">
        <v>1640.0296998171077</v>
      </c>
      <c r="S44" s="25">
        <v>1554.3878030427618</v>
      </c>
      <c r="T44" s="25">
        <v>719.59915753430164</v>
      </c>
      <c r="U44" s="25">
        <v>961.42460404323197</v>
      </c>
      <c r="V44" s="25">
        <v>1278.3281597290982</v>
      </c>
      <c r="W44" s="25">
        <v>1441.9420856438771</v>
      </c>
      <c r="X44" s="25">
        <v>1937.2665721033554</v>
      </c>
      <c r="Y44" s="25">
        <v>2542.7638063282825</v>
      </c>
      <c r="Z44" s="25">
        <v>2979.6078787283864</v>
      </c>
      <c r="AA44" s="25">
        <v>2156.513066105761</v>
      </c>
      <c r="AB44" s="25">
        <v>1709.4420693740312</v>
      </c>
      <c r="AC44" s="25">
        <v>1624.6319676363421</v>
      </c>
      <c r="AD44" s="25">
        <v>1444.2801382750245</v>
      </c>
      <c r="AE44" s="25">
        <v>1517.8613451379711</v>
      </c>
      <c r="AF44" s="25">
        <v>1760.3063980171569</v>
      </c>
      <c r="AG44" s="25">
        <v>2026.8379142581707</v>
      </c>
      <c r="AH44" s="25">
        <v>2288.5549408994839</v>
      </c>
      <c r="AI44" s="25">
        <v>2494.5267964384238</v>
      </c>
      <c r="AJ44" s="25">
        <v>2803.5627137325869</v>
      </c>
      <c r="AK44" s="25">
        <v>3350.2140887644109</v>
      </c>
      <c r="AL44" s="25">
        <v>3535.174360102279</v>
      </c>
      <c r="AM44" s="25">
        <v>4024.2152278241406</v>
      </c>
      <c r="AN44" s="25">
        <v>5107.2775126239549</v>
      </c>
      <c r="AO44" s="25">
        <v>5386.4679853177795</v>
      </c>
      <c r="AP44" s="25">
        <v>5797.888802494982</v>
      </c>
      <c r="AQ44" s="25">
        <v>5474.4792174267031</v>
      </c>
      <c r="AR44" s="25">
        <v>4985.6291879815308</v>
      </c>
      <c r="AS44" s="25">
        <v>5100.2541328822181</v>
      </c>
      <c r="AT44" s="25">
        <v>4609.2139603422402</v>
      </c>
      <c r="AU44" s="25">
        <v>4481.8312550213932</v>
      </c>
      <c r="AV44" s="25">
        <v>4827.0833779723744</v>
      </c>
      <c r="AW44" s="25">
        <v>6186.6627159659665</v>
      </c>
      <c r="AX44" s="25">
        <v>7558.3717541009219</v>
      </c>
      <c r="AY44" s="25">
        <v>9406.5844854912921</v>
      </c>
      <c r="AZ44" s="25">
        <v>10439.42846424904</v>
      </c>
      <c r="BA44" s="25">
        <v>10752.972300038817</v>
      </c>
      <c r="BB44" s="25">
        <v>10151.058524965005</v>
      </c>
      <c r="BC44" s="25">
        <v>12724.104062670018</v>
      </c>
      <c r="BD44" s="25">
        <v>14577.632660814717</v>
      </c>
      <c r="BE44" s="25">
        <v>15354.618404141293</v>
      </c>
      <c r="BF44" s="25">
        <v>15777.781508966669</v>
      </c>
      <c r="BG44" s="25">
        <v>14606.996724190543</v>
      </c>
      <c r="BH44" s="25">
        <v>13495.010609964898</v>
      </c>
      <c r="BI44" s="25">
        <v>13690.907462121531</v>
      </c>
      <c r="BJ44" s="25">
        <v>14962.556847179094</v>
      </c>
      <c r="BK44" s="25">
        <v>15772.333484425022</v>
      </c>
      <c r="BL44" s="25">
        <v>14699.462780804832</v>
      </c>
      <c r="BM44" s="25">
        <v>13220.570758041918</v>
      </c>
      <c r="BN44" s="25">
        <v>16502.838570903463</v>
      </c>
    </row>
    <row r="45" spans="1:66" x14ac:dyDescent="0.25">
      <c r="A45" s="25" t="s">
        <v>356</v>
      </c>
      <c r="B45" s="25" t="s">
        <v>42</v>
      </c>
      <c r="C45" s="25" t="s">
        <v>1255</v>
      </c>
      <c r="D45" s="25" t="s">
        <v>1256</v>
      </c>
      <c r="E45" s="25">
        <v>89.520541510358441</v>
      </c>
      <c r="F45" s="25">
        <v>75.805837925996457</v>
      </c>
      <c r="G45" s="25">
        <v>70.909411667100727</v>
      </c>
      <c r="H45" s="25">
        <v>74.313643448614471</v>
      </c>
      <c r="I45" s="25">
        <v>85.498555159631337</v>
      </c>
      <c r="J45" s="25">
        <v>98.486777752220632</v>
      </c>
      <c r="K45" s="25">
        <v>104.3245661811473</v>
      </c>
      <c r="L45" s="25">
        <v>96.589531941781914</v>
      </c>
      <c r="M45" s="25">
        <v>91.472718306607177</v>
      </c>
      <c r="N45" s="25">
        <v>100.12990326618034</v>
      </c>
      <c r="O45" s="25">
        <v>113.16299155468569</v>
      </c>
      <c r="P45" s="25">
        <v>118.65457778534622</v>
      </c>
      <c r="Q45" s="25">
        <v>131.88356124386769</v>
      </c>
      <c r="R45" s="25">
        <v>157.09037429865688</v>
      </c>
      <c r="S45" s="25">
        <v>160.14009372768567</v>
      </c>
      <c r="T45" s="25">
        <v>178.34181960809613</v>
      </c>
      <c r="U45" s="25">
        <v>165.40554037242046</v>
      </c>
      <c r="V45" s="25">
        <v>185.42283291367269</v>
      </c>
      <c r="W45" s="25">
        <v>156.39638852004444</v>
      </c>
      <c r="X45" s="25">
        <v>183.98315221597773</v>
      </c>
      <c r="Y45" s="25">
        <v>194.80472218683599</v>
      </c>
      <c r="Z45" s="25">
        <v>197.07147449910167</v>
      </c>
      <c r="AA45" s="25">
        <v>203.33491950346371</v>
      </c>
      <c r="AB45" s="25">
        <v>225.43192889081189</v>
      </c>
      <c r="AC45" s="25">
        <v>250.71396904698756</v>
      </c>
      <c r="AD45" s="25">
        <v>294.45884850495992</v>
      </c>
      <c r="AE45" s="25">
        <v>281.92812091156304</v>
      </c>
      <c r="AF45" s="25">
        <v>251.81195696132875</v>
      </c>
      <c r="AG45" s="25">
        <v>283.53769524052439</v>
      </c>
      <c r="AH45" s="25">
        <v>310.88191240489954</v>
      </c>
      <c r="AI45" s="25">
        <v>317.88467304092774</v>
      </c>
      <c r="AJ45" s="25">
        <v>333.14214540018395</v>
      </c>
      <c r="AK45" s="25">
        <v>366.46069230611567</v>
      </c>
      <c r="AL45" s="25">
        <v>377.38983947890046</v>
      </c>
      <c r="AM45" s="25">
        <v>473.49227871998886</v>
      </c>
      <c r="AN45" s="25">
        <v>609.65667920546537</v>
      </c>
      <c r="AO45" s="25">
        <v>709.41375508800206</v>
      </c>
      <c r="AP45" s="25">
        <v>781.74416434301395</v>
      </c>
      <c r="AQ45" s="25">
        <v>828.58047929957172</v>
      </c>
      <c r="AR45" s="25">
        <v>873.28706173061187</v>
      </c>
      <c r="AS45" s="25">
        <v>959.37248363586446</v>
      </c>
      <c r="AT45" s="25">
        <v>1053.1082430026236</v>
      </c>
      <c r="AU45" s="25">
        <v>1148.5082904388682</v>
      </c>
      <c r="AV45" s="25">
        <v>1288.6432518347469</v>
      </c>
      <c r="AW45" s="25">
        <v>1508.6680978845261</v>
      </c>
      <c r="AX45" s="25">
        <v>1753.4178292610411</v>
      </c>
      <c r="AY45" s="25">
        <v>2099.2294346073427</v>
      </c>
      <c r="AZ45" s="25">
        <v>2693.9700634042656</v>
      </c>
      <c r="BA45" s="25">
        <v>3468.3046020797728</v>
      </c>
      <c r="BB45" s="25">
        <v>3832.2364324692176</v>
      </c>
      <c r="BC45" s="25">
        <v>4550.4531077559932</v>
      </c>
      <c r="BD45" s="25">
        <v>5614.352135221141</v>
      </c>
      <c r="BE45" s="25">
        <v>6300.6151182578869</v>
      </c>
      <c r="BF45" s="25">
        <v>7020.3384845365754</v>
      </c>
      <c r="BG45" s="25">
        <v>7636.116601255022</v>
      </c>
      <c r="BH45" s="25">
        <v>8016.4314349800261</v>
      </c>
      <c r="BI45" s="25">
        <v>8094.3633667519407</v>
      </c>
      <c r="BJ45" s="25">
        <v>8816.9869045198921</v>
      </c>
      <c r="BK45" s="25">
        <v>9905.3420038925342</v>
      </c>
      <c r="BL45" s="25">
        <v>10143.838195559532</v>
      </c>
      <c r="BM45" s="25">
        <v>10408.669756134919</v>
      </c>
      <c r="BN45" s="25">
        <v>12556.333120005787</v>
      </c>
    </row>
    <row r="46" spans="1:66" x14ac:dyDescent="0.25">
      <c r="A46" s="25" t="s">
        <v>337</v>
      </c>
      <c r="B46" s="25" t="s">
        <v>140</v>
      </c>
      <c r="C46" s="25" t="s">
        <v>1255</v>
      </c>
      <c r="D46" s="25" t="s">
        <v>1256</v>
      </c>
      <c r="E46" s="25">
        <v>155.89963279396437</v>
      </c>
      <c r="F46" s="25">
        <v>170.24305047446217</v>
      </c>
      <c r="G46" s="25">
        <v>171.12863963728174</v>
      </c>
      <c r="H46" s="25">
        <v>194.21252984599249</v>
      </c>
      <c r="I46" s="25">
        <v>226.2270417910452</v>
      </c>
      <c r="J46" s="25">
        <v>217.60244145006016</v>
      </c>
      <c r="K46" s="25">
        <v>233.61490547919769</v>
      </c>
      <c r="L46" s="25">
        <v>238.31048767387577</v>
      </c>
      <c r="M46" s="25">
        <v>271.85334549586833</v>
      </c>
      <c r="N46" s="25">
        <v>277.97212790889711</v>
      </c>
      <c r="O46" s="25">
        <v>285.27303432556323</v>
      </c>
      <c r="P46" s="25">
        <v>297.28036055261299</v>
      </c>
      <c r="Q46" s="25">
        <v>331.67001010676427</v>
      </c>
      <c r="R46" s="25">
        <v>429.41293374776438</v>
      </c>
      <c r="S46" s="25">
        <v>501.55267816104839</v>
      </c>
      <c r="T46" s="25">
        <v>607.23500173929347</v>
      </c>
      <c r="U46" s="25">
        <v>694.38324714356577</v>
      </c>
      <c r="V46" s="25">
        <v>891.63460225847143</v>
      </c>
      <c r="W46" s="25">
        <v>1074.8620081611166</v>
      </c>
      <c r="X46" s="25">
        <v>1189.5683966225108</v>
      </c>
      <c r="Y46" s="25">
        <v>1266.62387688845</v>
      </c>
      <c r="Z46" s="25">
        <v>1004.6343727832455</v>
      </c>
      <c r="AA46" s="25">
        <v>863.33343258553168</v>
      </c>
      <c r="AB46" s="25">
        <v>747.75618194722131</v>
      </c>
      <c r="AC46" s="25">
        <v>717.89766748013108</v>
      </c>
      <c r="AD46" s="25">
        <v>703.51951515977885</v>
      </c>
      <c r="AE46" s="25">
        <v>888.52858054747094</v>
      </c>
      <c r="AF46" s="25">
        <v>942.93100750600809</v>
      </c>
      <c r="AG46" s="25">
        <v>924.32724516176063</v>
      </c>
      <c r="AH46" s="25">
        <v>848.28954433295223</v>
      </c>
      <c r="AI46" s="25">
        <v>905.32201952630442</v>
      </c>
      <c r="AJ46" s="25">
        <v>848.75311593866968</v>
      </c>
      <c r="AK46" s="25">
        <v>870.48070171196389</v>
      </c>
      <c r="AL46" s="25">
        <v>832.28305872577039</v>
      </c>
      <c r="AM46" s="25">
        <v>605.26336693829001</v>
      </c>
      <c r="AN46" s="25">
        <v>774.67137572525223</v>
      </c>
      <c r="AO46" s="25">
        <v>1232.2536555531058</v>
      </c>
      <c r="AP46" s="25">
        <v>1192.7794605678671</v>
      </c>
      <c r="AQ46" s="25">
        <v>1258.5247100335339</v>
      </c>
      <c r="AR46" s="25">
        <v>1177.0407941214678</v>
      </c>
      <c r="AS46" s="25">
        <v>1007.4673895078679</v>
      </c>
      <c r="AT46" s="25">
        <v>997.47878429896809</v>
      </c>
      <c r="AU46" s="25">
        <v>1047.7522653727715</v>
      </c>
      <c r="AV46" s="25">
        <v>1207.5126478038878</v>
      </c>
      <c r="AW46" s="25">
        <v>1308.2878198294502</v>
      </c>
      <c r="AX46" s="25">
        <v>1309.5916528316477</v>
      </c>
      <c r="AY46" s="25">
        <v>1347.9888243150074</v>
      </c>
      <c r="AZ46" s="25">
        <v>1500.1678051494969</v>
      </c>
      <c r="BA46" s="25">
        <v>1738.192100632278</v>
      </c>
      <c r="BB46" s="25">
        <v>1689.3447616209517</v>
      </c>
      <c r="BC46" s="25">
        <v>1701.4757015345124</v>
      </c>
      <c r="BD46" s="25">
        <v>1744.9388969308752</v>
      </c>
      <c r="BE46" s="25">
        <v>1684.7815862677146</v>
      </c>
      <c r="BF46" s="25">
        <v>1935.9468453088191</v>
      </c>
      <c r="BG46" s="25">
        <v>2156.6458830880651</v>
      </c>
      <c r="BH46" s="25">
        <v>1972.545683058358</v>
      </c>
      <c r="BI46" s="25">
        <v>2013.3814476165073</v>
      </c>
      <c r="BJ46" s="25">
        <v>2111.0265572664453</v>
      </c>
      <c r="BK46" s="25">
        <v>2314.0509583688104</v>
      </c>
      <c r="BL46" s="25">
        <v>2276.3323939017969</v>
      </c>
      <c r="BM46" s="25">
        <v>2325.7237050224721</v>
      </c>
      <c r="BN46" s="25">
        <v>2578.7604120483165</v>
      </c>
    </row>
    <row r="47" spans="1:66" x14ac:dyDescent="0.25">
      <c r="A47" s="25" t="s">
        <v>312</v>
      </c>
      <c r="B47" s="25" t="s">
        <v>159</v>
      </c>
      <c r="C47" s="25" t="s">
        <v>1255</v>
      </c>
      <c r="D47" s="25" t="s">
        <v>1256</v>
      </c>
      <c r="E47" s="25">
        <v>118.64314515237527</v>
      </c>
      <c r="F47" s="25">
        <v>123.51480812138431</v>
      </c>
      <c r="G47" s="25">
        <v>128.59463717155779</v>
      </c>
      <c r="H47" s="25">
        <v>130.17527422277371</v>
      </c>
      <c r="I47" s="25">
        <v>137.62976406685686</v>
      </c>
      <c r="J47" s="25">
        <v>141.00251500174954</v>
      </c>
      <c r="K47" s="25">
        <v>144.01536525703744</v>
      </c>
      <c r="L47" s="25">
        <v>154.67789071490731</v>
      </c>
      <c r="M47" s="25">
        <v>168.70214877646114</v>
      </c>
      <c r="N47" s="25">
        <v>173.12171761368052</v>
      </c>
      <c r="O47" s="25">
        <v>176.57370922057621</v>
      </c>
      <c r="P47" s="25">
        <v>184.90347579035347</v>
      </c>
      <c r="Q47" s="25">
        <v>218.17605362504244</v>
      </c>
      <c r="R47" s="25">
        <v>269.59229599075286</v>
      </c>
      <c r="S47" s="25">
        <v>297.68603600117115</v>
      </c>
      <c r="T47" s="25">
        <v>383.44054689943425</v>
      </c>
      <c r="U47" s="25">
        <v>378.12362159242394</v>
      </c>
      <c r="V47" s="25">
        <v>430.38139934693902</v>
      </c>
      <c r="W47" s="25">
        <v>574.16638949795663</v>
      </c>
      <c r="X47" s="25">
        <v>707.54428955229014</v>
      </c>
      <c r="Y47" s="25">
        <v>774.18524339591113</v>
      </c>
      <c r="Z47" s="25">
        <v>743.76016035988027</v>
      </c>
      <c r="AA47" s="25">
        <v>721.21630693668044</v>
      </c>
      <c r="AB47" s="25">
        <v>726.50595515939222</v>
      </c>
      <c r="AC47" s="25">
        <v>749.33906616289607</v>
      </c>
      <c r="AD47" s="25">
        <v>848.47327952331216</v>
      </c>
      <c r="AE47" s="25">
        <v>1140.5971821824537</v>
      </c>
      <c r="AF47" s="25">
        <v>1216.0644673742061</v>
      </c>
      <c r="AG47" s="25">
        <v>1104.7937530729662</v>
      </c>
      <c r="AH47" s="25">
        <v>963.83267812105419</v>
      </c>
      <c r="AI47" s="25">
        <v>1045.3643619484403</v>
      </c>
      <c r="AJ47" s="25">
        <v>975.47194889241212</v>
      </c>
      <c r="AK47" s="25">
        <v>965.78073894403701</v>
      </c>
      <c r="AL47" s="25">
        <v>1257.9057091906707</v>
      </c>
      <c r="AM47" s="25">
        <v>672.84868798403249</v>
      </c>
      <c r="AN47" s="25">
        <v>798.88131021597815</v>
      </c>
      <c r="AO47" s="25">
        <v>794.05116159526324</v>
      </c>
      <c r="AP47" s="25">
        <v>752.16982373424469</v>
      </c>
      <c r="AQ47" s="25">
        <v>767.34036031231494</v>
      </c>
      <c r="AR47" s="25">
        <v>765.31033153190333</v>
      </c>
      <c r="AS47" s="25">
        <v>681.10204296120082</v>
      </c>
      <c r="AT47" s="25">
        <v>687.64813439362126</v>
      </c>
      <c r="AU47" s="25">
        <v>759.11185139145402</v>
      </c>
      <c r="AV47" s="25">
        <v>950.56486370006712</v>
      </c>
      <c r="AW47" s="25">
        <v>1090.7853320111276</v>
      </c>
      <c r="AX47" s="25">
        <v>1100.1749261774426</v>
      </c>
      <c r="AY47" s="25">
        <v>1147.4365999036011</v>
      </c>
      <c r="AZ47" s="25">
        <v>1277.5168070735699</v>
      </c>
      <c r="BA47" s="25">
        <v>1439.5478041267961</v>
      </c>
      <c r="BB47" s="25">
        <v>1411.4745719271382</v>
      </c>
      <c r="BC47" s="25">
        <v>1352.3022745063781</v>
      </c>
      <c r="BD47" s="25">
        <v>1465.1457881770755</v>
      </c>
      <c r="BE47" s="25">
        <v>1403.522915217829</v>
      </c>
      <c r="BF47" s="25">
        <v>1527.7512566795381</v>
      </c>
      <c r="BG47" s="25">
        <v>1604.2140347918701</v>
      </c>
      <c r="BH47" s="25">
        <v>1382.5097900241033</v>
      </c>
      <c r="BI47" s="25">
        <v>1413.2559568152969</v>
      </c>
      <c r="BJ47" s="25">
        <v>1469.4474998072417</v>
      </c>
      <c r="BK47" s="25">
        <v>1585.2405344554604</v>
      </c>
      <c r="BL47" s="25">
        <v>1533.0956880778929</v>
      </c>
      <c r="BM47" s="25">
        <v>1537.1302183277348</v>
      </c>
      <c r="BN47" s="25">
        <v>1661.7021052703203</v>
      </c>
    </row>
    <row r="48" spans="1:66" x14ac:dyDescent="0.25">
      <c r="A48" s="25" t="s">
        <v>317</v>
      </c>
      <c r="B48" s="25" t="s">
        <v>163</v>
      </c>
      <c r="C48" s="25" t="s">
        <v>1255</v>
      </c>
      <c r="D48" s="25" t="s">
        <v>1256</v>
      </c>
      <c r="E48" s="25">
        <v>220.31398985215483</v>
      </c>
      <c r="F48" s="25">
        <v>197.39135916041727</v>
      </c>
      <c r="G48" s="25">
        <v>235.63352441259048</v>
      </c>
      <c r="H48" s="25">
        <v>377.42987853926417</v>
      </c>
      <c r="I48" s="25">
        <v>170.4670049762257</v>
      </c>
      <c r="J48" s="25">
        <v>232.81112780051231</v>
      </c>
      <c r="K48" s="25">
        <v>253.75920873022775</v>
      </c>
      <c r="L48" s="25">
        <v>184.13043916017173</v>
      </c>
      <c r="M48" s="25">
        <v>206.71495109474429</v>
      </c>
      <c r="N48" s="25">
        <v>258.60647669263301</v>
      </c>
      <c r="O48" s="25">
        <v>243.74978094232526</v>
      </c>
      <c r="P48" s="25">
        <v>272.06542945072999</v>
      </c>
      <c r="Q48" s="25">
        <v>292.2971254867706</v>
      </c>
      <c r="R48" s="25">
        <v>362.84356418446703</v>
      </c>
      <c r="S48" s="25">
        <v>430.7021578164742</v>
      </c>
      <c r="T48" s="25">
        <v>446.9755402790268</v>
      </c>
      <c r="U48" s="25">
        <v>409.5242253228447</v>
      </c>
      <c r="V48" s="25">
        <v>509.06677026239663</v>
      </c>
      <c r="W48" s="25">
        <v>615.97890761961366</v>
      </c>
      <c r="X48" s="25">
        <v>587.15158476088482</v>
      </c>
      <c r="Y48" s="25">
        <v>546.11249954672621</v>
      </c>
      <c r="Z48" s="25">
        <v>463.67117198242011</v>
      </c>
      <c r="AA48" s="25">
        <v>492.53249122010749</v>
      </c>
      <c r="AB48" s="25">
        <v>387.50766358739514</v>
      </c>
      <c r="AC48" s="25">
        <v>269.84272425142507</v>
      </c>
      <c r="AD48" s="25">
        <v>240.78809815766905</v>
      </c>
      <c r="AE48" s="25">
        <v>263.83130033462487</v>
      </c>
      <c r="AF48" s="25">
        <v>243.00478568946639</v>
      </c>
      <c r="AG48" s="25">
        <v>273.12781939189261</v>
      </c>
      <c r="AH48" s="25">
        <v>269.59287585002807</v>
      </c>
      <c r="AI48" s="25">
        <v>270.13054337828601</v>
      </c>
      <c r="AJ48" s="25">
        <v>268.29249687579824</v>
      </c>
      <c r="AK48" s="25">
        <v>220.36800725844361</v>
      </c>
      <c r="AL48" s="25">
        <v>275.82161689765178</v>
      </c>
      <c r="AM48" s="25">
        <v>144.59508946170709</v>
      </c>
      <c r="AN48" s="25">
        <v>135.73713036975101</v>
      </c>
      <c r="AO48" s="25">
        <v>134.98193696800769</v>
      </c>
      <c r="AP48" s="25">
        <v>138.97401154885418</v>
      </c>
      <c r="AQ48" s="25">
        <v>138.63569029026672</v>
      </c>
      <c r="AR48" s="25">
        <v>102.59797315967757</v>
      </c>
      <c r="AS48" s="25">
        <v>405.21621858264888</v>
      </c>
      <c r="AT48" s="25">
        <v>153.59104408019729</v>
      </c>
      <c r="AU48" s="25">
        <v>175.00995104315408</v>
      </c>
      <c r="AV48" s="25">
        <v>173.79612516745883</v>
      </c>
      <c r="AW48" s="25">
        <v>194.04000264680622</v>
      </c>
      <c r="AX48" s="25">
        <v>218.38622671577153</v>
      </c>
      <c r="AY48" s="25">
        <v>255.43304319720582</v>
      </c>
      <c r="AZ48" s="25">
        <v>286.33047247096653</v>
      </c>
      <c r="BA48" s="25">
        <v>327.56372182166319</v>
      </c>
      <c r="BB48" s="25">
        <v>298.61969161479141</v>
      </c>
      <c r="BC48" s="25">
        <v>334.02157774665966</v>
      </c>
      <c r="BD48" s="25">
        <v>387.0824769585692</v>
      </c>
      <c r="BE48" s="25">
        <v>424.60037381496034</v>
      </c>
      <c r="BF48" s="25">
        <v>457.96374750963219</v>
      </c>
      <c r="BG48" s="25">
        <v>486.78709511943617</v>
      </c>
      <c r="BH48" s="25">
        <v>497.3170390773646</v>
      </c>
      <c r="BI48" s="25">
        <v>471.31882246348567</v>
      </c>
      <c r="BJ48" s="25">
        <v>467.07423172679006</v>
      </c>
      <c r="BK48" s="25">
        <v>565.8295428958487</v>
      </c>
      <c r="BL48" s="25">
        <v>596.56057010510972</v>
      </c>
      <c r="BM48" s="25">
        <v>543.95039251580283</v>
      </c>
      <c r="BN48" s="25">
        <v>584.10640921584195</v>
      </c>
    </row>
    <row r="49" spans="1:66" x14ac:dyDescent="0.25">
      <c r="A49" s="25" t="s">
        <v>315</v>
      </c>
      <c r="B49" s="25" t="s">
        <v>201</v>
      </c>
      <c r="C49" s="25" t="s">
        <v>1255</v>
      </c>
      <c r="D49" s="25" t="s">
        <v>1256</v>
      </c>
      <c r="E49" s="25">
        <v>129.37033644748499</v>
      </c>
      <c r="F49" s="25">
        <v>145.40597876237254</v>
      </c>
      <c r="G49" s="25">
        <v>155.73852719444591</v>
      </c>
      <c r="H49" s="25">
        <v>157.05586608479874</v>
      </c>
      <c r="I49" s="25">
        <v>165.00916586721283</v>
      </c>
      <c r="J49" s="25">
        <v>171.64614156862712</v>
      </c>
      <c r="K49" s="25">
        <v>185.89225516550349</v>
      </c>
      <c r="L49" s="25">
        <v>194.66033562989304</v>
      </c>
      <c r="M49" s="25">
        <v>200.39501787995408</v>
      </c>
      <c r="N49" s="25">
        <v>205.53402940097479</v>
      </c>
      <c r="O49" s="25">
        <v>207.22130016304996</v>
      </c>
      <c r="P49" s="25">
        <v>235.8372808105195</v>
      </c>
      <c r="Q49" s="25">
        <v>291.97749244436892</v>
      </c>
      <c r="R49" s="25">
        <v>374.12770288175159</v>
      </c>
      <c r="S49" s="25">
        <v>392.32108424605502</v>
      </c>
      <c r="T49" s="25">
        <v>499.201955814906</v>
      </c>
      <c r="U49" s="25">
        <v>476.85047884027847</v>
      </c>
      <c r="V49" s="25">
        <v>469.68793042831084</v>
      </c>
      <c r="W49" s="25">
        <v>523.91232908274844</v>
      </c>
      <c r="X49" s="25">
        <v>694.17682676449067</v>
      </c>
      <c r="Y49" s="25">
        <v>959.4274975345246</v>
      </c>
      <c r="Z49" s="25">
        <v>1088.9766992235245</v>
      </c>
      <c r="AA49" s="25">
        <v>1146.305648465227</v>
      </c>
      <c r="AB49" s="25">
        <v>1080.8162881547908</v>
      </c>
      <c r="AC49" s="25">
        <v>1098.4416409900164</v>
      </c>
      <c r="AD49" s="25">
        <v>1051.8736924642592</v>
      </c>
      <c r="AE49" s="25">
        <v>875.45167023306351</v>
      </c>
      <c r="AF49" s="25">
        <v>1058.2294215082131</v>
      </c>
      <c r="AG49" s="25">
        <v>991.51870537563389</v>
      </c>
      <c r="AH49" s="25">
        <v>1042.052006792657</v>
      </c>
      <c r="AI49" s="25">
        <v>1187.5497723899778</v>
      </c>
      <c r="AJ49" s="25">
        <v>1124.8978280460808</v>
      </c>
      <c r="AK49" s="25">
        <v>1178.0271073447011</v>
      </c>
      <c r="AL49" s="25">
        <v>1048.6130671764504</v>
      </c>
      <c r="AM49" s="25">
        <v>672.16320006885906</v>
      </c>
      <c r="AN49" s="25">
        <v>781.52497114483936</v>
      </c>
      <c r="AO49" s="25">
        <v>912.01229719282776</v>
      </c>
      <c r="AP49" s="25">
        <v>810.07668279850805</v>
      </c>
      <c r="AQ49" s="25">
        <v>660.47150582818028</v>
      </c>
      <c r="AR49" s="25">
        <v>774.99610294449826</v>
      </c>
      <c r="AS49" s="25">
        <v>1032.1375758409959</v>
      </c>
      <c r="AT49" s="25">
        <v>869.10050965820483</v>
      </c>
      <c r="AU49" s="25">
        <v>916.58800274654243</v>
      </c>
      <c r="AV49" s="25">
        <v>1028.4151752253276</v>
      </c>
      <c r="AW49" s="25">
        <v>1326.5966069345375</v>
      </c>
      <c r="AX49" s="25">
        <v>1835.6099081241587</v>
      </c>
      <c r="AY49" s="25">
        <v>2155.4063571630877</v>
      </c>
      <c r="AZ49" s="25">
        <v>2265.8474532311916</v>
      </c>
      <c r="BA49" s="25">
        <v>2904.1244960132808</v>
      </c>
      <c r="BB49" s="25">
        <v>2345.5637352715607</v>
      </c>
      <c r="BC49" s="25">
        <v>3076.5564491017099</v>
      </c>
      <c r="BD49" s="25">
        <v>3562.2176146466122</v>
      </c>
      <c r="BE49" s="25">
        <v>3922.868841552307</v>
      </c>
      <c r="BF49" s="25">
        <v>3884.8506863890193</v>
      </c>
      <c r="BG49" s="25">
        <v>3781.5157346668716</v>
      </c>
      <c r="BH49" s="25">
        <v>2448.5237775888741</v>
      </c>
      <c r="BI49" s="25">
        <v>2051.6661762302724</v>
      </c>
      <c r="BJ49" s="25">
        <v>2170.9005626804328</v>
      </c>
      <c r="BK49" s="25">
        <v>2606.6155260151513</v>
      </c>
      <c r="BL49" s="25">
        <v>2369.7294409903097</v>
      </c>
      <c r="BM49" s="25">
        <v>1899.7782374210635</v>
      </c>
      <c r="BN49" s="25">
        <v>2213.8808628817242</v>
      </c>
    </row>
    <row r="50" spans="1:66" x14ac:dyDescent="0.25">
      <c r="A50" s="25" t="s">
        <v>505</v>
      </c>
      <c r="B50" s="25" t="s">
        <v>101</v>
      </c>
      <c r="C50" s="25" t="s">
        <v>1255</v>
      </c>
      <c r="D50" s="25" t="s">
        <v>1256</v>
      </c>
      <c r="E50" s="25">
        <v>251.04152288669707</v>
      </c>
      <c r="F50" s="25">
        <v>274.05226416938513</v>
      </c>
      <c r="G50" s="25">
        <v>289.91794575102642</v>
      </c>
      <c r="H50" s="25">
        <v>274.31495754938931</v>
      </c>
      <c r="I50" s="25">
        <v>328.65503208669418</v>
      </c>
      <c r="J50" s="25">
        <v>307.64686003854609</v>
      </c>
      <c r="K50" s="25">
        <v>281.56604850038485</v>
      </c>
      <c r="L50" s="25">
        <v>293.64426411256107</v>
      </c>
      <c r="M50" s="25">
        <v>292.25749619243663</v>
      </c>
      <c r="N50" s="25">
        <v>307.99521019573149</v>
      </c>
      <c r="O50" s="25">
        <v>335.11820356768351</v>
      </c>
      <c r="P50" s="25">
        <v>355.40751738159133</v>
      </c>
      <c r="Q50" s="25">
        <v>385.11252084799321</v>
      </c>
      <c r="R50" s="25">
        <v>448.03381719184273</v>
      </c>
      <c r="S50" s="25">
        <v>525.52572982442291</v>
      </c>
      <c r="T50" s="25">
        <v>544.29090662090789</v>
      </c>
      <c r="U50" s="25">
        <v>623.4289690635145</v>
      </c>
      <c r="V50" s="25">
        <v>773.74581550652044</v>
      </c>
      <c r="W50" s="25">
        <v>904.01069346352836</v>
      </c>
      <c r="X50" s="25">
        <v>1061.8483448358834</v>
      </c>
      <c r="Y50" s="25">
        <v>1241.6395870311487</v>
      </c>
      <c r="Z50" s="25">
        <v>1323.3765731769872</v>
      </c>
      <c r="AA50" s="25">
        <v>1386.6729690481313</v>
      </c>
      <c r="AB50" s="25">
        <v>1348.8046231926476</v>
      </c>
      <c r="AC50" s="25">
        <v>1304.177176953272</v>
      </c>
      <c r="AD50" s="25">
        <v>1165.0424137342575</v>
      </c>
      <c r="AE50" s="25">
        <v>1142.9393633395327</v>
      </c>
      <c r="AF50" s="25">
        <v>1165.9823968722312</v>
      </c>
      <c r="AG50" s="25">
        <v>1232.2261538319153</v>
      </c>
      <c r="AH50" s="25">
        <v>1218.2110099368972</v>
      </c>
      <c r="AI50" s="25">
        <v>1445.3286302338299</v>
      </c>
      <c r="AJ50" s="25">
        <v>1456.6943573468889</v>
      </c>
      <c r="AK50" s="25">
        <v>1697.1129360051566</v>
      </c>
      <c r="AL50" s="25">
        <v>1893.5422119373359</v>
      </c>
      <c r="AM50" s="25">
        <v>2284.8388129559066</v>
      </c>
      <c r="AN50" s="25">
        <v>2539.9128772191457</v>
      </c>
      <c r="AO50" s="25">
        <v>2620.53876171399</v>
      </c>
      <c r="AP50" s="25">
        <v>2827.3795266944576</v>
      </c>
      <c r="AQ50" s="25">
        <v>2566.0241938207405</v>
      </c>
      <c r="AR50" s="25">
        <v>2209.9316504719627</v>
      </c>
      <c r="AS50" s="25">
        <v>2520.481088760162</v>
      </c>
      <c r="AT50" s="25">
        <v>2439.6824558220451</v>
      </c>
      <c r="AU50" s="25">
        <v>2396.6271273183579</v>
      </c>
      <c r="AV50" s="25">
        <v>2281.4017624300604</v>
      </c>
      <c r="AW50" s="25">
        <v>2782.6231850215554</v>
      </c>
      <c r="AX50" s="25">
        <v>3414.4651583471427</v>
      </c>
      <c r="AY50" s="25">
        <v>3741.09283661273</v>
      </c>
      <c r="AZ50" s="25">
        <v>4714.0730553050271</v>
      </c>
      <c r="BA50" s="25">
        <v>5472.5365299242521</v>
      </c>
      <c r="BB50" s="25">
        <v>5193.2414579507849</v>
      </c>
      <c r="BC50" s="25">
        <v>6336.7094739846571</v>
      </c>
      <c r="BD50" s="25">
        <v>7335.1669344760494</v>
      </c>
      <c r="BE50" s="25">
        <v>8050.2553716704961</v>
      </c>
      <c r="BF50" s="25">
        <v>8218.347844314756</v>
      </c>
      <c r="BG50" s="25">
        <v>8114.3439208515965</v>
      </c>
      <c r="BH50" s="25">
        <v>6175.876029702581</v>
      </c>
      <c r="BI50" s="25">
        <v>5870.7779572416339</v>
      </c>
      <c r="BJ50" s="25">
        <v>6376.7067155260083</v>
      </c>
      <c r="BK50" s="25">
        <v>6729.5833319816784</v>
      </c>
      <c r="BL50" s="25">
        <v>6418.6157825449236</v>
      </c>
      <c r="BM50" s="25">
        <v>5312.1985555498459</v>
      </c>
      <c r="BN50" s="25">
        <v>6131.2259215311669</v>
      </c>
    </row>
    <row r="51" spans="1:66" x14ac:dyDescent="0.25">
      <c r="A51" s="25" t="s">
        <v>289</v>
      </c>
      <c r="B51" s="25" t="s">
        <v>244</v>
      </c>
      <c r="C51" s="25" t="s">
        <v>1255</v>
      </c>
      <c r="D51" s="25" t="s">
        <v>1256</v>
      </c>
      <c r="Y51" s="25">
        <v>689.39848952784916</v>
      </c>
      <c r="Z51" s="25">
        <v>618.1972868895765</v>
      </c>
      <c r="AA51" s="25">
        <v>562.81502533671232</v>
      </c>
      <c r="AB51" s="25">
        <v>570.15412146629717</v>
      </c>
      <c r="AC51" s="25">
        <v>534.64911492788906</v>
      </c>
      <c r="AD51" s="25">
        <v>553.63240265430352</v>
      </c>
      <c r="AE51" s="25">
        <v>763.3253504699444</v>
      </c>
      <c r="AF51" s="25">
        <v>896.13317142302594</v>
      </c>
      <c r="AG51" s="25">
        <v>918.89976052332918</v>
      </c>
      <c r="AH51" s="25">
        <v>854.46520111768029</v>
      </c>
      <c r="AI51" s="25">
        <v>1043.790659195249</v>
      </c>
      <c r="AJ51" s="25">
        <v>1000.5562905940596</v>
      </c>
      <c r="AK51" s="25">
        <v>1047.9651439192758</v>
      </c>
      <c r="AL51" s="25">
        <v>1008.0384692593815</v>
      </c>
      <c r="AM51" s="25">
        <v>690.46725005001952</v>
      </c>
      <c r="AN51" s="25">
        <v>838.17168403195262</v>
      </c>
      <c r="AO51" s="25">
        <v>810.54755207637993</v>
      </c>
      <c r="AP51" s="25">
        <v>726.05231485365164</v>
      </c>
      <c r="AQ51" s="25">
        <v>718.12126935618392</v>
      </c>
      <c r="AR51" s="25">
        <v>723.17825547989889</v>
      </c>
      <c r="AS51" s="25">
        <v>647.42581181050389</v>
      </c>
      <c r="AT51" s="25">
        <v>680.90557282413317</v>
      </c>
      <c r="AU51" s="25">
        <v>747.98886250380042</v>
      </c>
      <c r="AV51" s="25">
        <v>937.71089634520183</v>
      </c>
      <c r="AW51" s="25">
        <v>1061.0755475281876</v>
      </c>
      <c r="AX51" s="25">
        <v>1069.0294263185356</v>
      </c>
      <c r="AY51" s="25">
        <v>1114.9452813192247</v>
      </c>
      <c r="AZ51" s="25">
        <v>1240.0925284675166</v>
      </c>
      <c r="BA51" s="25">
        <v>1393.2160316376414</v>
      </c>
      <c r="BB51" s="25">
        <v>1344.7304060003105</v>
      </c>
      <c r="BC51" s="25">
        <v>1316.4912128642063</v>
      </c>
      <c r="BD51" s="25">
        <v>1447.9451437749563</v>
      </c>
      <c r="BE51" s="25">
        <v>1403.3602519669766</v>
      </c>
      <c r="BF51" s="25">
        <v>1505.337292471469</v>
      </c>
      <c r="BG51" s="25">
        <v>1513.8303792438003</v>
      </c>
      <c r="BH51" s="25">
        <v>1242.5856078499926</v>
      </c>
      <c r="BI51" s="25">
        <v>1273.0509520025519</v>
      </c>
      <c r="BJ51" s="25">
        <v>1323.8148430129384</v>
      </c>
      <c r="BK51" s="25">
        <v>1428.2904632432228</v>
      </c>
      <c r="BL51" s="25">
        <v>1404.4331872047212</v>
      </c>
      <c r="BM51" s="25">
        <v>1407.4092704344594</v>
      </c>
      <c r="BN51" s="25">
        <v>1494.6876933989874</v>
      </c>
    </row>
    <row r="52" spans="1:66" x14ac:dyDescent="0.25">
      <c r="A52" s="25" t="s">
        <v>336</v>
      </c>
      <c r="B52" s="25" t="s">
        <v>335</v>
      </c>
      <c r="C52" s="25" t="s">
        <v>1255</v>
      </c>
      <c r="D52" s="25" t="s">
        <v>1256</v>
      </c>
      <c r="Y52" s="25">
        <v>501.13749449253021</v>
      </c>
      <c r="Z52" s="25">
        <v>483.12692550087235</v>
      </c>
      <c r="AA52" s="25">
        <v>477.93925651805495</v>
      </c>
      <c r="AB52" s="25">
        <v>461.23999709149882</v>
      </c>
      <c r="AC52" s="25">
        <v>431.23755482269092</v>
      </c>
      <c r="AD52" s="25">
        <v>441.90662888927039</v>
      </c>
      <c r="AE52" s="25">
        <v>602.1584963330971</v>
      </c>
      <c r="AF52" s="25">
        <v>732.56327312350049</v>
      </c>
      <c r="AG52" s="25">
        <v>811.39833822004198</v>
      </c>
      <c r="AH52" s="25">
        <v>807.56239237927275</v>
      </c>
      <c r="AI52" s="25">
        <v>908.08812841442011</v>
      </c>
      <c r="AJ52" s="25">
        <v>923.74428078778715</v>
      </c>
      <c r="AK52" s="25">
        <v>1003.9295410917192</v>
      </c>
      <c r="AL52" s="25">
        <v>1339.7295767669223</v>
      </c>
      <c r="AM52" s="25">
        <v>1080.1565646159811</v>
      </c>
      <c r="AN52" s="25">
        <v>1261.1030980333551</v>
      </c>
      <c r="AO52" s="25">
        <v>1269.1205772329572</v>
      </c>
      <c r="AP52" s="25">
        <v>1213.6328637988961</v>
      </c>
      <c r="AQ52" s="25">
        <v>1265.1978495826024</v>
      </c>
      <c r="AR52" s="25">
        <v>1408.9862032147907</v>
      </c>
      <c r="AS52" s="25">
        <v>1259.353067244022</v>
      </c>
      <c r="AT52" s="25">
        <v>1292.2265115219525</v>
      </c>
      <c r="AU52" s="25">
        <v>1401.8910729764932</v>
      </c>
      <c r="AV52" s="25">
        <v>1809.1100298476783</v>
      </c>
      <c r="AW52" s="25">
        <v>2024.2663812933758</v>
      </c>
      <c r="AX52" s="25">
        <v>2099.1484170858162</v>
      </c>
      <c r="AY52" s="25">
        <v>2361.3801011542278</v>
      </c>
      <c r="AZ52" s="25">
        <v>3186.7799346702332</v>
      </c>
      <c r="BA52" s="25">
        <v>3721.2199928457394</v>
      </c>
      <c r="BB52" s="25">
        <v>3517.4301555882889</v>
      </c>
      <c r="BC52" s="25">
        <v>3378.3234334576036</v>
      </c>
      <c r="BD52" s="25">
        <v>3740.3741026994758</v>
      </c>
      <c r="BE52" s="25">
        <v>3447.4831000738709</v>
      </c>
      <c r="BF52" s="25">
        <v>3616.0355696893239</v>
      </c>
      <c r="BG52" s="25">
        <v>3588.6255841840662</v>
      </c>
      <c r="BH52" s="25">
        <v>3043.0313815681075</v>
      </c>
      <c r="BI52" s="25">
        <v>3131.0175981757152</v>
      </c>
      <c r="BJ52" s="25">
        <v>3292.6335033579726</v>
      </c>
      <c r="BK52" s="25">
        <v>3616.4606660431432</v>
      </c>
      <c r="BL52" s="25">
        <v>3603.775240584625</v>
      </c>
      <c r="BM52" s="25">
        <v>3064.272388428195</v>
      </c>
      <c r="BN52" s="25">
        <v>3445.7565362099986</v>
      </c>
    </row>
    <row r="53" spans="1:66" x14ac:dyDescent="0.25">
      <c r="A53" s="25" t="s">
        <v>494</v>
      </c>
      <c r="B53" s="25" t="s">
        <v>137</v>
      </c>
      <c r="C53" s="25" t="s">
        <v>1255</v>
      </c>
      <c r="D53" s="25" t="s">
        <v>1256</v>
      </c>
      <c r="E53" s="25">
        <v>381.36368178743459</v>
      </c>
      <c r="F53" s="25">
        <v>355.00274880539331</v>
      </c>
      <c r="G53" s="25">
        <v>334.30924867303918</v>
      </c>
      <c r="H53" s="25">
        <v>344.35465678025554</v>
      </c>
      <c r="I53" s="25">
        <v>352.33688492332686</v>
      </c>
      <c r="J53" s="25">
        <v>372.28057805405393</v>
      </c>
      <c r="K53" s="25">
        <v>393.48068428977092</v>
      </c>
      <c r="L53" s="25">
        <v>412.23510637912221</v>
      </c>
      <c r="M53" s="25">
        <v>442.77960870613362</v>
      </c>
      <c r="N53" s="25">
        <v>474.79530392753787</v>
      </c>
      <c r="O53" s="25">
        <v>533.09156492365241</v>
      </c>
      <c r="P53" s="25">
        <v>568.09644681117084</v>
      </c>
      <c r="Q53" s="25">
        <v>636.90505231223653</v>
      </c>
      <c r="R53" s="25">
        <v>767.3271287503934</v>
      </c>
      <c r="S53" s="25">
        <v>816.03686247680776</v>
      </c>
      <c r="T53" s="25">
        <v>936.33682279300717</v>
      </c>
      <c r="U53" s="25">
        <v>1122.8076321726294</v>
      </c>
      <c r="V53" s="25">
        <v>1393.0005163339583</v>
      </c>
      <c r="W53" s="25">
        <v>1555.540411101756</v>
      </c>
      <c r="X53" s="25">
        <v>1734.6179703156456</v>
      </c>
      <c r="Y53" s="25">
        <v>2021.5487794911744</v>
      </c>
      <c r="Z53" s="25">
        <v>1068.502424585344</v>
      </c>
      <c r="AA53" s="25">
        <v>1032.9970043948629</v>
      </c>
      <c r="AB53" s="25">
        <v>1213.556459877891</v>
      </c>
      <c r="AC53" s="25">
        <v>1373.9392613492112</v>
      </c>
      <c r="AD53" s="25">
        <v>1432.0812477992952</v>
      </c>
      <c r="AE53" s="25">
        <v>1572.4550247283571</v>
      </c>
      <c r="AF53" s="25">
        <v>1571.2923096183256</v>
      </c>
      <c r="AG53" s="25">
        <v>1558.5058685587792</v>
      </c>
      <c r="AH53" s="25">
        <v>1727.8709606488505</v>
      </c>
      <c r="AI53" s="25">
        <v>1831.000150911859</v>
      </c>
      <c r="AJ53" s="25">
        <v>2247.3733792849835</v>
      </c>
      <c r="AK53" s="25">
        <v>2605.8052250535379</v>
      </c>
      <c r="AL53" s="25">
        <v>2841.6427798246368</v>
      </c>
      <c r="AM53" s="25">
        <v>3031.8887706791779</v>
      </c>
      <c r="AN53" s="25">
        <v>3265.6933812512639</v>
      </c>
      <c r="AO53" s="25">
        <v>3215.1056866995536</v>
      </c>
      <c r="AP53" s="25">
        <v>3391.9777351794819</v>
      </c>
      <c r="AQ53" s="25">
        <v>3597.4345089560779</v>
      </c>
      <c r="AR53" s="25">
        <v>3668.802067919863</v>
      </c>
      <c r="AS53" s="25">
        <v>3789.0538863624588</v>
      </c>
      <c r="AT53" s="25">
        <v>3960.3077030743748</v>
      </c>
      <c r="AU53" s="25">
        <v>4042.7056860111188</v>
      </c>
      <c r="AV53" s="25">
        <v>4147.8243689377332</v>
      </c>
      <c r="AW53" s="25">
        <v>4404.7118842968866</v>
      </c>
      <c r="AX53" s="25">
        <v>4676.3793656432636</v>
      </c>
      <c r="AY53" s="25">
        <v>5227.4659519303596</v>
      </c>
      <c r="AZ53" s="25">
        <v>6103.7419170286348</v>
      </c>
      <c r="BA53" s="25">
        <v>6901.3883061255692</v>
      </c>
      <c r="BB53" s="25">
        <v>6801.0367345982031</v>
      </c>
      <c r="BC53" s="25">
        <v>8227.127493768252</v>
      </c>
      <c r="BD53" s="25">
        <v>9229.8345167027364</v>
      </c>
      <c r="BE53" s="25">
        <v>10075.00461557724</v>
      </c>
      <c r="BF53" s="25">
        <v>10744.091018940055</v>
      </c>
      <c r="BG53" s="25">
        <v>10847.169667304148</v>
      </c>
      <c r="BH53" s="25">
        <v>11642.778051712305</v>
      </c>
      <c r="BI53" s="25">
        <v>12011.222754417384</v>
      </c>
      <c r="BJ53" s="25">
        <v>12225.574493138462</v>
      </c>
      <c r="BK53" s="25">
        <v>12485.42389616666</v>
      </c>
      <c r="BL53" s="25">
        <v>12762.138007368849</v>
      </c>
      <c r="BM53" s="25">
        <v>12201.9260332666</v>
      </c>
      <c r="BN53" s="25">
        <v>12508.615627575557</v>
      </c>
    </row>
    <row r="54" spans="1:66" x14ac:dyDescent="0.25">
      <c r="A54" s="25" t="s">
        <v>1267</v>
      </c>
      <c r="B54" s="25" t="s">
        <v>1266</v>
      </c>
      <c r="C54" s="25" t="s">
        <v>1255</v>
      </c>
      <c r="D54" s="25" t="s">
        <v>1256</v>
      </c>
      <c r="E54" s="25">
        <v>448.25641744729211</v>
      </c>
      <c r="F54" s="25">
        <v>476.90148388864048</v>
      </c>
      <c r="G54" s="25">
        <v>494.73637187024275</v>
      </c>
      <c r="H54" s="25">
        <v>516.7395240184029</v>
      </c>
      <c r="I54" s="25">
        <v>547.95052729109534</v>
      </c>
      <c r="J54" s="25">
        <v>580.94413596377672</v>
      </c>
      <c r="K54" s="25">
        <v>621.43472709222499</v>
      </c>
      <c r="L54" s="25">
        <v>658.35089836333339</v>
      </c>
      <c r="M54" s="25">
        <v>645.92830726647685</v>
      </c>
      <c r="N54" s="25">
        <v>695.03898174194569</v>
      </c>
      <c r="O54" s="25">
        <v>755.14455935785895</v>
      </c>
      <c r="P54" s="25">
        <v>811.13174702370065</v>
      </c>
      <c r="Q54" s="25">
        <v>925.52753448023702</v>
      </c>
      <c r="R54" s="25">
        <v>1000.8623626890703</v>
      </c>
      <c r="S54" s="25">
        <v>1285.4933030580619</v>
      </c>
      <c r="T54" s="25">
        <v>1485.1613291795436</v>
      </c>
      <c r="U54" s="25">
        <v>1511.8749381020455</v>
      </c>
      <c r="V54" s="25">
        <v>1736.7491543316005</v>
      </c>
      <c r="W54" s="25">
        <v>1759.8250200568584</v>
      </c>
      <c r="X54" s="25">
        <v>1999.1884867315121</v>
      </c>
      <c r="Y54" s="25">
        <v>2461.6558835375449</v>
      </c>
      <c r="Z54" s="25">
        <v>2683.6552241113336</v>
      </c>
      <c r="AA54" s="25">
        <v>2940.2127906252949</v>
      </c>
      <c r="AB54" s="25">
        <v>2942.7191694844332</v>
      </c>
      <c r="AC54" s="25">
        <v>2778.8933470922188</v>
      </c>
      <c r="AD54" s="25">
        <v>2722.828274812523</v>
      </c>
      <c r="AE54" s="25">
        <v>2466.2990989813748</v>
      </c>
      <c r="AF54" s="25">
        <v>2633.1164445760369</v>
      </c>
      <c r="AG54" s="25">
        <v>2775.6222220323698</v>
      </c>
      <c r="AH54" s="25">
        <v>2827.6886233308801</v>
      </c>
      <c r="AI54" s="25">
        <v>2997.3195630242203</v>
      </c>
      <c r="AJ54" s="25">
        <v>2951.0596376612266</v>
      </c>
      <c r="AK54" s="25">
        <v>2875.189721135629</v>
      </c>
      <c r="AL54" s="25">
        <v>3084.6608310886099</v>
      </c>
      <c r="AM54" s="25">
        <v>3214.0518101151779</v>
      </c>
      <c r="AN54" s="25">
        <v>3514.1007433776604</v>
      </c>
      <c r="AO54" s="25">
        <v>3803.6232878049364</v>
      </c>
      <c r="AP54" s="25">
        <v>4421.5070741203108</v>
      </c>
      <c r="AQ54" s="25">
        <v>4690.2039500079309</v>
      </c>
      <c r="AR54" s="25">
        <v>4938.5238795595988</v>
      </c>
      <c r="AS54" s="25">
        <v>5258.3063104072171</v>
      </c>
      <c r="AT54" s="25">
        <v>5379.459475237164</v>
      </c>
      <c r="AU54" s="25">
        <v>5605.4348099384115</v>
      </c>
      <c r="AV54" s="25">
        <v>5951.0554090391142</v>
      </c>
      <c r="AW54" s="25">
        <v>6464.6711279170331</v>
      </c>
      <c r="AX54" s="25">
        <v>7260.7958994544015</v>
      </c>
      <c r="AY54" s="25">
        <v>8206.1623415710383</v>
      </c>
      <c r="AZ54" s="25">
        <v>9060.8040206785427</v>
      </c>
      <c r="BA54" s="25">
        <v>10234.809955509079</v>
      </c>
      <c r="BB54" s="25">
        <v>8588.7150627434003</v>
      </c>
      <c r="BC54" s="25">
        <v>9263.0295911710709</v>
      </c>
      <c r="BD54" s="25">
        <v>9929.7708618418637</v>
      </c>
      <c r="BE54" s="25">
        <v>10200.020281835446</v>
      </c>
      <c r="BF54" s="25">
        <v>10321.240321731599</v>
      </c>
      <c r="BG54" s="25">
        <v>10402.313665872556</v>
      </c>
      <c r="BH54" s="25">
        <v>10181.806156993292</v>
      </c>
      <c r="BI54" s="25">
        <v>9557.6677662423936</v>
      </c>
      <c r="BJ54" s="25">
        <v>9915.7446840993616</v>
      </c>
      <c r="BK54" s="25">
        <v>10250.291732339681</v>
      </c>
      <c r="BL54" s="25">
        <v>10406.67071015305</v>
      </c>
      <c r="BM54" s="25">
        <v>8857.8709218609074</v>
      </c>
      <c r="BN54" s="25">
        <v>9352.2820283822439</v>
      </c>
    </row>
    <row r="55" spans="1:66" x14ac:dyDescent="0.25">
      <c r="A55" s="25" t="s">
        <v>468</v>
      </c>
      <c r="B55" s="25" t="s">
        <v>175</v>
      </c>
      <c r="C55" s="25" t="s">
        <v>1255</v>
      </c>
      <c r="D55" s="25" t="s">
        <v>1256</v>
      </c>
      <c r="O55" s="25">
        <v>653.42695323462112</v>
      </c>
      <c r="P55" s="25">
        <v>779.72378935840391</v>
      </c>
      <c r="Q55" s="25">
        <v>901.36710443601248</v>
      </c>
      <c r="R55" s="25">
        <v>1088.1269727021165</v>
      </c>
      <c r="S55" s="25">
        <v>1223.6913493702484</v>
      </c>
      <c r="T55" s="25">
        <v>1379.0818408649818</v>
      </c>
      <c r="U55" s="25">
        <v>1443.3024333583057</v>
      </c>
      <c r="V55" s="25">
        <v>1472.7295819094095</v>
      </c>
      <c r="W55" s="25">
        <v>1835.1115363808847</v>
      </c>
      <c r="X55" s="25">
        <v>2000.2801889183506</v>
      </c>
      <c r="Y55" s="25">
        <v>2021.7246352881291</v>
      </c>
      <c r="Z55" s="25">
        <v>2035.6072307883317</v>
      </c>
      <c r="AA55" s="25">
        <v>2107.9324290252921</v>
      </c>
      <c r="AB55" s="25">
        <v>2224.6534858448354</v>
      </c>
      <c r="AC55" s="25">
        <v>2396.3536618671692</v>
      </c>
      <c r="AD55" s="25">
        <v>2269.8252186939649</v>
      </c>
      <c r="AE55" s="25">
        <v>2378.9107225614562</v>
      </c>
      <c r="AF55" s="25">
        <v>2451.1329993483687</v>
      </c>
      <c r="AG55" s="25">
        <v>2640.918422202019</v>
      </c>
      <c r="AH55" s="25">
        <v>2572.6916950422378</v>
      </c>
      <c r="AI55" s="25">
        <v>2703.168294187511</v>
      </c>
      <c r="AJ55" s="25">
        <v>2278.2103870806541</v>
      </c>
      <c r="AK55" s="25">
        <v>2057.103595496962</v>
      </c>
      <c r="AL55" s="25">
        <v>2073.0937120795897</v>
      </c>
      <c r="AM55" s="25">
        <v>2624.7570348554796</v>
      </c>
      <c r="AN55" s="25">
        <v>2794.7388083644692</v>
      </c>
      <c r="AO55" s="25">
        <v>2286.9290543211919</v>
      </c>
      <c r="AP55" s="25">
        <v>2308.1466150669762</v>
      </c>
      <c r="AQ55" s="25">
        <v>2331.4626913698035</v>
      </c>
      <c r="AR55" s="25">
        <v>2558.9041011854838</v>
      </c>
      <c r="AS55" s="25">
        <v>2747.1003034847768</v>
      </c>
      <c r="AT55" s="25">
        <v>2837.7357300829867</v>
      </c>
      <c r="AU55" s="25">
        <v>2999.2417629671745</v>
      </c>
      <c r="AV55" s="25">
        <v>3197.1331846434091</v>
      </c>
      <c r="AW55" s="25">
        <v>3395.7108429065747</v>
      </c>
      <c r="AX55" s="25">
        <v>3786.663450423413</v>
      </c>
      <c r="AY55" s="25">
        <v>4336.6380247013567</v>
      </c>
      <c r="AZ55" s="25">
        <v>4822.887396013246</v>
      </c>
      <c r="BA55" s="25">
        <v>5010.4347148257984</v>
      </c>
      <c r="BB55" s="25">
        <v>5120.0642362203389</v>
      </c>
      <c r="BC55" s="25">
        <v>5305.8835779013425</v>
      </c>
      <c r="BD55" s="25">
        <v>6139.7187832588497</v>
      </c>
      <c r="BE55" s="25">
        <v>6497.3147642130589</v>
      </c>
      <c r="BF55" s="25">
        <v>6837.711679858814</v>
      </c>
      <c r="BG55" s="25">
        <v>7133.3376787590669</v>
      </c>
      <c r="BH55" s="25">
        <v>7694.0146371094106</v>
      </c>
      <c r="BI55" s="25">
        <v>8060.7965976151263</v>
      </c>
      <c r="BJ55" s="25">
        <v>8541.2136864370714</v>
      </c>
      <c r="BK55" s="25">
        <v>8824.1940084384169</v>
      </c>
      <c r="BL55" s="25">
        <v>9125.8786794952011</v>
      </c>
      <c r="BM55" s="25">
        <v>9477.8528732677078</v>
      </c>
    </row>
    <row r="56" spans="1:66" x14ac:dyDescent="0.25">
      <c r="A56" s="25" t="s">
        <v>469</v>
      </c>
      <c r="B56" s="25" t="s">
        <v>1268</v>
      </c>
      <c r="C56" s="25" t="s">
        <v>1255</v>
      </c>
      <c r="D56" s="25" t="s">
        <v>1256</v>
      </c>
      <c r="BD56" s="25">
        <v>19446.456574710181</v>
      </c>
      <c r="BE56" s="25">
        <v>19886.678368213168</v>
      </c>
      <c r="BF56" s="25">
        <v>19762.739621628974</v>
      </c>
      <c r="BG56" s="25">
        <v>19552.660553206963</v>
      </c>
      <c r="BH56" s="25">
        <v>19260.269845344967</v>
      </c>
      <c r="BI56" s="25">
        <v>18881.830615241728</v>
      </c>
      <c r="BJ56" s="25">
        <v>18788.807283932638</v>
      </c>
      <c r="BK56" s="25">
        <v>18956.097914296286</v>
      </c>
      <c r="BL56" s="25">
        <v>19024.17723021709</v>
      </c>
      <c r="BM56" s="25">
        <v>16109.861666550638</v>
      </c>
    </row>
    <row r="57" spans="1:66" x14ac:dyDescent="0.25">
      <c r="A57" s="25" t="s">
        <v>467</v>
      </c>
      <c r="B57" s="25" t="s">
        <v>168</v>
      </c>
      <c r="C57" s="25" t="s">
        <v>1255</v>
      </c>
      <c r="D57" s="25" t="s">
        <v>1256</v>
      </c>
      <c r="AY57" s="25">
        <v>82801.543466821357</v>
      </c>
      <c r="AZ57" s="25">
        <v>85433.030279886618</v>
      </c>
      <c r="BA57" s="25">
        <v>85188.336028590304</v>
      </c>
      <c r="BB57" s="25">
        <v>77400.422369887398</v>
      </c>
      <c r="BC57" s="25">
        <v>73351.757764780021</v>
      </c>
      <c r="BD57" s="25">
        <v>72329.662298400013</v>
      </c>
      <c r="BE57" s="25">
        <v>72777.147836928387</v>
      </c>
      <c r="BF57" s="25">
        <v>73514.669650499098</v>
      </c>
      <c r="BG57" s="25">
        <v>74990.432744286765</v>
      </c>
      <c r="BH57" s="25">
        <v>76284.194295110123</v>
      </c>
      <c r="BI57" s="25">
        <v>78471.628135525709</v>
      </c>
      <c r="BJ57" s="25">
        <v>81513.162834139832</v>
      </c>
      <c r="BK57" s="25">
        <v>86180.539694844541</v>
      </c>
      <c r="BL57" s="25">
        <v>91513.042673381016</v>
      </c>
      <c r="BM57" s="25">
        <v>85346.761952665824</v>
      </c>
    </row>
    <row r="58" spans="1:66" x14ac:dyDescent="0.25">
      <c r="A58" s="25" t="s">
        <v>390</v>
      </c>
      <c r="B58" s="25" t="s">
        <v>148</v>
      </c>
      <c r="C58" s="25" t="s">
        <v>1255</v>
      </c>
      <c r="D58" s="25" t="s">
        <v>1256</v>
      </c>
      <c r="T58" s="25">
        <v>976.334228515625</v>
      </c>
      <c r="U58" s="25">
        <v>1157.41162109375</v>
      </c>
      <c r="V58" s="25">
        <v>1476.271484375</v>
      </c>
      <c r="W58" s="25">
        <v>1929.40356445313</v>
      </c>
      <c r="X58" s="25">
        <v>2559.259765625</v>
      </c>
      <c r="Y58" s="25">
        <v>4232.02294921875</v>
      </c>
      <c r="Z58" s="25">
        <v>4033.24047851563</v>
      </c>
      <c r="AA58" s="25">
        <v>4122.78466796875</v>
      </c>
      <c r="AB58" s="25">
        <v>4091.04858398438</v>
      </c>
      <c r="AC58" s="25">
        <v>4258.74365234375</v>
      </c>
      <c r="AD58" s="25">
        <v>4488.287109375</v>
      </c>
      <c r="AE58" s="25">
        <v>5642.63134765625</v>
      </c>
      <c r="AF58" s="25">
        <v>6690.578125</v>
      </c>
      <c r="AG58" s="25">
        <v>7645.6298828125</v>
      </c>
      <c r="AH58" s="25">
        <v>8038.9140625</v>
      </c>
      <c r="AI58" s="25">
        <v>9641.5751953125</v>
      </c>
      <c r="AJ58" s="25">
        <v>9696.099609375</v>
      </c>
      <c r="AK58" s="25">
        <v>11310.072265625</v>
      </c>
      <c r="AL58" s="25">
        <v>10526.1416015625</v>
      </c>
      <c r="AM58" s="25">
        <v>11617.6923828125</v>
      </c>
      <c r="AN58" s="25">
        <v>15261.41015625</v>
      </c>
      <c r="AO58" s="25">
        <v>15139.2265625</v>
      </c>
      <c r="AP58" s="25">
        <v>14234.244140625</v>
      </c>
      <c r="AQ58" s="25">
        <v>15092.826171875</v>
      </c>
      <c r="AR58" s="25">
        <v>15287.9189453125</v>
      </c>
      <c r="AS58" s="25">
        <v>14388.34765625</v>
      </c>
      <c r="AT58" s="25">
        <v>14821.447265625</v>
      </c>
      <c r="AU58" s="25">
        <v>16093.21484375</v>
      </c>
      <c r="AV58" s="25">
        <v>20252.23828125</v>
      </c>
      <c r="AW58" s="25">
        <v>23792.62109375</v>
      </c>
      <c r="AX58" s="25">
        <v>24959.259765625</v>
      </c>
      <c r="AY58" s="25">
        <v>26729.32421875</v>
      </c>
      <c r="AZ58" s="25">
        <v>31244.92578125</v>
      </c>
      <c r="BA58" s="25">
        <v>35397.36328125</v>
      </c>
      <c r="BB58" s="25">
        <v>32109.2421875</v>
      </c>
      <c r="BC58" s="25">
        <v>31023.638671875</v>
      </c>
      <c r="BD58" s="25">
        <v>32396.38671875</v>
      </c>
      <c r="BE58" s="25">
        <v>28912.15625</v>
      </c>
      <c r="BF58" s="25">
        <v>27729.193359375</v>
      </c>
      <c r="BG58" s="25">
        <v>27163.33203125</v>
      </c>
      <c r="BH58" s="25">
        <v>23408.3359375</v>
      </c>
      <c r="BI58" s="25">
        <v>24605.919921875</v>
      </c>
      <c r="BJ58" s="25">
        <v>26608.875</v>
      </c>
      <c r="BK58" s="25">
        <v>29334.111328125</v>
      </c>
      <c r="BL58" s="25">
        <v>29206.076171875</v>
      </c>
      <c r="BM58" s="25">
        <v>27681.56640625</v>
      </c>
      <c r="BN58" s="25">
        <v>30798.4765625</v>
      </c>
    </row>
    <row r="59" spans="1:66" x14ac:dyDescent="0.25">
      <c r="A59" s="25" t="s">
        <v>408</v>
      </c>
      <c r="B59" s="25" t="s">
        <v>407</v>
      </c>
      <c r="C59" s="25" t="s">
        <v>1255</v>
      </c>
      <c r="D59" s="25" t="s">
        <v>1256</v>
      </c>
      <c r="AI59" s="25">
        <v>3941.5030940694105</v>
      </c>
      <c r="AJ59" s="25">
        <v>2896.6091306550356</v>
      </c>
      <c r="AK59" s="25">
        <v>3372.8654295110141</v>
      </c>
      <c r="AL59" s="25">
        <v>3956.1783495612995</v>
      </c>
      <c r="AM59" s="25">
        <v>4630.5512167435272</v>
      </c>
      <c r="AN59" s="25">
        <v>5824.1212911957427</v>
      </c>
      <c r="AO59" s="25">
        <v>6532.8370547019849</v>
      </c>
      <c r="AP59" s="25">
        <v>6034.4884373193499</v>
      </c>
      <c r="AQ59" s="25">
        <v>6489.7036188032998</v>
      </c>
      <c r="AR59" s="25">
        <v>6337.4191203712589</v>
      </c>
      <c r="AS59" s="25">
        <v>6029.0381927535791</v>
      </c>
      <c r="AT59" s="25">
        <v>6637.0416571398137</v>
      </c>
      <c r="AU59" s="25">
        <v>8060.868702924241</v>
      </c>
      <c r="AV59" s="25">
        <v>9818.5684930748848</v>
      </c>
      <c r="AW59" s="25">
        <v>11749.852664357717</v>
      </c>
      <c r="AX59" s="25">
        <v>13430.669895561346</v>
      </c>
      <c r="AY59" s="25">
        <v>15261.797591113764</v>
      </c>
      <c r="AZ59" s="25">
        <v>18466.547929921559</v>
      </c>
      <c r="BA59" s="25">
        <v>22804.577677450729</v>
      </c>
      <c r="BB59" s="25">
        <v>19861.697429525586</v>
      </c>
      <c r="BC59" s="25">
        <v>19960.068487215722</v>
      </c>
      <c r="BD59" s="25">
        <v>21871.266075412812</v>
      </c>
      <c r="BE59" s="25">
        <v>19870.801212340346</v>
      </c>
      <c r="BF59" s="25">
        <v>20133.169143135263</v>
      </c>
      <c r="BG59" s="25">
        <v>19890.919905664778</v>
      </c>
      <c r="BH59" s="25">
        <v>17829.698322366781</v>
      </c>
      <c r="BI59" s="25">
        <v>18575.232027191487</v>
      </c>
      <c r="BJ59" s="25">
        <v>20636.199952434956</v>
      </c>
      <c r="BK59" s="25">
        <v>23419.735613650162</v>
      </c>
      <c r="BL59" s="25">
        <v>23660.148806831683</v>
      </c>
      <c r="BM59" s="25">
        <v>22933.49959092365</v>
      </c>
      <c r="BN59" s="25">
        <v>26378.499957547705</v>
      </c>
    </row>
    <row r="60" spans="1:66" x14ac:dyDescent="0.25">
      <c r="A60" s="25" t="s">
        <v>452</v>
      </c>
      <c r="B60" s="25" t="s">
        <v>43</v>
      </c>
      <c r="C60" s="25" t="s">
        <v>1255</v>
      </c>
      <c r="D60" s="25" t="s">
        <v>1256</v>
      </c>
      <c r="O60" s="25">
        <v>2761.1668328933929</v>
      </c>
      <c r="P60" s="25">
        <v>3192.1336156374291</v>
      </c>
      <c r="Q60" s="25">
        <v>3809.9814448945558</v>
      </c>
      <c r="R60" s="25">
        <v>5046.7551030581499</v>
      </c>
      <c r="S60" s="25">
        <v>5639.077621296794</v>
      </c>
      <c r="T60" s="25">
        <v>6236.3588812986009</v>
      </c>
      <c r="U60" s="25">
        <v>6634.8568990930917</v>
      </c>
      <c r="V60" s="25">
        <v>7682.9537749288247</v>
      </c>
      <c r="W60" s="25">
        <v>9482.0428496471577</v>
      </c>
      <c r="X60" s="25">
        <v>11281.023324508136</v>
      </c>
      <c r="Y60" s="25">
        <v>12138.308103426707</v>
      </c>
      <c r="Z60" s="25">
        <v>10209.073115384628</v>
      </c>
      <c r="AA60" s="25">
        <v>9913.7376415939507</v>
      </c>
      <c r="AB60" s="25">
        <v>9864.3449403866034</v>
      </c>
      <c r="AC60" s="25">
        <v>9313.1694124311816</v>
      </c>
      <c r="AD60" s="25">
        <v>9429.569216882137</v>
      </c>
      <c r="AE60" s="25">
        <v>13461.831003414711</v>
      </c>
      <c r="AF60" s="25">
        <v>16677.510788159987</v>
      </c>
      <c r="AG60" s="25">
        <v>17931.282322887593</v>
      </c>
      <c r="AH60" s="25">
        <v>17764.376445832982</v>
      </c>
      <c r="AI60" s="25">
        <v>22303.961326662753</v>
      </c>
      <c r="AJ60" s="25">
        <v>23357.757725073017</v>
      </c>
      <c r="AK60" s="25">
        <v>26438.230388841715</v>
      </c>
      <c r="AL60" s="25">
        <v>25522.629573361766</v>
      </c>
      <c r="AM60" s="25">
        <v>27076.606750140018</v>
      </c>
      <c r="AN60" s="25">
        <v>31658.349378913532</v>
      </c>
      <c r="AO60" s="25">
        <v>30485.866548227867</v>
      </c>
      <c r="AP60" s="25">
        <v>26964.049467267312</v>
      </c>
      <c r="AQ60" s="25">
        <v>27289.059360319126</v>
      </c>
      <c r="AR60" s="25">
        <v>26734.942536925155</v>
      </c>
      <c r="AS60" s="25">
        <v>23694.760483067272</v>
      </c>
      <c r="AT60" s="25">
        <v>23628.327212236705</v>
      </c>
      <c r="AU60" s="25">
        <v>25197.265600184772</v>
      </c>
      <c r="AV60" s="25">
        <v>30310.35759637738</v>
      </c>
      <c r="AW60" s="25">
        <v>34106.658122400127</v>
      </c>
      <c r="AX60" s="25">
        <v>34520.23964924959</v>
      </c>
      <c r="AY60" s="25">
        <v>36353.880334363101</v>
      </c>
      <c r="AZ60" s="25">
        <v>41640.080869514699</v>
      </c>
      <c r="BA60" s="25">
        <v>45612.71062214415</v>
      </c>
      <c r="BB60" s="25">
        <v>41650.367829716219</v>
      </c>
      <c r="BC60" s="25">
        <v>41572.455948150739</v>
      </c>
      <c r="BD60" s="25">
        <v>46705.895796335339</v>
      </c>
      <c r="BE60" s="25">
        <v>43855.854465861754</v>
      </c>
      <c r="BF60" s="25">
        <v>46298.922917734082</v>
      </c>
      <c r="BG60" s="25">
        <v>48023.86998454624</v>
      </c>
      <c r="BH60" s="25">
        <v>41103.256436376832</v>
      </c>
      <c r="BI60" s="25">
        <v>42136.120790799105</v>
      </c>
      <c r="BJ60" s="25">
        <v>44652.589172271859</v>
      </c>
      <c r="BK60" s="25">
        <v>47973.607623509692</v>
      </c>
      <c r="BL60" s="25">
        <v>46794.899291560272</v>
      </c>
      <c r="BM60" s="25">
        <v>46252.689304489213</v>
      </c>
      <c r="BN60" s="25">
        <v>50801.78671053076</v>
      </c>
    </row>
    <row r="61" spans="1:66" x14ac:dyDescent="0.25">
      <c r="A61" s="25" t="s">
        <v>290</v>
      </c>
      <c r="B61" s="25" t="s">
        <v>173</v>
      </c>
      <c r="C61" s="25" t="s">
        <v>1255</v>
      </c>
      <c r="D61" s="25" t="s">
        <v>1256</v>
      </c>
      <c r="AD61" s="25">
        <v>801.18213935827043</v>
      </c>
      <c r="AF61" s="25">
        <v>761.45944174397448</v>
      </c>
      <c r="AG61" s="25">
        <v>748.20373545732218</v>
      </c>
      <c r="AH61" s="25">
        <v>725.75411604546991</v>
      </c>
      <c r="AI61" s="25">
        <v>766.14744294542106</v>
      </c>
      <c r="AJ61" s="25">
        <v>762.01257743070153</v>
      </c>
      <c r="AK61" s="25">
        <v>777.26738455591931</v>
      </c>
      <c r="AL61" s="25">
        <v>753.50922424084615</v>
      </c>
      <c r="AM61" s="25">
        <v>790.03480398107115</v>
      </c>
      <c r="AN61" s="25">
        <v>789.55552652730216</v>
      </c>
      <c r="AO61" s="25">
        <v>767.50627707705621</v>
      </c>
      <c r="AP61" s="25">
        <v>760.64077608385855</v>
      </c>
      <c r="AQ61" s="25">
        <v>755.75947227375093</v>
      </c>
      <c r="AR61" s="25">
        <v>765.85832324575176</v>
      </c>
      <c r="AS61" s="25">
        <v>768.18357034367796</v>
      </c>
      <c r="AT61" s="25">
        <v>780.90396131636692</v>
      </c>
      <c r="AU61" s="25">
        <v>791.38418067332441</v>
      </c>
      <c r="AV61" s="25">
        <v>818.86878571933357</v>
      </c>
      <c r="AW61" s="25">
        <v>863.23608736857511</v>
      </c>
      <c r="AX61" s="25">
        <v>904.73667947644401</v>
      </c>
      <c r="AY61" s="25">
        <v>967.6795838078192</v>
      </c>
      <c r="AZ61" s="25">
        <v>1052.7191170069921</v>
      </c>
      <c r="BA61" s="25">
        <v>1223.8523634369215</v>
      </c>
      <c r="BB61" s="25">
        <v>1267.3173935456186</v>
      </c>
      <c r="BC61" s="25">
        <v>1343.2751249851856</v>
      </c>
      <c r="BD61" s="25">
        <v>1451.5480809061739</v>
      </c>
      <c r="BE61" s="25">
        <v>1559.2406506822642</v>
      </c>
      <c r="BF61" s="25">
        <v>2312.7209484208997</v>
      </c>
      <c r="BG61" s="25">
        <v>2464.2949050764887</v>
      </c>
      <c r="BH61" s="25">
        <v>2652.5132280803396</v>
      </c>
      <c r="BI61" s="25">
        <v>2803.6891249446153</v>
      </c>
      <c r="BJ61" s="25">
        <v>2926.1533039149649</v>
      </c>
      <c r="BK61" s="25">
        <v>3038.269738159448</v>
      </c>
      <c r="BL61" s="25">
        <v>3172.7506849299198</v>
      </c>
      <c r="BM61" s="25">
        <v>3219.7011277934671</v>
      </c>
      <c r="BN61" s="25">
        <v>3363.7120481436559</v>
      </c>
    </row>
    <row r="62" spans="1:66" x14ac:dyDescent="0.25">
      <c r="A62" s="25" t="s">
        <v>470</v>
      </c>
      <c r="B62" s="25" t="s">
        <v>250</v>
      </c>
      <c r="C62" s="25" t="s">
        <v>1255</v>
      </c>
      <c r="D62" s="25" t="s">
        <v>1256</v>
      </c>
      <c r="V62" s="25">
        <v>624.60612185514481</v>
      </c>
      <c r="W62" s="25">
        <v>769.11975707533054</v>
      </c>
      <c r="X62" s="25">
        <v>733.96156468635127</v>
      </c>
      <c r="Y62" s="25">
        <v>966.63019906706666</v>
      </c>
      <c r="Z62" s="25">
        <v>1090.2009070174352</v>
      </c>
      <c r="AA62" s="25">
        <v>1193.5100606125241</v>
      </c>
      <c r="AB62" s="25">
        <v>1324.649474806421</v>
      </c>
      <c r="AC62" s="25">
        <v>1478.1717458053345</v>
      </c>
      <c r="AD62" s="25">
        <v>1632.2473665491409</v>
      </c>
      <c r="AE62" s="25">
        <v>1863.5060666269389</v>
      </c>
      <c r="AF62" s="25">
        <v>2113.9271518672149</v>
      </c>
      <c r="AG62" s="25">
        <v>2402.7717810772633</v>
      </c>
      <c r="AH62" s="25">
        <v>2617.8168457193369</v>
      </c>
      <c r="AI62" s="25">
        <v>2860.3224791915823</v>
      </c>
      <c r="AJ62" s="25">
        <v>3122.6531816213105</v>
      </c>
      <c r="AK62" s="25">
        <v>3317.8246712678147</v>
      </c>
      <c r="AL62" s="25">
        <v>3466.9988692977195</v>
      </c>
      <c r="AM62" s="25">
        <v>3721.2723674634599</v>
      </c>
      <c r="AN62" s="25">
        <v>3860.8005375461953</v>
      </c>
      <c r="AO62" s="25">
        <v>4120.5811848531039</v>
      </c>
      <c r="AP62" s="25">
        <v>4292.1136798629996</v>
      </c>
      <c r="AQ62" s="25">
        <v>4593.8633445579571</v>
      </c>
      <c r="AR62" s="25">
        <v>4751.0921014386668</v>
      </c>
      <c r="AS62" s="25">
        <v>4787.8014410677724</v>
      </c>
      <c r="AT62" s="25">
        <v>4883.0030242669645</v>
      </c>
      <c r="AU62" s="25">
        <v>4770.851894276866</v>
      </c>
      <c r="AV62" s="25">
        <v>4897.3083665389158</v>
      </c>
      <c r="AW62" s="25">
        <v>5216.8724338301108</v>
      </c>
      <c r="AX62" s="25">
        <v>5160.8891407701267</v>
      </c>
      <c r="AY62" s="25">
        <v>5518.4231999187177</v>
      </c>
      <c r="AZ62" s="25">
        <v>5951.8634133377691</v>
      </c>
      <c r="BA62" s="25">
        <v>6468.9447668171069</v>
      </c>
      <c r="BB62" s="25">
        <v>6903.1458061494186</v>
      </c>
      <c r="BC62" s="25">
        <v>6967.3649551466051</v>
      </c>
      <c r="BD62" s="25">
        <v>7065.4603723759856</v>
      </c>
      <c r="BE62" s="25">
        <v>6849.4559333694542</v>
      </c>
      <c r="BF62" s="25">
        <v>7016.3800714780018</v>
      </c>
      <c r="BG62" s="25">
        <v>7317.4861432165444</v>
      </c>
      <c r="BH62" s="25">
        <v>7597.2888940925468</v>
      </c>
      <c r="BI62" s="25">
        <v>8080.9686234118617</v>
      </c>
      <c r="BJ62" s="25">
        <v>7298.5145795109411</v>
      </c>
      <c r="BK62" s="25">
        <v>7745.3769632587382</v>
      </c>
      <c r="BL62" s="25">
        <v>8516.2800389516069</v>
      </c>
      <c r="BM62" s="25">
        <v>7003.8590214723345</v>
      </c>
      <c r="BN62" s="25">
        <v>7559.975039052797</v>
      </c>
    </row>
    <row r="63" spans="1:66" x14ac:dyDescent="0.25">
      <c r="A63" s="25" t="s">
        <v>417</v>
      </c>
      <c r="B63" s="25" t="s">
        <v>81</v>
      </c>
      <c r="C63" s="25" t="s">
        <v>1255</v>
      </c>
      <c r="D63" s="25" t="s">
        <v>1256</v>
      </c>
      <c r="K63" s="25">
        <v>2487.1361809088389</v>
      </c>
      <c r="L63" s="25">
        <v>2700.7462896467719</v>
      </c>
      <c r="M63" s="25">
        <v>2776.1353904434427</v>
      </c>
      <c r="N63" s="25">
        <v>3151.1331613469451</v>
      </c>
      <c r="O63" s="25">
        <v>3464.4551557319623</v>
      </c>
      <c r="P63" s="25">
        <v>3845.5060887917516</v>
      </c>
      <c r="Q63" s="25">
        <v>4654.2989360392157</v>
      </c>
      <c r="R63" s="25">
        <v>6119.370222186677</v>
      </c>
      <c r="S63" s="25">
        <v>6770.750026828925</v>
      </c>
      <c r="T63" s="25">
        <v>7999.1126667648377</v>
      </c>
      <c r="U63" s="25">
        <v>8787.5897219329672</v>
      </c>
      <c r="V63" s="25">
        <v>9783.852021513223</v>
      </c>
      <c r="W63" s="25">
        <v>11826.01861305033</v>
      </c>
      <c r="X63" s="25">
        <v>13751.998948016029</v>
      </c>
      <c r="Y63" s="25">
        <v>13883.887143273194</v>
      </c>
      <c r="Z63" s="25">
        <v>12081.801049607682</v>
      </c>
      <c r="AA63" s="25">
        <v>11804.432888013429</v>
      </c>
      <c r="AB63" s="25">
        <v>11857.892135723148</v>
      </c>
      <c r="AC63" s="25">
        <v>11562.919077848665</v>
      </c>
      <c r="AD63" s="25">
        <v>12253.100214178539</v>
      </c>
      <c r="AE63" s="25">
        <v>17201.088812967369</v>
      </c>
      <c r="AF63" s="25">
        <v>21340.727862552438</v>
      </c>
      <c r="AG63" s="25">
        <v>22527.046726563101</v>
      </c>
      <c r="AH63" s="25">
        <v>21901.054745943984</v>
      </c>
      <c r="AI63" s="25">
        <v>26891.446448957078</v>
      </c>
      <c r="AJ63" s="25">
        <v>27011.37745900514</v>
      </c>
      <c r="AK63" s="25">
        <v>29569.660356711156</v>
      </c>
      <c r="AL63" s="25">
        <v>27597.975228635663</v>
      </c>
      <c r="AM63" s="25">
        <v>29995.579623547947</v>
      </c>
      <c r="AN63" s="25">
        <v>35351.365460681853</v>
      </c>
      <c r="AO63" s="25">
        <v>35650.714086099404</v>
      </c>
      <c r="AP63" s="25">
        <v>32835.939939883254</v>
      </c>
      <c r="AQ63" s="25">
        <v>33368.142415091963</v>
      </c>
      <c r="AR63" s="25">
        <v>33440.794805420432</v>
      </c>
      <c r="AS63" s="25">
        <v>30743.547681635428</v>
      </c>
      <c r="AT63" s="25">
        <v>30751.654348268032</v>
      </c>
      <c r="AU63" s="25">
        <v>33228.693544881928</v>
      </c>
      <c r="AV63" s="25">
        <v>40458.777398660881</v>
      </c>
      <c r="AW63" s="25">
        <v>46511.598332430505</v>
      </c>
      <c r="AX63" s="25">
        <v>48799.825601127486</v>
      </c>
      <c r="AY63" s="25">
        <v>52026.999514272291</v>
      </c>
      <c r="AZ63" s="25">
        <v>58487.054967769582</v>
      </c>
      <c r="BA63" s="25">
        <v>64322.063502084209</v>
      </c>
      <c r="BB63" s="25">
        <v>58163.276876281459</v>
      </c>
      <c r="BC63" s="25">
        <v>58041.398436338481</v>
      </c>
      <c r="BD63" s="25">
        <v>61753.647131976963</v>
      </c>
      <c r="BE63" s="25">
        <v>58507.508051785189</v>
      </c>
      <c r="BF63" s="25">
        <v>61191.193704202844</v>
      </c>
      <c r="BG63" s="25">
        <v>62548.984733290752</v>
      </c>
      <c r="BH63" s="25">
        <v>53254.856370091584</v>
      </c>
      <c r="BI63" s="25">
        <v>54663.998371919501</v>
      </c>
      <c r="BJ63" s="25">
        <v>57610.098180113484</v>
      </c>
      <c r="BK63" s="25">
        <v>61591.928869895812</v>
      </c>
      <c r="BL63" s="25">
        <v>59775.735096451463</v>
      </c>
      <c r="BM63" s="25">
        <v>61063.316430423787</v>
      </c>
      <c r="BN63" s="25">
        <v>67803.047104640253</v>
      </c>
    </row>
    <row r="64" spans="1:66" x14ac:dyDescent="0.25">
      <c r="A64" s="25" t="s">
        <v>471</v>
      </c>
      <c r="B64" s="25" t="s">
        <v>127</v>
      </c>
      <c r="C64" s="25" t="s">
        <v>1255</v>
      </c>
      <c r="D64" s="25" t="s">
        <v>1256</v>
      </c>
      <c r="E64" s="25">
        <v>204.11487143246569</v>
      </c>
      <c r="F64" s="25">
        <v>192.02761251123658</v>
      </c>
      <c r="G64" s="25">
        <v>234.05162938672851</v>
      </c>
      <c r="H64" s="25">
        <v>258.59578187575414</v>
      </c>
      <c r="I64" s="25">
        <v>272.97480013297405</v>
      </c>
      <c r="J64" s="25">
        <v>229.02350011656191</v>
      </c>
      <c r="K64" s="25">
        <v>245.9875453648136</v>
      </c>
      <c r="L64" s="25">
        <v>250.97620722272077</v>
      </c>
      <c r="M64" s="25">
        <v>254.05179775019016</v>
      </c>
      <c r="N64" s="25">
        <v>281.37760462936478</v>
      </c>
      <c r="O64" s="25">
        <v>330.13150590192015</v>
      </c>
      <c r="P64" s="25">
        <v>360.15285263102845</v>
      </c>
      <c r="Q64" s="25">
        <v>417.91926087548973</v>
      </c>
      <c r="R64" s="25">
        <v>480.05306625502101</v>
      </c>
      <c r="S64" s="25">
        <v>583.48442130299486</v>
      </c>
      <c r="T64" s="25">
        <v>699.60300367450964</v>
      </c>
      <c r="U64" s="25">
        <v>748.99062070026969</v>
      </c>
      <c r="V64" s="25">
        <v>848.28541713207005</v>
      </c>
      <c r="W64" s="25">
        <v>854.64716199520683</v>
      </c>
      <c r="X64" s="25">
        <v>969.49804832715392</v>
      </c>
      <c r="Y64" s="25">
        <v>1164.9522246050908</v>
      </c>
      <c r="Z64" s="25">
        <v>1273.8264406631181</v>
      </c>
      <c r="AA64" s="25">
        <v>1362.5106690778769</v>
      </c>
      <c r="AB64" s="25">
        <v>1487.2758283240507</v>
      </c>
      <c r="AC64" s="25">
        <v>1831.0864593730653</v>
      </c>
      <c r="AD64" s="25">
        <v>780.3858657861573</v>
      </c>
      <c r="AE64" s="25">
        <v>928.03224876354875</v>
      </c>
      <c r="AF64" s="25">
        <v>865.83175448466909</v>
      </c>
      <c r="AG64" s="25">
        <v>783.03540127052327</v>
      </c>
      <c r="AH64" s="25">
        <v>955.51737476050357</v>
      </c>
      <c r="AI64" s="25">
        <v>991.61484114723248</v>
      </c>
      <c r="AJ64" s="25">
        <v>1351.2985002409939</v>
      </c>
      <c r="AK64" s="25">
        <v>1566.5296234419079</v>
      </c>
      <c r="AL64" s="25">
        <v>1733.3995364983375</v>
      </c>
      <c r="AM64" s="25">
        <v>1905.9434963905105</v>
      </c>
      <c r="AN64" s="25">
        <v>2127.7480889330586</v>
      </c>
      <c r="AO64" s="25">
        <v>2293.7543814761348</v>
      </c>
      <c r="AP64" s="25">
        <v>2476.0604030492323</v>
      </c>
      <c r="AQ64" s="25">
        <v>2638.3132701342547</v>
      </c>
      <c r="AR64" s="25">
        <v>2653.225123846722</v>
      </c>
      <c r="AS64" s="25">
        <v>2869.178138610213</v>
      </c>
      <c r="AT64" s="25">
        <v>2977.434510030675</v>
      </c>
      <c r="AU64" s="25">
        <v>3110.3254470273673</v>
      </c>
      <c r="AV64" s="25">
        <v>2418.350421588782</v>
      </c>
      <c r="AW64" s="25">
        <v>2487.3290610568652</v>
      </c>
      <c r="AX64" s="25">
        <v>3932.784406508516</v>
      </c>
      <c r="AY64" s="25">
        <v>4109.0335914539082</v>
      </c>
      <c r="AZ64" s="25">
        <v>4707.7950524572479</v>
      </c>
      <c r="BA64" s="25">
        <v>5087.9832127843438</v>
      </c>
      <c r="BB64" s="25">
        <v>5039.4031221298501</v>
      </c>
      <c r="BC64" s="25">
        <v>5555.3920139381635</v>
      </c>
      <c r="BD64" s="25">
        <v>5913.4266488549274</v>
      </c>
      <c r="BE64" s="25">
        <v>6110.3665760338345</v>
      </c>
      <c r="BF64" s="25">
        <v>6238.1323665836162</v>
      </c>
      <c r="BG64" s="25">
        <v>6608.8255013006456</v>
      </c>
      <c r="BH64" s="25">
        <v>6921.5205943277633</v>
      </c>
      <c r="BI64" s="25">
        <v>7280.8836104122547</v>
      </c>
      <c r="BJ64" s="25">
        <v>7609.3532753402333</v>
      </c>
      <c r="BK64" s="25">
        <v>8050.6440762341617</v>
      </c>
      <c r="BL64" s="25">
        <v>8282.1171305092084</v>
      </c>
      <c r="BM64" s="25">
        <v>7268.1969096590956</v>
      </c>
      <c r="BN64" s="25">
        <v>8603.7899051815803</v>
      </c>
    </row>
    <row r="65" spans="1:66" x14ac:dyDescent="0.25">
      <c r="A65" s="25" t="s">
        <v>321</v>
      </c>
      <c r="B65" s="25" t="s">
        <v>99</v>
      </c>
      <c r="C65" s="25" t="s">
        <v>1255</v>
      </c>
      <c r="D65" s="25" t="s">
        <v>1256</v>
      </c>
      <c r="E65" s="25">
        <v>246.30375131947173</v>
      </c>
      <c r="F65" s="25">
        <v>214.77198010088949</v>
      </c>
      <c r="G65" s="25">
        <v>172.24250895718129</v>
      </c>
      <c r="H65" s="25">
        <v>226.89545012827077</v>
      </c>
      <c r="I65" s="25">
        <v>238.04371039420039</v>
      </c>
      <c r="J65" s="25">
        <v>249.88358560700883</v>
      </c>
      <c r="K65" s="25">
        <v>235.59813008212925</v>
      </c>
      <c r="L65" s="25">
        <v>253.92376552105782</v>
      </c>
      <c r="M65" s="25">
        <v>281.92578629113245</v>
      </c>
      <c r="N65" s="25">
        <v>302.7522636736216</v>
      </c>
      <c r="O65" s="25">
        <v>336.22469287626518</v>
      </c>
      <c r="P65" s="25">
        <v>341.38891847622</v>
      </c>
      <c r="Q65" s="25">
        <v>442.67762346528264</v>
      </c>
      <c r="R65" s="25">
        <v>554.29290896192458</v>
      </c>
      <c r="S65" s="25">
        <v>818.00822887595325</v>
      </c>
      <c r="T65" s="25">
        <v>936.79008217609828</v>
      </c>
      <c r="U65" s="25">
        <v>1037.6071598989311</v>
      </c>
      <c r="V65" s="25">
        <v>1192.7442268348898</v>
      </c>
      <c r="W65" s="25">
        <v>1456.4193959721472</v>
      </c>
      <c r="X65" s="25">
        <v>1782.699319755242</v>
      </c>
      <c r="Y65" s="25">
        <v>2203.0554610697668</v>
      </c>
      <c r="Z65" s="25">
        <v>2237.0867762862681</v>
      </c>
      <c r="AA65" s="25">
        <v>2210.3020356695743</v>
      </c>
      <c r="AB65" s="25">
        <v>2312.6556194825116</v>
      </c>
      <c r="AC65" s="25">
        <v>2467.3460818789913</v>
      </c>
      <c r="AD65" s="25">
        <v>2582.8790134427313</v>
      </c>
      <c r="AE65" s="25">
        <v>2756.9549811889274</v>
      </c>
      <c r="AF65" s="25">
        <v>2807.5036032110311</v>
      </c>
      <c r="AG65" s="25">
        <v>2417.3761889225207</v>
      </c>
      <c r="AH65" s="25">
        <v>2215.9638731835726</v>
      </c>
      <c r="AI65" s="25">
        <v>2408.8229852320751</v>
      </c>
      <c r="AJ65" s="25">
        <v>1731.6213697312633</v>
      </c>
      <c r="AK65" s="25">
        <v>1776.0282780526982</v>
      </c>
      <c r="AL65" s="25">
        <v>1807.2974509064265</v>
      </c>
      <c r="AM65" s="25">
        <v>1507.8866626901749</v>
      </c>
      <c r="AN65" s="25">
        <v>1452.2784342953146</v>
      </c>
      <c r="AO65" s="25">
        <v>1603.9403022018976</v>
      </c>
      <c r="AP65" s="25">
        <v>1619.7977486502916</v>
      </c>
      <c r="AQ65" s="25">
        <v>1596.0039257404189</v>
      </c>
      <c r="AR65" s="25">
        <v>1588.3489076722078</v>
      </c>
      <c r="AS65" s="25">
        <v>1765.0271461160066</v>
      </c>
      <c r="AT65" s="25">
        <v>1740.6066542766187</v>
      </c>
      <c r="AU65" s="25">
        <v>1781.8289079839385</v>
      </c>
      <c r="AV65" s="25">
        <v>2103.3812910693928</v>
      </c>
      <c r="AW65" s="25">
        <v>2610.185422434879</v>
      </c>
      <c r="AX65" s="25">
        <v>3113.0948831374585</v>
      </c>
      <c r="AY65" s="25">
        <v>3478.7100023756639</v>
      </c>
      <c r="AZ65" s="25">
        <v>3950.5129931247002</v>
      </c>
      <c r="BA65" s="25">
        <v>4923.6316154117949</v>
      </c>
      <c r="BB65" s="25">
        <v>3883.2709004358603</v>
      </c>
      <c r="BC65" s="25">
        <v>4480.786317664637</v>
      </c>
      <c r="BD65" s="25">
        <v>5455.6794034974728</v>
      </c>
      <c r="BE65" s="25">
        <v>5592.220114657528</v>
      </c>
      <c r="BF65" s="25">
        <v>5499.5873310533379</v>
      </c>
      <c r="BG65" s="25">
        <v>5493.0566945368701</v>
      </c>
      <c r="BH65" s="25">
        <v>4177.8895415169045</v>
      </c>
      <c r="BI65" s="25">
        <v>3946.4524471253653</v>
      </c>
      <c r="BJ65" s="25">
        <v>4109.698216957273</v>
      </c>
      <c r="BK65" s="25">
        <v>4142.0185584291658</v>
      </c>
      <c r="BL65" s="25">
        <v>3989.6682764523566</v>
      </c>
      <c r="BM65" s="25">
        <v>3306.8582083810356</v>
      </c>
      <c r="BN65" s="25">
        <v>3765.0346249470208</v>
      </c>
    </row>
    <row r="66" spans="1:66" x14ac:dyDescent="0.25">
      <c r="A66" s="25" t="s">
        <v>1270</v>
      </c>
      <c r="B66" s="25" t="s">
        <v>1269</v>
      </c>
      <c r="C66" s="25" t="s">
        <v>1255</v>
      </c>
      <c r="D66" s="25" t="s">
        <v>1256</v>
      </c>
      <c r="E66" s="25">
        <v>90.902092408291765</v>
      </c>
      <c r="F66" s="25">
        <v>80.06175616308677</v>
      </c>
      <c r="G66" s="25">
        <v>72.147881678904241</v>
      </c>
      <c r="H66" s="25">
        <v>76.205353061517641</v>
      </c>
      <c r="I66" s="25">
        <v>85.8397714197379</v>
      </c>
      <c r="J66" s="25">
        <v>97.483990794727418</v>
      </c>
      <c r="K66" s="25">
        <v>103.6823566450431</v>
      </c>
      <c r="L66" s="25">
        <v>98.03130933784071</v>
      </c>
      <c r="M66" s="25">
        <v>96.684772815665127</v>
      </c>
      <c r="N66" s="25">
        <v>105.60149590442722</v>
      </c>
      <c r="O66" s="25">
        <v>114.11579529864589</v>
      </c>
      <c r="P66" s="25">
        <v>119.40272833506376</v>
      </c>
      <c r="Q66" s="25">
        <v>132.07834942673085</v>
      </c>
      <c r="R66" s="25">
        <v>162.31488886358829</v>
      </c>
      <c r="S66" s="25">
        <v>179.66319292567235</v>
      </c>
      <c r="T66" s="25">
        <v>198.04794046919628</v>
      </c>
      <c r="U66" s="25">
        <v>197.75538687980614</v>
      </c>
      <c r="V66" s="25">
        <v>224.62120170285436</v>
      </c>
      <c r="W66" s="25">
        <v>214.42261251168443</v>
      </c>
      <c r="X66" s="25">
        <v>244.52395753698906</v>
      </c>
      <c r="Y66" s="25">
        <v>277.94137081777541</v>
      </c>
      <c r="Z66" s="25">
        <v>292.13050052447591</v>
      </c>
      <c r="AA66" s="25">
        <v>301.54506271166213</v>
      </c>
      <c r="AB66" s="25">
        <v>310.62886904667999</v>
      </c>
      <c r="AC66" s="25">
        <v>331.30107205196214</v>
      </c>
      <c r="AD66" s="25">
        <v>356.83502147997598</v>
      </c>
      <c r="AE66" s="25">
        <v>350.03054445673183</v>
      </c>
      <c r="AF66" s="25">
        <v>339.97303786954313</v>
      </c>
      <c r="AG66" s="25">
        <v>370.51990794954651</v>
      </c>
      <c r="AH66" s="25">
        <v>394.08403419477122</v>
      </c>
      <c r="AI66" s="25">
        <v>415.75044021080555</v>
      </c>
      <c r="AJ66" s="25">
        <v>444.1709650272071</v>
      </c>
      <c r="AK66" s="25">
        <v>490.92064207140908</v>
      </c>
      <c r="AL66" s="25">
        <v>531.782659846716</v>
      </c>
      <c r="AM66" s="25">
        <v>631.65790121512202</v>
      </c>
      <c r="AN66" s="25">
        <v>769.61162420121968</v>
      </c>
      <c r="AO66" s="25">
        <v>873.20194716269248</v>
      </c>
      <c r="AP66" s="25">
        <v>893.3272423794989</v>
      </c>
      <c r="AQ66" s="25">
        <v>804.46010682171675</v>
      </c>
      <c r="AR66" s="25">
        <v>876.03775844540951</v>
      </c>
      <c r="AS66" s="25">
        <v>954.96743371790262</v>
      </c>
      <c r="AT66" s="25">
        <v>1007.6537951739324</v>
      </c>
      <c r="AU66" s="25">
        <v>1105.2809735527644</v>
      </c>
      <c r="AV66" s="25">
        <v>1239.4494414218686</v>
      </c>
      <c r="AW66" s="25">
        <v>1426.5840206642595</v>
      </c>
      <c r="AX66" s="25">
        <v>1639.2756337537535</v>
      </c>
      <c r="AY66" s="25">
        <v>1958.5977654339586</v>
      </c>
      <c r="AZ66" s="25">
        <v>2457.2415580656566</v>
      </c>
      <c r="BA66" s="25">
        <v>3084.9615125767828</v>
      </c>
      <c r="BB66" s="25">
        <v>3321.9652774749884</v>
      </c>
      <c r="BC66" s="25">
        <v>4012.9924016761925</v>
      </c>
      <c r="BD66" s="25">
        <v>4869.1139935591327</v>
      </c>
      <c r="BE66" s="25">
        <v>5385.2289187428341</v>
      </c>
      <c r="BF66" s="25">
        <v>5891.9650278541585</v>
      </c>
      <c r="BG66" s="25">
        <v>6301.0868136619265</v>
      </c>
      <c r="BH66" s="25">
        <v>6511.2581179596582</v>
      </c>
      <c r="BI66" s="25">
        <v>6600.7641938833076</v>
      </c>
      <c r="BJ66" s="25">
        <v>7159.4513800779023</v>
      </c>
      <c r="BK66" s="25">
        <v>7954.7625249248322</v>
      </c>
      <c r="BL66" s="25">
        <v>8177.8379995908808</v>
      </c>
      <c r="BM66" s="25">
        <v>8270.4551375631017</v>
      </c>
      <c r="BN66" s="25">
        <v>9776.4938094251575</v>
      </c>
    </row>
    <row r="67" spans="1:66" x14ac:dyDescent="0.25">
      <c r="A67" s="25" t="s">
        <v>1272</v>
      </c>
      <c r="B67" s="25" t="s">
        <v>1271</v>
      </c>
      <c r="C67" s="25" t="s">
        <v>1255</v>
      </c>
      <c r="D67" s="25" t="s">
        <v>1256</v>
      </c>
      <c r="E67" s="25">
        <v>161.16535149617738</v>
      </c>
      <c r="F67" s="25">
        <v>158.40656741549878</v>
      </c>
      <c r="G67" s="25">
        <v>159.40580854382154</v>
      </c>
      <c r="H67" s="25">
        <v>165.12962552923608</v>
      </c>
      <c r="I67" s="25">
        <v>184.658197728126</v>
      </c>
      <c r="J67" s="25">
        <v>195.24464484876458</v>
      </c>
      <c r="K67" s="25">
        <v>188.17301974260039</v>
      </c>
      <c r="L67" s="25">
        <v>192.99865672839303</v>
      </c>
      <c r="M67" s="25">
        <v>204.06148128407256</v>
      </c>
      <c r="N67" s="25">
        <v>222.20107249867766</v>
      </c>
      <c r="O67" s="25">
        <v>229.38996089050656</v>
      </c>
      <c r="P67" s="25">
        <v>242.33978928855629</v>
      </c>
      <c r="Q67" s="25">
        <v>258.53719268371924</v>
      </c>
      <c r="R67" s="25">
        <v>322.4060024398662</v>
      </c>
      <c r="S67" s="25">
        <v>440.16739387808201</v>
      </c>
      <c r="T67" s="25">
        <v>461.8267947251079</v>
      </c>
      <c r="U67" s="25">
        <v>492.20449705075265</v>
      </c>
      <c r="V67" s="25">
        <v>536.9534546363293</v>
      </c>
      <c r="W67" s="25">
        <v>581.94923060299755</v>
      </c>
      <c r="X67" s="25">
        <v>690.42538324114514</v>
      </c>
      <c r="Y67" s="25">
        <v>838.05148308136802</v>
      </c>
      <c r="Z67" s="25">
        <v>913.18690516244249</v>
      </c>
      <c r="AA67" s="25">
        <v>847.2068033378863</v>
      </c>
      <c r="AB67" s="25">
        <v>831.97956639632298</v>
      </c>
      <c r="AC67" s="25">
        <v>805.06600080097974</v>
      </c>
      <c r="AD67" s="25">
        <v>806.92209230341905</v>
      </c>
      <c r="AE67" s="25">
        <v>794.21571545382142</v>
      </c>
      <c r="AF67" s="25">
        <v>781.19517301334713</v>
      </c>
      <c r="AG67" s="25">
        <v>801.12066389385473</v>
      </c>
      <c r="AH67" s="25">
        <v>798.11569858200892</v>
      </c>
      <c r="AI67" s="25">
        <v>915.12918843235786</v>
      </c>
      <c r="AJ67" s="25">
        <v>946.71229153025945</v>
      </c>
      <c r="AK67" s="25">
        <v>1019.4330196949124</v>
      </c>
      <c r="AL67" s="25">
        <v>1097.1674885980806</v>
      </c>
      <c r="AM67" s="25">
        <v>1130.5036802181394</v>
      </c>
      <c r="AN67" s="25">
        <v>1136.2912624111411</v>
      </c>
      <c r="AO67" s="25">
        <v>1214.9660391920127</v>
      </c>
      <c r="AP67" s="25">
        <v>1274.0723797820617</v>
      </c>
      <c r="AQ67" s="25">
        <v>1232.5416738494303</v>
      </c>
      <c r="AR67" s="25">
        <v>1280.0231105620851</v>
      </c>
      <c r="AS67" s="25">
        <v>1367.8570708569921</v>
      </c>
      <c r="AT67" s="25">
        <v>1332.2742911613682</v>
      </c>
      <c r="AU67" s="25">
        <v>1273.3784219618803</v>
      </c>
      <c r="AV67" s="25">
        <v>1393.7044925228988</v>
      </c>
      <c r="AW67" s="25">
        <v>1596.427815556503</v>
      </c>
      <c r="AX67" s="25">
        <v>1831.7955181290968</v>
      </c>
      <c r="AY67" s="25">
        <v>2061.3812392248396</v>
      </c>
      <c r="AZ67" s="25">
        <v>2400.8981800051365</v>
      </c>
      <c r="BA67" s="25">
        <v>2666.0833978011497</v>
      </c>
      <c r="BB67" s="25">
        <v>2533.9212439826811</v>
      </c>
      <c r="BC67" s="25">
        <v>3026.5204959113858</v>
      </c>
      <c r="BD67" s="25">
        <v>3293.3507651787531</v>
      </c>
      <c r="BE67" s="25">
        <v>3390.8881363546784</v>
      </c>
      <c r="BF67" s="25">
        <v>3389.953909934748</v>
      </c>
      <c r="BG67" s="25">
        <v>3457.5984894662674</v>
      </c>
      <c r="BH67" s="25">
        <v>3244.2370342095883</v>
      </c>
      <c r="BI67" s="25">
        <v>3303.7105748968584</v>
      </c>
      <c r="BJ67" s="25">
        <v>3521.381645245674</v>
      </c>
      <c r="BK67" s="25">
        <v>3509.754221606378</v>
      </c>
      <c r="BL67" s="25">
        <v>3538.8334130586491</v>
      </c>
      <c r="BM67" s="25">
        <v>3253.713455527743</v>
      </c>
      <c r="BN67" s="25">
        <v>3739.9577902592546</v>
      </c>
    </row>
    <row r="68" spans="1:66" x14ac:dyDescent="0.25">
      <c r="A68" s="25" t="s">
        <v>730</v>
      </c>
      <c r="B68" s="25" t="s">
        <v>39</v>
      </c>
      <c r="C68" s="25" t="s">
        <v>1255</v>
      </c>
      <c r="D68" s="25" t="s">
        <v>1256</v>
      </c>
      <c r="E68" s="25">
        <v>148.42362313596792</v>
      </c>
      <c r="F68" s="25">
        <v>148.6555342868354</v>
      </c>
      <c r="G68" s="25">
        <v>149.66298644483695</v>
      </c>
      <c r="H68" s="25">
        <v>163.02536418192722</v>
      </c>
      <c r="I68" s="25">
        <v>182.71155259438152</v>
      </c>
      <c r="J68" s="25">
        <v>198.61964676016549</v>
      </c>
      <c r="K68" s="25">
        <v>216.24286635611597</v>
      </c>
      <c r="L68" s="25">
        <v>228.67813273583701</v>
      </c>
      <c r="M68" s="25">
        <v>245.94584697572026</v>
      </c>
      <c r="N68" s="25">
        <v>276.00874174856301</v>
      </c>
      <c r="O68" s="25">
        <v>317.06151789228653</v>
      </c>
      <c r="P68" s="25">
        <v>342.61825575421784</v>
      </c>
      <c r="Q68" s="25">
        <v>415.15474755904637</v>
      </c>
      <c r="R68" s="25">
        <v>534.87779805771243</v>
      </c>
      <c r="S68" s="25">
        <v>603.40598847747606</v>
      </c>
      <c r="T68" s="25">
        <v>648.43771859549418</v>
      </c>
      <c r="U68" s="25">
        <v>700.96233143780807</v>
      </c>
      <c r="V68" s="25">
        <v>822.44491920878545</v>
      </c>
      <c r="W68" s="25">
        <v>1022.0264257738185</v>
      </c>
      <c r="X68" s="25">
        <v>1093.2642959860088</v>
      </c>
      <c r="Y68" s="25">
        <v>1164.5217709253734</v>
      </c>
      <c r="Z68" s="25">
        <v>1264.6274395221678</v>
      </c>
      <c r="AA68" s="25">
        <v>1219.6818004390657</v>
      </c>
      <c r="AB68" s="25">
        <v>1277.1850846788718</v>
      </c>
      <c r="AC68" s="25">
        <v>1347.4789307304609</v>
      </c>
      <c r="AD68" s="25">
        <v>1400.5963643071016</v>
      </c>
      <c r="AE68" s="25">
        <v>1801.3490416687455</v>
      </c>
      <c r="AF68" s="25">
        <v>2080.9768686160178</v>
      </c>
      <c r="AG68" s="25">
        <v>2463.5432847890752</v>
      </c>
      <c r="AH68" s="25">
        <v>2526.4348351402059</v>
      </c>
      <c r="AI68" s="25">
        <v>2599.7701201648993</v>
      </c>
      <c r="AJ68" s="25">
        <v>2893.5804361726641</v>
      </c>
      <c r="AK68" s="25">
        <v>3120.4783672386297</v>
      </c>
      <c r="AL68" s="25">
        <v>3446.3639499138899</v>
      </c>
      <c r="AM68" s="25">
        <v>3856.2892309936833</v>
      </c>
      <c r="AN68" s="25">
        <v>4327.2194066466827</v>
      </c>
      <c r="AO68" s="25">
        <v>4121.4821343295625</v>
      </c>
      <c r="AP68" s="25">
        <v>3896.1456435081536</v>
      </c>
      <c r="AQ68" s="25">
        <v>3449.0901615767557</v>
      </c>
      <c r="AR68" s="25">
        <v>3814.6780228697453</v>
      </c>
      <c r="AS68" s="25">
        <v>4089.1644617424163</v>
      </c>
      <c r="AT68" s="25">
        <v>3769.2854839165389</v>
      </c>
      <c r="AU68" s="25">
        <v>3796.8683411273055</v>
      </c>
      <c r="AV68" s="25">
        <v>4141.8615720564321</v>
      </c>
      <c r="AW68" s="25">
        <v>4610.5784072045208</v>
      </c>
      <c r="AX68" s="25">
        <v>4882.8355436698575</v>
      </c>
      <c r="AY68" s="25">
        <v>5137.0960805441691</v>
      </c>
      <c r="AZ68" s="25">
        <v>5699.8225474235878</v>
      </c>
      <c r="BA68" s="25">
        <v>6525.3646749878371</v>
      </c>
      <c r="BB68" s="25">
        <v>6669.228692320251</v>
      </c>
      <c r="BC68" s="25">
        <v>7731.8626334468972</v>
      </c>
      <c r="BD68" s="25">
        <v>8903.490987155732</v>
      </c>
      <c r="BE68" s="25">
        <v>9450.1251751316158</v>
      </c>
      <c r="BF68" s="25">
        <v>9482.1639534948208</v>
      </c>
      <c r="BG68" s="25">
        <v>9707.5068445544093</v>
      </c>
      <c r="BH68" s="25">
        <v>9599.4140817511834</v>
      </c>
      <c r="BI68" s="25">
        <v>9867.8658242785386</v>
      </c>
      <c r="BJ68" s="25">
        <v>10466.424266090182</v>
      </c>
      <c r="BK68" s="25">
        <v>11324.00488386572</v>
      </c>
      <c r="BL68" s="25">
        <v>11494.091529933507</v>
      </c>
      <c r="BM68" s="25">
        <v>11483.599313849007</v>
      </c>
      <c r="BN68" s="25">
        <v>13037.462641120937</v>
      </c>
    </row>
    <row r="69" spans="1:66" x14ac:dyDescent="0.25">
      <c r="A69" s="25" t="s">
        <v>1274</v>
      </c>
      <c r="B69" s="25" t="s">
        <v>1273</v>
      </c>
      <c r="C69" s="25" t="s">
        <v>1255</v>
      </c>
      <c r="D69" s="25" t="s">
        <v>1256</v>
      </c>
      <c r="AG69" s="25">
        <v>2423.0750955378012</v>
      </c>
      <c r="AH69" s="25">
        <v>2323.9136573483911</v>
      </c>
      <c r="AI69" s="25">
        <v>2472.4405106129716</v>
      </c>
      <c r="AJ69" s="25">
        <v>2393.9270152658255</v>
      </c>
      <c r="AK69" s="25">
        <v>2186.1957125857884</v>
      </c>
      <c r="AL69" s="25">
        <v>2139.9065095084225</v>
      </c>
      <c r="AM69" s="25">
        <v>1833.9290141236993</v>
      </c>
      <c r="AN69" s="25">
        <v>1961.7357284130137</v>
      </c>
      <c r="AO69" s="25">
        <v>1980.2484725025263</v>
      </c>
      <c r="AP69" s="25">
        <v>2064.8248164952979</v>
      </c>
      <c r="AQ69" s="25">
        <v>1911.8778958927282</v>
      </c>
      <c r="AR69" s="25">
        <v>1603.6900091084469</v>
      </c>
      <c r="AS69" s="25">
        <v>1795.7480731906635</v>
      </c>
      <c r="AT69" s="25">
        <v>1774.4047791406483</v>
      </c>
      <c r="AU69" s="25">
        <v>2033.0734358800908</v>
      </c>
      <c r="AV69" s="25">
        <v>2563.0337226343327</v>
      </c>
      <c r="AW69" s="25">
        <v>3394.1493201554454</v>
      </c>
      <c r="AX69" s="25">
        <v>4289.2009333368433</v>
      </c>
      <c r="AY69" s="25">
        <v>5252.0973936507698</v>
      </c>
      <c r="AZ69" s="25">
        <v>6740.237021389813</v>
      </c>
      <c r="BA69" s="25">
        <v>8320.1986621953602</v>
      </c>
      <c r="BB69" s="25">
        <v>6489.4600544139685</v>
      </c>
      <c r="BC69" s="25">
        <v>7816.1958048206016</v>
      </c>
      <c r="BD69" s="25">
        <v>9654.3814700976291</v>
      </c>
      <c r="BE69" s="25">
        <v>10235.118629345441</v>
      </c>
      <c r="BF69" s="25">
        <v>10778.376057205967</v>
      </c>
      <c r="BG69" s="25">
        <v>9921.6094093609481</v>
      </c>
      <c r="BH69" s="25">
        <v>7485.826926165968</v>
      </c>
      <c r="BI69" s="25">
        <v>7070.9654252238797</v>
      </c>
      <c r="BJ69" s="25">
        <v>7889.0168989670219</v>
      </c>
      <c r="BK69" s="25">
        <v>8008.2571082588829</v>
      </c>
      <c r="BL69" s="25">
        <v>8136.7518344952623</v>
      </c>
      <c r="BM69" s="25">
        <v>7435.1607476149838</v>
      </c>
      <c r="BN69" s="25">
        <v>8708.0636375221948</v>
      </c>
    </row>
    <row r="70" spans="1:66" x14ac:dyDescent="0.25">
      <c r="A70" s="25" t="s">
        <v>755</v>
      </c>
      <c r="B70" s="25" t="s">
        <v>38</v>
      </c>
      <c r="C70" s="25" t="s">
        <v>1255</v>
      </c>
      <c r="D70" s="25" t="s">
        <v>1256</v>
      </c>
      <c r="K70" s="25">
        <v>1037.3074370567806</v>
      </c>
      <c r="L70" s="25">
        <v>1106.9040254448464</v>
      </c>
      <c r="M70" s="25">
        <v>1147.8091816648016</v>
      </c>
      <c r="N70" s="25">
        <v>1258.8352306555812</v>
      </c>
      <c r="O70" s="25">
        <v>1381.8783267106962</v>
      </c>
      <c r="P70" s="25">
        <v>1546.6977691125162</v>
      </c>
      <c r="Q70" s="25">
        <v>1837.9422066257084</v>
      </c>
      <c r="R70" s="25">
        <v>2315.9877027215621</v>
      </c>
      <c r="S70" s="25">
        <v>2597.3916921171071</v>
      </c>
      <c r="T70" s="25">
        <v>3012.242499390306</v>
      </c>
      <c r="U70" s="25">
        <v>3108.4497738533901</v>
      </c>
      <c r="V70" s="25">
        <v>3499.0862098725602</v>
      </c>
      <c r="W70" s="25">
        <v>4241.9819253423275</v>
      </c>
      <c r="X70" s="25">
        <v>5154.6469510341303</v>
      </c>
      <c r="Y70" s="25">
        <v>5798.9584585393386</v>
      </c>
      <c r="Z70" s="25">
        <v>5127.1380944678012</v>
      </c>
      <c r="AA70" s="25">
        <v>4911.453554090077</v>
      </c>
      <c r="AB70" s="25">
        <v>4737.7398270602416</v>
      </c>
      <c r="AC70" s="25">
        <v>4526.9534023606284</v>
      </c>
      <c r="AD70" s="25">
        <v>4657.0353123613722</v>
      </c>
      <c r="AE70" s="25">
        <v>6318.0426455054849</v>
      </c>
      <c r="AF70" s="25">
        <v>7759.6314994242621</v>
      </c>
      <c r="AG70" s="25">
        <v>8585.0522991852304</v>
      </c>
      <c r="AH70" s="25">
        <v>8648.7916866406522</v>
      </c>
      <c r="AI70" s="25">
        <v>10529.408428490358</v>
      </c>
      <c r="AJ70" s="25">
        <v>10813.316281438911</v>
      </c>
      <c r="AK70" s="25">
        <v>11546.165530213855</v>
      </c>
      <c r="AL70" s="25">
        <v>10567.069747295058</v>
      </c>
      <c r="AM70" s="25">
        <v>11021.397307257548</v>
      </c>
      <c r="AN70" s="25">
        <v>12708.414910720563</v>
      </c>
      <c r="AO70" s="25">
        <v>12950.040355496618</v>
      </c>
      <c r="AP70" s="25">
        <v>12259.971402448633</v>
      </c>
      <c r="AQ70" s="25">
        <v>12562.222202651861</v>
      </c>
      <c r="AR70" s="25">
        <v>12408.064465070825</v>
      </c>
      <c r="AS70" s="25">
        <v>11683.494414252164</v>
      </c>
      <c r="AT70" s="25">
        <v>11785.383661509664</v>
      </c>
      <c r="AU70" s="25">
        <v>12887.401167130472</v>
      </c>
      <c r="AV70" s="25">
        <v>15628.78036166578</v>
      </c>
      <c r="AW70" s="25">
        <v>18159.727096774965</v>
      </c>
      <c r="AX70" s="25">
        <v>19260.784465182562</v>
      </c>
      <c r="AY70" s="25">
        <v>20795.946789232858</v>
      </c>
      <c r="AZ70" s="25">
        <v>24217.748427304246</v>
      </c>
      <c r="BA70" s="25">
        <v>26535.469485215013</v>
      </c>
      <c r="BB70" s="25">
        <v>23247.429345812841</v>
      </c>
      <c r="BC70" s="25">
        <v>23680.22745715268</v>
      </c>
      <c r="BD70" s="25">
        <v>26191.567271168478</v>
      </c>
      <c r="BE70" s="25">
        <v>25132.530916950953</v>
      </c>
      <c r="BF70" s="25">
        <v>26147.701045655482</v>
      </c>
      <c r="BG70" s="25">
        <v>26388.223790152108</v>
      </c>
      <c r="BH70" s="25">
        <v>22624.915394093328</v>
      </c>
      <c r="BI70" s="25">
        <v>22455.147357559399</v>
      </c>
      <c r="BJ70" s="25">
        <v>23704.328400674931</v>
      </c>
      <c r="BK70" s="25">
        <v>25297.679860902474</v>
      </c>
      <c r="BL70" s="25">
        <v>24914.603370603018</v>
      </c>
      <c r="BM70" s="25">
        <v>23981.022006868327</v>
      </c>
      <c r="BN70" s="25">
        <v>27114.275990219739</v>
      </c>
    </row>
    <row r="71" spans="1:66" x14ac:dyDescent="0.25">
      <c r="A71" s="25" t="s">
        <v>506</v>
      </c>
      <c r="B71" s="25" t="s">
        <v>128</v>
      </c>
      <c r="C71" s="25" t="s">
        <v>1255</v>
      </c>
      <c r="D71" s="25" t="s">
        <v>1256</v>
      </c>
      <c r="E71" s="25">
        <v>455.46238876767438</v>
      </c>
      <c r="F71" s="25">
        <v>375.22130462257024</v>
      </c>
      <c r="G71" s="25">
        <v>315.68870401977841</v>
      </c>
      <c r="H71" s="25">
        <v>368.62958370371695</v>
      </c>
      <c r="I71" s="25">
        <v>440.56023420921667</v>
      </c>
      <c r="J71" s="25">
        <v>455.19781834631971</v>
      </c>
      <c r="K71" s="25">
        <v>449.92020699406942</v>
      </c>
      <c r="L71" s="25">
        <v>459.27879877665322</v>
      </c>
      <c r="M71" s="25">
        <v>450.99955150964257</v>
      </c>
      <c r="N71" s="25">
        <v>527.90035300602119</v>
      </c>
      <c r="O71" s="25">
        <v>471.6307972400669</v>
      </c>
      <c r="P71" s="25">
        <v>440.85715738146729</v>
      </c>
      <c r="Q71" s="25">
        <v>495.53591815208432</v>
      </c>
      <c r="R71" s="25">
        <v>588.3370651355707</v>
      </c>
      <c r="S71" s="25">
        <v>970.01272196801347</v>
      </c>
      <c r="T71" s="25">
        <v>1105.4205551338398</v>
      </c>
      <c r="U71" s="25">
        <v>1264.9116411564892</v>
      </c>
      <c r="V71" s="25">
        <v>1493.3335829143339</v>
      </c>
      <c r="W71" s="25">
        <v>1572.4005306846564</v>
      </c>
      <c r="X71" s="25">
        <v>1821.0471801241088</v>
      </c>
      <c r="Y71" s="25">
        <v>2238.2170835195288</v>
      </c>
      <c r="Z71" s="25">
        <v>2660.612801302213</v>
      </c>
      <c r="AA71" s="25">
        <v>2369.9506569329742</v>
      </c>
      <c r="AB71" s="25">
        <v>1988.7873231312258</v>
      </c>
      <c r="AC71" s="25">
        <v>1912.4312707904423</v>
      </c>
      <c r="AD71" s="25">
        <v>1891.5624789030182</v>
      </c>
      <c r="AE71" s="25">
        <v>1648.0145601655918</v>
      </c>
      <c r="AF71" s="25">
        <v>1464.4929359151715</v>
      </c>
      <c r="AG71" s="25">
        <v>1337.8898952084151</v>
      </c>
      <c r="AH71" s="25">
        <v>1390.2131140266335</v>
      </c>
      <c r="AI71" s="25">
        <v>1489.5299460381646</v>
      </c>
      <c r="AJ71" s="25">
        <v>1622.2080879090884</v>
      </c>
      <c r="AK71" s="25">
        <v>1688.5047522337613</v>
      </c>
      <c r="AL71" s="25">
        <v>1727.7550033188409</v>
      </c>
      <c r="AM71" s="25">
        <v>2026.1130766221813</v>
      </c>
      <c r="AN71" s="25">
        <v>2132.9067827438362</v>
      </c>
      <c r="AO71" s="25">
        <v>2155.5181503914278</v>
      </c>
      <c r="AP71" s="25">
        <v>2356.3698573749843</v>
      </c>
      <c r="AQ71" s="25">
        <v>2293.8897353650646</v>
      </c>
      <c r="AR71" s="25">
        <v>1578.9342977398894</v>
      </c>
      <c r="AS71" s="25">
        <v>1445.2793244290131</v>
      </c>
      <c r="AT71" s="25">
        <v>1894.6161958580403</v>
      </c>
      <c r="AU71" s="25">
        <v>2172.1018772446992</v>
      </c>
      <c r="AV71" s="25">
        <v>2425.8518417571463</v>
      </c>
      <c r="AW71" s="25">
        <v>2691.2776847383752</v>
      </c>
      <c r="AX71" s="25">
        <v>3002.1386043913863</v>
      </c>
      <c r="AY71" s="25">
        <v>3328.8841562632319</v>
      </c>
      <c r="AZ71" s="25">
        <v>3567.8371864996279</v>
      </c>
      <c r="BA71" s="25">
        <v>4249.0189697944516</v>
      </c>
      <c r="BB71" s="25">
        <v>4231.619234660574</v>
      </c>
      <c r="BC71" s="25">
        <v>4633.5912844309887</v>
      </c>
      <c r="BD71" s="25">
        <v>5200.5551078350436</v>
      </c>
      <c r="BE71" s="25">
        <v>5682.0461081449721</v>
      </c>
      <c r="BF71" s="25">
        <v>6056.3312125381335</v>
      </c>
      <c r="BG71" s="25">
        <v>6377.0939287725696</v>
      </c>
      <c r="BH71" s="25">
        <v>6124.4908870713352</v>
      </c>
      <c r="BI71" s="25">
        <v>6060.0929615679133</v>
      </c>
      <c r="BJ71" s="25">
        <v>6213.5031273688801</v>
      </c>
      <c r="BK71" s="25">
        <v>6295.9346616399243</v>
      </c>
      <c r="BL71" s="25">
        <v>6222.5246532724805</v>
      </c>
      <c r="BM71" s="25">
        <v>5627.772279865284</v>
      </c>
      <c r="BN71" s="25">
        <v>5934.8754958080826</v>
      </c>
    </row>
    <row r="72" spans="1:66" x14ac:dyDescent="0.25">
      <c r="A72" s="25" t="s">
        <v>322</v>
      </c>
      <c r="B72" s="25" t="s">
        <v>82</v>
      </c>
      <c r="C72" s="25" t="s">
        <v>1255</v>
      </c>
      <c r="D72" s="25" t="s">
        <v>1256</v>
      </c>
      <c r="J72" s="25">
        <v>162.60847230990453</v>
      </c>
      <c r="K72" s="25">
        <v>168.96324041553279</v>
      </c>
      <c r="L72" s="25">
        <v>174.86260976111217</v>
      </c>
      <c r="M72" s="25">
        <v>180.4108537029546</v>
      </c>
      <c r="N72" s="25">
        <v>193.58604932447776</v>
      </c>
      <c r="O72" s="25">
        <v>233.0137095436757</v>
      </c>
      <c r="P72" s="25">
        <v>243.80682226249709</v>
      </c>
      <c r="Q72" s="25">
        <v>257.58865080734512</v>
      </c>
      <c r="R72" s="25">
        <v>273.69860704435848</v>
      </c>
      <c r="S72" s="25">
        <v>244.74721494115548</v>
      </c>
      <c r="T72" s="25">
        <v>301.74942894090879</v>
      </c>
      <c r="U72" s="25">
        <v>337.77436888926059</v>
      </c>
      <c r="V72" s="25">
        <v>357.0779478061794</v>
      </c>
      <c r="W72" s="25">
        <v>358.84779701689399</v>
      </c>
      <c r="X72" s="25">
        <v>426.3465239054741</v>
      </c>
      <c r="Y72" s="25">
        <v>500.35504523357821</v>
      </c>
      <c r="Z72" s="25">
        <v>498.55911585362588</v>
      </c>
      <c r="AA72" s="25">
        <v>607.28152277704567</v>
      </c>
      <c r="AB72" s="25">
        <v>662.6872883613039</v>
      </c>
      <c r="AC72" s="25">
        <v>708.19574761818262</v>
      </c>
      <c r="AD72" s="25">
        <v>792.82404199964878</v>
      </c>
      <c r="AE72" s="25">
        <v>815.24869494933455</v>
      </c>
      <c r="AF72" s="25">
        <v>778.11688723472753</v>
      </c>
      <c r="AG72" s="25">
        <v>655.06780553083138</v>
      </c>
      <c r="AH72" s="25">
        <v>725.62980254277613</v>
      </c>
      <c r="AI72" s="25">
        <v>765.64200545964604</v>
      </c>
      <c r="AJ72" s="25">
        <v>651.07754764074468</v>
      </c>
      <c r="AK72" s="25">
        <v>713.45254825545078</v>
      </c>
      <c r="AL72" s="25">
        <v>777.85773510198408</v>
      </c>
      <c r="AM72" s="25">
        <v>849.45249910526286</v>
      </c>
      <c r="AN72" s="25">
        <v>965.11086939202369</v>
      </c>
      <c r="AO72" s="25">
        <v>1063.3330443648376</v>
      </c>
      <c r="AP72" s="25">
        <v>1208.719919642376</v>
      </c>
      <c r="AQ72" s="25">
        <v>1281.3969135087566</v>
      </c>
      <c r="AR72" s="25">
        <v>1343.5519627879974</v>
      </c>
      <c r="AS72" s="25">
        <v>1450.4762424329781</v>
      </c>
      <c r="AT72" s="25">
        <v>1378.2033833384453</v>
      </c>
      <c r="AU72" s="25">
        <v>1191.1032385421813</v>
      </c>
      <c r="AV72" s="25">
        <v>1102.4681993615632</v>
      </c>
      <c r="AW72" s="25">
        <v>1062.1580919339754</v>
      </c>
      <c r="AX72" s="25">
        <v>1186.3933132271745</v>
      </c>
      <c r="AY72" s="25">
        <v>1397.4366900464327</v>
      </c>
      <c r="AZ72" s="25">
        <v>1667.3179980551015</v>
      </c>
      <c r="BA72" s="25">
        <v>2044.5278041517615</v>
      </c>
      <c r="BB72" s="25">
        <v>2331.2688401105734</v>
      </c>
      <c r="BC72" s="25">
        <v>2645.9687587792419</v>
      </c>
      <c r="BD72" s="25">
        <v>2791.8107659279362</v>
      </c>
      <c r="BE72" s="25">
        <v>3229.6856303038048</v>
      </c>
      <c r="BF72" s="25">
        <v>3262.6575864710353</v>
      </c>
      <c r="BG72" s="25">
        <v>3379.5579862705767</v>
      </c>
      <c r="BH72" s="25">
        <v>3562.9326579842254</v>
      </c>
      <c r="BI72" s="25">
        <v>3519.8732398108036</v>
      </c>
      <c r="BJ72" s="25">
        <v>2444.2903871844783</v>
      </c>
      <c r="BK72" s="25">
        <v>2537.1251850471172</v>
      </c>
      <c r="BL72" s="25">
        <v>3019.0922834664611</v>
      </c>
      <c r="BM72" s="25">
        <v>3569.2068412110843</v>
      </c>
      <c r="BN72" s="25">
        <v>3876.3595937334858</v>
      </c>
    </row>
    <row r="73" spans="1:66" x14ac:dyDescent="0.25">
      <c r="A73" s="25" t="s">
        <v>1275</v>
      </c>
      <c r="B73" s="25" t="s">
        <v>599</v>
      </c>
      <c r="C73" s="25" t="s">
        <v>1255</v>
      </c>
      <c r="D73" s="25" t="s">
        <v>1256</v>
      </c>
      <c r="E73" s="25">
        <v>923.18734120854833</v>
      </c>
      <c r="F73" s="25">
        <v>1005.0222728553575</v>
      </c>
      <c r="G73" s="25">
        <v>1106.2861394110162</v>
      </c>
      <c r="H73" s="25">
        <v>1229.9103958271094</v>
      </c>
      <c r="I73" s="25">
        <v>1355.645823227022</v>
      </c>
      <c r="J73" s="25">
        <v>1468.5362646228823</v>
      </c>
      <c r="K73" s="25">
        <v>1589.0423325753648</v>
      </c>
      <c r="L73" s="25">
        <v>1714.4028526269092</v>
      </c>
      <c r="M73" s="25">
        <v>1828.2951781104337</v>
      </c>
      <c r="N73" s="25">
        <v>2027.2081714019628</v>
      </c>
      <c r="O73" s="25">
        <v>2236.4468968363776</v>
      </c>
      <c r="P73" s="25">
        <v>2520.912316189072</v>
      </c>
      <c r="Q73" s="25">
        <v>3024.8988898219659</v>
      </c>
      <c r="R73" s="25">
        <v>3902.037544742213</v>
      </c>
      <c r="S73" s="25">
        <v>4400.0446504245374</v>
      </c>
      <c r="T73" s="25">
        <v>5075.6302594243461</v>
      </c>
      <c r="U73" s="25">
        <v>5273.2966396551446</v>
      </c>
      <c r="V73" s="25">
        <v>5974.2894876146593</v>
      </c>
      <c r="W73" s="25">
        <v>7286.2434124368665</v>
      </c>
      <c r="X73" s="25">
        <v>8790.1367284832359</v>
      </c>
      <c r="Y73" s="25">
        <v>9802.5654115205798</v>
      </c>
      <c r="Z73" s="25">
        <v>8486.6760834011311</v>
      </c>
      <c r="AA73" s="25">
        <v>8194.2990966892685</v>
      </c>
      <c r="AB73" s="25">
        <v>7978.0522668746689</v>
      </c>
      <c r="AC73" s="25">
        <v>7639.7290497559989</v>
      </c>
      <c r="AD73" s="25">
        <v>7833.7979113494384</v>
      </c>
      <c r="AE73" s="25">
        <v>10966.931139522283</v>
      </c>
      <c r="AF73" s="25">
        <v>13527.115185075549</v>
      </c>
      <c r="AG73" s="25">
        <v>14827.475945325854</v>
      </c>
      <c r="AH73" s="25">
        <v>15081.090551987321</v>
      </c>
      <c r="AI73" s="25">
        <v>18893.008030376335</v>
      </c>
      <c r="AJ73" s="25">
        <v>19552.167454716811</v>
      </c>
      <c r="AK73" s="25">
        <v>21471.774985945714</v>
      </c>
      <c r="AL73" s="25">
        <v>19567.248121050889</v>
      </c>
      <c r="AM73" s="25">
        <v>20595.135309032725</v>
      </c>
      <c r="AN73" s="25">
        <v>23695.306447387662</v>
      </c>
      <c r="AO73" s="25">
        <v>23913.596147316268</v>
      </c>
      <c r="AP73" s="25">
        <v>21810.209766010837</v>
      </c>
      <c r="AQ73" s="25">
        <v>22381.047984613393</v>
      </c>
      <c r="AR73" s="25">
        <v>22220.082067206236</v>
      </c>
      <c r="AS73" s="25">
        <v>20215.634044693579</v>
      </c>
      <c r="AT73" s="25">
        <v>20450.669726848457</v>
      </c>
      <c r="AU73" s="25">
        <v>22213.424071893889</v>
      </c>
      <c r="AV73" s="25">
        <v>27194.451566342988</v>
      </c>
      <c r="AW73" s="25">
        <v>31006.781653409929</v>
      </c>
      <c r="AX73" s="25">
        <v>31949.483919856422</v>
      </c>
      <c r="AY73" s="25">
        <v>33796.539464688081</v>
      </c>
      <c r="AZ73" s="25">
        <v>38717.268125611001</v>
      </c>
      <c r="BA73" s="25">
        <v>42355.155100228214</v>
      </c>
      <c r="BB73" s="25">
        <v>38580.846033633716</v>
      </c>
      <c r="BC73" s="25">
        <v>37605.900238958588</v>
      </c>
      <c r="BD73" s="25">
        <v>40657.600135534558</v>
      </c>
      <c r="BE73" s="25">
        <v>37595.877091729162</v>
      </c>
      <c r="BF73" s="25">
        <v>39120.333344785031</v>
      </c>
      <c r="BG73" s="25">
        <v>39912.442318902242</v>
      </c>
      <c r="BH73" s="25">
        <v>34388.28378167779</v>
      </c>
      <c r="BI73" s="25">
        <v>35163.472428149908</v>
      </c>
      <c r="BJ73" s="25">
        <v>37154.481939622528</v>
      </c>
      <c r="BK73" s="25">
        <v>40059.182476988091</v>
      </c>
      <c r="BL73" s="25">
        <v>39195.77482747029</v>
      </c>
      <c r="BM73" s="25">
        <v>38012.667288103476</v>
      </c>
      <c r="BN73" s="25">
        <v>42307.729044829714</v>
      </c>
    </row>
    <row r="74" spans="1:66" x14ac:dyDescent="0.25">
      <c r="A74" s="25" t="s">
        <v>291</v>
      </c>
      <c r="B74" s="25" t="s">
        <v>240</v>
      </c>
      <c r="C74" s="25" t="s">
        <v>1255</v>
      </c>
      <c r="D74" s="25" t="s">
        <v>1256</v>
      </c>
      <c r="AK74" s="25">
        <v>211.33200344277094</v>
      </c>
      <c r="AL74" s="25">
        <v>208.99947993019092</v>
      </c>
      <c r="AM74" s="25">
        <v>239.66808674593798</v>
      </c>
      <c r="AN74" s="25">
        <v>262.23053478611774</v>
      </c>
      <c r="AO74" s="25">
        <v>315.75068243231846</v>
      </c>
      <c r="AP74" s="25">
        <v>312.72439501425879</v>
      </c>
      <c r="AQ74" s="25">
        <v>337.88659234759257</v>
      </c>
      <c r="AR74" s="25">
        <v>307.90990917722922</v>
      </c>
      <c r="AS74" s="25">
        <v>308.13418680857922</v>
      </c>
      <c r="AT74" s="25">
        <v>316.82395342973854</v>
      </c>
      <c r="AU74" s="25">
        <v>293.95567241724626</v>
      </c>
      <c r="AV74" s="25">
        <v>334.58557154123849</v>
      </c>
      <c r="AW74" s="25">
        <v>407.7690769608123</v>
      </c>
      <c r="AX74" s="25">
        <v>388.59594748317363</v>
      </c>
      <c r="AY74" s="25">
        <v>415.03603054983273</v>
      </c>
      <c r="AZ74" s="25">
        <v>439.83210337819969</v>
      </c>
      <c r="BA74" s="25">
        <v>450.63239891053297</v>
      </c>
      <c r="BB74" s="25">
        <v>595.10998718541248</v>
      </c>
      <c r="BC74" s="25">
        <v>501.35531699714318</v>
      </c>
      <c r="BD74" s="25">
        <v>642.50825879660329</v>
      </c>
    </row>
    <row r="75" spans="1:66" x14ac:dyDescent="0.25">
      <c r="A75" s="25" t="s">
        <v>448</v>
      </c>
      <c r="B75" s="25" t="s">
        <v>63</v>
      </c>
      <c r="C75" s="25" t="s">
        <v>1255</v>
      </c>
      <c r="D75" s="25" t="s">
        <v>1256</v>
      </c>
      <c r="E75" s="25">
        <v>396.39225333761419</v>
      </c>
      <c r="F75" s="25">
        <v>450.05328924696846</v>
      </c>
      <c r="G75" s="25">
        <v>520.2061313800051</v>
      </c>
      <c r="H75" s="25">
        <v>609.48738405651261</v>
      </c>
      <c r="I75" s="25">
        <v>675.24163914120777</v>
      </c>
      <c r="J75" s="25">
        <v>774.76160933009623</v>
      </c>
      <c r="K75" s="25">
        <v>889.65987201152882</v>
      </c>
      <c r="L75" s="25">
        <v>968.30678176598303</v>
      </c>
      <c r="M75" s="25">
        <v>950.54574059373374</v>
      </c>
      <c r="N75" s="25">
        <v>1077.6786999459102</v>
      </c>
      <c r="O75" s="25">
        <v>1212.289326394013</v>
      </c>
      <c r="P75" s="25">
        <v>1362.1655241402118</v>
      </c>
      <c r="Q75" s="25">
        <v>1708.8086287736585</v>
      </c>
      <c r="R75" s="25">
        <v>2247.5533769321878</v>
      </c>
      <c r="S75" s="25">
        <v>2749.9246634659612</v>
      </c>
      <c r="T75" s="25">
        <v>3209.8374450628139</v>
      </c>
      <c r="U75" s="25">
        <v>3279.3126706150747</v>
      </c>
      <c r="V75" s="25">
        <v>3627.5906632409569</v>
      </c>
      <c r="W75" s="25">
        <v>4356.4392203119614</v>
      </c>
      <c r="X75" s="25">
        <v>5770.2146138646285</v>
      </c>
      <c r="Y75" s="25">
        <v>6208.5780190813957</v>
      </c>
      <c r="Z75" s="25">
        <v>5371.1664364098415</v>
      </c>
      <c r="AA75" s="25">
        <v>5159.7086450014231</v>
      </c>
      <c r="AB75" s="25">
        <v>4478.5002856147139</v>
      </c>
      <c r="AC75" s="25">
        <v>4489.9889385481365</v>
      </c>
      <c r="AD75" s="25">
        <v>4699.6557636727357</v>
      </c>
      <c r="AE75" s="25">
        <v>6513.5032857892402</v>
      </c>
      <c r="AF75" s="25">
        <v>8239.6138016478999</v>
      </c>
      <c r="AG75" s="25">
        <v>9703.1238381095027</v>
      </c>
      <c r="AH75" s="25">
        <v>10681.971202925715</v>
      </c>
      <c r="AI75" s="25">
        <v>13804.876786993662</v>
      </c>
      <c r="AJ75" s="25">
        <v>14811.902819488056</v>
      </c>
      <c r="AK75" s="25">
        <v>16112.188915215569</v>
      </c>
      <c r="AL75" s="25">
        <v>13339.908563674959</v>
      </c>
      <c r="AM75" s="25">
        <v>13415.287001045564</v>
      </c>
      <c r="AN75" s="25">
        <v>15471.962716535027</v>
      </c>
      <c r="AO75" s="25">
        <v>16109.084398528403</v>
      </c>
      <c r="AP75" s="25">
        <v>14730.797175204621</v>
      </c>
      <c r="AQ75" s="25">
        <v>15394.351462824874</v>
      </c>
      <c r="AR75" s="25">
        <v>15720.640501606091</v>
      </c>
      <c r="AS75" s="25">
        <v>14749.687424876578</v>
      </c>
      <c r="AT75" s="25">
        <v>15369.001159944371</v>
      </c>
      <c r="AU75" s="25">
        <v>17106.68657665803</v>
      </c>
      <c r="AV75" s="25">
        <v>21510.836245401129</v>
      </c>
      <c r="AW75" s="25">
        <v>24907.000850585649</v>
      </c>
      <c r="AX75" s="25">
        <v>26429.150944931913</v>
      </c>
      <c r="AY75" s="25">
        <v>28389.078579987294</v>
      </c>
      <c r="AZ75" s="25">
        <v>32591.350306587105</v>
      </c>
      <c r="BA75" s="25">
        <v>35510.722231270112</v>
      </c>
      <c r="BB75" s="25">
        <v>32169.502854858267</v>
      </c>
      <c r="BC75" s="25">
        <v>30532.480508165587</v>
      </c>
      <c r="BD75" s="25">
        <v>31677.90030836517</v>
      </c>
      <c r="BE75" s="25">
        <v>28322.809249505743</v>
      </c>
      <c r="BF75" s="25">
        <v>29067.809460021988</v>
      </c>
      <c r="BG75" s="25">
        <v>29500.789432861482</v>
      </c>
      <c r="BH75" s="25">
        <v>25742.368834676654</v>
      </c>
      <c r="BI75" s="25">
        <v>26523.348222154698</v>
      </c>
      <c r="BJ75" s="25">
        <v>28170.167864330248</v>
      </c>
      <c r="BK75" s="25">
        <v>30364.579943562159</v>
      </c>
      <c r="BL75" s="25">
        <v>29554.49051700874</v>
      </c>
      <c r="BM75" s="25">
        <v>27056.421751216552</v>
      </c>
      <c r="BN75" s="25">
        <v>30115.705886679178</v>
      </c>
    </row>
    <row r="76" spans="1:66" x14ac:dyDescent="0.25">
      <c r="A76" s="25" t="s">
        <v>418</v>
      </c>
      <c r="B76" s="25" t="s">
        <v>125</v>
      </c>
      <c r="C76" s="25" t="s">
        <v>1255</v>
      </c>
      <c r="D76" s="25" t="s">
        <v>1256</v>
      </c>
      <c r="AN76" s="25">
        <v>3134.3897534540665</v>
      </c>
      <c r="AO76" s="25">
        <v>3380.9263024319898</v>
      </c>
      <c r="AP76" s="25">
        <v>3682.9523014669467</v>
      </c>
      <c r="AQ76" s="25">
        <v>4093.3924773876452</v>
      </c>
      <c r="AR76" s="25">
        <v>4140.9366023216726</v>
      </c>
      <c r="AS76" s="25">
        <v>4070.6090241020797</v>
      </c>
      <c r="AT76" s="25">
        <v>4505.8583323318835</v>
      </c>
      <c r="AU76" s="25">
        <v>5341.6289467700217</v>
      </c>
      <c r="AV76" s="25">
        <v>7203.5230378664628</v>
      </c>
      <c r="AW76" s="25">
        <v>8914.1035567445124</v>
      </c>
      <c r="AX76" s="25">
        <v>10412.644313796647</v>
      </c>
      <c r="AY76" s="25">
        <v>12639.400067729612</v>
      </c>
      <c r="AZ76" s="25">
        <v>16744.584451634266</v>
      </c>
      <c r="BA76" s="25">
        <v>18204.966478676226</v>
      </c>
      <c r="BB76" s="25">
        <v>14711.735272822296</v>
      </c>
      <c r="BC76" s="25">
        <v>14663.044612646472</v>
      </c>
      <c r="BD76" s="25">
        <v>17487.804783092164</v>
      </c>
      <c r="BE76" s="25">
        <v>17403.205325476698</v>
      </c>
      <c r="BF76" s="25">
        <v>19056.001922698946</v>
      </c>
      <c r="BG76" s="25">
        <v>20261.066730388637</v>
      </c>
      <c r="BH76" s="25">
        <v>17402.037612807875</v>
      </c>
      <c r="BI76" s="25">
        <v>18295.342932211355</v>
      </c>
      <c r="BJ76" s="25">
        <v>20437.765376735962</v>
      </c>
      <c r="BK76" s="25">
        <v>23063.563817567512</v>
      </c>
      <c r="BL76" s="25">
        <v>23397.878256094409</v>
      </c>
      <c r="BM76" s="25">
        <v>23054.35849059781</v>
      </c>
      <c r="BN76" s="25">
        <v>27280.658439699309</v>
      </c>
    </row>
    <row r="77" spans="1:66" x14ac:dyDescent="0.25">
      <c r="A77" s="25" t="s">
        <v>293</v>
      </c>
      <c r="B77" s="25" t="s">
        <v>292</v>
      </c>
      <c r="C77" s="25" t="s">
        <v>1255</v>
      </c>
      <c r="D77" s="25" t="s">
        <v>1256</v>
      </c>
      <c r="Z77" s="25">
        <v>203.55700032343893</v>
      </c>
      <c r="AA77" s="25">
        <v>208.34239132573066</v>
      </c>
      <c r="AB77" s="25">
        <v>224.62740022157436</v>
      </c>
      <c r="AC77" s="25">
        <v>205.62379289169041</v>
      </c>
      <c r="AD77" s="25">
        <v>233.21869608290265</v>
      </c>
      <c r="AE77" s="25">
        <v>234.68217635578398</v>
      </c>
      <c r="AF77" s="25">
        <v>242.96154590447671</v>
      </c>
      <c r="AG77" s="25">
        <v>243.7358576969288</v>
      </c>
      <c r="AH77" s="25">
        <v>248.02274568251607</v>
      </c>
      <c r="AI77" s="25">
        <v>254.24326220282083</v>
      </c>
      <c r="AJ77" s="25">
        <v>271.39437353261218</v>
      </c>
      <c r="AK77" s="25">
        <v>204.05018151317506</v>
      </c>
      <c r="AL77" s="25">
        <v>165.69322804152398</v>
      </c>
      <c r="AM77" s="25">
        <v>125.54958125810762</v>
      </c>
      <c r="AN77" s="25">
        <v>134.34296024645033</v>
      </c>
      <c r="AO77" s="25">
        <v>145.16690126181027</v>
      </c>
      <c r="AP77" s="25">
        <v>141.50861990176625</v>
      </c>
      <c r="AQ77" s="25">
        <v>125.07614107899229</v>
      </c>
      <c r="AR77" s="25">
        <v>119.68407634915282</v>
      </c>
      <c r="AS77" s="25">
        <v>124.46079087492141</v>
      </c>
      <c r="AT77" s="25">
        <v>120.76578373089696</v>
      </c>
      <c r="AU77" s="25">
        <v>111.92722512500022</v>
      </c>
      <c r="AV77" s="25">
        <v>119.49039595567048</v>
      </c>
      <c r="AW77" s="25">
        <v>136.46625003821521</v>
      </c>
      <c r="AX77" s="25">
        <v>162.43272862793017</v>
      </c>
      <c r="AY77" s="25">
        <v>194.6874329355534</v>
      </c>
      <c r="AZ77" s="25">
        <v>244.28605229297793</v>
      </c>
      <c r="BA77" s="25">
        <v>326.4368227619841</v>
      </c>
      <c r="BB77" s="25">
        <v>380.56900321293443</v>
      </c>
      <c r="BC77" s="25">
        <v>341.55412269966286</v>
      </c>
      <c r="BD77" s="25">
        <v>354.47957190879964</v>
      </c>
      <c r="BE77" s="25">
        <v>467.0778718332802</v>
      </c>
      <c r="BF77" s="25">
        <v>499.53153016422777</v>
      </c>
      <c r="BG77" s="25">
        <v>566.92640288853033</v>
      </c>
      <c r="BH77" s="25">
        <v>640.54192307542189</v>
      </c>
      <c r="BI77" s="25">
        <v>717.124869806118</v>
      </c>
      <c r="BJ77" s="25">
        <v>768.52301542937198</v>
      </c>
      <c r="BK77" s="25">
        <v>771.52486634943079</v>
      </c>
      <c r="BL77" s="25">
        <v>855.7608851869029</v>
      </c>
      <c r="BM77" s="25">
        <v>936.45075756246956</v>
      </c>
      <c r="BN77" s="25">
        <v>943.965684225205</v>
      </c>
    </row>
    <row r="78" spans="1:66" x14ac:dyDescent="0.25">
      <c r="A78" s="25" t="s">
        <v>1277</v>
      </c>
      <c r="B78" s="25" t="s">
        <v>1276</v>
      </c>
      <c r="C78" s="25" t="s">
        <v>1255</v>
      </c>
      <c r="D78" s="25" t="s">
        <v>1256</v>
      </c>
      <c r="O78" s="25">
        <v>1879.0785771652288</v>
      </c>
      <c r="P78" s="25">
        <v>2113.3625655075034</v>
      </c>
      <c r="Q78" s="25">
        <v>2533.0981509322546</v>
      </c>
      <c r="R78" s="25">
        <v>3257.7888066673286</v>
      </c>
      <c r="S78" s="25">
        <v>3666.5041733259995</v>
      </c>
      <c r="T78" s="25">
        <v>4245.0532555547143</v>
      </c>
      <c r="U78" s="25">
        <v>4419.9035571315108</v>
      </c>
      <c r="V78" s="25">
        <v>4982.041476534534</v>
      </c>
      <c r="W78" s="25">
        <v>6042.213542683091</v>
      </c>
      <c r="X78" s="25">
        <v>7272.0717794637403</v>
      </c>
      <c r="Y78" s="25">
        <v>8098.4984706642381</v>
      </c>
      <c r="Z78" s="25">
        <v>7032.0369919167615</v>
      </c>
      <c r="AA78" s="25">
        <v>6759.3242952780247</v>
      </c>
      <c r="AB78" s="25">
        <v>6558.828275092661</v>
      </c>
      <c r="AC78" s="25">
        <v>6304.6694681682511</v>
      </c>
      <c r="AD78" s="25">
        <v>6468.9598074964106</v>
      </c>
      <c r="AE78" s="25">
        <v>9020.1280345758896</v>
      </c>
      <c r="AF78" s="25">
        <v>11124.742142557299</v>
      </c>
      <c r="AG78" s="25">
        <v>12173.473286857316</v>
      </c>
      <c r="AH78" s="25">
        <v>12393.22784829977</v>
      </c>
      <c r="AI78" s="25">
        <v>15454.962986443014</v>
      </c>
      <c r="AJ78" s="25">
        <v>15972.322787021711</v>
      </c>
      <c r="AK78" s="25">
        <v>17510.455266066612</v>
      </c>
      <c r="AL78" s="25">
        <v>15933.206885132618</v>
      </c>
      <c r="AM78" s="25">
        <v>16835.653339538152</v>
      </c>
      <c r="AN78" s="25">
        <v>19464.947649728823</v>
      </c>
      <c r="AO78" s="25">
        <v>19750.714522820657</v>
      </c>
      <c r="AP78" s="25">
        <v>18089.060095533609</v>
      </c>
      <c r="AQ78" s="25">
        <v>18616.216681286158</v>
      </c>
      <c r="AR78" s="25">
        <v>18482.893922597956</v>
      </c>
      <c r="AS78" s="25">
        <v>16947.624856575225</v>
      </c>
      <c r="AT78" s="25">
        <v>17199.11144529963</v>
      </c>
      <c r="AU78" s="25">
        <v>18761.144130383585</v>
      </c>
      <c r="AV78" s="25">
        <v>22968.349120358642</v>
      </c>
      <c r="AW78" s="25">
        <v>26308.680804992855</v>
      </c>
      <c r="AX78" s="25">
        <v>27344.674454510743</v>
      </c>
      <c r="AY78" s="25">
        <v>29093.778459001929</v>
      </c>
      <c r="AZ78" s="25">
        <v>33591.385119162725</v>
      </c>
      <c r="BA78" s="25">
        <v>37050.448918258757</v>
      </c>
      <c r="BB78" s="25">
        <v>33484.205957302816</v>
      </c>
      <c r="BC78" s="25">
        <v>32970.71546734366</v>
      </c>
      <c r="BD78" s="25">
        <v>35756.329027350788</v>
      </c>
      <c r="BE78" s="25">
        <v>33158.892143728823</v>
      </c>
      <c r="BF78" s="25">
        <v>34578.051928053646</v>
      </c>
      <c r="BG78" s="25">
        <v>35286.117377877163</v>
      </c>
      <c r="BH78" s="25">
        <v>30485.028806720275</v>
      </c>
      <c r="BI78" s="25">
        <v>31186.510615162297</v>
      </c>
      <c r="BJ78" s="25">
        <v>33094.408347450692</v>
      </c>
      <c r="BK78" s="25">
        <v>35753.366848194943</v>
      </c>
      <c r="BL78" s="25">
        <v>35089.28278744933</v>
      </c>
      <c r="BM78" s="25">
        <v>34191.828252931366</v>
      </c>
      <c r="BN78" s="25">
        <v>38234.13459705421</v>
      </c>
    </row>
    <row r="79" spans="1:66" x14ac:dyDescent="0.25">
      <c r="A79" s="25" t="s">
        <v>1279</v>
      </c>
      <c r="B79" s="25" t="s">
        <v>1278</v>
      </c>
      <c r="C79" s="25" t="s">
        <v>1255</v>
      </c>
      <c r="D79" s="25" t="s">
        <v>1256</v>
      </c>
      <c r="M79" s="25">
        <v>164.73517060314347</v>
      </c>
      <c r="N79" s="25">
        <v>179.64833595739228</v>
      </c>
      <c r="O79" s="25">
        <v>214.41171192050001</v>
      </c>
      <c r="P79" s="25">
        <v>212.63933546108905</v>
      </c>
      <c r="Q79" s="25">
        <v>237.86640204437612</v>
      </c>
      <c r="R79" s="25">
        <v>284.95978404333323</v>
      </c>
      <c r="S79" s="25">
        <v>413.66988658442733</v>
      </c>
      <c r="T79" s="25">
        <v>453.86836966222518</v>
      </c>
      <c r="U79" s="25">
        <v>521.90243234907268</v>
      </c>
      <c r="V79" s="25">
        <v>560.83042839059658</v>
      </c>
      <c r="W79" s="25">
        <v>603.04965205164092</v>
      </c>
      <c r="X79" s="25">
        <v>744.20503832189684</v>
      </c>
      <c r="Y79" s="25">
        <v>909.67591726678972</v>
      </c>
      <c r="Z79" s="25">
        <v>1237.6823705501663</v>
      </c>
      <c r="AA79" s="25">
        <v>1159.5869781728559</v>
      </c>
      <c r="AB79" s="25">
        <v>967.48379698111717</v>
      </c>
      <c r="AC79" s="25">
        <v>855.8268529743043</v>
      </c>
      <c r="AD79" s="25">
        <v>855.0917062881939</v>
      </c>
      <c r="AE79" s="25">
        <v>811.38927428396005</v>
      </c>
      <c r="AF79" s="25">
        <v>818.28226862906934</v>
      </c>
      <c r="AG79" s="25">
        <v>838.53415346187307</v>
      </c>
      <c r="AH79" s="25">
        <v>813.76345771504293</v>
      </c>
      <c r="AI79" s="25">
        <v>1144.1724973111216</v>
      </c>
      <c r="AJ79" s="25">
        <v>771.39820320296394</v>
      </c>
      <c r="AK79" s="25">
        <v>685.00227540323056</v>
      </c>
      <c r="AL79" s="25">
        <v>626.23915753857818</v>
      </c>
      <c r="AM79" s="25">
        <v>587.90212405834984</v>
      </c>
      <c r="AN79" s="25">
        <v>660.91821692084943</v>
      </c>
      <c r="AO79" s="25">
        <v>667.80984630629177</v>
      </c>
      <c r="AP79" s="25">
        <v>740.52754600767605</v>
      </c>
      <c r="AQ79" s="25">
        <v>717.93238174927717</v>
      </c>
      <c r="AR79" s="25">
        <v>757.66154529372784</v>
      </c>
      <c r="AS79" s="25">
        <v>861.88061520720623</v>
      </c>
      <c r="AT79" s="25">
        <v>840.92567589242151</v>
      </c>
      <c r="AU79" s="25">
        <v>806.82764895874402</v>
      </c>
      <c r="AV79" s="25">
        <v>825.38355339947168</v>
      </c>
      <c r="AW79" s="25">
        <v>1017.9139899328653</v>
      </c>
      <c r="AX79" s="25">
        <v>1249.7833910707416</v>
      </c>
      <c r="AY79" s="25">
        <v>1508.0686519042802</v>
      </c>
      <c r="AZ79" s="25">
        <v>1795.6207888570675</v>
      </c>
      <c r="BA79" s="25">
        <v>2226.9724273119168</v>
      </c>
      <c r="BB79" s="25">
        <v>2011.7968448253728</v>
      </c>
      <c r="BC79" s="25">
        <v>2318.6716810447715</v>
      </c>
      <c r="BD79" s="25">
        <v>2131.9964870788563</v>
      </c>
      <c r="BE79" s="25">
        <v>2329.5798371150731</v>
      </c>
      <c r="BF79" s="25">
        <v>2359.4803289486381</v>
      </c>
      <c r="BG79" s="25">
        <v>2428.4436170232766</v>
      </c>
      <c r="BH79" s="25">
        <v>1913.6920361632026</v>
      </c>
      <c r="BI79" s="25">
        <v>1762.8100267486946</v>
      </c>
      <c r="BJ79" s="25">
        <v>1825.7383317723638</v>
      </c>
      <c r="BK79" s="25">
        <v>1826.8332655431841</v>
      </c>
      <c r="BL79" s="25">
        <v>1905.700417858448</v>
      </c>
      <c r="BM79" s="25">
        <v>1743.3671126866616</v>
      </c>
      <c r="BN79" s="25">
        <v>1826.3964007695661</v>
      </c>
    </row>
    <row r="80" spans="1:66" x14ac:dyDescent="0.25">
      <c r="A80" s="25" t="s">
        <v>421</v>
      </c>
      <c r="B80" s="25" t="s">
        <v>91</v>
      </c>
      <c r="C80" s="25" t="s">
        <v>1255</v>
      </c>
      <c r="D80" s="25" t="s">
        <v>1256</v>
      </c>
      <c r="E80" s="25">
        <v>1179.3530109999399</v>
      </c>
      <c r="F80" s="25">
        <v>1327.427224365998</v>
      </c>
      <c r="G80" s="25">
        <v>1411.7023981804352</v>
      </c>
      <c r="H80" s="25">
        <v>1522.3192420995049</v>
      </c>
      <c r="I80" s="25">
        <v>1707.5039382470122</v>
      </c>
      <c r="J80" s="25">
        <v>1882.0868576484877</v>
      </c>
      <c r="K80" s="25">
        <v>2010.2134561972505</v>
      </c>
      <c r="L80" s="25">
        <v>2034.189049654778</v>
      </c>
      <c r="M80" s="25">
        <v>1907.0772721766712</v>
      </c>
      <c r="N80" s="25">
        <v>2178.0352504498242</v>
      </c>
      <c r="O80" s="25">
        <v>2465.6448186242187</v>
      </c>
      <c r="P80" s="25">
        <v>2716.190092228615</v>
      </c>
      <c r="Q80" s="25">
        <v>3177.6457009373362</v>
      </c>
      <c r="R80" s="25">
        <v>4173.1730474942833</v>
      </c>
      <c r="S80" s="25">
        <v>5297.6078173946171</v>
      </c>
      <c r="T80" s="25">
        <v>6255.5446407642257</v>
      </c>
      <c r="U80" s="25">
        <v>6739.6907125325533</v>
      </c>
      <c r="V80" s="25">
        <v>7069.1057382561585</v>
      </c>
      <c r="W80" s="25">
        <v>7628.8157142490609</v>
      </c>
      <c r="X80" s="25">
        <v>9332.2452638376853</v>
      </c>
      <c r="Y80" s="25">
        <v>11223.93756352801</v>
      </c>
      <c r="Z80" s="25">
        <v>10926.817966565997</v>
      </c>
      <c r="AA80" s="25">
        <v>10938.122061410968</v>
      </c>
      <c r="AB80" s="25">
        <v>10497.479996566035</v>
      </c>
      <c r="AC80" s="25">
        <v>10833.866288693498</v>
      </c>
      <c r="AD80" s="25">
        <v>11398.105953150869</v>
      </c>
      <c r="AE80" s="25">
        <v>14951.046785288747</v>
      </c>
      <c r="AF80" s="25">
        <v>18571.059925357884</v>
      </c>
      <c r="AG80" s="25">
        <v>22047.793322259458</v>
      </c>
      <c r="AH80" s="25">
        <v>23973.239484004072</v>
      </c>
      <c r="AI80" s="25">
        <v>28364.645076592249</v>
      </c>
      <c r="AJ80" s="25">
        <v>25484.739293574614</v>
      </c>
      <c r="AK80" s="25">
        <v>22319.059460245957</v>
      </c>
      <c r="AL80" s="25">
        <v>17608.812390226405</v>
      </c>
      <c r="AM80" s="25">
        <v>20301.333085865972</v>
      </c>
      <c r="AN80" s="25">
        <v>26271.599814169102</v>
      </c>
      <c r="AO80" s="25">
        <v>25783.450487861108</v>
      </c>
      <c r="AP80" s="25">
        <v>24691.872813369799</v>
      </c>
      <c r="AQ80" s="25">
        <v>26009.269488618163</v>
      </c>
      <c r="AR80" s="25">
        <v>26186.190010575516</v>
      </c>
      <c r="AS80" s="25">
        <v>24345.91482170322</v>
      </c>
      <c r="AT80" s="25">
        <v>24967.792515318248</v>
      </c>
      <c r="AU80" s="25">
        <v>26997.752989778775</v>
      </c>
      <c r="AV80" s="25">
        <v>32927.680291940786</v>
      </c>
      <c r="AW80" s="25">
        <v>37772.178111039786</v>
      </c>
      <c r="AX80" s="25">
        <v>39054.850442382529</v>
      </c>
      <c r="AY80" s="25">
        <v>41222.602000461127</v>
      </c>
      <c r="AZ80" s="25">
        <v>48476.392728705185</v>
      </c>
      <c r="BA80" s="25">
        <v>53772.794239001945</v>
      </c>
      <c r="BB80" s="25">
        <v>47481.484536433913</v>
      </c>
      <c r="BC80" s="25">
        <v>46505.303179181072</v>
      </c>
      <c r="BD80" s="25">
        <v>51148.931636583256</v>
      </c>
      <c r="BE80" s="25">
        <v>47708.061278446898</v>
      </c>
      <c r="BF80" s="25">
        <v>49892.223363273239</v>
      </c>
      <c r="BG80" s="25">
        <v>50327.240290263187</v>
      </c>
      <c r="BH80" s="25">
        <v>42801.908116728511</v>
      </c>
      <c r="BI80" s="25">
        <v>43814.026505696464</v>
      </c>
      <c r="BJ80" s="25">
        <v>46412.136477716922</v>
      </c>
      <c r="BK80" s="25">
        <v>49988.910846184495</v>
      </c>
      <c r="BL80" s="25">
        <v>48628.641762105042</v>
      </c>
      <c r="BM80" s="25">
        <v>49160.837152259614</v>
      </c>
      <c r="BN80" s="25">
        <v>53982.614273526095</v>
      </c>
    </row>
    <row r="81" spans="1:66" x14ac:dyDescent="0.25">
      <c r="A81" s="25" t="s">
        <v>524</v>
      </c>
      <c r="B81" s="25" t="s">
        <v>218</v>
      </c>
      <c r="C81" s="25" t="s">
        <v>1255</v>
      </c>
      <c r="D81" s="25" t="s">
        <v>1256</v>
      </c>
      <c r="E81" s="25">
        <v>285.47428614690449</v>
      </c>
      <c r="F81" s="25">
        <v>287.26705590196252</v>
      </c>
      <c r="G81" s="25">
        <v>291.47333350205935</v>
      </c>
      <c r="H81" s="25">
        <v>296.7083165222312</v>
      </c>
      <c r="I81" s="25">
        <v>310.81227658561301</v>
      </c>
      <c r="J81" s="25">
        <v>317.02032509587508</v>
      </c>
      <c r="K81" s="25">
        <v>316.12981033934381</v>
      </c>
      <c r="L81" s="25">
        <v>333.26820513324259</v>
      </c>
      <c r="M81" s="25">
        <v>334.61257603058687</v>
      </c>
      <c r="N81" s="25">
        <v>357.42438357563185</v>
      </c>
      <c r="O81" s="25">
        <v>422.3875437721307</v>
      </c>
      <c r="P81" s="25">
        <v>466.02534831377824</v>
      </c>
      <c r="Q81" s="25">
        <v>583.31876613960753</v>
      </c>
      <c r="R81" s="25">
        <v>768.68851425593414</v>
      </c>
      <c r="S81" s="25">
        <v>987.92375004629184</v>
      </c>
      <c r="T81" s="25">
        <v>1186.6760791444558</v>
      </c>
      <c r="U81" s="25">
        <v>1182.0941344283181</v>
      </c>
      <c r="V81" s="25">
        <v>1202.6313551028202</v>
      </c>
      <c r="W81" s="25">
        <v>1360.7854007153451</v>
      </c>
      <c r="X81" s="25">
        <v>1640.5569114498114</v>
      </c>
      <c r="Y81" s="25">
        <v>1892.8768218028354</v>
      </c>
      <c r="Z81" s="25">
        <v>1898.0108636217738</v>
      </c>
      <c r="AA81" s="25">
        <v>1786.8571665552276</v>
      </c>
      <c r="AB81" s="25">
        <v>1638.3839408529166</v>
      </c>
      <c r="AC81" s="25">
        <v>1681.7050837197519</v>
      </c>
      <c r="AD81" s="25">
        <v>1603.2193540991177</v>
      </c>
      <c r="AE81" s="25">
        <v>1795.3704582032219</v>
      </c>
      <c r="AF81" s="25">
        <v>1631.9581033130041</v>
      </c>
      <c r="AG81" s="25">
        <v>1535.3991953749223</v>
      </c>
      <c r="AH81" s="25">
        <v>1632.1878455020196</v>
      </c>
      <c r="AI81" s="25">
        <v>1835.1230583358256</v>
      </c>
      <c r="AJ81" s="25">
        <v>1881.7617944632634</v>
      </c>
      <c r="AK81" s="25">
        <v>2058.3796028594638</v>
      </c>
      <c r="AL81" s="25">
        <v>2167.0954536284462</v>
      </c>
      <c r="AM81" s="25">
        <v>2384.7264556572372</v>
      </c>
      <c r="AN81" s="25">
        <v>2540.9808789080621</v>
      </c>
      <c r="AO81" s="25">
        <v>2713.8277610034552</v>
      </c>
      <c r="AP81" s="25">
        <v>2636.6721600505521</v>
      </c>
      <c r="AQ81" s="25">
        <v>2066.0688543708602</v>
      </c>
      <c r="AR81" s="25">
        <v>2401.6864219535469</v>
      </c>
      <c r="AS81" s="25">
        <v>2069.3174547145804</v>
      </c>
      <c r="AT81" s="25">
        <v>2030.2463513151652</v>
      </c>
      <c r="AU81" s="25">
        <v>2248.7141911905264</v>
      </c>
      <c r="AV81" s="25">
        <v>2818.9139204213507</v>
      </c>
      <c r="AW81" s="25">
        <v>3311.1598953250432</v>
      </c>
      <c r="AX81" s="25">
        <v>3627.6328558525402</v>
      </c>
      <c r="AY81" s="25">
        <v>3715.9326570569315</v>
      </c>
      <c r="AZ81" s="25">
        <v>4040.1521191650399</v>
      </c>
      <c r="BA81" s="25">
        <v>4167.6949351022067</v>
      </c>
      <c r="BB81" s="25">
        <v>3362.8204945437155</v>
      </c>
      <c r="BC81" s="25">
        <v>3652.5359332095427</v>
      </c>
      <c r="BD81" s="25">
        <v>4371.4473845755656</v>
      </c>
      <c r="BE81" s="25">
        <v>4591.5770150620665</v>
      </c>
      <c r="BF81" s="25">
        <v>4840.7272698724237</v>
      </c>
      <c r="BG81" s="25">
        <v>5605.6091484418457</v>
      </c>
      <c r="BH81" s="25">
        <v>5390.7142070308455</v>
      </c>
      <c r="BI81" s="25">
        <v>5651.272721327723</v>
      </c>
      <c r="BJ81" s="25">
        <v>6101.0238895008069</v>
      </c>
      <c r="BK81" s="25">
        <v>6317.41372301725</v>
      </c>
      <c r="BL81" s="25">
        <v>6175.8906526555993</v>
      </c>
      <c r="BM81" s="25">
        <v>5102.8439292498251</v>
      </c>
      <c r="BN81" s="25">
        <v>5085.9716419586084</v>
      </c>
    </row>
    <row r="82" spans="1:66" x14ac:dyDescent="0.25">
      <c r="A82" s="25" t="s">
        <v>451</v>
      </c>
      <c r="B82" s="25" t="s">
        <v>49</v>
      </c>
      <c r="C82" s="25" t="s">
        <v>1255</v>
      </c>
      <c r="D82" s="25" t="s">
        <v>1256</v>
      </c>
      <c r="E82" s="25">
        <v>1334.6895119044648</v>
      </c>
      <c r="F82" s="25">
        <v>1428.0460006316437</v>
      </c>
      <c r="G82" s="25">
        <v>1578.2845377801452</v>
      </c>
      <c r="H82" s="25">
        <v>1744.6401228939235</v>
      </c>
      <c r="I82" s="25">
        <v>1909.5416202624401</v>
      </c>
      <c r="J82" s="25">
        <v>2038.1631021584144</v>
      </c>
      <c r="K82" s="25">
        <v>2186.4745917492005</v>
      </c>
      <c r="L82" s="25">
        <v>2343.1045026067663</v>
      </c>
      <c r="M82" s="25">
        <v>2536.0851140655177</v>
      </c>
      <c r="N82" s="25">
        <v>2752.0951142351628</v>
      </c>
      <c r="O82" s="25">
        <v>2857.2516815601593</v>
      </c>
      <c r="P82" s="25">
        <v>3169.0363230562507</v>
      </c>
      <c r="Q82" s="25">
        <v>3854.5558351778118</v>
      </c>
      <c r="R82" s="25">
        <v>4969.7629775885598</v>
      </c>
      <c r="S82" s="25">
        <v>5328.2415476562264</v>
      </c>
      <c r="T82" s="25">
        <v>6690.5782702439365</v>
      </c>
      <c r="U82" s="25">
        <v>6866.8168924586826</v>
      </c>
      <c r="V82" s="25">
        <v>7532.5269600326847</v>
      </c>
      <c r="W82" s="25">
        <v>9264.7752928599912</v>
      </c>
      <c r="X82" s="25">
        <v>11179.632901623369</v>
      </c>
      <c r="Y82" s="25">
        <v>12713.36516613524</v>
      </c>
      <c r="Z82" s="25">
        <v>11104.981338468144</v>
      </c>
      <c r="AA82" s="25">
        <v>10496.92855443075</v>
      </c>
      <c r="AB82" s="25">
        <v>9993.4211821984591</v>
      </c>
      <c r="AC82" s="25">
        <v>9419.6961434678542</v>
      </c>
      <c r="AD82" s="25">
        <v>9763.327404029651</v>
      </c>
      <c r="AE82" s="25">
        <v>13540.246369472501</v>
      </c>
      <c r="AF82" s="25">
        <v>16302.447375566222</v>
      </c>
      <c r="AG82" s="25">
        <v>17679.996689009025</v>
      </c>
      <c r="AH82" s="25">
        <v>17694.309324231537</v>
      </c>
      <c r="AI82" s="25">
        <v>21793.835537518335</v>
      </c>
      <c r="AJ82" s="25">
        <v>21675.06498882666</v>
      </c>
      <c r="AK82" s="25">
        <v>23813.712246357707</v>
      </c>
      <c r="AL82" s="25">
        <v>22380.10774832212</v>
      </c>
      <c r="AM82" s="25">
        <v>23496.520153868543</v>
      </c>
      <c r="AN82" s="25">
        <v>26890.217622361411</v>
      </c>
      <c r="AO82" s="25">
        <v>26871.83126747757</v>
      </c>
      <c r="AP82" s="25">
        <v>24228.94639142113</v>
      </c>
      <c r="AQ82" s="25">
        <v>24974.273858798788</v>
      </c>
      <c r="AR82" s="25">
        <v>24681.537013525744</v>
      </c>
      <c r="AS82" s="25">
        <v>22419.694821131288</v>
      </c>
      <c r="AT82" s="25">
        <v>22452.98237532725</v>
      </c>
      <c r="AU82" s="25">
        <v>24292.58023048352</v>
      </c>
      <c r="AV82" s="25">
        <v>29633.678979489701</v>
      </c>
      <c r="AW82" s="25">
        <v>33803.309595120299</v>
      </c>
      <c r="AX82" s="25">
        <v>34773.150147902692</v>
      </c>
      <c r="AY82" s="25">
        <v>36474.159585996735</v>
      </c>
      <c r="AZ82" s="25">
        <v>41561.200509548515</v>
      </c>
      <c r="BA82" s="25">
        <v>45519.296881294897</v>
      </c>
      <c r="BB82" s="25">
        <v>41740.243034347492</v>
      </c>
      <c r="BC82" s="25">
        <v>40677.985140544326</v>
      </c>
      <c r="BD82" s="25">
        <v>43848.106054887998</v>
      </c>
      <c r="BE82" s="25">
        <v>40872.362461568773</v>
      </c>
      <c r="BF82" s="25">
        <v>42605.04437821795</v>
      </c>
      <c r="BG82" s="25">
        <v>43068.548724173925</v>
      </c>
      <c r="BH82" s="25">
        <v>36652.922305217762</v>
      </c>
      <c r="BI82" s="25">
        <v>37062.533572382861</v>
      </c>
      <c r="BJ82" s="25">
        <v>38781.049487083619</v>
      </c>
      <c r="BK82" s="25">
        <v>41592.795896431962</v>
      </c>
      <c r="BL82" s="25">
        <v>40578.644285053386</v>
      </c>
      <c r="BM82" s="25">
        <v>39037.122630907426</v>
      </c>
      <c r="BN82" s="25">
        <v>43518.538513085106</v>
      </c>
    </row>
    <row r="83" spans="1:66" x14ac:dyDescent="0.25">
      <c r="A83" s="25" t="s">
        <v>420</v>
      </c>
      <c r="B83" s="25" t="s">
        <v>419</v>
      </c>
      <c r="C83" s="25" t="s">
        <v>1255</v>
      </c>
      <c r="D83" s="25" t="s">
        <v>1256</v>
      </c>
      <c r="AQ83" s="25">
        <v>24166.414182322249</v>
      </c>
      <c r="AR83" s="25">
        <v>24371.778371562697</v>
      </c>
      <c r="AS83" s="25">
        <v>22856.738833040075</v>
      </c>
      <c r="AT83" s="25">
        <v>24724.457953283556</v>
      </c>
      <c r="AU83" s="25">
        <v>27021.811998546673</v>
      </c>
      <c r="AV83" s="25">
        <v>31624.513311288381</v>
      </c>
      <c r="AW83" s="25">
        <v>35886.915731724745</v>
      </c>
      <c r="AX83" s="25">
        <v>36756.12166786896</v>
      </c>
      <c r="AY83" s="25">
        <v>42153.941965463942</v>
      </c>
      <c r="AZ83" s="25">
        <v>48784.890500229696</v>
      </c>
      <c r="BA83" s="25">
        <v>52034.579029230285</v>
      </c>
      <c r="BB83" s="25">
        <v>48011.893113989841</v>
      </c>
      <c r="BC83" s="25">
        <v>48578.596814787292</v>
      </c>
      <c r="BD83" s="25">
        <v>52267.123183465774</v>
      </c>
      <c r="BE83" s="25">
        <v>50464.658667988377</v>
      </c>
      <c r="BF83" s="25">
        <v>55892.287023594465</v>
      </c>
      <c r="BG83" s="25">
        <v>60484.340730074851</v>
      </c>
      <c r="BH83" s="25">
        <v>53310.262005522767</v>
      </c>
      <c r="BI83" s="25">
        <v>58224.805513692561</v>
      </c>
      <c r="BJ83" s="25">
        <v>61455.052606948448</v>
      </c>
      <c r="BK83" s="25">
        <v>65572.607530584617</v>
      </c>
      <c r="BL83" s="25">
        <v>67153.681937916597</v>
      </c>
      <c r="BM83" s="25">
        <v>66320.679197677848</v>
      </c>
    </row>
    <row r="84" spans="1:66" x14ac:dyDescent="0.25">
      <c r="A84" s="25" t="s">
        <v>532</v>
      </c>
      <c r="B84" s="25" t="s">
        <v>256</v>
      </c>
      <c r="C84" s="25" t="s">
        <v>1255</v>
      </c>
      <c r="D84" s="25" t="s">
        <v>1256</v>
      </c>
      <c r="AB84" s="25">
        <v>1320.848319484063</v>
      </c>
      <c r="AE84" s="25">
        <v>1276.5061885693483</v>
      </c>
      <c r="AF84" s="25">
        <v>1296.8828138023005</v>
      </c>
      <c r="AG84" s="25">
        <v>1355.6705514002435</v>
      </c>
      <c r="AH84" s="25">
        <v>1437.3498330888137</v>
      </c>
      <c r="AI84" s="25">
        <v>1528.4931051669712</v>
      </c>
      <c r="AJ84" s="25">
        <v>1682.5438605371587</v>
      </c>
      <c r="AK84" s="25">
        <v>1756.6527922987395</v>
      </c>
      <c r="AL84" s="25">
        <v>1909.5100143405741</v>
      </c>
      <c r="AM84" s="25">
        <v>1909.8368386305763</v>
      </c>
      <c r="AN84" s="25">
        <v>2060.4947226484401</v>
      </c>
      <c r="AO84" s="25">
        <v>2017.6593328470792</v>
      </c>
      <c r="AP84" s="25">
        <v>1904.8638831783023</v>
      </c>
      <c r="AQ84" s="25">
        <v>2022.7445797830064</v>
      </c>
      <c r="AR84" s="25">
        <v>2042.7070864534328</v>
      </c>
      <c r="AS84" s="25">
        <v>2171.8895768353427</v>
      </c>
      <c r="AT84" s="25">
        <v>2248.4921153307828</v>
      </c>
      <c r="AU84" s="25">
        <v>2265.9441075616432</v>
      </c>
      <c r="AV84" s="25">
        <v>2295.868178331556</v>
      </c>
      <c r="AW84" s="25">
        <v>2253.1137454981995</v>
      </c>
      <c r="AX84" s="25">
        <v>2358.146699957601</v>
      </c>
      <c r="AY84" s="25">
        <v>2406.1144115246643</v>
      </c>
      <c r="AZ84" s="25">
        <v>2458.6583941326285</v>
      </c>
      <c r="BA84" s="25">
        <v>2541.2616249311918</v>
      </c>
      <c r="BB84" s="25">
        <v>2721.9760903555371</v>
      </c>
      <c r="BC84" s="25">
        <v>2885.3054918574371</v>
      </c>
      <c r="BD84" s="25">
        <v>3009.2568246848659</v>
      </c>
      <c r="BE84" s="25">
        <v>3131.3867146383941</v>
      </c>
      <c r="BF84" s="25">
        <v>2994.7923944034287</v>
      </c>
      <c r="BG84" s="25">
        <v>2971.512601913555</v>
      </c>
      <c r="BH84" s="25">
        <v>2906.6170122880812</v>
      </c>
      <c r="BI84" s="25">
        <v>3014.7003583904188</v>
      </c>
      <c r="BJ84" s="25">
        <v>3289.64211697365</v>
      </c>
      <c r="BK84" s="25">
        <v>3568.291015625</v>
      </c>
      <c r="BL84" s="25">
        <v>3624.2490915827907</v>
      </c>
      <c r="BM84" s="25">
        <v>3542.969787971675</v>
      </c>
      <c r="BN84" s="25">
        <v>3476.6508946193967</v>
      </c>
    </row>
    <row r="85" spans="1:66" x14ac:dyDescent="0.25">
      <c r="A85" s="25" t="s">
        <v>319</v>
      </c>
      <c r="B85" s="25" t="s">
        <v>200</v>
      </c>
      <c r="C85" s="25" t="s">
        <v>1255</v>
      </c>
      <c r="D85" s="25" t="s">
        <v>1256</v>
      </c>
      <c r="E85" s="25">
        <v>282.41717947467066</v>
      </c>
      <c r="F85" s="25">
        <v>331.43580178018141</v>
      </c>
      <c r="G85" s="25">
        <v>357.52376169319604</v>
      </c>
      <c r="H85" s="25">
        <v>298.47044618704825</v>
      </c>
      <c r="I85" s="25">
        <v>410.90408346051481</v>
      </c>
      <c r="J85" s="25">
        <v>424.62044293970092</v>
      </c>
      <c r="K85" s="25">
        <v>452.66282658780284</v>
      </c>
      <c r="L85" s="25">
        <v>490.10327563865525</v>
      </c>
      <c r="M85" s="25">
        <v>520.48042118474029</v>
      </c>
      <c r="N85" s="25">
        <v>550.72795883011236</v>
      </c>
      <c r="O85" s="25">
        <v>549.4538176860342</v>
      </c>
      <c r="P85" s="25">
        <v>635.50114725759147</v>
      </c>
      <c r="Q85" s="25">
        <v>703.78427138643826</v>
      </c>
      <c r="R85" s="25">
        <v>1160.3218118933194</v>
      </c>
      <c r="S85" s="25">
        <v>2432.8361798631154</v>
      </c>
      <c r="T85" s="25">
        <v>3331.9943178923759</v>
      </c>
      <c r="U85" s="25">
        <v>4550.0741926466435</v>
      </c>
      <c r="V85" s="25">
        <v>4154.2194677496209</v>
      </c>
      <c r="W85" s="25">
        <v>3452.6155566723351</v>
      </c>
      <c r="X85" s="25">
        <v>4275.2573638293088</v>
      </c>
      <c r="Y85" s="25">
        <v>5892.0992846917188</v>
      </c>
      <c r="Z85" s="25">
        <v>5186.3771435702811</v>
      </c>
      <c r="AA85" s="25">
        <v>4736.0338936424623</v>
      </c>
      <c r="AB85" s="25">
        <v>4325.2978503570193</v>
      </c>
      <c r="AC85" s="25">
        <v>4423.5205097140615</v>
      </c>
      <c r="AD85" s="25">
        <v>4038.0685441963856</v>
      </c>
      <c r="AE85" s="25">
        <v>4004.0352750458565</v>
      </c>
      <c r="AF85" s="25">
        <v>3755.4708174113111</v>
      </c>
      <c r="AG85" s="25">
        <v>4267.8050939230679</v>
      </c>
      <c r="AH85" s="25">
        <v>4532.151139237234</v>
      </c>
      <c r="AI85" s="25">
        <v>6268.918007758748</v>
      </c>
      <c r="AJ85" s="25">
        <v>5536.9983725291022</v>
      </c>
      <c r="AK85" s="25">
        <v>5578.0385553236274</v>
      </c>
      <c r="AL85" s="25">
        <v>4252.0653476825291</v>
      </c>
      <c r="AM85" s="25">
        <v>3963.8792965438533</v>
      </c>
      <c r="AN85" s="25">
        <v>4570.5713035406134</v>
      </c>
      <c r="AO85" s="25">
        <v>5116.1966251902249</v>
      </c>
      <c r="AP85" s="25">
        <v>4667.1931208411424</v>
      </c>
      <c r="AQ85" s="25">
        <v>3831.780667708163</v>
      </c>
      <c r="AR85" s="25">
        <v>3888.8794672211825</v>
      </c>
      <c r="AS85" s="25">
        <v>4135.992380077224</v>
      </c>
      <c r="AT85" s="25">
        <v>3993.0313362488105</v>
      </c>
      <c r="AU85" s="25">
        <v>4141.4343655977455</v>
      </c>
      <c r="AV85" s="25">
        <v>4933.4621699979343</v>
      </c>
      <c r="AW85" s="25">
        <v>5739.6132036378485</v>
      </c>
      <c r="AX85" s="25">
        <v>6891.3619203826529</v>
      </c>
      <c r="AY85" s="25">
        <v>7221.3698765098688</v>
      </c>
      <c r="AZ85" s="25">
        <v>8458.3091787107987</v>
      </c>
      <c r="BA85" s="25">
        <v>10254.171957359482</v>
      </c>
      <c r="BB85" s="25">
        <v>7721.0189529008121</v>
      </c>
      <c r="BC85" s="25">
        <v>8849.3226079916658</v>
      </c>
      <c r="BD85" s="25">
        <v>10809.684950390407</v>
      </c>
      <c r="BE85" s="25">
        <v>9813.5057465081809</v>
      </c>
      <c r="BF85" s="25">
        <v>9683.5816195125153</v>
      </c>
      <c r="BG85" s="25">
        <v>9663.4241100258514</v>
      </c>
      <c r="BH85" s="25">
        <v>7384.7007039307146</v>
      </c>
      <c r="BI85" s="25">
        <v>6984.4197120838699</v>
      </c>
      <c r="BJ85" s="25">
        <v>7230.4349116197909</v>
      </c>
      <c r="BK85" s="25">
        <v>7959.0072673637633</v>
      </c>
      <c r="BL85" s="25">
        <v>7766.9965542294831</v>
      </c>
      <c r="BM85" s="25">
        <v>6881.7142253352058</v>
      </c>
      <c r="BN85" s="25">
        <v>8016.9904954690537</v>
      </c>
    </row>
    <row r="86" spans="1:66" x14ac:dyDescent="0.25">
      <c r="A86" s="25" t="s">
        <v>430</v>
      </c>
      <c r="B86" s="25" t="s">
        <v>46</v>
      </c>
      <c r="C86" s="25" t="s">
        <v>1255</v>
      </c>
      <c r="D86" s="25" t="s">
        <v>1256</v>
      </c>
      <c r="E86" s="25">
        <v>1397.5948032844049</v>
      </c>
      <c r="F86" s="25">
        <v>1472.3857140786822</v>
      </c>
      <c r="G86" s="25">
        <v>1525.775852710321</v>
      </c>
      <c r="H86" s="25">
        <v>1613.4568837339225</v>
      </c>
      <c r="I86" s="25">
        <v>1748.2881176141029</v>
      </c>
      <c r="J86" s="25">
        <v>1873.5677743542051</v>
      </c>
      <c r="K86" s="25">
        <v>1986.7471586968479</v>
      </c>
      <c r="L86" s="25">
        <v>2058.7818819805584</v>
      </c>
      <c r="M86" s="25">
        <v>1951.7585958753211</v>
      </c>
      <c r="N86" s="25">
        <v>2100.6678685867173</v>
      </c>
      <c r="O86" s="25">
        <v>2347.5443177374741</v>
      </c>
      <c r="P86" s="25">
        <v>2649.8015138722335</v>
      </c>
      <c r="Q86" s="25">
        <v>3030.4325141197723</v>
      </c>
      <c r="R86" s="25">
        <v>3426.2762205037789</v>
      </c>
      <c r="S86" s="25">
        <v>3665.8627976419029</v>
      </c>
      <c r="T86" s="25">
        <v>4299.7456179928358</v>
      </c>
      <c r="U86" s="25">
        <v>4138.1677876153472</v>
      </c>
      <c r="V86" s="25">
        <v>4681.4399317303796</v>
      </c>
      <c r="W86" s="25">
        <v>5976.9381689999063</v>
      </c>
      <c r="X86" s="25">
        <v>7804.7620805115466</v>
      </c>
      <c r="Y86" s="25">
        <v>10032.062080014974</v>
      </c>
      <c r="Z86" s="25">
        <v>9599.3062222196477</v>
      </c>
      <c r="AA86" s="25">
        <v>9146.0773570185174</v>
      </c>
      <c r="AB86" s="25">
        <v>8691.5188130651404</v>
      </c>
      <c r="AC86" s="25">
        <v>8179.1944406499106</v>
      </c>
      <c r="AD86" s="25">
        <v>8652.2165424759296</v>
      </c>
      <c r="AE86" s="25">
        <v>10611.112210095978</v>
      </c>
      <c r="AF86" s="25">
        <v>13118.586534629034</v>
      </c>
      <c r="AG86" s="25">
        <v>15987.168077568824</v>
      </c>
      <c r="AH86" s="25">
        <v>16239.282196094424</v>
      </c>
      <c r="AI86" s="25">
        <v>19095.466998460779</v>
      </c>
      <c r="AJ86" s="25">
        <v>19900.726650506862</v>
      </c>
      <c r="AK86" s="25">
        <v>20487.170785287846</v>
      </c>
      <c r="AL86" s="25">
        <v>18389.019567509866</v>
      </c>
      <c r="AM86" s="25">
        <v>19709.238098365302</v>
      </c>
      <c r="AN86" s="25">
        <v>23206.568559377589</v>
      </c>
      <c r="AO86" s="25">
        <v>24438.53116920904</v>
      </c>
      <c r="AP86" s="25">
        <v>26742.984847216569</v>
      </c>
      <c r="AQ86" s="25">
        <v>28269.322509823007</v>
      </c>
      <c r="AR86" s="25">
        <v>28726.857210634455</v>
      </c>
      <c r="AS86" s="25">
        <v>28223.067570651478</v>
      </c>
      <c r="AT86" s="25">
        <v>27806.448824513271</v>
      </c>
      <c r="AU86" s="25">
        <v>30049.896323206565</v>
      </c>
      <c r="AV86" s="25">
        <v>34487.467572253947</v>
      </c>
      <c r="AW86" s="25">
        <v>40371.710825983791</v>
      </c>
      <c r="AX86" s="25">
        <v>42132.090721981462</v>
      </c>
      <c r="AY86" s="25">
        <v>44654.096920892429</v>
      </c>
      <c r="AZ86" s="25">
        <v>50653.256914830628</v>
      </c>
      <c r="BA86" s="25">
        <v>47549.348628600637</v>
      </c>
      <c r="BB86" s="25">
        <v>38952.211026245481</v>
      </c>
      <c r="BC86" s="25">
        <v>39688.614968449801</v>
      </c>
      <c r="BD86" s="25">
        <v>42284.884490299613</v>
      </c>
      <c r="BE86" s="25">
        <v>42686.800052492596</v>
      </c>
      <c r="BF86" s="25">
        <v>43713.81412423079</v>
      </c>
      <c r="BG86" s="25">
        <v>47787.241298488429</v>
      </c>
      <c r="BH86" s="25">
        <v>45404.567773472154</v>
      </c>
      <c r="BI86" s="25">
        <v>41499.555703307269</v>
      </c>
      <c r="BJ86" s="25">
        <v>40857.755582962665</v>
      </c>
      <c r="BK86" s="25">
        <v>43646.951971149349</v>
      </c>
      <c r="BL86" s="25">
        <v>43070.498359588775</v>
      </c>
      <c r="BM86" s="25">
        <v>41098.078652782751</v>
      </c>
      <c r="BN86" s="25">
        <v>47334.35531498753</v>
      </c>
    </row>
    <row r="87" spans="1:66" x14ac:dyDescent="0.25">
      <c r="A87" s="25" t="s">
        <v>391</v>
      </c>
      <c r="B87" s="25" t="s">
        <v>151</v>
      </c>
      <c r="C87" s="25" t="s">
        <v>1255</v>
      </c>
      <c r="D87" s="25" t="s">
        <v>1256</v>
      </c>
      <c r="AI87" s="25">
        <v>1614.6401223991975</v>
      </c>
      <c r="AJ87" s="25">
        <v>1314.670670204044</v>
      </c>
      <c r="AK87" s="25">
        <v>757.22354850535771</v>
      </c>
      <c r="AL87" s="25">
        <v>550.01554260922444</v>
      </c>
      <c r="AM87" s="25">
        <v>519.8575811882879</v>
      </c>
      <c r="AN87" s="25">
        <v>578.34460985258306</v>
      </c>
      <c r="AO87" s="25">
        <v>689.05944138471989</v>
      </c>
      <c r="AP87" s="25">
        <v>807.03228575235244</v>
      </c>
      <c r="AQ87" s="25">
        <v>851.52595816837004</v>
      </c>
      <c r="AR87" s="25">
        <v>673.54343867502962</v>
      </c>
      <c r="AS87" s="25">
        <v>749.90853499396133</v>
      </c>
      <c r="AT87" s="25">
        <v>801.99041388837327</v>
      </c>
      <c r="AU87" s="25">
        <v>853.51645371331836</v>
      </c>
      <c r="AV87" s="25">
        <v>1010.0079801312991</v>
      </c>
      <c r="AW87" s="25">
        <v>1305.0474855720777</v>
      </c>
      <c r="AX87" s="25">
        <v>1642.7609375639529</v>
      </c>
      <c r="AY87" s="25">
        <v>1996.0571292766367</v>
      </c>
      <c r="AZ87" s="25">
        <v>2635.3538820296317</v>
      </c>
      <c r="BA87" s="25">
        <v>3324.7358790541143</v>
      </c>
      <c r="BB87" s="25">
        <v>2822.6674302335173</v>
      </c>
      <c r="BC87" s="25">
        <v>3233.2959434742097</v>
      </c>
      <c r="BD87" s="25">
        <v>4021.743306172858</v>
      </c>
      <c r="BE87" s="25">
        <v>4421.8182422801301</v>
      </c>
      <c r="BF87" s="25">
        <v>4623.7457247341945</v>
      </c>
      <c r="BG87" s="25">
        <v>4739.1883384642069</v>
      </c>
      <c r="BH87" s="25">
        <v>4014.1859441932947</v>
      </c>
      <c r="BI87" s="25">
        <v>4062.1698875737929</v>
      </c>
      <c r="BJ87" s="25">
        <v>4357.0009355462771</v>
      </c>
      <c r="BK87" s="25">
        <v>4722.0424231414027</v>
      </c>
      <c r="BL87" s="25">
        <v>4696.1505855561236</v>
      </c>
      <c r="BM87" s="25">
        <v>4255.742993212536</v>
      </c>
      <c r="BN87" s="25">
        <v>5042.3855277738749</v>
      </c>
    </row>
    <row r="88" spans="1:66" x14ac:dyDescent="0.25">
      <c r="A88" s="25" t="s">
        <v>339</v>
      </c>
      <c r="B88" s="25" t="s">
        <v>126</v>
      </c>
      <c r="C88" s="25" t="s">
        <v>1255</v>
      </c>
      <c r="D88" s="25" t="s">
        <v>1256</v>
      </c>
      <c r="E88" s="25">
        <v>183.42800749362135</v>
      </c>
      <c r="F88" s="25">
        <v>190.19650426702972</v>
      </c>
      <c r="G88" s="25">
        <v>195.46939863348757</v>
      </c>
      <c r="H88" s="25">
        <v>211.03973665359649</v>
      </c>
      <c r="I88" s="25">
        <v>230.06171025664131</v>
      </c>
      <c r="J88" s="25">
        <v>265.29247423437596</v>
      </c>
      <c r="K88" s="25">
        <v>267.71672517024882</v>
      </c>
      <c r="L88" s="25">
        <v>214.78523941732834</v>
      </c>
      <c r="M88" s="25">
        <v>200.30709396771545</v>
      </c>
      <c r="N88" s="25">
        <v>230.28722700601608</v>
      </c>
      <c r="O88" s="25">
        <v>253.56662187016772</v>
      </c>
      <c r="P88" s="25">
        <v>269.36823518322473</v>
      </c>
      <c r="Q88" s="25">
        <v>228.85973284347133</v>
      </c>
      <c r="R88" s="25">
        <v>259.70184370891724</v>
      </c>
      <c r="S88" s="25">
        <v>296.89002386561282</v>
      </c>
      <c r="T88" s="25">
        <v>281.40612646801048</v>
      </c>
      <c r="U88" s="25">
        <v>271.12557826191789</v>
      </c>
      <c r="V88" s="25">
        <v>306.80996503265141</v>
      </c>
      <c r="W88" s="25">
        <v>345.83442293382404</v>
      </c>
      <c r="X88" s="25">
        <v>372.06012078755293</v>
      </c>
      <c r="Y88" s="25">
        <v>402.06070775763072</v>
      </c>
      <c r="Z88" s="25">
        <v>372.0774434920728</v>
      </c>
      <c r="AA88" s="25">
        <v>345.641333225008</v>
      </c>
      <c r="AB88" s="25">
        <v>337.16334816898592</v>
      </c>
      <c r="AC88" s="25">
        <v>355.66670367484932</v>
      </c>
      <c r="AD88" s="25">
        <v>352.35271437142632</v>
      </c>
      <c r="AE88" s="25">
        <v>435.06818767132074</v>
      </c>
      <c r="AF88" s="25">
        <v>374.47034150646527</v>
      </c>
      <c r="AG88" s="25">
        <v>372.68397956457483</v>
      </c>
      <c r="AH88" s="25">
        <v>365.88968267176256</v>
      </c>
      <c r="AI88" s="25">
        <v>398.63708108893138</v>
      </c>
      <c r="AJ88" s="25">
        <v>433.77326476470432</v>
      </c>
      <c r="AK88" s="25">
        <v>409.74638978637881</v>
      </c>
      <c r="AL88" s="25">
        <v>370.41945492439226</v>
      </c>
      <c r="AM88" s="25">
        <v>328.74452686500689</v>
      </c>
      <c r="AN88" s="25">
        <v>379.98798491687864</v>
      </c>
      <c r="AO88" s="25">
        <v>397.13575495702804</v>
      </c>
      <c r="AP88" s="25">
        <v>384.79632833019997</v>
      </c>
      <c r="AQ88" s="25">
        <v>407.52323701785707</v>
      </c>
      <c r="AR88" s="25">
        <v>410.33401155961155</v>
      </c>
      <c r="AS88" s="25">
        <v>258.47103992967857</v>
      </c>
      <c r="AT88" s="25">
        <v>269.01498476458147</v>
      </c>
      <c r="AU88" s="25">
        <v>304.56463597706573</v>
      </c>
      <c r="AV88" s="25">
        <v>367.82136211366236</v>
      </c>
      <c r="AW88" s="25">
        <v>417.50806672766186</v>
      </c>
      <c r="AX88" s="25">
        <v>492.54405617263984</v>
      </c>
      <c r="AY88" s="25">
        <v>913.39384930994163</v>
      </c>
      <c r="AZ88" s="25">
        <v>1081.1663182626914</v>
      </c>
      <c r="BA88" s="25">
        <v>1217.0644354914641</v>
      </c>
      <c r="BB88" s="25">
        <v>1077.6620583257086</v>
      </c>
      <c r="BC88" s="25">
        <v>1299.345211640617</v>
      </c>
      <c r="BD88" s="25">
        <v>1549.4627188334548</v>
      </c>
      <c r="BE88" s="25">
        <v>1587.5609318580864</v>
      </c>
      <c r="BF88" s="25">
        <v>2361.0903238836609</v>
      </c>
      <c r="BG88" s="25">
        <v>2012.264247197282</v>
      </c>
      <c r="BH88" s="25">
        <v>1774.0747709250811</v>
      </c>
      <c r="BI88" s="25">
        <v>1971.9569346459884</v>
      </c>
      <c r="BJ88" s="25">
        <v>2074.290732722689</v>
      </c>
      <c r="BK88" s="25">
        <v>2260.8605672933677</v>
      </c>
      <c r="BL88" s="25">
        <v>2246.625578164324</v>
      </c>
      <c r="BM88" s="25">
        <v>2254.1538889760382</v>
      </c>
      <c r="BN88" s="25">
        <v>2445.290749327607</v>
      </c>
    </row>
    <row r="89" spans="1:66" x14ac:dyDescent="0.25">
      <c r="A89" s="25" t="s">
        <v>435</v>
      </c>
      <c r="B89" s="25" t="s">
        <v>145</v>
      </c>
      <c r="C89" s="25" t="s">
        <v>1255</v>
      </c>
      <c r="D89" s="25" t="s">
        <v>1256</v>
      </c>
    </row>
    <row r="90" spans="1:66" x14ac:dyDescent="0.25">
      <c r="A90" s="25" t="s">
        <v>340</v>
      </c>
      <c r="B90" s="25" t="s">
        <v>172</v>
      </c>
      <c r="C90" s="25" t="s">
        <v>1255</v>
      </c>
      <c r="D90" s="25" t="s">
        <v>1256</v>
      </c>
      <c r="AE90" s="25">
        <v>354.42136503357943</v>
      </c>
      <c r="AF90" s="25">
        <v>351.90904550173587</v>
      </c>
      <c r="AG90" s="25">
        <v>398.54615279946086</v>
      </c>
      <c r="AH90" s="25">
        <v>394.33114235097531</v>
      </c>
      <c r="AI90" s="25">
        <v>419.80987082272139</v>
      </c>
      <c r="AJ90" s="25">
        <v>461.37531246298585</v>
      </c>
      <c r="AK90" s="25">
        <v>489.07160407064998</v>
      </c>
      <c r="AL90" s="25">
        <v>475.42631699483519</v>
      </c>
      <c r="AM90" s="25">
        <v>477.76245923654187</v>
      </c>
      <c r="AN90" s="25">
        <v>508.10151614461779</v>
      </c>
      <c r="AO90" s="25">
        <v>518.36566259819938</v>
      </c>
      <c r="AP90" s="25">
        <v>493.82216135084025</v>
      </c>
      <c r="AQ90" s="25">
        <v>456.49148413953276</v>
      </c>
      <c r="AR90" s="25">
        <v>429.7196923212058</v>
      </c>
      <c r="AS90" s="25">
        <v>363.48227926661485</v>
      </c>
      <c r="AT90" s="25">
        <v>336.15402065889691</v>
      </c>
      <c r="AU90" s="25">
        <v>343.60263120769889</v>
      </c>
      <c r="AV90" s="25">
        <v>393.73968985004757</v>
      </c>
      <c r="AW90" s="25">
        <v>407.30097593744665</v>
      </c>
      <c r="AX90" s="25">
        <v>322.41554003346539</v>
      </c>
      <c r="AY90" s="25">
        <v>453.4037133109419</v>
      </c>
      <c r="AZ90" s="25">
        <v>659.99293097567408</v>
      </c>
      <c r="BA90" s="25">
        <v>715.09652670044386</v>
      </c>
      <c r="BB90" s="25">
        <v>674.08548259614565</v>
      </c>
      <c r="BC90" s="25">
        <v>672.42493035939617</v>
      </c>
      <c r="BD90" s="25">
        <v>651.13611336799806</v>
      </c>
      <c r="BE90" s="25">
        <v>717.05053593799232</v>
      </c>
      <c r="BF90" s="25">
        <v>769.00316669783285</v>
      </c>
      <c r="BG90" s="25">
        <v>787.23856440715701</v>
      </c>
      <c r="BH90" s="25">
        <v>769.25547543282175</v>
      </c>
      <c r="BI90" s="25">
        <v>732.29151190166169</v>
      </c>
      <c r="BJ90" s="25">
        <v>855.5752705521237</v>
      </c>
      <c r="BK90" s="25">
        <v>955.11128113671145</v>
      </c>
      <c r="BL90" s="25">
        <v>1052.5880907587689</v>
      </c>
      <c r="BM90" s="25">
        <v>1078.9500062228144</v>
      </c>
      <c r="BN90" s="25">
        <v>1174.35297194486</v>
      </c>
    </row>
    <row r="91" spans="1:66" x14ac:dyDescent="0.25">
      <c r="A91" s="25" t="s">
        <v>338</v>
      </c>
      <c r="B91" s="25" t="s">
        <v>211</v>
      </c>
      <c r="C91" s="25" t="s">
        <v>1255</v>
      </c>
      <c r="D91" s="25" t="s">
        <v>1256</v>
      </c>
      <c r="K91" s="25">
        <v>106.4132245241134</v>
      </c>
      <c r="L91" s="25">
        <v>109.45371583248712</v>
      </c>
      <c r="M91" s="25">
        <v>93.847690486643856</v>
      </c>
      <c r="N91" s="25">
        <v>100.10177271703706</v>
      </c>
      <c r="O91" s="25">
        <v>112.6106509620675</v>
      </c>
      <c r="P91" s="25">
        <v>116.56119976528836</v>
      </c>
      <c r="Q91" s="25">
        <v>120.14350436971544</v>
      </c>
      <c r="R91" s="25">
        <v>148.17465714310609</v>
      </c>
      <c r="S91" s="25">
        <v>183.08176485794672</v>
      </c>
      <c r="T91" s="25">
        <v>213.30689208754649</v>
      </c>
      <c r="U91" s="25">
        <v>201.12487851029195</v>
      </c>
      <c r="V91" s="25">
        <v>239.43310998487055</v>
      </c>
      <c r="W91" s="25">
        <v>288.0557773203717</v>
      </c>
      <c r="X91" s="25">
        <v>335.80489087677859</v>
      </c>
      <c r="Y91" s="25">
        <v>378.31298903758653</v>
      </c>
      <c r="Z91" s="25">
        <v>332.68060631974356</v>
      </c>
      <c r="AA91" s="25">
        <v>318.60786207540735</v>
      </c>
      <c r="AB91" s="25">
        <v>304.83743536979603</v>
      </c>
      <c r="AC91" s="25">
        <v>244.37334216736355</v>
      </c>
      <c r="AD91" s="25">
        <v>298.66041232444763</v>
      </c>
      <c r="AE91" s="25">
        <v>234.6562867886781</v>
      </c>
      <c r="AF91" s="25">
        <v>265.49165320893536</v>
      </c>
      <c r="AG91" s="25">
        <v>305.31361768387234</v>
      </c>
      <c r="AH91" s="25">
        <v>310.29933728142657</v>
      </c>
      <c r="AI91" s="25">
        <v>331.81774028177102</v>
      </c>
      <c r="AJ91" s="25">
        <v>695.41098850978676</v>
      </c>
      <c r="AK91" s="25">
        <v>695.15537151562603</v>
      </c>
      <c r="AL91" s="25">
        <v>711.72618095662278</v>
      </c>
      <c r="AM91" s="25">
        <v>682.21415693189113</v>
      </c>
      <c r="AN91" s="25">
        <v>696.44958429258088</v>
      </c>
      <c r="AO91" s="25">
        <v>728.66907188667358</v>
      </c>
      <c r="AP91" s="25">
        <v>669.40109596863692</v>
      </c>
      <c r="AQ91" s="25">
        <v>678.67617834041289</v>
      </c>
      <c r="AR91" s="25">
        <v>637.93906286163076</v>
      </c>
      <c r="AS91" s="25">
        <v>594.14938849964904</v>
      </c>
      <c r="AT91" s="25">
        <v>505.42163611470494</v>
      </c>
      <c r="AU91" s="25">
        <v>411.77189394314212</v>
      </c>
      <c r="AV91" s="25">
        <v>335.90621695050373</v>
      </c>
      <c r="AW91" s="25">
        <v>642.75621833846355</v>
      </c>
      <c r="AX91" s="25">
        <v>665.72021570054665</v>
      </c>
      <c r="AY91" s="25">
        <v>662.36287717913478</v>
      </c>
      <c r="AZ91" s="25">
        <v>780.38105092051808</v>
      </c>
      <c r="BA91" s="25">
        <v>924.50987459361443</v>
      </c>
      <c r="BB91" s="25">
        <v>833.28136036521005</v>
      </c>
      <c r="BC91" s="25">
        <v>860.63643385148646</v>
      </c>
      <c r="BD91" s="25">
        <v>762.76311772003407</v>
      </c>
      <c r="BE91" s="25">
        <v>742.77762863124258</v>
      </c>
      <c r="BF91" s="25">
        <v>700.51604215283317</v>
      </c>
      <c r="BG91" s="25">
        <v>607.42990465181254</v>
      </c>
      <c r="BH91" s="25">
        <v>660.72357124432176</v>
      </c>
      <c r="BI91" s="25">
        <v>690.78049315279247</v>
      </c>
      <c r="BJ91" s="25">
        <v>679.75507172296045</v>
      </c>
      <c r="BK91" s="25">
        <v>732.72072731885601</v>
      </c>
      <c r="BL91" s="25">
        <v>772.50558830889383</v>
      </c>
      <c r="BM91" s="25">
        <v>757.41311161138856</v>
      </c>
      <c r="BN91" s="25">
        <v>835.59442138938812</v>
      </c>
    </row>
    <row r="92" spans="1:66" x14ac:dyDescent="0.25">
      <c r="A92" s="25" t="s">
        <v>341</v>
      </c>
      <c r="B92" s="25" t="s">
        <v>238</v>
      </c>
      <c r="C92" s="25" t="s">
        <v>1255</v>
      </c>
      <c r="D92" s="25" t="s">
        <v>1256</v>
      </c>
      <c r="O92" s="25">
        <v>111.68883863548827</v>
      </c>
      <c r="P92" s="25">
        <v>109.33259990791115</v>
      </c>
      <c r="Q92" s="25">
        <v>119.72820875607371</v>
      </c>
      <c r="R92" s="25">
        <v>119.77602835802664</v>
      </c>
      <c r="S92" s="25">
        <v>130.3675606563408</v>
      </c>
      <c r="T92" s="25">
        <v>142.2818203430015</v>
      </c>
      <c r="U92" s="25">
        <v>145.87785674691759</v>
      </c>
      <c r="V92" s="25">
        <v>148.97815200793065</v>
      </c>
      <c r="W92" s="25">
        <v>158.86670213916102</v>
      </c>
      <c r="X92" s="25">
        <v>153.00619203827364</v>
      </c>
      <c r="Y92" s="25">
        <v>141.55935144996272</v>
      </c>
      <c r="Z92" s="25">
        <v>194.924653563058</v>
      </c>
      <c r="AA92" s="25">
        <v>204.2487981319365</v>
      </c>
      <c r="AB92" s="25">
        <v>197.0310454755099</v>
      </c>
      <c r="AC92" s="25">
        <v>162.67215407060564</v>
      </c>
      <c r="AD92" s="25">
        <v>164.94193531168801</v>
      </c>
      <c r="AE92" s="25">
        <v>145.90548076944302</v>
      </c>
      <c r="AF92" s="25">
        <v>190.45237989457991</v>
      </c>
      <c r="AG92" s="25">
        <v>176.25939162488126</v>
      </c>
      <c r="AH92" s="25">
        <v>223.47141846499287</v>
      </c>
      <c r="AI92" s="25">
        <v>250.14944195955681</v>
      </c>
      <c r="AJ92" s="25">
        <v>257.78917564696468</v>
      </c>
      <c r="AK92" s="25">
        <v>221.79916533698241</v>
      </c>
      <c r="AL92" s="25">
        <v>227.02324532129188</v>
      </c>
      <c r="AM92" s="25">
        <v>220.96042416003002</v>
      </c>
      <c r="AN92" s="25">
        <v>233.24325873921802</v>
      </c>
      <c r="AO92" s="25">
        <v>243.43829589282606</v>
      </c>
      <c r="AP92" s="25">
        <v>237.13007732345324</v>
      </c>
      <c r="AQ92" s="25">
        <v>178.84836473658666</v>
      </c>
      <c r="AR92" s="25">
        <v>190.67230618846639</v>
      </c>
      <c r="AS92" s="25">
        <v>308.91031840187185</v>
      </c>
      <c r="AT92" s="25">
        <v>319.95744935810393</v>
      </c>
      <c r="AU92" s="25">
        <v>333.05857933250621</v>
      </c>
      <c r="AV92" s="25">
        <v>372.05619487206582</v>
      </c>
      <c r="AW92" s="25">
        <v>405.07511837334209</v>
      </c>
      <c r="AX92" s="25">
        <v>436.47522024895829</v>
      </c>
      <c r="AY92" s="25">
        <v>430.00394027509094</v>
      </c>
      <c r="AZ92" s="25">
        <v>493.72199321924762</v>
      </c>
      <c r="BA92" s="25">
        <v>599.99523719098795</v>
      </c>
      <c r="BB92" s="25">
        <v>559.41457085732941</v>
      </c>
      <c r="BC92" s="25">
        <v>558.17466813475767</v>
      </c>
      <c r="BD92" s="25">
        <v>703.66056725746012</v>
      </c>
      <c r="BE92" s="25">
        <v>616.3756640341303</v>
      </c>
      <c r="BF92" s="25">
        <v>634.66203913896913</v>
      </c>
      <c r="BG92" s="25">
        <v>623.31309138768677</v>
      </c>
      <c r="BH92" s="25">
        <v>603.39938154773279</v>
      </c>
      <c r="BI92" s="25">
        <v>661.45783867960336</v>
      </c>
      <c r="BJ92" s="25">
        <v>738.54994489078229</v>
      </c>
      <c r="BK92" s="25">
        <v>802.76738511615554</v>
      </c>
      <c r="BL92" s="25">
        <v>749.45374702880599</v>
      </c>
      <c r="BM92" s="25">
        <v>727.52017171956163</v>
      </c>
      <c r="BN92" s="25">
        <v>812.96237300360542</v>
      </c>
    </row>
    <row r="93" spans="1:66" x14ac:dyDescent="0.25">
      <c r="A93" s="25" t="s">
        <v>318</v>
      </c>
      <c r="B93" s="25" t="s">
        <v>213</v>
      </c>
      <c r="C93" s="25" t="s">
        <v>1255</v>
      </c>
      <c r="D93" s="25" t="s">
        <v>1256</v>
      </c>
      <c r="G93" s="25">
        <v>34.790581358267147</v>
      </c>
      <c r="H93" s="25">
        <v>40.751471319580197</v>
      </c>
      <c r="I93" s="25">
        <v>46.976052399049188</v>
      </c>
      <c r="J93" s="25">
        <v>234.34408508749073</v>
      </c>
      <c r="K93" s="25">
        <v>243.76909130670961</v>
      </c>
      <c r="L93" s="25">
        <v>247.84412868581521</v>
      </c>
      <c r="M93" s="25">
        <v>225.48656622987988</v>
      </c>
      <c r="N93" s="25">
        <v>221.13721804511277</v>
      </c>
      <c r="O93" s="25">
        <v>218.2055376610389</v>
      </c>
      <c r="P93" s="25">
        <v>217.321465999217</v>
      </c>
      <c r="Q93" s="25">
        <v>226.00134793756291</v>
      </c>
      <c r="R93" s="25">
        <v>292.45983127983743</v>
      </c>
      <c r="S93" s="25">
        <v>354.30145283136449</v>
      </c>
      <c r="T93" s="25">
        <v>407.71063996605642</v>
      </c>
      <c r="U93" s="25">
        <v>418.00809753626419</v>
      </c>
      <c r="V93" s="25">
        <v>429.41658438977282</v>
      </c>
      <c r="Y93" s="25">
        <v>202.6274482707241</v>
      </c>
      <c r="Z93" s="25">
        <v>138.9394516991012</v>
      </c>
      <c r="AA93" s="25">
        <v>155.61747810720624</v>
      </c>
      <c r="AB93" s="25">
        <v>144.19631206081596</v>
      </c>
      <c r="AC93" s="25">
        <v>151.77290699725776</v>
      </c>
      <c r="AD93" s="25">
        <v>176.41505881454543</v>
      </c>
      <c r="AE93" s="25">
        <v>207.05264902905066</v>
      </c>
      <c r="AF93" s="25">
        <v>243.73747699478622</v>
      </c>
      <c r="AG93" s="25">
        <v>254.53553355527274</v>
      </c>
      <c r="AH93" s="25">
        <v>217.07238843234555</v>
      </c>
      <c r="AI93" s="25">
        <v>267.46807291318191</v>
      </c>
      <c r="AJ93" s="25">
        <v>256.22633575855292</v>
      </c>
      <c r="AK93" s="25">
        <v>301.17710897813407</v>
      </c>
      <c r="AL93" s="25">
        <v>294.07050485753979</v>
      </c>
      <c r="AM93" s="25">
        <v>210.40954335935905</v>
      </c>
      <c r="AN93" s="25">
        <v>285.55254818509849</v>
      </c>
      <c r="AO93" s="25">
        <v>450.6460023490805</v>
      </c>
      <c r="AP93" s="25">
        <v>824.55108307322109</v>
      </c>
      <c r="AQ93" s="25">
        <v>663.72475132736076</v>
      </c>
      <c r="AR93" s="25">
        <v>1067.6439553230302</v>
      </c>
      <c r="AS93" s="25">
        <v>1725.5575842797778</v>
      </c>
      <c r="AT93" s="25">
        <v>2313.1659368927349</v>
      </c>
      <c r="AU93" s="25">
        <v>2744.1914832486491</v>
      </c>
      <c r="AV93" s="25">
        <v>3618.5444756481115</v>
      </c>
      <c r="AW93" s="25">
        <v>6152.1312376017331</v>
      </c>
      <c r="AX93" s="25">
        <v>10963.406378492353</v>
      </c>
      <c r="AY93" s="25">
        <v>12857.368824822663</v>
      </c>
      <c r="AZ93" s="25">
        <v>15908.41119203358</v>
      </c>
      <c r="BA93" s="25">
        <v>22942.610100518636</v>
      </c>
      <c r="BB93" s="25">
        <v>16668.121697601353</v>
      </c>
      <c r="BC93" s="25">
        <v>17288.841277762396</v>
      </c>
      <c r="BD93" s="25">
        <v>21641.695079141467</v>
      </c>
      <c r="BE93" s="25">
        <v>21711.153229854204</v>
      </c>
      <c r="BF93" s="25">
        <v>20390.738258531543</v>
      </c>
      <c r="BG93" s="25">
        <v>19394.081836078174</v>
      </c>
      <c r="BH93" s="25">
        <v>11283.398015884652</v>
      </c>
      <c r="BI93" s="25">
        <v>9250.3167284664123</v>
      </c>
      <c r="BJ93" s="25">
        <v>9667.8569615799024</v>
      </c>
      <c r="BK93" s="25">
        <v>10005.616042326707</v>
      </c>
      <c r="BL93" s="25">
        <v>8380.7411223876643</v>
      </c>
      <c r="BM93" s="25">
        <v>7198.335883706879</v>
      </c>
      <c r="BN93" s="25">
        <v>8462.2863296207724</v>
      </c>
    </row>
    <row r="94" spans="1:66" x14ac:dyDescent="0.25">
      <c r="A94" s="25" t="s">
        <v>436</v>
      </c>
      <c r="B94" s="25" t="s">
        <v>94</v>
      </c>
      <c r="C94" s="25" t="s">
        <v>1255</v>
      </c>
      <c r="D94" s="25" t="s">
        <v>1256</v>
      </c>
      <c r="E94" s="25">
        <v>520.32274431038252</v>
      </c>
      <c r="F94" s="25">
        <v>590.78005481239313</v>
      </c>
      <c r="G94" s="25">
        <v>617.05775769051877</v>
      </c>
      <c r="H94" s="25">
        <v>695.22862438987818</v>
      </c>
      <c r="I94" s="25">
        <v>783.70588099827853</v>
      </c>
      <c r="J94" s="25">
        <v>899.2812389129947</v>
      </c>
      <c r="K94" s="25">
        <v>997.43046747555593</v>
      </c>
      <c r="L94" s="25">
        <v>1068.1145562270262</v>
      </c>
      <c r="M94" s="25">
        <v>1154.4385305561284</v>
      </c>
      <c r="N94" s="25">
        <v>1324.0589888476102</v>
      </c>
      <c r="O94" s="25">
        <v>1494.3879844913715</v>
      </c>
      <c r="P94" s="25">
        <v>1652.3259558674656</v>
      </c>
      <c r="Q94" s="25">
        <v>1899.6757838933481</v>
      </c>
      <c r="R94" s="25">
        <v>2502.8147451223813</v>
      </c>
      <c r="S94" s="25">
        <v>2828.748558995037</v>
      </c>
      <c r="T94" s="25">
        <v>3153.2357756280871</v>
      </c>
      <c r="U94" s="25">
        <v>3390.5449759631178</v>
      </c>
      <c r="V94" s="25">
        <v>3886.3744514675891</v>
      </c>
      <c r="W94" s="25">
        <v>4694.6337817197991</v>
      </c>
      <c r="X94" s="25">
        <v>5705.9493705481145</v>
      </c>
      <c r="Y94" s="25">
        <v>5893.6618926912806</v>
      </c>
      <c r="Z94" s="25">
        <v>5380.2676196321081</v>
      </c>
      <c r="AA94" s="25">
        <v>5579.2346152375876</v>
      </c>
      <c r="AB94" s="25">
        <v>5019.8787705687728</v>
      </c>
      <c r="AC94" s="25">
        <v>4852.5656673771891</v>
      </c>
      <c r="AD94" s="25">
        <v>4813.7112047469418</v>
      </c>
      <c r="AE94" s="25">
        <v>5656.5053316452768</v>
      </c>
      <c r="AF94" s="25">
        <v>6564.8844271219314</v>
      </c>
      <c r="AG94" s="25">
        <v>7598.028005484678</v>
      </c>
      <c r="AH94" s="25">
        <v>7846.678122422778</v>
      </c>
      <c r="AI94" s="25">
        <v>9600.1852350660265</v>
      </c>
      <c r="AJ94" s="25">
        <v>10188.36978012384</v>
      </c>
      <c r="AK94" s="25">
        <v>11176.458419061359</v>
      </c>
      <c r="AL94" s="25">
        <v>10401.98301460955</v>
      </c>
      <c r="AM94" s="25">
        <v>11091.283847277869</v>
      </c>
      <c r="AN94" s="25">
        <v>12959.324290811457</v>
      </c>
      <c r="AO94" s="25">
        <v>13749.115112067906</v>
      </c>
      <c r="AP94" s="25">
        <v>13427.83250550021</v>
      </c>
      <c r="AQ94" s="25">
        <v>13472.137609262276</v>
      </c>
      <c r="AR94" s="25">
        <v>13249.663323924215</v>
      </c>
      <c r="AS94" s="25">
        <v>12072.929356919571</v>
      </c>
      <c r="AT94" s="25">
        <v>12549.036894906041</v>
      </c>
      <c r="AU94" s="25">
        <v>14177.572159270456</v>
      </c>
      <c r="AV94" s="25">
        <v>18518.378838739602</v>
      </c>
      <c r="AW94" s="25">
        <v>21995.477943745977</v>
      </c>
      <c r="AX94" s="25">
        <v>22560.14729390767</v>
      </c>
      <c r="AY94" s="25">
        <v>24821.936745187915</v>
      </c>
      <c r="AZ94" s="25">
        <v>28863.973288501784</v>
      </c>
      <c r="BA94" s="25">
        <v>32127.983194328684</v>
      </c>
      <c r="BB94" s="25">
        <v>29828.756024527054</v>
      </c>
      <c r="BC94" s="25">
        <v>26716.648826027413</v>
      </c>
      <c r="BD94" s="25">
        <v>25483.882564493113</v>
      </c>
      <c r="BE94" s="25">
        <v>21912.998287951716</v>
      </c>
      <c r="BF94" s="25">
        <v>21787.787763603465</v>
      </c>
      <c r="BG94" s="25">
        <v>21616.710009490806</v>
      </c>
      <c r="BH94" s="25">
        <v>18083.877905654695</v>
      </c>
      <c r="BI94" s="25">
        <v>17923.966813471638</v>
      </c>
      <c r="BJ94" s="25">
        <v>18582.08934116313</v>
      </c>
      <c r="BK94" s="25">
        <v>19756.990456255011</v>
      </c>
      <c r="BL94" s="25">
        <v>19133.757763625435</v>
      </c>
      <c r="BM94" s="25">
        <v>17647.232688274351</v>
      </c>
      <c r="BN94" s="25">
        <v>20276.544674407462</v>
      </c>
    </row>
    <row r="95" spans="1:66" x14ac:dyDescent="0.25">
      <c r="A95" s="25" t="s">
        <v>472</v>
      </c>
      <c r="B95" s="25" t="s">
        <v>245</v>
      </c>
      <c r="C95" s="25" t="s">
        <v>1255</v>
      </c>
      <c r="D95" s="25" t="s">
        <v>1256</v>
      </c>
      <c r="V95" s="25">
        <v>792.45497273506885</v>
      </c>
      <c r="W95" s="25">
        <v>991.2280738945085</v>
      </c>
      <c r="X95" s="25">
        <v>1153.9605004596031</v>
      </c>
      <c r="Y95" s="25">
        <v>1245.6246859223315</v>
      </c>
      <c r="Z95" s="25">
        <v>1276.3703662828482</v>
      </c>
      <c r="AA95" s="25">
        <v>1346.8581153631403</v>
      </c>
      <c r="AB95" s="25">
        <v>1372.6676965447011</v>
      </c>
      <c r="AC95" s="25">
        <v>1477.9156586719141</v>
      </c>
      <c r="AD95" s="25">
        <v>1678.073246277602</v>
      </c>
      <c r="AE95" s="25">
        <v>1872.4686083726037</v>
      </c>
      <c r="AF95" s="25">
        <v>2162.5302452062319</v>
      </c>
      <c r="AG95" s="25">
        <v>2408.7145476601891</v>
      </c>
      <c r="AH95" s="25">
        <v>2757.8884395475407</v>
      </c>
      <c r="AI95" s="25">
        <v>2886.9982036683305</v>
      </c>
      <c r="AJ95" s="25">
        <v>3117.8898311136913</v>
      </c>
      <c r="AK95" s="25">
        <v>3192.2319083216971</v>
      </c>
      <c r="AL95" s="25">
        <v>3153.8182827247715</v>
      </c>
      <c r="AM95" s="25">
        <v>3272.5533727395923</v>
      </c>
      <c r="AN95" s="25">
        <v>3411.9669596804988</v>
      </c>
      <c r="AO95" s="25">
        <v>3632.6786773110148</v>
      </c>
      <c r="AP95" s="25">
        <v>3861.3978220543345</v>
      </c>
      <c r="AQ95" s="25">
        <v>4370.6183173656191</v>
      </c>
      <c r="AR95" s="25">
        <v>4705.7900630716922</v>
      </c>
      <c r="AS95" s="25">
        <v>5056.9772588695732</v>
      </c>
      <c r="AT95" s="25">
        <v>5041.0122351870859</v>
      </c>
      <c r="AU95" s="25">
        <v>5213.7956494454229</v>
      </c>
      <c r="AV95" s="25">
        <v>5682.7053778007112</v>
      </c>
      <c r="AW95" s="25">
        <v>5741.6536579513595</v>
      </c>
      <c r="AX95" s="25">
        <v>6645.9855486972374</v>
      </c>
      <c r="AY95" s="25">
        <v>6658.2235859904577</v>
      </c>
      <c r="AZ95" s="25">
        <v>7212.9868190923689</v>
      </c>
      <c r="BA95" s="25">
        <v>7832.3490810191552</v>
      </c>
      <c r="BB95" s="25">
        <v>7290.8349377102613</v>
      </c>
      <c r="BC95" s="25">
        <v>7258.1665608485528</v>
      </c>
      <c r="BD95" s="25">
        <v>7291.7416695627317</v>
      </c>
      <c r="BE95" s="25">
        <v>7444.089074742762</v>
      </c>
      <c r="BF95" s="25">
        <v>7789.6323550559391</v>
      </c>
      <c r="BG95" s="25">
        <v>8370.0404720606748</v>
      </c>
      <c r="BH95" s="25">
        <v>9096.5386524632158</v>
      </c>
      <c r="BI95" s="25">
        <v>9628.2591689029014</v>
      </c>
      <c r="BJ95" s="25">
        <v>10152.832811887234</v>
      </c>
      <c r="BK95" s="25">
        <v>10466.882211195754</v>
      </c>
      <c r="BL95" s="25">
        <v>10834.495680302005</v>
      </c>
      <c r="BM95" s="25">
        <v>9273.1992917739317</v>
      </c>
      <c r="BN95" s="25">
        <v>9928.6217332671349</v>
      </c>
    </row>
    <row r="96" spans="1:66" x14ac:dyDescent="0.25">
      <c r="A96" s="25" t="s">
        <v>518</v>
      </c>
      <c r="B96" s="25" t="s">
        <v>216</v>
      </c>
      <c r="C96" s="25" t="s">
        <v>1255</v>
      </c>
      <c r="D96" s="25" t="s">
        <v>1256</v>
      </c>
      <c r="O96" s="25">
        <v>1498.2764367816094</v>
      </c>
      <c r="P96" s="25">
        <v>1876.5032387468739</v>
      </c>
      <c r="Q96" s="25">
        <v>2196.7117113453401</v>
      </c>
      <c r="R96" s="25">
        <v>2860.2805764011528</v>
      </c>
      <c r="S96" s="25">
        <v>3432.7060329127626</v>
      </c>
      <c r="T96" s="25">
        <v>4257.9497117540031</v>
      </c>
      <c r="U96" s="25">
        <v>4844.6763292742389</v>
      </c>
      <c r="V96" s="25">
        <v>5713.954919049921</v>
      </c>
      <c r="W96" s="25">
        <v>7235.5497409832114</v>
      </c>
      <c r="X96" s="25">
        <v>8480.6948268144788</v>
      </c>
      <c r="Y96" s="25">
        <v>9483.1730760734281</v>
      </c>
      <c r="Z96" s="25">
        <v>8544.0583286126312</v>
      </c>
      <c r="AA96" s="25">
        <v>7813.6906673353242</v>
      </c>
      <c r="AB96" s="25">
        <v>7988.1709586119987</v>
      </c>
      <c r="AC96" s="25">
        <v>7198.7022474938385</v>
      </c>
      <c r="AD96" s="25">
        <v>7760.8284044829525</v>
      </c>
      <c r="AE96" s="25">
        <v>11271.321429025213</v>
      </c>
      <c r="AF96" s="25">
        <v>14554.387538482588</v>
      </c>
      <c r="AG96" s="25">
        <v>16398.011093936289</v>
      </c>
      <c r="AH96" s="25">
        <v>16813.683949148217</v>
      </c>
      <c r="AI96" s="25">
        <v>18326.805123460937</v>
      </c>
      <c r="AJ96" s="25">
        <v>18315.196303158471</v>
      </c>
      <c r="AK96" s="25">
        <v>18768.930143719674</v>
      </c>
      <c r="AL96" s="25">
        <v>16797.45885628416</v>
      </c>
      <c r="AM96" s="25">
        <v>18123.963034820499</v>
      </c>
      <c r="AN96" s="25">
        <v>21665.701898367162</v>
      </c>
      <c r="AO96" s="25">
        <v>21422.35754340472</v>
      </c>
      <c r="AP96" s="25">
        <v>19145.496036252338</v>
      </c>
      <c r="AQ96" s="25">
        <v>20496.661371850987</v>
      </c>
      <c r="AR96" s="25">
        <v>20170.438416002744</v>
      </c>
      <c r="AS96" s="25">
        <v>19004.107291030436</v>
      </c>
      <c r="AT96" s="25">
        <v>19275.473337606632</v>
      </c>
      <c r="AU96" s="25">
        <v>20652.878328787829</v>
      </c>
      <c r="AV96" s="25">
        <v>27459.762783948441</v>
      </c>
      <c r="AW96" s="25">
        <v>32023.452207623697</v>
      </c>
      <c r="AX96" s="25">
        <v>32489.781908527802</v>
      </c>
      <c r="AY96" s="25">
        <v>35458.123121048244</v>
      </c>
      <c r="AZ96" s="25">
        <v>39780.951444575345</v>
      </c>
      <c r="BA96" s="25">
        <v>44367.055649787311</v>
      </c>
      <c r="BB96" s="25">
        <v>44918.564877075565</v>
      </c>
      <c r="BC96" s="25">
        <v>43988.332493194612</v>
      </c>
      <c r="BD96" s="25">
        <v>47186.981468004771</v>
      </c>
      <c r="BE96" s="25">
        <v>45936.765951698857</v>
      </c>
      <c r="BF96" s="25">
        <v>47535.589945368476</v>
      </c>
      <c r="BG96" s="25">
        <v>50484.927573902278</v>
      </c>
      <c r="BH96" s="25">
        <v>44536.401308099936</v>
      </c>
      <c r="BI96" s="25">
        <v>48181.874188063957</v>
      </c>
      <c r="BJ96" s="25">
        <v>50766.599418274767</v>
      </c>
      <c r="BK96" s="25">
        <v>54545.299978624833</v>
      </c>
      <c r="BL96" s="25">
        <v>53256.244086211889</v>
      </c>
      <c r="BM96" s="25">
        <v>54570.375019014115</v>
      </c>
    </row>
    <row r="97" spans="1:66" x14ac:dyDescent="0.25">
      <c r="A97" s="25" t="s">
        <v>496</v>
      </c>
      <c r="B97" s="25" t="s">
        <v>129</v>
      </c>
      <c r="C97" s="25" t="s">
        <v>1255</v>
      </c>
      <c r="D97" s="25" t="s">
        <v>1256</v>
      </c>
      <c r="E97" s="25">
        <v>252.75617116506169</v>
      </c>
      <c r="F97" s="25">
        <v>253.22729003499839</v>
      </c>
      <c r="G97" s="25">
        <v>261.17913380611719</v>
      </c>
      <c r="H97" s="25">
        <v>280.09663644485767</v>
      </c>
      <c r="I97" s="25">
        <v>279.93046450015567</v>
      </c>
      <c r="J97" s="25">
        <v>278.82813848172054</v>
      </c>
      <c r="K97" s="25">
        <v>283.19272459217353</v>
      </c>
      <c r="L97" s="25">
        <v>287.96804713681303</v>
      </c>
      <c r="M97" s="25">
        <v>310.66174520335755</v>
      </c>
      <c r="N97" s="25">
        <v>322.43752936974869</v>
      </c>
      <c r="O97" s="25">
        <v>349.02497563332724</v>
      </c>
      <c r="P97" s="25">
        <v>355.09037110772346</v>
      </c>
      <c r="Q97" s="25">
        <v>367.1188811408727</v>
      </c>
      <c r="R97" s="25">
        <v>438.54485116069634</v>
      </c>
      <c r="S97" s="25">
        <v>527.41769681197138</v>
      </c>
      <c r="T97" s="25">
        <v>594.65180355205734</v>
      </c>
      <c r="U97" s="25">
        <v>696.22201527500158</v>
      </c>
      <c r="V97" s="25">
        <v>854.63664338098329</v>
      </c>
      <c r="W97" s="25">
        <v>925.12574446591009</v>
      </c>
      <c r="X97" s="25">
        <v>1027.0836960251359</v>
      </c>
      <c r="Y97" s="25">
        <v>1143.4404019769108</v>
      </c>
      <c r="Z97" s="25">
        <v>1217.2640204910463</v>
      </c>
      <c r="AA97" s="25">
        <v>1200.2492338204552</v>
      </c>
      <c r="AB97" s="25">
        <v>1212.7165586723636</v>
      </c>
      <c r="AC97" s="25">
        <v>1234.7026407120961</v>
      </c>
      <c r="AD97" s="25">
        <v>1233.0809439630173</v>
      </c>
      <c r="AE97" s="25">
        <v>892.29290649245502</v>
      </c>
      <c r="AF97" s="25">
        <v>850.21851206716497</v>
      </c>
      <c r="AG97" s="25">
        <v>915.39806533596243</v>
      </c>
      <c r="AH97" s="25">
        <v>955.1134608633613</v>
      </c>
      <c r="AI97" s="25">
        <v>845.30696210518147</v>
      </c>
      <c r="AJ97" s="25">
        <v>1011.7549662810478</v>
      </c>
      <c r="AK97" s="25">
        <v>1093.9629083570144</v>
      </c>
      <c r="AL97" s="25">
        <v>1164.3740250810042</v>
      </c>
      <c r="AM97" s="25">
        <v>1293.4701979461902</v>
      </c>
      <c r="AN97" s="25">
        <v>1424.6825425625764</v>
      </c>
      <c r="AO97" s="25">
        <v>1487.6076583997421</v>
      </c>
      <c r="AP97" s="25">
        <v>1649.0016020609862</v>
      </c>
      <c r="AQ97" s="25">
        <v>1755.8495822319112</v>
      </c>
      <c r="AR97" s="25">
        <v>1619.510735525314</v>
      </c>
      <c r="AS97" s="25">
        <v>1664.2989582704549</v>
      </c>
      <c r="AT97" s="25">
        <v>1550.3603655544662</v>
      </c>
      <c r="AU97" s="25">
        <v>1682.9945006893565</v>
      </c>
      <c r="AV97" s="25">
        <v>1737.879286929734</v>
      </c>
      <c r="AW97" s="25">
        <v>1859.0983633510027</v>
      </c>
      <c r="AX97" s="25">
        <v>2068.5001285933326</v>
      </c>
      <c r="AY97" s="25">
        <v>2251.0879627549925</v>
      </c>
      <c r="AZ97" s="25">
        <v>2490.7491266520778</v>
      </c>
      <c r="BA97" s="25">
        <v>2802.4619619012465</v>
      </c>
      <c r="BB97" s="25">
        <v>2651.817122838137</v>
      </c>
      <c r="BC97" s="25">
        <v>2852.5473265011647</v>
      </c>
      <c r="BD97" s="25">
        <v>3228.0457411296034</v>
      </c>
      <c r="BE97" s="25">
        <v>3355.036918812722</v>
      </c>
      <c r="BF97" s="25">
        <v>3522.7737062147539</v>
      </c>
      <c r="BG97" s="25">
        <v>3779.6423361302482</v>
      </c>
      <c r="BH97" s="25">
        <v>3994.636912884745</v>
      </c>
      <c r="BI97" s="25">
        <v>4173.3016661947386</v>
      </c>
      <c r="BJ97" s="25">
        <v>4454.0481498354757</v>
      </c>
      <c r="BK97" s="25">
        <v>4478.424645509439</v>
      </c>
      <c r="BL97" s="25">
        <v>4638.6349431951057</v>
      </c>
      <c r="BM97" s="25">
        <v>4603.3396434064543</v>
      </c>
      <c r="BN97" s="25">
        <v>5025.5755726145117</v>
      </c>
    </row>
    <row r="98" spans="1:66" x14ac:dyDescent="0.25">
      <c r="A98" s="25" t="s">
        <v>529</v>
      </c>
      <c r="B98" s="25" t="s">
        <v>234</v>
      </c>
      <c r="C98" s="25" t="s">
        <v>1255</v>
      </c>
      <c r="D98" s="25" t="s">
        <v>1256</v>
      </c>
      <c r="AU98" s="25">
        <v>21594.039688750614</v>
      </c>
      <c r="AV98" s="25">
        <v>22628.278691123043</v>
      </c>
      <c r="AW98" s="25">
        <v>24472.782015762776</v>
      </c>
      <c r="AX98" s="25">
        <v>26596.21478984382</v>
      </c>
      <c r="AY98" s="25">
        <v>26713.058386753146</v>
      </c>
      <c r="AZ98" s="25">
        <v>27680.549959709911</v>
      </c>
      <c r="BA98" s="25">
        <v>29288.781855794565</v>
      </c>
      <c r="BB98" s="25">
        <v>30320.538585209004</v>
      </c>
      <c r="BC98" s="25">
        <v>31040.084295561312</v>
      </c>
      <c r="BD98" s="25">
        <v>31210.470286179472</v>
      </c>
      <c r="BE98" s="25">
        <v>32908.306769173076</v>
      </c>
      <c r="BF98" s="25">
        <v>33656.453573543622</v>
      </c>
      <c r="BG98" s="25">
        <v>34843.205574912892</v>
      </c>
      <c r="BH98" s="25">
        <v>35829.250359898921</v>
      </c>
      <c r="BI98" s="25">
        <v>36214.006922453787</v>
      </c>
      <c r="BJ98" s="25">
        <v>36601.919881179201</v>
      </c>
      <c r="BK98" s="25">
        <v>36556.674911021291</v>
      </c>
      <c r="BL98" s="25">
        <v>38040.586987058785</v>
      </c>
      <c r="BM98" s="25">
        <v>34624.340129041433</v>
      </c>
    </row>
    <row r="99" spans="1:66" x14ac:dyDescent="0.25">
      <c r="A99" s="25" t="s">
        <v>510</v>
      </c>
      <c r="B99" s="25" t="s">
        <v>205</v>
      </c>
      <c r="C99" s="25" t="s">
        <v>1255</v>
      </c>
      <c r="D99" s="25" t="s">
        <v>1256</v>
      </c>
      <c r="E99" s="25">
        <v>297.6764225476947</v>
      </c>
      <c r="F99" s="25">
        <v>315.38545950255087</v>
      </c>
      <c r="G99" s="25">
        <v>321.54523678627703</v>
      </c>
      <c r="H99" s="25">
        <v>282.30407127238414</v>
      </c>
      <c r="I99" s="25">
        <v>305.3663986587847</v>
      </c>
      <c r="J99" s="25">
        <v>327.11572813028317</v>
      </c>
      <c r="K99" s="25">
        <v>344.16807724236389</v>
      </c>
      <c r="L99" s="25">
        <v>370.15964908203802</v>
      </c>
      <c r="M99" s="25">
        <v>334.84224885738269</v>
      </c>
      <c r="N99" s="25">
        <v>358.32196658823733</v>
      </c>
      <c r="O99" s="25">
        <v>379.89587618628798</v>
      </c>
      <c r="P99" s="25">
        <v>395.20291893891414</v>
      </c>
      <c r="Q99" s="25">
        <v>395.29239929822239</v>
      </c>
      <c r="R99" s="25">
        <v>420.66561591598276</v>
      </c>
      <c r="S99" s="25">
        <v>588.13701701241916</v>
      </c>
      <c r="T99" s="25">
        <v>663.39566515205763</v>
      </c>
      <c r="U99" s="25">
        <v>602.62484733477345</v>
      </c>
      <c r="V99" s="25">
        <v>590.06537045003824</v>
      </c>
      <c r="W99" s="25">
        <v>658.43600024930925</v>
      </c>
      <c r="X99" s="25">
        <v>683.33039186764177</v>
      </c>
      <c r="Y99" s="25">
        <v>773.1816707748352</v>
      </c>
      <c r="Z99" s="25">
        <v>729.60509219613982</v>
      </c>
      <c r="AA99" s="25">
        <v>616.9607897098108</v>
      </c>
      <c r="AB99" s="25">
        <v>628.19365652784359</v>
      </c>
      <c r="AC99" s="25">
        <v>564.5278744701908</v>
      </c>
      <c r="AD99" s="25">
        <v>588.61035343878405</v>
      </c>
      <c r="AE99" s="25">
        <v>660.15190004654835</v>
      </c>
      <c r="AF99" s="25">
        <v>468.13833097952931</v>
      </c>
      <c r="AG99" s="25">
        <v>551.26217459477971</v>
      </c>
      <c r="AH99" s="25">
        <v>509.37374974131899</v>
      </c>
      <c r="AI99" s="25">
        <v>533.53835875284096</v>
      </c>
      <c r="AJ99" s="25">
        <v>468.15831088423766</v>
      </c>
      <c r="AK99" s="25">
        <v>499.03170934230286</v>
      </c>
      <c r="AL99" s="25">
        <v>602.14387294747178</v>
      </c>
      <c r="AM99" s="25">
        <v>712.71285420006461</v>
      </c>
      <c r="AN99" s="25">
        <v>816.53542491309975</v>
      </c>
      <c r="AO99" s="25">
        <v>927.18858338054417</v>
      </c>
      <c r="AP99" s="25">
        <v>988.34131675126434</v>
      </c>
      <c r="AQ99" s="25">
        <v>951.91247710806977</v>
      </c>
      <c r="AR99" s="25">
        <v>926.74033616961867</v>
      </c>
      <c r="AS99" s="25">
        <v>954.40031809533434</v>
      </c>
      <c r="AT99" s="25">
        <v>955.66538061190681</v>
      </c>
      <c r="AU99" s="25">
        <v>974.94919328204162</v>
      </c>
      <c r="AV99" s="25">
        <v>997.21137285855116</v>
      </c>
      <c r="AW99" s="25">
        <v>1056.4238856109368</v>
      </c>
      <c r="AX99" s="25">
        <v>1105.5068247711804</v>
      </c>
      <c r="AY99" s="25">
        <v>3188.6731601658939</v>
      </c>
      <c r="AZ99" s="25">
        <v>3658.4799665781293</v>
      </c>
      <c r="BA99" s="25">
        <v>4050.7862370013618</v>
      </c>
      <c r="BB99" s="25">
        <v>4233.7661427617277</v>
      </c>
      <c r="BC99" s="25">
        <v>4580.6987620478794</v>
      </c>
      <c r="BD99" s="25">
        <v>4908.5664482643369</v>
      </c>
      <c r="BE99" s="25">
        <v>5378.8108784826481</v>
      </c>
      <c r="BF99" s="25">
        <v>5489.1407255138438</v>
      </c>
      <c r="BG99" s="25">
        <v>5407.1473661172786</v>
      </c>
      <c r="BH99" s="25">
        <v>5576.8258515135531</v>
      </c>
      <c r="BI99" s="25">
        <v>5811.3979236257683</v>
      </c>
      <c r="BJ99" s="25">
        <v>6124.9536699875853</v>
      </c>
      <c r="BK99" s="25">
        <v>6145.8192766437705</v>
      </c>
      <c r="BL99" s="25">
        <v>6609.5112795458754</v>
      </c>
      <c r="BM99" s="25">
        <v>6955.9392171778854</v>
      </c>
      <c r="BN99" s="25">
        <v>9374.8045698225797</v>
      </c>
    </row>
    <row r="100" spans="1:66" x14ac:dyDescent="0.25">
      <c r="A100" s="25" t="s">
        <v>1281</v>
      </c>
      <c r="B100" s="25" t="s">
        <v>1280</v>
      </c>
      <c r="C100" s="25" t="s">
        <v>1255</v>
      </c>
      <c r="D100" s="25" t="s">
        <v>1256</v>
      </c>
      <c r="E100" s="25">
        <v>1372.0074661606513</v>
      </c>
      <c r="F100" s="25">
        <v>1434.1156161670353</v>
      </c>
      <c r="G100" s="25">
        <v>1528.4860141977194</v>
      </c>
      <c r="H100" s="25">
        <v>1626.1081688499225</v>
      </c>
      <c r="I100" s="25">
        <v>1753.3525874784468</v>
      </c>
      <c r="J100" s="25">
        <v>1882.0451780502326</v>
      </c>
      <c r="K100" s="25">
        <v>2042.3066984252425</v>
      </c>
      <c r="L100" s="25">
        <v>2168.8846989728218</v>
      </c>
      <c r="M100" s="25">
        <v>2328.607685055139</v>
      </c>
      <c r="N100" s="25">
        <v>2536.3900160156732</v>
      </c>
      <c r="O100" s="25">
        <v>2743.7957542364311</v>
      </c>
      <c r="P100" s="25">
        <v>3010.7194757698262</v>
      </c>
      <c r="Q100" s="25">
        <v>3457.1437236778897</v>
      </c>
      <c r="R100" s="25">
        <v>4142.5115183540229</v>
      </c>
      <c r="S100" s="25">
        <v>4626.6223117969948</v>
      </c>
      <c r="T100" s="25">
        <v>5115.2522922297949</v>
      </c>
      <c r="U100" s="25">
        <v>5526.9481583795005</v>
      </c>
      <c r="V100" s="25">
        <v>6207.5633898242295</v>
      </c>
      <c r="W100" s="25">
        <v>7377.3070081017368</v>
      </c>
      <c r="X100" s="25">
        <v>8457.5616528825431</v>
      </c>
      <c r="Y100" s="25">
        <v>9369.5885494287686</v>
      </c>
      <c r="Z100" s="25">
        <v>9434.8207445182961</v>
      </c>
      <c r="AA100" s="25">
        <v>9276.0298567030241</v>
      </c>
      <c r="AB100" s="25">
        <v>9509.8789145764385</v>
      </c>
      <c r="AC100" s="25">
        <v>9853.9338407769264</v>
      </c>
      <c r="AD100" s="25">
        <v>10277.842639370958</v>
      </c>
      <c r="AE100" s="25">
        <v>12394.741246165966</v>
      </c>
      <c r="AF100" s="25">
        <v>14267.507960451498</v>
      </c>
      <c r="AG100" s="25">
        <v>15952.681190669995</v>
      </c>
      <c r="AH100" s="25">
        <v>16570.748501742033</v>
      </c>
      <c r="AI100" s="25">
        <v>18474.335123178538</v>
      </c>
      <c r="AJ100" s="25">
        <v>19379.288776760193</v>
      </c>
      <c r="AK100" s="25">
        <v>20721.010525809346</v>
      </c>
      <c r="AL100" s="25">
        <v>20720.675968484811</v>
      </c>
      <c r="AM100" s="25">
        <v>22146.848454270978</v>
      </c>
      <c r="AN100" s="25">
        <v>24395.877064885521</v>
      </c>
      <c r="AO100" s="25">
        <v>24442.965551863246</v>
      </c>
      <c r="AP100" s="25">
        <v>23870.780913141916</v>
      </c>
      <c r="AQ100" s="25">
        <v>23811.84118056234</v>
      </c>
      <c r="AR100" s="25">
        <v>24858.52869020346</v>
      </c>
      <c r="AS100" s="25">
        <v>25224.963789914407</v>
      </c>
      <c r="AT100" s="25">
        <v>24822.426009806139</v>
      </c>
      <c r="AU100" s="25">
        <v>25723.72912651665</v>
      </c>
      <c r="AV100" s="25">
        <v>28653.867103355813</v>
      </c>
      <c r="AW100" s="25">
        <v>31694.41026132671</v>
      </c>
      <c r="AX100" s="25">
        <v>33295.528221774453</v>
      </c>
      <c r="AY100" s="25">
        <v>34919.674930003566</v>
      </c>
      <c r="AZ100" s="25">
        <v>37953.033445543755</v>
      </c>
      <c r="BA100" s="25">
        <v>40116.226150567316</v>
      </c>
      <c r="BB100" s="25">
        <v>37307.333778837834</v>
      </c>
      <c r="BC100" s="25">
        <v>38836.67113106294</v>
      </c>
      <c r="BD100" s="25">
        <v>41742.158727130343</v>
      </c>
      <c r="BE100" s="25">
        <v>41524.889240031327</v>
      </c>
      <c r="BF100" s="25">
        <v>41805.751115250234</v>
      </c>
      <c r="BG100" s="25">
        <v>42455.823536501164</v>
      </c>
      <c r="BH100" s="25">
        <v>39847.261775534025</v>
      </c>
      <c r="BI100" s="25">
        <v>40475.177463649328</v>
      </c>
      <c r="BJ100" s="25">
        <v>42118.20440427323</v>
      </c>
      <c r="BK100" s="25">
        <v>44571.43358191185</v>
      </c>
      <c r="BL100" s="25">
        <v>44774.775021567737</v>
      </c>
      <c r="BM100" s="25">
        <v>43282.423461171711</v>
      </c>
      <c r="BN100" s="25">
        <v>47886.784589059542</v>
      </c>
    </row>
    <row r="101" spans="1:66" x14ac:dyDescent="0.25">
      <c r="A101" s="25" t="s">
        <v>357</v>
      </c>
      <c r="B101" s="25" t="s">
        <v>1282</v>
      </c>
      <c r="C101" s="25" t="s">
        <v>1255</v>
      </c>
      <c r="D101" s="25" t="s">
        <v>1256</v>
      </c>
      <c r="E101" s="25">
        <v>429.44287439205266</v>
      </c>
      <c r="F101" s="25">
        <v>436.75441152039252</v>
      </c>
      <c r="G101" s="25">
        <v>487.8211340508127</v>
      </c>
      <c r="H101" s="25">
        <v>565.7278103580461</v>
      </c>
      <c r="I101" s="25">
        <v>629.59152578449414</v>
      </c>
      <c r="J101" s="25">
        <v>676.80550711009573</v>
      </c>
      <c r="K101" s="25">
        <v>685.92661413508426</v>
      </c>
      <c r="L101" s="25">
        <v>723.23922561666143</v>
      </c>
      <c r="M101" s="25">
        <v>714.48296958060951</v>
      </c>
      <c r="N101" s="25">
        <v>825.5234491420116</v>
      </c>
      <c r="O101" s="25">
        <v>960.03196151070404</v>
      </c>
      <c r="P101" s="25">
        <v>1106.4697169591536</v>
      </c>
      <c r="Q101" s="25">
        <v>1384.7384373227123</v>
      </c>
      <c r="R101" s="25">
        <v>1893.1812418946447</v>
      </c>
      <c r="S101" s="25">
        <v>2144.6077129514379</v>
      </c>
      <c r="T101" s="25">
        <v>2252.1118813685871</v>
      </c>
      <c r="U101" s="25">
        <v>2850.0146101832001</v>
      </c>
      <c r="V101" s="25">
        <v>3429.4202760725439</v>
      </c>
      <c r="W101" s="25">
        <v>3923.9437313275516</v>
      </c>
      <c r="X101" s="25">
        <v>4569.4537072422418</v>
      </c>
      <c r="Y101" s="25">
        <v>5700.412634358222</v>
      </c>
      <c r="Z101" s="25">
        <v>5991.3202614197162</v>
      </c>
      <c r="AA101" s="25">
        <v>6133.7840786051547</v>
      </c>
      <c r="AB101" s="25">
        <v>5595.2351386384571</v>
      </c>
      <c r="AC101" s="25">
        <v>6208.2261593719941</v>
      </c>
      <c r="AD101" s="25">
        <v>6542.9315367431254</v>
      </c>
      <c r="AE101" s="25">
        <v>7435.0306975942249</v>
      </c>
      <c r="AF101" s="25">
        <v>9071.3326021171797</v>
      </c>
      <c r="AG101" s="25">
        <v>10609.745639454548</v>
      </c>
      <c r="AH101" s="25">
        <v>12097.775158681765</v>
      </c>
      <c r="AI101" s="25">
        <v>13485.544892956465</v>
      </c>
      <c r="AJ101" s="25">
        <v>15465.858855334902</v>
      </c>
      <c r="AK101" s="25">
        <v>17976.429382765476</v>
      </c>
      <c r="AL101" s="25">
        <v>20395.517366677559</v>
      </c>
      <c r="AM101" s="25">
        <v>22502.579740969202</v>
      </c>
      <c r="AN101" s="25">
        <v>23497.492313819341</v>
      </c>
      <c r="AO101" s="25">
        <v>24818.154552351698</v>
      </c>
      <c r="AP101" s="25">
        <v>27330.033350280693</v>
      </c>
      <c r="AQ101" s="25">
        <v>25808.97095245299</v>
      </c>
      <c r="AR101" s="25">
        <v>25091.666599796648</v>
      </c>
      <c r="AS101" s="25">
        <v>25756.663778327784</v>
      </c>
      <c r="AT101" s="25">
        <v>25230.216332951622</v>
      </c>
      <c r="AU101" s="25">
        <v>24665.889998277908</v>
      </c>
      <c r="AV101" s="25">
        <v>23977.019451669821</v>
      </c>
      <c r="AW101" s="25">
        <v>24928.100372255118</v>
      </c>
      <c r="AX101" s="25">
        <v>26649.75080170697</v>
      </c>
      <c r="AY101" s="25">
        <v>28224.215060938866</v>
      </c>
      <c r="AZ101" s="25">
        <v>30594.017841023058</v>
      </c>
      <c r="BA101" s="25">
        <v>31515.662771301828</v>
      </c>
      <c r="BB101" s="25">
        <v>30697.340383517017</v>
      </c>
      <c r="BC101" s="25">
        <v>32549.998231120971</v>
      </c>
      <c r="BD101" s="25">
        <v>35142.487934454257</v>
      </c>
      <c r="BE101" s="25">
        <v>36730.876700112778</v>
      </c>
      <c r="BF101" s="25">
        <v>38403.777714547701</v>
      </c>
      <c r="BG101" s="25">
        <v>40315.285564055164</v>
      </c>
      <c r="BH101" s="25">
        <v>42431.88828172769</v>
      </c>
      <c r="BI101" s="25">
        <v>43733.916361282812</v>
      </c>
      <c r="BJ101" s="25">
        <v>46160.429791492985</v>
      </c>
      <c r="BK101" s="25">
        <v>48537.56688883427</v>
      </c>
      <c r="BL101" s="25">
        <v>48356.063504361395</v>
      </c>
      <c r="BM101" s="25">
        <v>46100.975872923002</v>
      </c>
      <c r="BN101" s="25">
        <v>49660.634238238606</v>
      </c>
    </row>
    <row r="102" spans="1:66" x14ac:dyDescent="0.25">
      <c r="A102" s="25" t="s">
        <v>497</v>
      </c>
      <c r="B102" s="25" t="s">
        <v>149</v>
      </c>
      <c r="C102" s="25" t="s">
        <v>1255</v>
      </c>
      <c r="D102" s="25" t="s">
        <v>1256</v>
      </c>
      <c r="E102" s="25">
        <v>164.64439949063981</v>
      </c>
      <c r="F102" s="25">
        <v>169.90975511911572</v>
      </c>
      <c r="G102" s="25">
        <v>179.87630633572829</v>
      </c>
      <c r="H102" s="25">
        <v>185.04884712132204</v>
      </c>
      <c r="I102" s="25">
        <v>200.43472845260882</v>
      </c>
      <c r="J102" s="25">
        <v>216.81539468159701</v>
      </c>
      <c r="K102" s="25">
        <v>227.74095630910156</v>
      </c>
      <c r="L102" s="25">
        <v>240.54684288804216</v>
      </c>
      <c r="M102" s="25">
        <v>252.58491449485166</v>
      </c>
      <c r="N102" s="25">
        <v>253.26872074661188</v>
      </c>
      <c r="O102" s="25">
        <v>266.13640613519874</v>
      </c>
      <c r="P102" s="25">
        <v>261.24637033727942</v>
      </c>
      <c r="Q102" s="25">
        <v>278.61607604449807</v>
      </c>
      <c r="R102" s="25">
        <v>307.34480012987632</v>
      </c>
      <c r="S102" s="25">
        <v>338.15532917435513</v>
      </c>
      <c r="T102" s="25">
        <v>356.45739699840038</v>
      </c>
      <c r="U102" s="25">
        <v>414.62314046282154</v>
      </c>
      <c r="V102" s="25">
        <v>497.93829084428802</v>
      </c>
      <c r="W102" s="25">
        <v>895.64798643880363</v>
      </c>
      <c r="X102" s="25">
        <v>993.72549740499596</v>
      </c>
      <c r="Y102" s="25">
        <v>1078.8103458306803</v>
      </c>
      <c r="Z102" s="25">
        <v>1066.1687423574754</v>
      </c>
      <c r="AA102" s="25">
        <v>1090.9982365043898</v>
      </c>
      <c r="AB102" s="25">
        <v>1110.4756627274401</v>
      </c>
      <c r="AC102" s="25">
        <v>1183.0259297295893</v>
      </c>
      <c r="AD102" s="25">
        <v>1232.8696153408639</v>
      </c>
      <c r="AE102" s="25">
        <v>1287.4107387983049</v>
      </c>
      <c r="AF102" s="25">
        <v>1362.8851018379128</v>
      </c>
      <c r="AG102" s="25">
        <v>1262.0671507102506</v>
      </c>
      <c r="AH102" s="25">
        <v>1128.2840913993612</v>
      </c>
      <c r="AI102" s="25">
        <v>993.48325320160518</v>
      </c>
      <c r="AJ102" s="25">
        <v>911.75498158267408</v>
      </c>
      <c r="AK102" s="25">
        <v>942.61294471970018</v>
      </c>
      <c r="AL102" s="25">
        <v>913.30163134446639</v>
      </c>
      <c r="AM102" s="25">
        <v>836.60238183751221</v>
      </c>
      <c r="AN102" s="25">
        <v>936.66765432426359</v>
      </c>
      <c r="AO102" s="25">
        <v>887.69261230848952</v>
      </c>
      <c r="AP102" s="25">
        <v>948.95477022859768</v>
      </c>
      <c r="AQ102" s="25">
        <v>1023.4607338073449</v>
      </c>
      <c r="AR102" s="25">
        <v>1002.7169218770771</v>
      </c>
      <c r="AS102" s="25">
        <v>1093.1081001381499</v>
      </c>
      <c r="AT102" s="25">
        <v>1133.186371716444</v>
      </c>
      <c r="AU102" s="25">
        <v>1134.0644448371525</v>
      </c>
      <c r="AV102" s="25">
        <v>1158.1780834090857</v>
      </c>
      <c r="AW102" s="25">
        <v>1217.8180211998217</v>
      </c>
      <c r="AX102" s="25">
        <v>1308.0919697564366</v>
      </c>
      <c r="AY102" s="25">
        <v>1430.0576135021174</v>
      </c>
      <c r="AZ102" s="25">
        <v>1583.0474508053621</v>
      </c>
      <c r="BA102" s="25">
        <v>1739.353377340758</v>
      </c>
      <c r="BB102" s="25">
        <v>1789.7055532330783</v>
      </c>
      <c r="BC102" s="25">
        <v>1904.3471518413196</v>
      </c>
      <c r="BD102" s="25">
        <v>2088.3155465310952</v>
      </c>
      <c r="BE102" s="25">
        <v>2144.3423630102725</v>
      </c>
      <c r="BF102" s="25">
        <v>2102.5924493515658</v>
      </c>
      <c r="BG102" s="25">
        <v>2206.0543974547104</v>
      </c>
      <c r="BH102" s="25">
        <v>2302.2044109331596</v>
      </c>
      <c r="BI102" s="25">
        <v>2342.5849038800397</v>
      </c>
      <c r="BJ102" s="25">
        <v>2453.7271152797798</v>
      </c>
      <c r="BK102" s="25">
        <v>2510.3229430419133</v>
      </c>
      <c r="BL102" s="25">
        <v>2574.3567510514258</v>
      </c>
      <c r="BM102" s="25">
        <v>2405.7328477514147</v>
      </c>
      <c r="BN102" s="25">
        <v>2831.0330207530792</v>
      </c>
    </row>
    <row r="103" spans="1:66" x14ac:dyDescent="0.25">
      <c r="A103" s="25" t="s">
        <v>1284</v>
      </c>
      <c r="B103" s="25" t="s">
        <v>1283</v>
      </c>
      <c r="C103" s="25" t="s">
        <v>1255</v>
      </c>
      <c r="D103" s="25" t="s">
        <v>1256</v>
      </c>
      <c r="E103" s="25">
        <v>107.3399177120847</v>
      </c>
      <c r="F103" s="25">
        <v>107.56730751287661</v>
      </c>
      <c r="G103" s="25">
        <v>114.31161503045877</v>
      </c>
      <c r="H103" s="25">
        <v>134.61921755445999</v>
      </c>
      <c r="I103" s="25">
        <v>117.34078402494237</v>
      </c>
      <c r="J103" s="25">
        <v>133.66694280837564</v>
      </c>
      <c r="K103" s="25">
        <v>141.92071925931251</v>
      </c>
      <c r="L103" s="25">
        <v>135.50468041104185</v>
      </c>
      <c r="M103" s="25">
        <v>139.7297694591829</v>
      </c>
      <c r="N103" s="25">
        <v>151.26802634219663</v>
      </c>
      <c r="O103" s="25">
        <v>154.44379719471144</v>
      </c>
      <c r="P103" s="25">
        <v>161.96520932237621</v>
      </c>
      <c r="Q103" s="25">
        <v>171.78695505175409</v>
      </c>
      <c r="R103" s="25">
        <v>202.32706006259622</v>
      </c>
      <c r="S103" s="25">
        <v>240.16270076581401</v>
      </c>
      <c r="T103" s="25">
        <v>267.17390281459575</v>
      </c>
      <c r="U103" s="25">
        <v>276.22120239585655</v>
      </c>
      <c r="V103" s="25">
        <v>316.21305680829414</v>
      </c>
      <c r="W103" s="25">
        <v>355.72828080829623</v>
      </c>
      <c r="X103" s="25">
        <v>387.33729415520884</v>
      </c>
      <c r="Y103" s="25">
        <v>408.42065192895029</v>
      </c>
      <c r="Z103" s="25">
        <v>387.34248180666594</v>
      </c>
      <c r="AA103" s="25">
        <v>375.11488050939749</v>
      </c>
      <c r="AB103" s="25">
        <v>350.35472706029839</v>
      </c>
      <c r="AC103" s="25">
        <v>343.73891136851444</v>
      </c>
      <c r="AD103" s="25">
        <v>333.00528392646129</v>
      </c>
      <c r="AE103" s="25">
        <v>372.46028520725616</v>
      </c>
      <c r="AF103" s="25">
        <v>398.92195574179857</v>
      </c>
      <c r="AG103" s="25">
        <v>409.00898784294611</v>
      </c>
      <c r="AH103" s="25">
        <v>405.84636313151259</v>
      </c>
      <c r="AI103" s="25">
        <v>455.62326956499959</v>
      </c>
      <c r="AJ103" s="25">
        <v>479.53308160449023</v>
      </c>
      <c r="AK103" s="25">
        <v>350.4120152668105</v>
      </c>
      <c r="AL103" s="25">
        <v>352.68706970303674</v>
      </c>
      <c r="AM103" s="25">
        <v>290.62132543312879</v>
      </c>
      <c r="AN103" s="25">
        <v>329.50544717187728</v>
      </c>
      <c r="AO103" s="25">
        <v>347.2959642718946</v>
      </c>
      <c r="AP103" s="25">
        <v>351.91367999760052</v>
      </c>
      <c r="AQ103" s="25">
        <v>362.46647967407421</v>
      </c>
      <c r="AR103" s="25">
        <v>354.45549946585635</v>
      </c>
      <c r="AS103" s="25">
        <v>374.08480754027084</v>
      </c>
      <c r="AT103" s="25">
        <v>353.59379594164363</v>
      </c>
      <c r="AU103" s="25">
        <v>369.96894988684369</v>
      </c>
      <c r="AV103" s="25">
        <v>407.00592963114553</v>
      </c>
      <c r="AW103" s="25">
        <v>455.97816799478028</v>
      </c>
      <c r="AX103" s="25">
        <v>509.40865923252846</v>
      </c>
      <c r="AY103" s="25">
        <v>584.16588821915809</v>
      </c>
      <c r="AZ103" s="25">
        <v>681.34674814682751</v>
      </c>
      <c r="BA103" s="25">
        <v>788.33948823189758</v>
      </c>
      <c r="BB103" s="25">
        <v>775.55434668453802</v>
      </c>
      <c r="BC103" s="25">
        <v>833.39028765364355</v>
      </c>
      <c r="BD103" s="25">
        <v>908.25650592590591</v>
      </c>
      <c r="BE103" s="25">
        <v>916.19527229986318</v>
      </c>
      <c r="BF103" s="25">
        <v>991.37499640015392</v>
      </c>
      <c r="BG103" s="25">
        <v>1024.1892218115979</v>
      </c>
      <c r="BH103" s="25">
        <v>965.76955010173162</v>
      </c>
      <c r="BI103" s="25">
        <v>987.10931027976858</v>
      </c>
      <c r="BJ103" s="25">
        <v>1065.4086099475696</v>
      </c>
      <c r="BK103" s="25">
        <v>987.17390451295489</v>
      </c>
      <c r="BL103" s="25">
        <v>994.89828093331607</v>
      </c>
      <c r="BM103" s="25">
        <v>975.47426176896806</v>
      </c>
      <c r="BN103" s="25">
        <v>1057.9192415809307</v>
      </c>
    </row>
    <row r="104" spans="1:66" x14ac:dyDescent="0.25">
      <c r="A104" s="25" t="s">
        <v>434</v>
      </c>
      <c r="B104" s="25" t="s">
        <v>118</v>
      </c>
      <c r="C104" s="25" t="s">
        <v>1255</v>
      </c>
      <c r="D104" s="25" t="s">
        <v>1256</v>
      </c>
      <c r="AN104" s="25">
        <v>4917.0853705959353</v>
      </c>
      <c r="AO104" s="25">
        <v>5283.0050054624553</v>
      </c>
      <c r="AP104" s="25">
        <v>5312.3695021204803</v>
      </c>
      <c r="AQ104" s="25">
        <v>5691.1095197977738</v>
      </c>
      <c r="AR104" s="25">
        <v>5246.9359682387485</v>
      </c>
      <c r="AS104" s="25">
        <v>4887.7137156411472</v>
      </c>
      <c r="AT104" s="25">
        <v>5412.9251359059299</v>
      </c>
      <c r="AU104" s="25">
        <v>6293.2252990724792</v>
      </c>
      <c r="AV104" s="25">
        <v>8129.7945840990196</v>
      </c>
      <c r="AW104" s="25">
        <v>9747.440770594143</v>
      </c>
      <c r="AX104" s="25">
        <v>10621.507456753014</v>
      </c>
      <c r="AY104" s="25">
        <v>11797.474473388153</v>
      </c>
      <c r="AZ104" s="25">
        <v>14046.316810158836</v>
      </c>
      <c r="BA104" s="25">
        <v>16416.586807694788</v>
      </c>
      <c r="BB104" s="25">
        <v>14653.043554981934</v>
      </c>
      <c r="BC104" s="25">
        <v>14067.523119191455</v>
      </c>
      <c r="BD104" s="25">
        <v>14757.180340176845</v>
      </c>
      <c r="BE104" s="25">
        <v>13401.656620328295</v>
      </c>
      <c r="BF104" s="25">
        <v>13837.731637658671</v>
      </c>
      <c r="BG104" s="25">
        <v>13762.372863059865</v>
      </c>
      <c r="BH104" s="25">
        <v>11933.377378828136</v>
      </c>
      <c r="BI104" s="25">
        <v>12527.739856982351</v>
      </c>
      <c r="BJ104" s="25">
        <v>13629.289592246976</v>
      </c>
      <c r="BK104" s="25">
        <v>15227.560096809613</v>
      </c>
      <c r="BL104" s="25">
        <v>15311.766903695032</v>
      </c>
      <c r="BM104" s="25">
        <v>14132.486560949948</v>
      </c>
      <c r="BN104" s="25">
        <v>17398.765976810759</v>
      </c>
    </row>
    <row r="105" spans="1:66" x14ac:dyDescent="0.25">
      <c r="A105" s="25" t="s">
        <v>475</v>
      </c>
      <c r="B105" s="25" t="s">
        <v>185</v>
      </c>
      <c r="C105" s="25" t="s">
        <v>1255</v>
      </c>
      <c r="D105" s="25" t="s">
        <v>1256</v>
      </c>
      <c r="E105" s="25">
        <v>70.661084558794997</v>
      </c>
      <c r="F105" s="25">
        <v>68.764339327988438</v>
      </c>
      <c r="G105" s="25">
        <v>70.138045880605731</v>
      </c>
      <c r="H105" s="25">
        <v>71.96218417157688</v>
      </c>
      <c r="I105" s="25">
        <v>77.862597247100098</v>
      </c>
      <c r="J105" s="25">
        <v>82.94760837375614</v>
      </c>
      <c r="K105" s="25">
        <v>84.985252198349585</v>
      </c>
      <c r="L105" s="25">
        <v>83.41190395808843</v>
      </c>
      <c r="M105" s="25">
        <v>81.592953673668362</v>
      </c>
      <c r="N105" s="25">
        <v>85.295796429257152</v>
      </c>
      <c r="O105" s="25">
        <v>70.826179254815358</v>
      </c>
      <c r="P105" s="25">
        <v>76.263748968663123</v>
      </c>
      <c r="Q105" s="25">
        <v>76.90186371253256</v>
      </c>
      <c r="R105" s="25">
        <v>94.904571907799436</v>
      </c>
      <c r="S105" s="25">
        <v>112.9962020165845</v>
      </c>
      <c r="T105" s="25">
        <v>133.75024781286743</v>
      </c>
      <c r="U105" s="25">
        <v>169.31075882231366</v>
      </c>
      <c r="V105" s="25">
        <v>178.86063696673514</v>
      </c>
      <c r="W105" s="25">
        <v>180.2732040221909</v>
      </c>
      <c r="X105" s="25">
        <v>195.75423803577669</v>
      </c>
      <c r="Y105" s="25">
        <v>245.21656691490162</v>
      </c>
      <c r="Z105" s="25">
        <v>256.24561889102148</v>
      </c>
      <c r="AA105" s="25">
        <v>249.43221262547962</v>
      </c>
      <c r="AB105" s="25">
        <v>268.291929248001</v>
      </c>
      <c r="AC105" s="25">
        <v>293.18677330860675</v>
      </c>
      <c r="AD105" s="25">
        <v>317.0763459057718</v>
      </c>
      <c r="AE105" s="25">
        <v>357.79682974720993</v>
      </c>
      <c r="AF105" s="25">
        <v>309.30348999855261</v>
      </c>
      <c r="AG105" s="25">
        <v>386.777291423691</v>
      </c>
      <c r="AH105" s="25">
        <v>396.68613918586556</v>
      </c>
      <c r="AI105" s="25">
        <v>439.94418801591098</v>
      </c>
      <c r="AJ105" s="25">
        <v>483.87363541799459</v>
      </c>
      <c r="AK105" s="25">
        <v>308.3713974364498</v>
      </c>
      <c r="AL105" s="25">
        <v>251.75288767752266</v>
      </c>
      <c r="AM105" s="25">
        <v>285.11885384618222</v>
      </c>
      <c r="AN105" s="25">
        <v>363.26554450525134</v>
      </c>
      <c r="AO105" s="25">
        <v>368.63186379910275</v>
      </c>
      <c r="AP105" s="25">
        <v>415.77074213105334</v>
      </c>
      <c r="AQ105" s="25">
        <v>455.54189605804839</v>
      </c>
      <c r="AR105" s="25">
        <v>499.3029686542157</v>
      </c>
      <c r="AS105" s="25">
        <v>805.02563247300395</v>
      </c>
      <c r="AT105" s="25">
        <v>735.52111794883876</v>
      </c>
      <c r="AU105" s="25">
        <v>692.03016292991435</v>
      </c>
      <c r="AV105" s="25">
        <v>542.33359607393675</v>
      </c>
      <c r="AW105" s="25">
        <v>667.28254643032699</v>
      </c>
      <c r="AX105" s="25">
        <v>781.27665778588369</v>
      </c>
      <c r="AY105" s="25">
        <v>804.52451191076079</v>
      </c>
      <c r="AZ105" s="25">
        <v>1002.8884869175412</v>
      </c>
      <c r="BA105" s="25">
        <v>1086.9381918319216</v>
      </c>
      <c r="BB105" s="25">
        <v>1183.6048542076244</v>
      </c>
      <c r="BC105" s="25">
        <v>1191.9726637333497</v>
      </c>
      <c r="BD105" s="25">
        <v>1287.954650032013</v>
      </c>
      <c r="BE105" s="25">
        <v>1337.335945612813</v>
      </c>
      <c r="BF105" s="25">
        <v>1432.837617666918</v>
      </c>
      <c r="BG105" s="25">
        <v>1435.1364702310377</v>
      </c>
      <c r="BH105" s="25">
        <v>1386.8541907884628</v>
      </c>
      <c r="BI105" s="25">
        <v>1290.3805081231756</v>
      </c>
      <c r="BJ105" s="25">
        <v>1369.0637339513708</v>
      </c>
      <c r="BK105" s="25">
        <v>1479.3458268884981</v>
      </c>
      <c r="BL105" s="25">
        <v>1312.7706360667632</v>
      </c>
      <c r="BM105" s="25">
        <v>1272.3679920420495</v>
      </c>
      <c r="BN105" s="25">
        <v>1814.6740484104673</v>
      </c>
    </row>
    <row r="106" spans="1:66" x14ac:dyDescent="0.25">
      <c r="A106" s="25" t="s">
        <v>409</v>
      </c>
      <c r="B106" s="25" t="s">
        <v>80</v>
      </c>
      <c r="C106" s="25" t="s">
        <v>1255</v>
      </c>
      <c r="D106" s="25" t="s">
        <v>1256</v>
      </c>
      <c r="AJ106" s="25">
        <v>3350.258323492294</v>
      </c>
      <c r="AK106" s="25">
        <v>3735.1058203427647</v>
      </c>
      <c r="AL106" s="25">
        <v>3873.9877227976676</v>
      </c>
      <c r="AM106" s="25">
        <v>4173.3730240544119</v>
      </c>
      <c r="AN106" s="25">
        <v>4494.7076240594788</v>
      </c>
      <c r="AO106" s="25">
        <v>4525.039103122409</v>
      </c>
      <c r="AP106" s="25">
        <v>4596.182622351952</v>
      </c>
      <c r="AQ106" s="25">
        <v>4744.2122642963877</v>
      </c>
      <c r="AR106" s="25">
        <v>4793.4785220376316</v>
      </c>
      <c r="AS106" s="25">
        <v>4624.2816567029531</v>
      </c>
      <c r="AT106" s="25">
        <v>5276.0331890549551</v>
      </c>
      <c r="AU106" s="25">
        <v>6655.3330086531887</v>
      </c>
      <c r="AV106" s="25">
        <v>8421.1033131615277</v>
      </c>
      <c r="AW106" s="25">
        <v>10303.704193626027</v>
      </c>
      <c r="AX106" s="25">
        <v>11225.932581532803</v>
      </c>
      <c r="AY106" s="25">
        <v>11493.100411878933</v>
      </c>
      <c r="AZ106" s="25">
        <v>13944.971013200422</v>
      </c>
      <c r="BA106" s="25">
        <v>15777.192023203344</v>
      </c>
      <c r="BB106" s="25">
        <v>13081.792644577801</v>
      </c>
      <c r="BC106" s="25">
        <v>13223.083002769899</v>
      </c>
      <c r="BD106" s="25">
        <v>14240.257501021921</v>
      </c>
      <c r="BE106" s="25">
        <v>12989.180281589623</v>
      </c>
      <c r="BF106" s="25">
        <v>13719.950539362095</v>
      </c>
      <c r="BG106" s="25">
        <v>14298.833667394954</v>
      </c>
      <c r="BH106" s="25">
        <v>12720.712022066813</v>
      </c>
      <c r="BI106" s="25">
        <v>13107.377913774431</v>
      </c>
      <c r="BJ106" s="25">
        <v>14623.696649231098</v>
      </c>
      <c r="BK106" s="25">
        <v>16427.372761147839</v>
      </c>
      <c r="BL106" s="25">
        <v>16735.659779476086</v>
      </c>
      <c r="BM106" s="25">
        <v>16075.973266250538</v>
      </c>
      <c r="BN106" s="25">
        <v>18772.673292066709</v>
      </c>
    </row>
    <row r="107" spans="1:66" x14ac:dyDescent="0.25">
      <c r="A107" s="25" t="s">
        <v>1286</v>
      </c>
      <c r="B107" s="25" t="s">
        <v>1285</v>
      </c>
      <c r="C107" s="25" t="s">
        <v>1255</v>
      </c>
      <c r="D107" s="25" t="s">
        <v>1256</v>
      </c>
      <c r="E107" s="25">
        <v>170.45050392154778</v>
      </c>
      <c r="F107" s="25">
        <v>161.38151114709723</v>
      </c>
      <c r="G107" s="25">
        <v>162.57076173163614</v>
      </c>
      <c r="H107" s="25">
        <v>170.46444569904386</v>
      </c>
      <c r="I107" s="25">
        <v>188.62723587788545</v>
      </c>
      <c r="J107" s="25">
        <v>202.44948274413113</v>
      </c>
      <c r="K107" s="25">
        <v>204.17896184145749</v>
      </c>
      <c r="L107" s="25">
        <v>204.96800430947587</v>
      </c>
      <c r="M107" s="25">
        <v>211.52453337788145</v>
      </c>
      <c r="N107" s="25">
        <v>230.70152571786514</v>
      </c>
      <c r="O107" s="25">
        <v>245.11386294743662</v>
      </c>
      <c r="P107" s="25">
        <v>261.41931957984133</v>
      </c>
      <c r="Q107" s="25">
        <v>287.59195917127619</v>
      </c>
      <c r="R107" s="25">
        <v>364.30257362204321</v>
      </c>
      <c r="S107" s="25">
        <v>449.52091479815726</v>
      </c>
      <c r="T107" s="25">
        <v>475.94916454709721</v>
      </c>
      <c r="U107" s="25">
        <v>505.55000971855441</v>
      </c>
      <c r="V107" s="25">
        <v>562.28557122114933</v>
      </c>
      <c r="W107" s="25">
        <v>595.04080046013326</v>
      </c>
      <c r="X107" s="25">
        <v>698.45671118668986</v>
      </c>
      <c r="Y107" s="25">
        <v>811.96640943694263</v>
      </c>
      <c r="Z107" s="25">
        <v>860.18523484138598</v>
      </c>
      <c r="AA107" s="25">
        <v>835.66964043835605</v>
      </c>
      <c r="AB107" s="25">
        <v>807.59065218480612</v>
      </c>
      <c r="AC107" s="25">
        <v>807.08747164099668</v>
      </c>
      <c r="AD107" s="25">
        <v>825.06112582051401</v>
      </c>
      <c r="AE107" s="25">
        <v>841.341095797457</v>
      </c>
      <c r="AF107" s="25">
        <v>843.88449963894948</v>
      </c>
      <c r="AG107" s="25">
        <v>892.46821057080012</v>
      </c>
      <c r="AH107" s="25">
        <v>909.24403678186036</v>
      </c>
      <c r="AI107" s="25">
        <v>1028.5573625219536</v>
      </c>
      <c r="AJ107" s="25">
        <v>980.58504661386371</v>
      </c>
      <c r="AK107" s="25">
        <v>1015.9736161562442</v>
      </c>
      <c r="AL107" s="25">
        <v>1075.5641913671916</v>
      </c>
      <c r="AM107" s="25">
        <v>1172.0469477224217</v>
      </c>
      <c r="AN107" s="25">
        <v>1312.5763635899284</v>
      </c>
      <c r="AO107" s="25">
        <v>1414.2329882263439</v>
      </c>
      <c r="AP107" s="25">
        <v>1479.9098586258162</v>
      </c>
      <c r="AQ107" s="25">
        <v>1418.466191459115</v>
      </c>
      <c r="AR107" s="25">
        <v>1364.4622352556432</v>
      </c>
      <c r="AS107" s="25">
        <v>1467.4553201110584</v>
      </c>
      <c r="AT107" s="25">
        <v>1468.6835976159775</v>
      </c>
      <c r="AU107" s="25">
        <v>1474.6164274874145</v>
      </c>
      <c r="AV107" s="25">
        <v>1639.9811134231234</v>
      </c>
      <c r="AW107" s="25">
        <v>1933.9509094774533</v>
      </c>
      <c r="AX107" s="25">
        <v>2288.2084427570571</v>
      </c>
      <c r="AY107" s="25">
        <v>2685.9758359939528</v>
      </c>
      <c r="AZ107" s="25">
        <v>3302.7373000092807</v>
      </c>
      <c r="BA107" s="25">
        <v>3924.5008883811893</v>
      </c>
      <c r="BB107" s="25">
        <v>3768.8588138339896</v>
      </c>
      <c r="BC107" s="25">
        <v>4539.714719426318</v>
      </c>
      <c r="BD107" s="25">
        <v>5319.5477370610552</v>
      </c>
      <c r="BE107" s="25">
        <v>5594.6130892390365</v>
      </c>
      <c r="BF107" s="25">
        <v>5844.7103542387304</v>
      </c>
      <c r="BG107" s="25">
        <v>5980.8533873209726</v>
      </c>
      <c r="BH107" s="25">
        <v>5547.6796019843823</v>
      </c>
      <c r="BI107" s="25">
        <v>5540.1679660957352</v>
      </c>
      <c r="BJ107" s="25">
        <v>6058.9146329998512</v>
      </c>
      <c r="BK107" s="25">
        <v>6387.7488186241735</v>
      </c>
      <c r="BL107" s="25">
        <v>6473.7825509579416</v>
      </c>
      <c r="BM107" s="25">
        <v>6176.4037704897628</v>
      </c>
      <c r="BN107" s="25">
        <v>7241.9583632706508</v>
      </c>
    </row>
    <row r="108" spans="1:66" x14ac:dyDescent="0.25">
      <c r="A108" s="25" t="s">
        <v>1288</v>
      </c>
      <c r="B108" s="25" t="s">
        <v>1287</v>
      </c>
      <c r="C108" s="25" t="s">
        <v>1255</v>
      </c>
      <c r="D108" s="25" t="s">
        <v>1256</v>
      </c>
      <c r="E108" s="25">
        <v>158.12540749391496</v>
      </c>
      <c r="F108" s="25">
        <v>151.42625576468021</v>
      </c>
      <c r="G108" s="25">
        <v>153.51245168852728</v>
      </c>
      <c r="H108" s="25">
        <v>161.97744079792392</v>
      </c>
      <c r="I108" s="25">
        <v>175.6094547264758</v>
      </c>
      <c r="J108" s="25">
        <v>188.96095296015102</v>
      </c>
      <c r="K108" s="25">
        <v>191.73598373330401</v>
      </c>
      <c r="L108" s="25">
        <v>191.88655585311025</v>
      </c>
      <c r="M108" s="25">
        <v>197.86285320269596</v>
      </c>
      <c r="N108" s="25">
        <v>215.85817436550363</v>
      </c>
      <c r="O108" s="25">
        <v>231.2550168555066</v>
      </c>
      <c r="P108" s="25">
        <v>243.81701053997358</v>
      </c>
      <c r="Q108" s="25">
        <v>265.66560253441742</v>
      </c>
      <c r="R108" s="25">
        <v>331.83966738712849</v>
      </c>
      <c r="S108" s="25">
        <v>412.3075251294589</v>
      </c>
      <c r="T108" s="25">
        <v>441.4647319175574</v>
      </c>
      <c r="U108" s="25">
        <v>466.08394673437925</v>
      </c>
      <c r="V108" s="25">
        <v>515.42607663528179</v>
      </c>
      <c r="W108" s="25">
        <v>547.94698891678956</v>
      </c>
      <c r="X108" s="25">
        <v>640.32829496224019</v>
      </c>
      <c r="Y108" s="25">
        <v>743.74893435051342</v>
      </c>
      <c r="Z108" s="25">
        <v>820.17078485491493</v>
      </c>
      <c r="AA108" s="25">
        <v>789.49811598473241</v>
      </c>
      <c r="AB108" s="25">
        <v>744.91123928083812</v>
      </c>
      <c r="AC108" s="25">
        <v>734.36044898363252</v>
      </c>
      <c r="AD108" s="25">
        <v>747.79023556782806</v>
      </c>
      <c r="AE108" s="25">
        <v>758.8768403121411</v>
      </c>
      <c r="AF108" s="25">
        <v>764.74917410205217</v>
      </c>
      <c r="AG108" s="25">
        <v>799.69225850711166</v>
      </c>
      <c r="AH108" s="25">
        <v>811.54330798095975</v>
      </c>
      <c r="AI108" s="25">
        <v>915.31810693117461</v>
      </c>
      <c r="AJ108" s="25">
        <v>877.17622382664513</v>
      </c>
      <c r="AK108" s="25">
        <v>894.34073451479856</v>
      </c>
      <c r="AL108" s="25">
        <v>936.66863696623375</v>
      </c>
      <c r="AM108" s="25">
        <v>1010.1534424079563</v>
      </c>
      <c r="AN108" s="25">
        <v>1129.829419580778</v>
      </c>
      <c r="AO108" s="25">
        <v>1216.9907017574776</v>
      </c>
      <c r="AP108" s="25">
        <v>1268.5896459536707</v>
      </c>
      <c r="AQ108" s="25">
        <v>1217.4389653876585</v>
      </c>
      <c r="AR108" s="25">
        <v>1173.4437698602699</v>
      </c>
      <c r="AS108" s="25">
        <v>1260.7900447627667</v>
      </c>
      <c r="AT108" s="25">
        <v>1257.7311817784632</v>
      </c>
      <c r="AU108" s="25">
        <v>1265.2001910039894</v>
      </c>
      <c r="AV108" s="25">
        <v>1401.8170861986803</v>
      </c>
      <c r="AW108" s="25">
        <v>1646.5695149789988</v>
      </c>
      <c r="AX108" s="25">
        <v>1938.8641299767605</v>
      </c>
      <c r="AY108" s="25">
        <v>2270.221332066134</v>
      </c>
      <c r="AZ108" s="25">
        <v>2769.5916358320696</v>
      </c>
      <c r="BA108" s="25">
        <v>3279.6216654851637</v>
      </c>
      <c r="BB108" s="25">
        <v>3146.4340777436923</v>
      </c>
      <c r="BC108" s="25">
        <v>3759.9712198877924</v>
      </c>
      <c r="BD108" s="25">
        <v>4343.9962478083344</v>
      </c>
      <c r="BE108" s="25">
        <v>4552.2918486882709</v>
      </c>
      <c r="BF108" s="25">
        <v>4751.1169912376881</v>
      </c>
      <c r="BG108" s="25">
        <v>4859.1354889975119</v>
      </c>
      <c r="BH108" s="25">
        <v>4509.5898677424702</v>
      </c>
      <c r="BI108" s="25">
        <v>4493.8365210701832</v>
      </c>
      <c r="BJ108" s="25">
        <v>4879.0429323057624</v>
      </c>
      <c r="BK108" s="25">
        <v>5110.9112711871585</v>
      </c>
      <c r="BL108" s="25">
        <v>5168.8375170525351</v>
      </c>
      <c r="BM108" s="25">
        <v>4925.3812421259818</v>
      </c>
      <c r="BN108" s="25">
        <v>5720.3239225623956</v>
      </c>
    </row>
    <row r="109" spans="1:66" x14ac:dyDescent="0.25">
      <c r="A109" s="25" t="s">
        <v>557</v>
      </c>
      <c r="B109" s="25" t="s">
        <v>1289</v>
      </c>
      <c r="C109" s="25" t="s">
        <v>1255</v>
      </c>
      <c r="D109" s="25" t="s">
        <v>1256</v>
      </c>
      <c r="E109" s="25">
        <v>97.209555843576084</v>
      </c>
      <c r="F109" s="25">
        <v>100.22053808348764</v>
      </c>
      <c r="G109" s="25">
        <v>105.40772504264422</v>
      </c>
      <c r="H109" s="25">
        <v>115.57331456126809</v>
      </c>
      <c r="I109" s="25">
        <v>110.04147216271971</v>
      </c>
      <c r="J109" s="25">
        <v>120.58123879033899</v>
      </c>
      <c r="K109" s="25">
        <v>127.50381353935417</v>
      </c>
      <c r="L109" s="25">
        <v>125.18302215873636</v>
      </c>
      <c r="M109" s="25">
        <v>128.51718780250604</v>
      </c>
      <c r="N109" s="25">
        <v>140.58510107338802</v>
      </c>
      <c r="O109" s="25">
        <v>159.08774027429877</v>
      </c>
      <c r="P109" s="25">
        <v>155.61316494245659</v>
      </c>
      <c r="Q109" s="25">
        <v>158.53930410442774</v>
      </c>
      <c r="R109" s="25">
        <v>177.72763531537632</v>
      </c>
      <c r="S109" s="25">
        <v>233.97013627558894</v>
      </c>
      <c r="T109" s="25">
        <v>272.88708388613719</v>
      </c>
      <c r="U109" s="25">
        <v>276.65527820460335</v>
      </c>
      <c r="V109" s="25">
        <v>294.29919589345036</v>
      </c>
      <c r="W109" s="25">
        <v>324.96805731354743</v>
      </c>
      <c r="X109" s="25">
        <v>369.19367904974143</v>
      </c>
      <c r="Y109" s="25">
        <v>428.02423072287405</v>
      </c>
      <c r="Z109" s="25">
        <v>610.89563886331757</v>
      </c>
      <c r="AA109" s="25">
        <v>559.64981924596009</v>
      </c>
      <c r="AB109" s="25">
        <v>456.78885341303845</v>
      </c>
      <c r="AC109" s="25">
        <v>411.03321699470735</v>
      </c>
      <c r="AD109" s="25">
        <v>408.74795991797583</v>
      </c>
      <c r="AE109" s="25">
        <v>402.08489136954972</v>
      </c>
      <c r="AF109" s="25">
        <v>421.79021654462429</v>
      </c>
      <c r="AG109" s="25">
        <v>405.83681832464231</v>
      </c>
      <c r="AH109" s="25">
        <v>400.18029804792059</v>
      </c>
      <c r="AI109" s="25">
        <v>443.25355291818494</v>
      </c>
      <c r="AJ109" s="25">
        <v>451.36957831615916</v>
      </c>
      <c r="AK109" s="25">
        <v>398.77382088548063</v>
      </c>
      <c r="AL109" s="25">
        <v>377.25597243449505</v>
      </c>
      <c r="AM109" s="25">
        <v>365.33302822841051</v>
      </c>
      <c r="AN109" s="25">
        <v>410.85950639654817</v>
      </c>
      <c r="AO109" s="25">
        <v>450.64559711076436</v>
      </c>
      <c r="AP109" s="25">
        <v>457.15063220510069</v>
      </c>
      <c r="AQ109" s="25">
        <v>455.11649762978874</v>
      </c>
      <c r="AR109" s="25">
        <v>458.26040985756083</v>
      </c>
      <c r="AS109" s="25">
        <v>496.90406611793026</v>
      </c>
      <c r="AT109" s="25">
        <v>487.85916922400611</v>
      </c>
      <c r="AU109" s="25">
        <v>511.37014049809483</v>
      </c>
      <c r="AV109" s="25">
        <v>555.48066234539465</v>
      </c>
      <c r="AW109" s="25">
        <v>638.47208127139345</v>
      </c>
      <c r="AX109" s="25">
        <v>729.10595798533143</v>
      </c>
      <c r="AY109" s="25">
        <v>849.50562050407609</v>
      </c>
      <c r="AZ109" s="25">
        <v>971.1013151886624</v>
      </c>
      <c r="BA109" s="25">
        <v>1132.9654651862829</v>
      </c>
      <c r="BB109" s="25">
        <v>1101.6963213722429</v>
      </c>
      <c r="BC109" s="25">
        <v>1232.0559124616441</v>
      </c>
      <c r="BD109" s="25">
        <v>1220.8334816678198</v>
      </c>
      <c r="BE109" s="25">
        <v>1254.8270527395557</v>
      </c>
      <c r="BF109" s="25">
        <v>1332.4003778595475</v>
      </c>
      <c r="BG109" s="25">
        <v>1394.9177549027215</v>
      </c>
      <c r="BH109" s="25">
        <v>1342.9994036081057</v>
      </c>
      <c r="BI109" s="25">
        <v>1342.9137782353832</v>
      </c>
      <c r="BJ109" s="25">
        <v>1372.9881585822782</v>
      </c>
      <c r="BK109" s="25">
        <v>1369.2604574241302</v>
      </c>
      <c r="BL109" s="25">
        <v>1399.1156704796276</v>
      </c>
      <c r="BM109" s="25">
        <v>1365.0478429294494</v>
      </c>
      <c r="BN109" s="25">
        <v>1456.4127036023319</v>
      </c>
    </row>
    <row r="110" spans="1:66" x14ac:dyDescent="0.25">
      <c r="A110" s="25" t="s">
        <v>1291</v>
      </c>
      <c r="B110" s="25" t="s">
        <v>1290</v>
      </c>
      <c r="C110" s="25" t="s">
        <v>1255</v>
      </c>
      <c r="D110" s="25" t="s">
        <v>1256</v>
      </c>
      <c r="E110" s="25">
        <v>100.20317549554203</v>
      </c>
      <c r="F110" s="25">
        <v>104.72994960816018</v>
      </c>
      <c r="G110" s="25">
        <v>109.32037792489542</v>
      </c>
      <c r="H110" s="25">
        <v>112.88210191507305</v>
      </c>
      <c r="I110" s="25">
        <v>120.13781641724646</v>
      </c>
      <c r="J110" s="25">
        <v>127.18405883250706</v>
      </c>
      <c r="K110" s="25">
        <v>134.84047634064547</v>
      </c>
      <c r="L110" s="25">
        <v>132.05881614921591</v>
      </c>
      <c r="M110" s="25">
        <v>135.79111098066542</v>
      </c>
      <c r="N110" s="25">
        <v>151.30741984874385</v>
      </c>
      <c r="O110" s="25">
        <v>202.54792815296602</v>
      </c>
      <c r="P110" s="25">
        <v>183.1817095470133</v>
      </c>
      <c r="Q110" s="25">
        <v>200.26533026994949</v>
      </c>
      <c r="R110" s="25">
        <v>207.93595541810146</v>
      </c>
      <c r="S110" s="25">
        <v>291.5324719690592</v>
      </c>
      <c r="T110" s="25">
        <v>325.87913593746492</v>
      </c>
      <c r="U110" s="25">
        <v>381.82900040656153</v>
      </c>
      <c r="V110" s="25">
        <v>390.57256896899622</v>
      </c>
      <c r="W110" s="25">
        <v>411.78693009855692</v>
      </c>
      <c r="X110" s="25">
        <v>490.14761460243056</v>
      </c>
      <c r="Y110" s="25">
        <v>609.74550893049866</v>
      </c>
      <c r="Z110" s="25">
        <v>1138.364871809908</v>
      </c>
      <c r="AA110" s="25">
        <v>1009.2965838916892</v>
      </c>
      <c r="AB110" s="25">
        <v>743.09318238851279</v>
      </c>
      <c r="AC110" s="25">
        <v>618.80927127891982</v>
      </c>
      <c r="AD110" s="25">
        <v>603.3247632069864</v>
      </c>
      <c r="AE110" s="25">
        <v>528.02686118535917</v>
      </c>
      <c r="AF110" s="25">
        <v>524.51661102867376</v>
      </c>
      <c r="AG110" s="25">
        <v>523.07776101964964</v>
      </c>
      <c r="AH110" s="25">
        <v>489.97441053589341</v>
      </c>
      <c r="AI110" s="25">
        <v>525.31758994543475</v>
      </c>
      <c r="AJ110" s="25">
        <v>513.45141615841146</v>
      </c>
      <c r="AK110" s="25">
        <v>502.29642921121115</v>
      </c>
      <c r="AL110" s="25">
        <v>439.89036454528366</v>
      </c>
      <c r="AM110" s="25">
        <v>430.60232982458803</v>
      </c>
      <c r="AN110" s="25">
        <v>491.95864754833315</v>
      </c>
      <c r="AO110" s="25">
        <v>529.13548114904484</v>
      </c>
      <c r="AP110" s="25">
        <v>526.53292205156936</v>
      </c>
      <c r="AQ110" s="25">
        <v>506.7950722273564</v>
      </c>
      <c r="AR110" s="25">
        <v>516.48343642508871</v>
      </c>
      <c r="AS110" s="25">
        <v>573.99237702828054</v>
      </c>
      <c r="AT110" s="25">
        <v>559.67318375783032</v>
      </c>
      <c r="AU110" s="25">
        <v>604.23096945228895</v>
      </c>
      <c r="AV110" s="25">
        <v>663.93638201409999</v>
      </c>
      <c r="AW110" s="25">
        <v>789.59555663455308</v>
      </c>
      <c r="AX110" s="25">
        <v>922.37097613216201</v>
      </c>
      <c r="AY110" s="25">
        <v>1127.2530615296489</v>
      </c>
      <c r="AZ110" s="25">
        <v>1269.4559829756315</v>
      </c>
      <c r="BA110" s="25">
        <v>1472.7513559442546</v>
      </c>
      <c r="BB110" s="25">
        <v>1363.6565173646766</v>
      </c>
      <c r="BC110" s="25">
        <v>1556.6301470458782</v>
      </c>
      <c r="BD110" s="25">
        <v>1742.5896353039054</v>
      </c>
      <c r="BE110" s="25">
        <v>1882.6813018219004</v>
      </c>
      <c r="BF110" s="25">
        <v>1997.4680207549866</v>
      </c>
      <c r="BG110" s="25">
        <v>2093.79219462736</v>
      </c>
      <c r="BH110" s="25">
        <v>1972.1471528667112</v>
      </c>
      <c r="BI110" s="25">
        <v>1861.9403783146315</v>
      </c>
      <c r="BJ110" s="25">
        <v>1787.8015917066259</v>
      </c>
      <c r="BK110" s="25">
        <v>1835.321806632305</v>
      </c>
      <c r="BL110" s="25">
        <v>1852.2191159202148</v>
      </c>
      <c r="BM110" s="25">
        <v>1740.6038082447747</v>
      </c>
      <c r="BN110" s="25">
        <v>1857.4225620963628</v>
      </c>
    </row>
    <row r="111" spans="1:66" x14ac:dyDescent="0.25">
      <c r="A111" s="25" t="s">
        <v>376</v>
      </c>
      <c r="B111" s="25" t="s">
        <v>76</v>
      </c>
      <c r="C111" s="25" t="s">
        <v>1255</v>
      </c>
      <c r="D111" s="25" t="s">
        <v>1256</v>
      </c>
      <c r="L111" s="25">
        <v>53.537295683080224</v>
      </c>
      <c r="M111" s="25">
        <v>65.053043842607153</v>
      </c>
      <c r="N111" s="25">
        <v>74.602096387702716</v>
      </c>
      <c r="O111" s="25">
        <v>79.71453540377037</v>
      </c>
      <c r="P111" s="25">
        <v>79.178187985484087</v>
      </c>
      <c r="Q111" s="25">
        <v>90.876171484796302</v>
      </c>
      <c r="R111" s="25">
        <v>131.02490528739224</v>
      </c>
      <c r="S111" s="25">
        <v>202.49540538104844</v>
      </c>
      <c r="T111" s="25">
        <v>233.11666090085927</v>
      </c>
      <c r="U111" s="25">
        <v>278.1966702121137</v>
      </c>
      <c r="V111" s="25">
        <v>333.69437668141387</v>
      </c>
      <c r="W111" s="25">
        <v>365.9158419851193</v>
      </c>
      <c r="X111" s="25">
        <v>356.92133920502903</v>
      </c>
      <c r="Y111" s="25">
        <v>491.57953294081688</v>
      </c>
      <c r="Z111" s="25">
        <v>566.57771846671028</v>
      </c>
      <c r="AA111" s="25">
        <v>583.66983546656036</v>
      </c>
      <c r="AB111" s="25">
        <v>512.95911112884937</v>
      </c>
      <c r="AC111" s="25">
        <v>525.33394347359626</v>
      </c>
      <c r="AD111" s="25">
        <v>516.96099017150516</v>
      </c>
      <c r="AE111" s="25">
        <v>474.85916046945863</v>
      </c>
      <c r="AF111" s="25">
        <v>442.21548532528021</v>
      </c>
      <c r="AG111" s="25">
        <v>481.78148500094477</v>
      </c>
      <c r="AH111" s="25">
        <v>530.00325453556559</v>
      </c>
      <c r="AI111" s="25">
        <v>585.07656284942368</v>
      </c>
      <c r="AJ111" s="25">
        <v>631.78285782031594</v>
      </c>
      <c r="AK111" s="25">
        <v>681.9383856119008</v>
      </c>
      <c r="AL111" s="25">
        <v>827.90526623892049</v>
      </c>
      <c r="AM111" s="25">
        <v>912.20329389582491</v>
      </c>
      <c r="AN111" s="25">
        <v>1026.3934360750416</v>
      </c>
      <c r="AO111" s="25">
        <v>1137.4101011662769</v>
      </c>
      <c r="AP111" s="25">
        <v>1063.7123757375296</v>
      </c>
      <c r="AQ111" s="25">
        <v>463.94815819089939</v>
      </c>
      <c r="AR111" s="25">
        <v>671.09860967619591</v>
      </c>
      <c r="AS111" s="25">
        <v>780.19020467518021</v>
      </c>
      <c r="AT111" s="25">
        <v>748.25760871984642</v>
      </c>
      <c r="AU111" s="25">
        <v>900.17758813789669</v>
      </c>
      <c r="AV111" s="25">
        <v>1065.648519906397</v>
      </c>
      <c r="AW111" s="25">
        <v>1150.26136651088</v>
      </c>
      <c r="AX111" s="25">
        <v>1263.28733171098</v>
      </c>
      <c r="AY111" s="25">
        <v>1589.8014886614214</v>
      </c>
      <c r="AZ111" s="25">
        <v>1860.0028111328663</v>
      </c>
      <c r="BA111" s="25">
        <v>2166.8542314160823</v>
      </c>
      <c r="BB111" s="25">
        <v>2261.2473090327394</v>
      </c>
      <c r="BC111" s="25">
        <v>3122.3626731936238</v>
      </c>
      <c r="BD111" s="25">
        <v>3643.0471761927429</v>
      </c>
      <c r="BE111" s="25">
        <v>3694.3593398021362</v>
      </c>
      <c r="BF111" s="25">
        <v>3623.92724054274</v>
      </c>
      <c r="BG111" s="25">
        <v>3491.637491254492</v>
      </c>
      <c r="BH111" s="25">
        <v>3331.6951146918896</v>
      </c>
      <c r="BI111" s="25">
        <v>3562.8163335218346</v>
      </c>
      <c r="BJ111" s="25">
        <v>3837.5780236263286</v>
      </c>
      <c r="BK111" s="25">
        <v>3893.8595781487702</v>
      </c>
      <c r="BL111" s="25">
        <v>4135.2333435120227</v>
      </c>
      <c r="BM111" s="25">
        <v>3870.557619792487</v>
      </c>
      <c r="BN111" s="25">
        <v>4291.8125544912082</v>
      </c>
    </row>
    <row r="112" spans="1:66" x14ac:dyDescent="0.25">
      <c r="A112" s="25" t="s">
        <v>1293</v>
      </c>
      <c r="B112" s="25" t="s">
        <v>1292</v>
      </c>
      <c r="C112" s="25" t="s">
        <v>1255</v>
      </c>
      <c r="D112" s="25" t="s">
        <v>1256</v>
      </c>
      <c r="E112" s="25">
        <v>98.85275685887396</v>
      </c>
      <c r="F112" s="25">
        <v>101.13880259638324</v>
      </c>
      <c r="G112" s="25">
        <v>106.81274545456429</v>
      </c>
      <c r="H112" s="25">
        <v>120.79968852989542</v>
      </c>
      <c r="I112" s="25">
        <v>108.33496881642371</v>
      </c>
      <c r="J112" s="25">
        <v>121.06732878828412</v>
      </c>
      <c r="K112" s="25">
        <v>127.83318385171445</v>
      </c>
      <c r="L112" s="25">
        <v>125.68155149884903</v>
      </c>
      <c r="M112" s="25">
        <v>128.91767665411422</v>
      </c>
      <c r="N112" s="25">
        <v>139.57636234260295</v>
      </c>
      <c r="O112" s="25">
        <v>141.55204762222189</v>
      </c>
      <c r="P112" s="25">
        <v>146.21646884523474</v>
      </c>
      <c r="Q112" s="25">
        <v>141.77594059870674</v>
      </c>
      <c r="R112" s="25">
        <v>167.5376519877226</v>
      </c>
      <c r="S112" s="25">
        <v>211.06579285618423</v>
      </c>
      <c r="T112" s="25">
        <v>253.5361250790541</v>
      </c>
      <c r="U112" s="25">
        <v>229.21984785758684</v>
      </c>
      <c r="V112" s="25">
        <v>251.89218965562338</v>
      </c>
      <c r="W112" s="25">
        <v>288.36107669191767</v>
      </c>
      <c r="X112" s="25">
        <v>315.03335540505503</v>
      </c>
      <c r="Y112" s="25">
        <v>341.95950333266057</v>
      </c>
      <c r="Z112" s="25">
        <v>339.32101014009282</v>
      </c>
      <c r="AA112" s="25">
        <v>327.58055924217905</v>
      </c>
      <c r="AB112" s="25">
        <v>309.92074211221365</v>
      </c>
      <c r="AC112" s="25">
        <v>305.22758121773978</v>
      </c>
      <c r="AD112" s="25">
        <v>309.52739305970323</v>
      </c>
      <c r="AE112" s="25">
        <v>339.24656371433008</v>
      </c>
      <c r="AF112" s="25">
        <v>371.22953208784014</v>
      </c>
      <c r="AG112" s="25">
        <v>347.26899972424701</v>
      </c>
      <c r="AH112" s="25">
        <v>355.60964225643573</v>
      </c>
      <c r="AI112" s="25">
        <v>402.78116413496497</v>
      </c>
      <c r="AJ112" s="25">
        <v>421.76361291297411</v>
      </c>
      <c r="AK112" s="25">
        <v>346.78842015758437</v>
      </c>
      <c r="AL112" s="25">
        <v>346.81057895124388</v>
      </c>
      <c r="AM112" s="25">
        <v>333.47067530910823</v>
      </c>
      <c r="AN112" s="25">
        <v>371.03095650969902</v>
      </c>
      <c r="AO112" s="25">
        <v>412.41030526850784</v>
      </c>
      <c r="AP112" s="25">
        <v>423.67923425059968</v>
      </c>
      <c r="AQ112" s="25">
        <v>430.85119062194633</v>
      </c>
      <c r="AR112" s="25">
        <v>430.57631018424934</v>
      </c>
      <c r="AS112" s="25">
        <v>459.58614226762296</v>
      </c>
      <c r="AT112" s="25">
        <v>453.27446866858287</v>
      </c>
      <c r="AU112" s="25">
        <v>465.99702067356338</v>
      </c>
      <c r="AV112" s="25">
        <v>502.36029574239035</v>
      </c>
      <c r="AW112" s="25">
        <v>563.88010960566771</v>
      </c>
      <c r="AX112" s="25">
        <v>633.34783766085911</v>
      </c>
      <c r="AY112" s="25">
        <v>710.93451974222501</v>
      </c>
      <c r="AZ112" s="25">
        <v>822.46739484648663</v>
      </c>
      <c r="BA112" s="25">
        <v>963.66434534745247</v>
      </c>
      <c r="BB112" s="25">
        <v>971.29153336274931</v>
      </c>
      <c r="BC112" s="25">
        <v>1069.9760010853399</v>
      </c>
      <c r="BD112" s="25">
        <v>958.79046418268388</v>
      </c>
      <c r="BE112" s="25">
        <v>938.73903530367784</v>
      </c>
      <c r="BF112" s="25">
        <v>997.03690372070855</v>
      </c>
      <c r="BG112" s="25">
        <v>1041.9778732269554</v>
      </c>
      <c r="BH112" s="25">
        <v>1024.8861046859424</v>
      </c>
      <c r="BI112" s="25">
        <v>1080.2586216192597</v>
      </c>
      <c r="BJ112" s="25">
        <v>1162.9718289008808</v>
      </c>
      <c r="BK112" s="25">
        <v>1133.2596407489207</v>
      </c>
      <c r="BL112" s="25">
        <v>1169.6995297699191</v>
      </c>
      <c r="BM112" s="25">
        <v>1175.5866050845282</v>
      </c>
      <c r="BN112" s="25">
        <v>1254.2678461255382</v>
      </c>
    </row>
    <row r="113" spans="1:66" x14ac:dyDescent="0.25">
      <c r="A113" s="25" t="s">
        <v>425</v>
      </c>
      <c r="B113" s="25" t="s">
        <v>424</v>
      </c>
      <c r="C113" s="25" t="s">
        <v>1255</v>
      </c>
      <c r="D113" s="25" t="s">
        <v>1256</v>
      </c>
      <c r="AN113" s="25">
        <v>12681.614152872517</v>
      </c>
      <c r="AO113" s="25">
        <v>14036.082854663224</v>
      </c>
      <c r="AP113" s="25">
        <v>15991.227815582706</v>
      </c>
      <c r="AQ113" s="25">
        <v>18450.482936379693</v>
      </c>
      <c r="AR113" s="25">
        <v>20624.802801416165</v>
      </c>
      <c r="AS113" s="25">
        <v>20322.682015229428</v>
      </c>
      <c r="AT113" s="25">
        <v>21351.116935905022</v>
      </c>
      <c r="AU113" s="25">
        <v>24864.436294940922</v>
      </c>
      <c r="AV113" s="25">
        <v>29522.27779416442</v>
      </c>
      <c r="AW113" s="25">
        <v>35494.667335343423</v>
      </c>
      <c r="AX113" s="25">
        <v>37766.679536198666</v>
      </c>
      <c r="AY113" s="25">
        <v>42107.837234681821</v>
      </c>
      <c r="AZ113" s="25">
        <v>54196.301727739134</v>
      </c>
      <c r="BA113" s="25">
        <v>70986.301333680807</v>
      </c>
      <c r="BB113" s="25">
        <v>65029.019754804365</v>
      </c>
      <c r="BC113" s="25">
        <v>69767.343364103028</v>
      </c>
      <c r="BD113" s="25">
        <v>77349.22524319528</v>
      </c>
      <c r="BE113" s="25">
        <v>79148.33225073239</v>
      </c>
      <c r="BF113" s="25">
        <v>83357.132684343698</v>
      </c>
      <c r="BG113" s="25">
        <v>92334.646313917096</v>
      </c>
      <c r="BH113" s="25">
        <v>85126.97046942926</v>
      </c>
      <c r="BI113" s="25">
        <v>82197.126770259987</v>
      </c>
      <c r="BJ113" s="25">
        <v>83477.834285153978</v>
      </c>
      <c r="BK113" s="25">
        <v>89112.667715857053</v>
      </c>
      <c r="BL113" s="25">
        <v>86481.552590533931</v>
      </c>
    </row>
    <row r="114" spans="1:66" x14ac:dyDescent="0.25">
      <c r="A114" s="25" t="s">
        <v>367</v>
      </c>
      <c r="B114" s="25" t="s">
        <v>60</v>
      </c>
      <c r="C114" s="25" t="s">
        <v>1255</v>
      </c>
      <c r="D114" s="25" t="s">
        <v>1256</v>
      </c>
      <c r="E114" s="25">
        <v>82.188602740395623</v>
      </c>
      <c r="F114" s="25">
        <v>85.354300989078084</v>
      </c>
      <c r="G114" s="25">
        <v>89.881756493425115</v>
      </c>
      <c r="H114" s="25">
        <v>101.12642944919946</v>
      </c>
      <c r="I114" s="25">
        <v>115.53749607501307</v>
      </c>
      <c r="J114" s="25">
        <v>119.31891625752361</v>
      </c>
      <c r="K114" s="25">
        <v>89.997304374454828</v>
      </c>
      <c r="L114" s="25">
        <v>96.339136464869824</v>
      </c>
      <c r="M114" s="25">
        <v>99.875962721727888</v>
      </c>
      <c r="N114" s="25">
        <v>107.62231842422406</v>
      </c>
      <c r="O114" s="25">
        <v>112.43449247801408</v>
      </c>
      <c r="P114" s="25">
        <v>118.60324147640857</v>
      </c>
      <c r="Q114" s="25">
        <v>122.98186411094015</v>
      </c>
      <c r="R114" s="25">
        <v>143.77868761285615</v>
      </c>
      <c r="S114" s="25">
        <v>163.47811250057825</v>
      </c>
      <c r="T114" s="25">
        <v>158.03617100303015</v>
      </c>
      <c r="U114" s="25">
        <v>161.09209223777046</v>
      </c>
      <c r="V114" s="25">
        <v>186.21350418199685</v>
      </c>
      <c r="W114" s="25">
        <v>205.69338332071251</v>
      </c>
      <c r="X114" s="25">
        <v>224.00101880894437</v>
      </c>
      <c r="Y114" s="25">
        <v>266.57785078374502</v>
      </c>
      <c r="Z114" s="25">
        <v>270.47060092286119</v>
      </c>
      <c r="AA114" s="25">
        <v>274.11133367070596</v>
      </c>
      <c r="AB114" s="25">
        <v>291.23811013314025</v>
      </c>
      <c r="AC114" s="25">
        <v>276.66795828659014</v>
      </c>
      <c r="AD114" s="25">
        <v>296.4351500388554</v>
      </c>
      <c r="AE114" s="25">
        <v>310.46593275863523</v>
      </c>
      <c r="AF114" s="25">
        <v>340.41683451951388</v>
      </c>
      <c r="AG114" s="25">
        <v>354.14924823439083</v>
      </c>
      <c r="AH114" s="25">
        <v>346.11288848412011</v>
      </c>
      <c r="AI114" s="25">
        <v>367.55660889076961</v>
      </c>
      <c r="AJ114" s="25">
        <v>303.05560772287907</v>
      </c>
      <c r="AK114" s="25">
        <v>316.95392719817806</v>
      </c>
      <c r="AL114" s="25">
        <v>301.15900227217662</v>
      </c>
      <c r="AM114" s="25">
        <v>346.10295142064666</v>
      </c>
      <c r="AN114" s="25">
        <v>373.76648078334046</v>
      </c>
      <c r="AO114" s="25">
        <v>399.95007472828581</v>
      </c>
      <c r="AP114" s="25">
        <v>415.49379781201719</v>
      </c>
      <c r="AQ114" s="25">
        <v>413.29893221521957</v>
      </c>
      <c r="AR114" s="25">
        <v>441.99876044498279</v>
      </c>
      <c r="AS114" s="25">
        <v>443.3141938113165</v>
      </c>
      <c r="AT114" s="25">
        <v>451.57299729374557</v>
      </c>
      <c r="AU114" s="25">
        <v>470.98678681073397</v>
      </c>
      <c r="AV114" s="25">
        <v>546.72661349498514</v>
      </c>
      <c r="AW114" s="25">
        <v>627.7742417265431</v>
      </c>
      <c r="AX114" s="25">
        <v>714.86101536439969</v>
      </c>
      <c r="AY114" s="25">
        <v>806.75328062879919</v>
      </c>
      <c r="AZ114" s="25">
        <v>1028.3347719457713</v>
      </c>
      <c r="BA114" s="25">
        <v>998.52234151418122</v>
      </c>
      <c r="BB114" s="25">
        <v>1101.9608382125236</v>
      </c>
      <c r="BC114" s="25">
        <v>1357.5637268317962</v>
      </c>
      <c r="BD114" s="25">
        <v>1458.1040661957945</v>
      </c>
      <c r="BE114" s="25">
        <v>1443.8824347613838</v>
      </c>
      <c r="BF114" s="25">
        <v>1449.61045069641</v>
      </c>
      <c r="BG114" s="25">
        <v>1573.8856418295591</v>
      </c>
      <c r="BH114" s="25">
        <v>1605.6054445708705</v>
      </c>
      <c r="BI114" s="25">
        <v>1732.5542423165914</v>
      </c>
      <c r="BJ114" s="25">
        <v>1980.6670198280233</v>
      </c>
      <c r="BK114" s="25">
        <v>1998.2590762767506</v>
      </c>
      <c r="BL114" s="25">
        <v>2072.244897350407</v>
      </c>
      <c r="BM114" s="25">
        <v>1933.1010689480997</v>
      </c>
      <c r="BN114" s="25">
        <v>2277.4343467435442</v>
      </c>
    </row>
    <row r="115" spans="1:66" x14ac:dyDescent="0.25">
      <c r="A115" s="25" t="s">
        <v>1295</v>
      </c>
      <c r="B115" s="25" t="s">
        <v>1294</v>
      </c>
      <c r="C115" s="25" t="s">
        <v>1255</v>
      </c>
      <c r="D115" s="25" t="s">
        <v>1256</v>
      </c>
    </row>
    <row r="116" spans="1:66" x14ac:dyDescent="0.25">
      <c r="A116" s="25" t="s">
        <v>423</v>
      </c>
      <c r="B116" s="25" t="s">
        <v>86</v>
      </c>
      <c r="C116" s="25" t="s">
        <v>1255</v>
      </c>
      <c r="D116" s="25" t="s">
        <v>1256</v>
      </c>
      <c r="E116" s="25">
        <v>685.61471237976036</v>
      </c>
      <c r="F116" s="25">
        <v>739.27640644266637</v>
      </c>
      <c r="G116" s="25">
        <v>797.00628835395923</v>
      </c>
      <c r="H116" s="25">
        <v>852.13530171788807</v>
      </c>
      <c r="I116" s="25">
        <v>965.13542267674484</v>
      </c>
      <c r="J116" s="25">
        <v>1023.773726409361</v>
      </c>
      <c r="K116" s="25">
        <v>1074.5065055495788</v>
      </c>
      <c r="L116" s="25">
        <v>1152.0049521499373</v>
      </c>
      <c r="M116" s="25">
        <v>1124.5166360824637</v>
      </c>
      <c r="N116" s="25">
        <v>1291.3499202863707</v>
      </c>
      <c r="O116" s="25">
        <v>1486.5145273463811</v>
      </c>
      <c r="P116" s="25">
        <v>1703.9321827731696</v>
      </c>
      <c r="Q116" s="25">
        <v>2080.4651471816937</v>
      </c>
      <c r="R116" s="25">
        <v>2424.2690470655753</v>
      </c>
      <c r="S116" s="25">
        <v>2516.9276860519622</v>
      </c>
      <c r="T116" s="25">
        <v>2973.4001230171461</v>
      </c>
      <c r="U116" s="25">
        <v>2919.5830869561528</v>
      </c>
      <c r="V116" s="25">
        <v>3427.0734359204002</v>
      </c>
      <c r="W116" s="25">
        <v>4399.9868053509199</v>
      </c>
      <c r="X116" s="25">
        <v>5429.9620008747906</v>
      </c>
      <c r="Y116" s="25">
        <v>6372.4377754545267</v>
      </c>
      <c r="Z116" s="25">
        <v>5986.1541089392031</v>
      </c>
      <c r="AA116" s="25">
        <v>6160.6382931372282</v>
      </c>
      <c r="AB116" s="25">
        <v>5915.2417716434138</v>
      </c>
      <c r="AC116" s="25">
        <v>5692.0273859728468</v>
      </c>
      <c r="AD116" s="25">
        <v>6011.7355464232005</v>
      </c>
      <c r="AE116" s="25">
        <v>8112.1713631645334</v>
      </c>
      <c r="AF116" s="25">
        <v>9581.9130857241453</v>
      </c>
      <c r="AG116" s="25">
        <v>10715.87027805391</v>
      </c>
      <c r="AH116" s="25">
        <v>11175.816603647047</v>
      </c>
      <c r="AI116" s="25">
        <v>14031.302567546856</v>
      </c>
      <c r="AJ116" s="25">
        <v>14087.207439370819</v>
      </c>
      <c r="AK116" s="25">
        <v>15714.384748723145</v>
      </c>
      <c r="AL116" s="25">
        <v>14657.06155498047</v>
      </c>
      <c r="AM116" s="25">
        <v>15902.929675516771</v>
      </c>
      <c r="AN116" s="25">
        <v>19158.456477390726</v>
      </c>
      <c r="AO116" s="25">
        <v>20835.897713084662</v>
      </c>
      <c r="AP116" s="25">
        <v>22551.113913412632</v>
      </c>
      <c r="AQ116" s="25">
        <v>24294.85476740075</v>
      </c>
      <c r="AR116" s="25">
        <v>26338.107754381701</v>
      </c>
      <c r="AS116" s="25">
        <v>26334.567205050083</v>
      </c>
      <c r="AT116" s="25">
        <v>28282.40988207296</v>
      </c>
      <c r="AU116" s="25">
        <v>32705.434556569817</v>
      </c>
      <c r="AV116" s="25">
        <v>41203.529584756849</v>
      </c>
      <c r="AW116" s="25">
        <v>47754.202319424396</v>
      </c>
      <c r="AX116" s="25">
        <v>50933.021609558884</v>
      </c>
      <c r="AY116" s="25">
        <v>54329.161859962383</v>
      </c>
      <c r="AZ116" s="25">
        <v>61396.417461175995</v>
      </c>
      <c r="BA116" s="25">
        <v>61353.106562952322</v>
      </c>
      <c r="BB116" s="25">
        <v>52133.090616254391</v>
      </c>
      <c r="BC116" s="25">
        <v>48655.366162663428</v>
      </c>
      <c r="BD116" s="25">
        <v>52177.112683201383</v>
      </c>
      <c r="BE116" s="25">
        <v>49026.023067270165</v>
      </c>
      <c r="BF116" s="25">
        <v>51533.034565170099</v>
      </c>
      <c r="BG116" s="25">
        <v>55599.850799684027</v>
      </c>
      <c r="BH116" s="25">
        <v>62012.484925814926</v>
      </c>
      <c r="BI116" s="25">
        <v>62861.639115790153</v>
      </c>
      <c r="BJ116" s="25">
        <v>69774.028972495347</v>
      </c>
      <c r="BK116" s="25">
        <v>79107.604993436675</v>
      </c>
      <c r="BL116" s="25">
        <v>80886.615738710418</v>
      </c>
      <c r="BM116" s="25">
        <v>85422.542868226592</v>
      </c>
      <c r="BN116" s="25">
        <v>99152.102571823605</v>
      </c>
    </row>
    <row r="117" spans="1:66" x14ac:dyDescent="0.25">
      <c r="A117" s="25" t="s">
        <v>368</v>
      </c>
      <c r="B117" s="25" t="s">
        <v>112</v>
      </c>
      <c r="C117" s="25" t="s">
        <v>1255</v>
      </c>
      <c r="D117" s="25" t="s">
        <v>1256</v>
      </c>
      <c r="E117" s="25">
        <v>191.68082498100009</v>
      </c>
      <c r="F117" s="25">
        <v>196.92509055301193</v>
      </c>
      <c r="G117" s="25">
        <v>203.43736961277136</v>
      </c>
      <c r="H117" s="25">
        <v>208.1324669679357</v>
      </c>
      <c r="I117" s="25">
        <v>221.32128267596568</v>
      </c>
      <c r="J117" s="25">
        <v>248.34115227793794</v>
      </c>
      <c r="K117" s="25">
        <v>264.97962767297957</v>
      </c>
      <c r="L117" s="25">
        <v>287.08290891145208</v>
      </c>
      <c r="M117" s="25">
        <v>318.99190664988913</v>
      </c>
      <c r="N117" s="25">
        <v>350.91355567339735</v>
      </c>
      <c r="O117" s="25">
        <v>384.94404245026374</v>
      </c>
      <c r="P117" s="25">
        <v>468.95694007017403</v>
      </c>
      <c r="Q117" s="25">
        <v>570.35062376308019</v>
      </c>
      <c r="R117" s="25">
        <v>876.26812684642709</v>
      </c>
      <c r="S117" s="25">
        <v>1453.7341227592406</v>
      </c>
      <c r="T117" s="25">
        <v>1581.9304317147978</v>
      </c>
      <c r="U117" s="25">
        <v>2017.4110842482633</v>
      </c>
      <c r="V117" s="25">
        <v>2315.8931054893505</v>
      </c>
      <c r="W117" s="25">
        <v>2168.8697905473095</v>
      </c>
      <c r="X117" s="25">
        <v>2427.4652991234557</v>
      </c>
      <c r="Y117" s="25">
        <v>2441.4406175552967</v>
      </c>
      <c r="Z117" s="25">
        <v>2499.9884390272036</v>
      </c>
      <c r="AA117" s="25">
        <v>3008.1459207952771</v>
      </c>
      <c r="AB117" s="25">
        <v>3583.3292187266347</v>
      </c>
      <c r="AC117" s="25">
        <v>3568.6554856697298</v>
      </c>
      <c r="AD117" s="25">
        <v>3805.5817665338091</v>
      </c>
      <c r="AE117" s="25">
        <v>4244.6903264296434</v>
      </c>
      <c r="AF117" s="25">
        <v>2617.7006403466908</v>
      </c>
      <c r="AG117" s="25">
        <v>2318.4644567891451</v>
      </c>
      <c r="AH117" s="25">
        <v>2197.956147650405</v>
      </c>
      <c r="AI117" s="25">
        <v>2214.3276884780726</v>
      </c>
      <c r="AL117" s="25">
        <v>1067.3075868750464</v>
      </c>
      <c r="AM117" s="25">
        <v>1185.6864214433431</v>
      </c>
      <c r="AN117" s="25">
        <v>1569.2554469839777</v>
      </c>
      <c r="AO117" s="25">
        <v>1932.8050155333019</v>
      </c>
      <c r="AP117" s="25">
        <v>1804.336763195246</v>
      </c>
      <c r="AQ117" s="25">
        <v>1723.8353665901943</v>
      </c>
      <c r="AR117" s="25">
        <v>1756.8968025254428</v>
      </c>
      <c r="AS117" s="25">
        <v>1670.009673565299</v>
      </c>
      <c r="AT117" s="25">
        <v>1909.412306448228</v>
      </c>
      <c r="AU117" s="25">
        <v>1911.678649442978</v>
      </c>
      <c r="AV117" s="25">
        <v>2253.9358345056635</v>
      </c>
      <c r="AW117" s="25">
        <v>2756.1988221399251</v>
      </c>
      <c r="AX117" s="25">
        <v>3246.0511224435209</v>
      </c>
      <c r="AY117" s="25">
        <v>3774.3580554816813</v>
      </c>
      <c r="AZ117" s="25">
        <v>4904.6661830976955</v>
      </c>
      <c r="BA117" s="25">
        <v>5717.3141475297798</v>
      </c>
      <c r="BB117" s="25">
        <v>5709.9482933250056</v>
      </c>
      <c r="BC117" s="25">
        <v>6599.6609379100364</v>
      </c>
      <c r="BD117" s="25">
        <v>8389.2739128697904</v>
      </c>
      <c r="BE117" s="25">
        <v>8525.7681362762723</v>
      </c>
      <c r="BF117" s="25">
        <v>6443.029785330722</v>
      </c>
      <c r="BG117" s="25">
        <v>5943.0481071754393</v>
      </c>
      <c r="BH117" s="25">
        <v>5200.6807867341313</v>
      </c>
      <c r="BI117" s="25">
        <v>5755.8024476492001</v>
      </c>
      <c r="BJ117" s="25">
        <v>6032.0651267435769</v>
      </c>
      <c r="BK117" s="25">
        <v>4046.341863511625</v>
      </c>
      <c r="BL117" s="25">
        <v>3514.0421682577958</v>
      </c>
      <c r="BM117" s="25">
        <v>2756.749976875672</v>
      </c>
    </row>
    <row r="118" spans="1:66" x14ac:dyDescent="0.25">
      <c r="A118" s="25" t="s">
        <v>392</v>
      </c>
      <c r="B118" s="25" t="s">
        <v>97</v>
      </c>
      <c r="C118" s="25" t="s">
        <v>1255</v>
      </c>
      <c r="D118" s="25" t="s">
        <v>1256</v>
      </c>
      <c r="E118" s="25">
        <v>231.02587077835838</v>
      </c>
      <c r="F118" s="25">
        <v>245.03208666828604</v>
      </c>
      <c r="G118" s="25">
        <v>254.70153322226122</v>
      </c>
      <c r="H118" s="25">
        <v>250.78720539632255</v>
      </c>
      <c r="I118" s="25">
        <v>288.16348165528876</v>
      </c>
      <c r="M118" s="25">
        <v>312.82210852348709</v>
      </c>
      <c r="N118" s="25">
        <v>313.81715091117985</v>
      </c>
      <c r="O118" s="25">
        <v>330.88536853546952</v>
      </c>
      <c r="P118" s="25">
        <v>376.89176460051306</v>
      </c>
      <c r="Q118" s="25">
        <v>388.11128038935624</v>
      </c>
      <c r="R118" s="25">
        <v>468.85401240014522</v>
      </c>
      <c r="S118" s="25">
        <v>1018.0957825629449</v>
      </c>
      <c r="T118" s="25">
        <v>1151.8187144452779</v>
      </c>
      <c r="U118" s="25">
        <v>1471.149533903568</v>
      </c>
      <c r="V118" s="25">
        <v>1591.8822655652327</v>
      </c>
      <c r="W118" s="25">
        <v>1847.6689682985177</v>
      </c>
      <c r="X118" s="25">
        <v>2852.1119740179538</v>
      </c>
      <c r="Y118" s="25">
        <v>3850.2644186612688</v>
      </c>
      <c r="Z118" s="25">
        <v>2693.1565285530628</v>
      </c>
      <c r="AA118" s="25">
        <v>2936.5967904122094</v>
      </c>
      <c r="AB118" s="25">
        <v>2747.9654947241575</v>
      </c>
      <c r="AC118" s="25">
        <v>3090.0041774272504</v>
      </c>
      <c r="AD118" s="25">
        <v>3112.9957635963583</v>
      </c>
      <c r="AE118" s="25">
        <v>2970.7867526527898</v>
      </c>
      <c r="AF118" s="25">
        <v>3492.276687240304</v>
      </c>
      <c r="AG118" s="25">
        <v>3773.3754167032462</v>
      </c>
      <c r="AH118" s="25">
        <v>3873.619308843241</v>
      </c>
      <c r="AI118" s="25">
        <v>10356.90304759657</v>
      </c>
      <c r="AJ118" s="25">
        <v>22.79534530666777</v>
      </c>
      <c r="AK118" s="25">
        <v>30.086387009323481</v>
      </c>
      <c r="AL118" s="25">
        <v>54.441579779185076</v>
      </c>
      <c r="AM118" s="25">
        <v>204.27238834976953</v>
      </c>
      <c r="AN118" s="25">
        <v>639.92312444307902</v>
      </c>
      <c r="AO118" s="25">
        <v>502.02867599717831</v>
      </c>
      <c r="AP118" s="25">
        <v>968.52914212445557</v>
      </c>
      <c r="AQ118" s="25">
        <v>932.30973057933306</v>
      </c>
      <c r="AR118" s="25">
        <v>1617.4678939688547</v>
      </c>
      <c r="AS118" s="25">
        <v>2058.2644008244874</v>
      </c>
      <c r="AT118" s="25">
        <v>1494.3888023628101</v>
      </c>
      <c r="AU118" s="25">
        <v>1320.7347059895578</v>
      </c>
      <c r="AV118" s="25">
        <v>854.82528083372335</v>
      </c>
      <c r="AW118" s="25">
        <v>1391.9634894029145</v>
      </c>
      <c r="AX118" s="25">
        <v>1855.522348359174</v>
      </c>
      <c r="AY118" s="25">
        <v>2373.2094476519223</v>
      </c>
      <c r="AZ118" s="25">
        <v>3182.8413509962024</v>
      </c>
      <c r="BA118" s="25">
        <v>4636.6393248470495</v>
      </c>
      <c r="BB118" s="25">
        <v>3853.8286201379278</v>
      </c>
      <c r="BC118" s="25">
        <v>4657.2802692158848</v>
      </c>
      <c r="BD118" s="25">
        <v>6045.4945669194967</v>
      </c>
      <c r="BE118" s="25">
        <v>6836.0739951333808</v>
      </c>
      <c r="BF118" s="25">
        <v>7076.5522652518848</v>
      </c>
      <c r="BG118" s="25">
        <v>6637.6843745455135</v>
      </c>
      <c r="BH118" s="25">
        <v>4688.3180174346599</v>
      </c>
      <c r="BI118" s="25">
        <v>4550.658637848288</v>
      </c>
      <c r="BJ118" s="25">
        <v>4985.4528794299586</v>
      </c>
      <c r="BK118" s="25">
        <v>5915.8508536964382</v>
      </c>
      <c r="BL118" s="25">
        <v>5943.4584551023272</v>
      </c>
      <c r="BM118" s="25">
        <v>4583.7474936712979</v>
      </c>
      <c r="BN118" s="25">
        <v>5048.3878127204562</v>
      </c>
    </row>
    <row r="119" spans="1:66" x14ac:dyDescent="0.25">
      <c r="A119" s="25" t="s">
        <v>422</v>
      </c>
      <c r="B119" s="25" t="s">
        <v>162</v>
      </c>
      <c r="C119" s="25" t="s">
        <v>1255</v>
      </c>
      <c r="D119" s="25" t="s">
        <v>1256</v>
      </c>
      <c r="E119" s="25">
        <v>1414.9822694062102</v>
      </c>
      <c r="F119" s="25">
        <v>1418.1258697152584</v>
      </c>
      <c r="G119" s="25">
        <v>1562.2307304583746</v>
      </c>
      <c r="H119" s="25">
        <v>1831.7056558197173</v>
      </c>
      <c r="I119" s="25">
        <v>2297.9206432037981</v>
      </c>
      <c r="J119" s="25">
        <v>2723.520949890732</v>
      </c>
      <c r="K119" s="25">
        <v>3215.6941780432885</v>
      </c>
      <c r="L119" s="25">
        <v>3125.6494918501435</v>
      </c>
      <c r="M119" s="25">
        <v>2354.4800267130499</v>
      </c>
      <c r="N119" s="25">
        <v>2039.1962951726166</v>
      </c>
      <c r="O119" s="25">
        <v>2576.3534443427611</v>
      </c>
      <c r="P119" s="25">
        <v>3252.0991778844841</v>
      </c>
      <c r="Q119" s="25">
        <v>4014.8427301755769</v>
      </c>
      <c r="R119" s="25">
        <v>5437.3425254121685</v>
      </c>
      <c r="S119" s="25">
        <v>7040.5540441972626</v>
      </c>
      <c r="T119" s="25">
        <v>6454.1771515937817</v>
      </c>
      <c r="U119" s="25">
        <v>7583.2752980432651</v>
      </c>
      <c r="V119" s="25">
        <v>9957.2544343346344</v>
      </c>
      <c r="W119" s="25">
        <v>11236.735735063992</v>
      </c>
      <c r="X119" s="25">
        <v>12640.640812835505</v>
      </c>
      <c r="Y119" s="25">
        <v>14821.81509127069</v>
      </c>
      <c r="Z119" s="25">
        <v>15137.253840868261</v>
      </c>
      <c r="AA119" s="25">
        <v>13711.736271859663</v>
      </c>
      <c r="AB119" s="25">
        <v>11671.809229211909</v>
      </c>
      <c r="AC119" s="25">
        <v>11959.540010292087</v>
      </c>
      <c r="AD119" s="25">
        <v>12361.187036518349</v>
      </c>
      <c r="AE119" s="25">
        <v>16406.047945069979</v>
      </c>
      <c r="AF119" s="25">
        <v>22453.188228380881</v>
      </c>
      <c r="AG119" s="25">
        <v>24451.973317233416</v>
      </c>
      <c r="AH119" s="25">
        <v>22434.346768349398</v>
      </c>
      <c r="AI119" s="25">
        <v>25384.915022630248</v>
      </c>
      <c r="AJ119" s="25">
        <v>26802.98951566781</v>
      </c>
      <c r="AK119" s="25">
        <v>27124.274537959358</v>
      </c>
      <c r="AL119" s="25">
        <v>23579.795361241719</v>
      </c>
      <c r="AM119" s="25">
        <v>24018.631396718891</v>
      </c>
      <c r="AN119" s="25">
        <v>26633.591376154862</v>
      </c>
      <c r="AO119" s="25">
        <v>27614.877027312217</v>
      </c>
      <c r="AP119" s="25">
        <v>27919.163545090214</v>
      </c>
      <c r="AQ119" s="25">
        <v>31030.053598918115</v>
      </c>
      <c r="AR119" s="25">
        <v>32381.625235648808</v>
      </c>
      <c r="AS119" s="25">
        <v>32096.372261369539</v>
      </c>
      <c r="AT119" s="25">
        <v>28897.443939690838</v>
      </c>
      <c r="AU119" s="25">
        <v>32409.216149175325</v>
      </c>
      <c r="AV119" s="25">
        <v>39476.697848668387</v>
      </c>
      <c r="AW119" s="25">
        <v>47334.930653772331</v>
      </c>
      <c r="AX119" s="25">
        <v>56794.850158895293</v>
      </c>
      <c r="AY119" s="25">
        <v>57492.934249870297</v>
      </c>
      <c r="AZ119" s="25">
        <v>69495.726737682504</v>
      </c>
      <c r="BA119" s="25">
        <v>56943.370446856316</v>
      </c>
      <c r="BB119" s="25">
        <v>41301.273219718045</v>
      </c>
      <c r="BC119" s="25">
        <v>43237.07294889581</v>
      </c>
      <c r="BD119" s="25">
        <v>47714.592230848451</v>
      </c>
      <c r="BE119" s="25">
        <v>45995.547878946723</v>
      </c>
      <c r="BF119" s="25">
        <v>49804.982997837134</v>
      </c>
      <c r="BG119" s="25">
        <v>54576.744814656486</v>
      </c>
      <c r="BH119" s="25">
        <v>52951.681511089751</v>
      </c>
      <c r="BI119" s="25">
        <v>61987.926362028345</v>
      </c>
      <c r="BJ119" s="25">
        <v>72010.149031625842</v>
      </c>
      <c r="BK119" s="25">
        <v>74469.804059155911</v>
      </c>
      <c r="BL119" s="25">
        <v>68941.46222723939</v>
      </c>
      <c r="BM119" s="25">
        <v>59264.034091314483</v>
      </c>
      <c r="BN119" s="25">
        <v>68383.765336290235</v>
      </c>
    </row>
    <row r="120" spans="1:66" x14ac:dyDescent="0.25">
      <c r="A120" s="25" t="s">
        <v>393</v>
      </c>
      <c r="B120" s="25" t="s">
        <v>84</v>
      </c>
      <c r="C120" s="25" t="s">
        <v>1255</v>
      </c>
      <c r="D120" s="25" t="s">
        <v>1256</v>
      </c>
      <c r="E120" s="25">
        <v>1229.1747476372032</v>
      </c>
      <c r="F120" s="25">
        <v>1436.3844393592678</v>
      </c>
      <c r="G120" s="25">
        <v>1094.6358482337548</v>
      </c>
      <c r="H120" s="25">
        <v>1257.8114053523891</v>
      </c>
      <c r="I120" s="25">
        <v>1375.8922558922559</v>
      </c>
      <c r="J120" s="25">
        <v>1429.3146052802706</v>
      </c>
      <c r="K120" s="25">
        <v>1513.8836059338153</v>
      </c>
      <c r="L120" s="25">
        <v>1468.1238615664847</v>
      </c>
      <c r="M120" s="25">
        <v>1647.8772743489119</v>
      </c>
      <c r="N120" s="25">
        <v>1852.3925385239256</v>
      </c>
      <c r="AN120" s="25">
        <v>18143.499101984871</v>
      </c>
      <c r="AO120" s="25">
        <v>19357.109349265029</v>
      </c>
      <c r="AP120" s="25">
        <v>19663.038416988056</v>
      </c>
      <c r="AQ120" s="25">
        <v>19427.077986219996</v>
      </c>
      <c r="AR120" s="25">
        <v>19129.194790315574</v>
      </c>
      <c r="AS120" s="25">
        <v>21061.482283399306</v>
      </c>
      <c r="AT120" s="25">
        <v>20316.248048323683</v>
      </c>
      <c r="AU120" s="25">
        <v>18439.646155505838</v>
      </c>
      <c r="AV120" s="25">
        <v>18991.379852984086</v>
      </c>
      <c r="AW120" s="25">
        <v>19910.61067100929</v>
      </c>
      <c r="AX120" s="25">
        <v>20585.138612716182</v>
      </c>
      <c r="AY120" s="25">
        <v>21853.140239800996</v>
      </c>
      <c r="AZ120" s="25">
        <v>24952.547590907401</v>
      </c>
      <c r="BA120" s="25">
        <v>29650.770250904457</v>
      </c>
      <c r="BB120" s="25">
        <v>27780.46371815294</v>
      </c>
      <c r="BC120" s="25">
        <v>30780.023815516684</v>
      </c>
      <c r="BD120" s="25">
        <v>33775.51200044572</v>
      </c>
      <c r="BE120" s="25">
        <v>32667.606872325428</v>
      </c>
      <c r="BF120" s="25">
        <v>36499.456108228362</v>
      </c>
      <c r="BG120" s="25">
        <v>37847.649943210643</v>
      </c>
      <c r="BH120" s="25">
        <v>35808.436428972716</v>
      </c>
      <c r="BI120" s="25">
        <v>37330.261796968021</v>
      </c>
      <c r="BJ120" s="25">
        <v>40774.129607322713</v>
      </c>
      <c r="BK120" s="25">
        <v>42063.453127481138</v>
      </c>
      <c r="BL120" s="25">
        <v>43951.247730567746</v>
      </c>
      <c r="BM120" s="25">
        <v>44177.571224844483</v>
      </c>
      <c r="BN120" s="25">
        <v>51430.079681056079</v>
      </c>
    </row>
    <row r="121" spans="1:66" x14ac:dyDescent="0.25">
      <c r="A121" s="25" t="s">
        <v>438</v>
      </c>
      <c r="B121" s="25" t="s">
        <v>56</v>
      </c>
      <c r="C121" s="25" t="s">
        <v>1255</v>
      </c>
      <c r="D121" s="25" t="s">
        <v>1256</v>
      </c>
      <c r="E121" s="25">
        <v>804.49262334617833</v>
      </c>
      <c r="F121" s="25">
        <v>887.33674460447548</v>
      </c>
      <c r="G121" s="25">
        <v>990.26015216342</v>
      </c>
      <c r="H121" s="25">
        <v>1126.0193369982469</v>
      </c>
      <c r="I121" s="25">
        <v>1222.5445404628979</v>
      </c>
      <c r="J121" s="25">
        <v>1304.4538166196512</v>
      </c>
      <c r="K121" s="25">
        <v>1402.4423544103229</v>
      </c>
      <c r="L121" s="25">
        <v>1533.6928774854725</v>
      </c>
      <c r="M121" s="25">
        <v>1651.9393767975566</v>
      </c>
      <c r="N121" s="25">
        <v>1813.3881257570581</v>
      </c>
      <c r="O121" s="25">
        <v>2106.8639592494524</v>
      </c>
      <c r="P121" s="25">
        <v>2305.6097505960693</v>
      </c>
      <c r="Q121" s="25">
        <v>2671.1373144713034</v>
      </c>
      <c r="R121" s="25">
        <v>3205.2520403844387</v>
      </c>
      <c r="S121" s="25">
        <v>3621.1458224787602</v>
      </c>
      <c r="T121" s="25">
        <v>4106.9938677140344</v>
      </c>
      <c r="U121" s="25">
        <v>4033.0993544458452</v>
      </c>
      <c r="V121" s="25">
        <v>4603.5997012702719</v>
      </c>
      <c r="W121" s="25">
        <v>5610.4980992817145</v>
      </c>
      <c r="X121" s="25">
        <v>6990.2858067146053</v>
      </c>
      <c r="Y121" s="25">
        <v>8456.9189744382729</v>
      </c>
      <c r="Z121" s="25">
        <v>7622.8333284458349</v>
      </c>
      <c r="AA121" s="25">
        <v>7556.5234369320324</v>
      </c>
      <c r="AB121" s="25">
        <v>7832.5753867884987</v>
      </c>
      <c r="AC121" s="25">
        <v>7739.7152836179521</v>
      </c>
      <c r="AD121" s="25">
        <v>7990.686565511819</v>
      </c>
      <c r="AE121" s="25">
        <v>11315.015176792265</v>
      </c>
      <c r="AF121" s="25">
        <v>14234.728638047431</v>
      </c>
      <c r="AG121" s="25">
        <v>15744.661263542786</v>
      </c>
      <c r="AH121" s="25">
        <v>16386.662212086587</v>
      </c>
      <c r="AI121" s="25">
        <v>20825.784222830691</v>
      </c>
      <c r="AJ121" s="25">
        <v>21956.529770733247</v>
      </c>
      <c r="AK121" s="25">
        <v>23243.474527720562</v>
      </c>
      <c r="AL121" s="25">
        <v>18738.763896913206</v>
      </c>
      <c r="AM121" s="25">
        <v>19337.630899638298</v>
      </c>
      <c r="AN121" s="25">
        <v>20664.552270172368</v>
      </c>
      <c r="AO121" s="25">
        <v>23081.604675770181</v>
      </c>
      <c r="AP121" s="25">
        <v>21829.345822622159</v>
      </c>
      <c r="AQ121" s="25">
        <v>22318.137300710863</v>
      </c>
      <c r="AR121" s="25">
        <v>22005.054540577294</v>
      </c>
      <c r="AS121" s="25">
        <v>20137.591221767343</v>
      </c>
      <c r="AT121" s="25">
        <v>20500.954399567163</v>
      </c>
      <c r="AU121" s="25">
        <v>22376.297898932877</v>
      </c>
      <c r="AV121" s="25">
        <v>27526.322460995707</v>
      </c>
      <c r="AW121" s="25">
        <v>31317.20079432963</v>
      </c>
      <c r="AX121" s="25">
        <v>32055.092075750315</v>
      </c>
      <c r="AY121" s="25">
        <v>33529.726601436138</v>
      </c>
      <c r="AZ121" s="25">
        <v>37870.747507096938</v>
      </c>
      <c r="BA121" s="25">
        <v>40944.91241946783</v>
      </c>
      <c r="BB121" s="25">
        <v>37226.757193540157</v>
      </c>
      <c r="BC121" s="25">
        <v>36035.644995069051</v>
      </c>
      <c r="BD121" s="25">
        <v>38649.639483678919</v>
      </c>
      <c r="BE121" s="25">
        <v>35051.521269770259</v>
      </c>
      <c r="BF121" s="25">
        <v>35560.081406228848</v>
      </c>
      <c r="BG121" s="25">
        <v>35565.721377149624</v>
      </c>
      <c r="BH121" s="25">
        <v>30242.386135218429</v>
      </c>
      <c r="BI121" s="25">
        <v>30960.731508890221</v>
      </c>
      <c r="BJ121" s="25">
        <v>32406.72031501343</v>
      </c>
      <c r="BK121" s="25">
        <v>34622.169666474118</v>
      </c>
      <c r="BL121" s="25">
        <v>33673.475447448349</v>
      </c>
      <c r="BM121" s="25">
        <v>31834.972618404627</v>
      </c>
      <c r="BN121" s="25">
        <v>35551.28499000708</v>
      </c>
    </row>
    <row r="122" spans="1:66" x14ac:dyDescent="0.25">
      <c r="A122" s="25" t="s">
        <v>476</v>
      </c>
      <c r="B122" s="25" t="s">
        <v>182</v>
      </c>
      <c r="C122" s="25" t="s">
        <v>1255</v>
      </c>
      <c r="D122" s="25" t="s">
        <v>1256</v>
      </c>
      <c r="E122" s="25">
        <v>429.25414607731926</v>
      </c>
      <c r="F122" s="25">
        <v>453.05783437208271</v>
      </c>
      <c r="G122" s="25">
        <v>463.89051342146433</v>
      </c>
      <c r="H122" s="25">
        <v>485.24380814873632</v>
      </c>
      <c r="I122" s="25">
        <v>518.81387163054194</v>
      </c>
      <c r="J122" s="25">
        <v>553.45068578614848</v>
      </c>
      <c r="K122" s="25">
        <v>615.96434373666546</v>
      </c>
      <c r="L122" s="25">
        <v>636.6162749156764</v>
      </c>
      <c r="M122" s="25">
        <v>593.62472380839915</v>
      </c>
      <c r="N122" s="25">
        <v>644.05833484139237</v>
      </c>
      <c r="O122" s="25">
        <v>748.95945806296299</v>
      </c>
      <c r="P122" s="25">
        <v>808.63355456937006</v>
      </c>
      <c r="Q122" s="25">
        <v>968.97293092713232</v>
      </c>
      <c r="R122" s="25">
        <v>968.95722941054214</v>
      </c>
      <c r="S122" s="25">
        <v>1188.5506670063746</v>
      </c>
      <c r="T122" s="25">
        <v>1410.4459997106246</v>
      </c>
      <c r="U122" s="25">
        <v>1443.0534584256081</v>
      </c>
      <c r="V122" s="25">
        <v>1561.7358282228913</v>
      </c>
      <c r="W122" s="25">
        <v>1255.7317370710875</v>
      </c>
      <c r="X122" s="25">
        <v>1137.0274712238854</v>
      </c>
      <c r="Y122" s="25">
        <v>1238.8390690379752</v>
      </c>
      <c r="Z122" s="25">
        <v>1356.0166307173954</v>
      </c>
      <c r="AA122" s="25">
        <v>1474.2354009981971</v>
      </c>
      <c r="AB122" s="25">
        <v>1593.1849976742183</v>
      </c>
      <c r="AC122" s="25">
        <v>1029.136714795233</v>
      </c>
      <c r="AD122" s="25">
        <v>899.25675750219716</v>
      </c>
      <c r="AE122" s="25">
        <v>1168.0973028613878</v>
      </c>
      <c r="AF122" s="25">
        <v>1383.7617040144683</v>
      </c>
      <c r="AG122" s="25">
        <v>1602.1958240732374</v>
      </c>
      <c r="AH122" s="25">
        <v>1832.7589091568939</v>
      </c>
      <c r="AI122" s="25">
        <v>1897.6908837890219</v>
      </c>
      <c r="AJ122" s="25">
        <v>1683.331431016074</v>
      </c>
      <c r="AK122" s="25">
        <v>1436.567481160331</v>
      </c>
      <c r="AL122" s="25">
        <v>2189.5282923426767</v>
      </c>
      <c r="AM122" s="25">
        <v>2173.1658479344187</v>
      </c>
      <c r="AN122" s="25">
        <v>2596.0101214230895</v>
      </c>
      <c r="AO122" s="25">
        <v>2889.7811191921323</v>
      </c>
      <c r="AP122" s="25">
        <v>3250.8953061117845</v>
      </c>
      <c r="AQ122" s="25">
        <v>3368.1947163546497</v>
      </c>
      <c r="AR122" s="25">
        <v>3375.6749752787964</v>
      </c>
      <c r="AS122" s="25">
        <v>3392.123878094621</v>
      </c>
      <c r="AT122" s="25">
        <v>3437.6555165314817</v>
      </c>
      <c r="AU122" s="25">
        <v>3609.2033311742612</v>
      </c>
      <c r="AV122" s="25">
        <v>3480.5116649540969</v>
      </c>
      <c r="AW122" s="25">
        <v>3733.7986713284963</v>
      </c>
      <c r="AX122" s="25">
        <v>4103.6016371323985</v>
      </c>
      <c r="AY122" s="25">
        <v>4331.2920528212444</v>
      </c>
      <c r="AZ122" s="25">
        <v>4623.7478971971204</v>
      </c>
      <c r="BA122" s="25">
        <v>4928.126409015149</v>
      </c>
      <c r="BB122" s="25">
        <v>4335.1784107741314</v>
      </c>
      <c r="BC122" s="25">
        <v>4704.0477596242526</v>
      </c>
      <c r="BD122" s="25">
        <v>5111.4659871069698</v>
      </c>
      <c r="BE122" s="25">
        <v>5209.8592636256681</v>
      </c>
      <c r="BF122" s="25">
        <v>4989.7340889101197</v>
      </c>
      <c r="BG122" s="25">
        <v>4834.2840094980138</v>
      </c>
      <c r="BH122" s="25">
        <v>4907.9274151890031</v>
      </c>
      <c r="BI122" s="25">
        <v>4843.749899994008</v>
      </c>
      <c r="BJ122" s="25">
        <v>5070.0995030615968</v>
      </c>
      <c r="BK122" s="25">
        <v>5359.9937893963843</v>
      </c>
      <c r="BL122" s="25">
        <v>5369.4983713849042</v>
      </c>
      <c r="BM122" s="25">
        <v>4664.5302422213308</v>
      </c>
      <c r="BN122" s="25">
        <v>4586.6505089619413</v>
      </c>
    </row>
    <row r="123" spans="1:66" x14ac:dyDescent="0.25">
      <c r="A123" s="25" t="s">
        <v>394</v>
      </c>
      <c r="B123" s="25" t="s">
        <v>123</v>
      </c>
      <c r="C123" s="25" t="s">
        <v>1255</v>
      </c>
      <c r="D123" s="25" t="s">
        <v>1256</v>
      </c>
      <c r="J123" s="25">
        <v>511.10297079811534</v>
      </c>
      <c r="K123" s="25">
        <v>519.37351929330839</v>
      </c>
      <c r="L123" s="25">
        <v>458.12770220144654</v>
      </c>
      <c r="M123" s="25">
        <v>374.08299769165706</v>
      </c>
      <c r="N123" s="25">
        <v>432.14554701082636</v>
      </c>
      <c r="O123" s="25">
        <v>371.5744948543371</v>
      </c>
      <c r="P123" s="25">
        <v>374.88614479863452</v>
      </c>
      <c r="Q123" s="25">
        <v>418.58113572342114</v>
      </c>
      <c r="R123" s="25">
        <v>484.33572230671058</v>
      </c>
      <c r="S123" s="25">
        <v>596.42044730409373</v>
      </c>
      <c r="T123" s="25">
        <v>659.77484061538109</v>
      </c>
      <c r="U123" s="25">
        <v>804.79984728522129</v>
      </c>
      <c r="V123" s="25">
        <v>962.01064375794135</v>
      </c>
      <c r="W123" s="25">
        <v>1163.0130133745902</v>
      </c>
      <c r="X123" s="25">
        <v>1420.5659948210475</v>
      </c>
      <c r="Y123" s="25">
        <v>1644.2564583313879</v>
      </c>
      <c r="Z123" s="25">
        <v>1778.8707842702506</v>
      </c>
      <c r="AA123" s="25">
        <v>1825.8325453765908</v>
      </c>
      <c r="AB123" s="25">
        <v>1841.8745440004175</v>
      </c>
      <c r="AC123" s="25">
        <v>1783.7265984010173</v>
      </c>
      <c r="AD123" s="25">
        <v>1721.977408745913</v>
      </c>
      <c r="AE123" s="25">
        <v>2122.9704300807816</v>
      </c>
      <c r="AF123" s="25">
        <v>2157.0978714276375</v>
      </c>
      <c r="AG123" s="25">
        <v>1927.5594049204176</v>
      </c>
      <c r="AH123" s="25">
        <v>1241.6980052325041</v>
      </c>
      <c r="AI123" s="25">
        <v>1166.6109304141282</v>
      </c>
      <c r="AJ123" s="25">
        <v>1155.2342357804621</v>
      </c>
      <c r="AK123" s="25">
        <v>1335.2875108380758</v>
      </c>
      <c r="AL123" s="25">
        <v>1334.2289220680036</v>
      </c>
      <c r="AM123" s="25">
        <v>1414.3389109417797</v>
      </c>
      <c r="AN123" s="25">
        <v>1466.0445124107764</v>
      </c>
      <c r="AO123" s="25">
        <v>1463.887967321979</v>
      </c>
      <c r="AP123" s="25">
        <v>1494.5106266011828</v>
      </c>
      <c r="AQ123" s="25">
        <v>1600.3979313168797</v>
      </c>
      <c r="AR123" s="25">
        <v>1619.5358646070761</v>
      </c>
      <c r="AS123" s="25">
        <v>1651.6217976911985</v>
      </c>
      <c r="AT123" s="25">
        <v>1720.3614273152664</v>
      </c>
      <c r="AU123" s="25">
        <v>1802.0550641596915</v>
      </c>
      <c r="AV123" s="25">
        <v>1876.2593383343158</v>
      </c>
      <c r="AW123" s="25">
        <v>2044.9637227185704</v>
      </c>
      <c r="AX123" s="25">
        <v>2183.3946425095305</v>
      </c>
      <c r="AY123" s="25">
        <v>2513.0287320162338</v>
      </c>
      <c r="AZ123" s="25">
        <v>2735.3787669490312</v>
      </c>
      <c r="BA123" s="25">
        <v>3455.7699532294632</v>
      </c>
      <c r="BB123" s="25">
        <v>3559.692101519779</v>
      </c>
      <c r="BC123" s="25">
        <v>3736.6454620792083</v>
      </c>
      <c r="BD123" s="25">
        <v>3852.8900254878245</v>
      </c>
      <c r="BE123" s="25">
        <v>3910.3468940637736</v>
      </c>
      <c r="BF123" s="25">
        <v>4044.4268689118467</v>
      </c>
      <c r="BG123" s="25">
        <v>4131.4473504602693</v>
      </c>
      <c r="BH123" s="25">
        <v>4164.1087689401402</v>
      </c>
      <c r="BI123" s="25">
        <v>4175.3566019230075</v>
      </c>
      <c r="BJ123" s="25">
        <v>4231.5182799913373</v>
      </c>
      <c r="BK123" s="25">
        <v>4308.151073899704</v>
      </c>
      <c r="BL123" s="25">
        <v>4405.4871092939093</v>
      </c>
      <c r="BM123" s="25">
        <v>4282.7658246162109</v>
      </c>
      <c r="BN123" s="25">
        <v>4405.8394238351993</v>
      </c>
    </row>
    <row r="124" spans="1:66" x14ac:dyDescent="0.25">
      <c r="A124" s="25" t="s">
        <v>360</v>
      </c>
      <c r="B124" s="25" t="s">
        <v>48</v>
      </c>
      <c r="C124" s="25" t="s">
        <v>1255</v>
      </c>
      <c r="D124" s="25" t="s">
        <v>1256</v>
      </c>
      <c r="E124" s="25">
        <v>475.31907559217302</v>
      </c>
      <c r="F124" s="25">
        <v>568.90774269712165</v>
      </c>
      <c r="G124" s="25">
        <v>639.64078543534208</v>
      </c>
      <c r="H124" s="25">
        <v>724.69376222453934</v>
      </c>
      <c r="I124" s="25">
        <v>843.61687854360662</v>
      </c>
      <c r="J124" s="25">
        <v>928.51884859704523</v>
      </c>
      <c r="K124" s="25">
        <v>1068.5584399056268</v>
      </c>
      <c r="L124" s="25">
        <v>1239.3183774126694</v>
      </c>
      <c r="M124" s="25">
        <v>1451.337702681006</v>
      </c>
      <c r="N124" s="25">
        <v>1684.6594026637795</v>
      </c>
      <c r="O124" s="25">
        <v>2056.1220459700826</v>
      </c>
      <c r="P124" s="25">
        <v>2272.0778022104746</v>
      </c>
      <c r="Q124" s="25">
        <v>2967.0419962342025</v>
      </c>
      <c r="R124" s="25">
        <v>3974.7456047054798</v>
      </c>
      <c r="S124" s="25">
        <v>4353.8243551624473</v>
      </c>
      <c r="T124" s="25">
        <v>4674.4454811939358</v>
      </c>
      <c r="U124" s="25">
        <v>5197.6223365078367</v>
      </c>
      <c r="V124" s="25">
        <v>6335.2868706689469</v>
      </c>
      <c r="W124" s="25">
        <v>8820.6919453746887</v>
      </c>
      <c r="X124" s="25">
        <v>9103.5647555986743</v>
      </c>
      <c r="Y124" s="25">
        <v>9463.3538551959628</v>
      </c>
      <c r="Z124" s="25">
        <v>10360.178267478661</v>
      </c>
      <c r="AA124" s="25">
        <v>9575.6077134078332</v>
      </c>
      <c r="AB124" s="25">
        <v>10421.212435639429</v>
      </c>
      <c r="AC124" s="25">
        <v>10978.919805499176</v>
      </c>
      <c r="AD124" s="25">
        <v>11576.692112686458</v>
      </c>
      <c r="AE124" s="25">
        <v>17113.262324241867</v>
      </c>
      <c r="AF124" s="25">
        <v>20748.990924452817</v>
      </c>
      <c r="AG124" s="25">
        <v>25059.007433462059</v>
      </c>
      <c r="AH124" s="25">
        <v>24822.775567065473</v>
      </c>
      <c r="AI124" s="25">
        <v>25371.464170524639</v>
      </c>
      <c r="AJ124" s="25">
        <v>28915.008204808186</v>
      </c>
      <c r="AK124" s="25">
        <v>31414.984637041245</v>
      </c>
      <c r="AL124" s="25">
        <v>35681.963942250644</v>
      </c>
      <c r="AM124" s="25">
        <v>39933.515056487362</v>
      </c>
      <c r="AN124" s="25">
        <v>44197.619101390781</v>
      </c>
      <c r="AO124" s="25">
        <v>39150.039630808875</v>
      </c>
      <c r="AP124" s="25">
        <v>35638.231955694144</v>
      </c>
      <c r="AQ124" s="25">
        <v>32423.755613380068</v>
      </c>
      <c r="AR124" s="25">
        <v>36610.16831631973</v>
      </c>
      <c r="AS124" s="25">
        <v>39169.359570150431</v>
      </c>
      <c r="AT124" s="25">
        <v>34406.182463809157</v>
      </c>
      <c r="AU124" s="25">
        <v>32820.793643325422</v>
      </c>
      <c r="AV124" s="25">
        <v>35387.037420359928</v>
      </c>
      <c r="AW124" s="25">
        <v>38298.980171230331</v>
      </c>
      <c r="AX124" s="25">
        <v>37812.89501999483</v>
      </c>
      <c r="AY124" s="25">
        <v>35991.546002862022</v>
      </c>
      <c r="AZ124" s="25">
        <v>35779.024541642713</v>
      </c>
      <c r="BA124" s="25">
        <v>39876.303968572487</v>
      </c>
      <c r="BB124" s="25">
        <v>41308.996837051156</v>
      </c>
      <c r="BC124" s="25">
        <v>44968.156234973947</v>
      </c>
      <c r="BD124" s="25">
        <v>48760.078949421106</v>
      </c>
      <c r="BE124" s="25">
        <v>49145.280430819279</v>
      </c>
      <c r="BF124" s="25">
        <v>40898.647896474438</v>
      </c>
      <c r="BG124" s="25">
        <v>38475.39524618382</v>
      </c>
      <c r="BH124" s="25">
        <v>34960.639384338487</v>
      </c>
      <c r="BI124" s="25">
        <v>39375.473162078131</v>
      </c>
      <c r="BJ124" s="25">
        <v>38834.052934122657</v>
      </c>
      <c r="BK124" s="25">
        <v>39727.116599592831</v>
      </c>
      <c r="BL124" s="25">
        <v>40458.001875582377</v>
      </c>
      <c r="BM124" s="25">
        <v>39918.167558344277</v>
      </c>
      <c r="BN124" s="25">
        <v>39285.163106275621</v>
      </c>
    </row>
    <row r="125" spans="1:66" x14ac:dyDescent="0.25">
      <c r="A125" s="25" t="s">
        <v>351</v>
      </c>
      <c r="B125" s="25" t="s">
        <v>100</v>
      </c>
      <c r="C125" s="25" t="s">
        <v>1255</v>
      </c>
      <c r="D125" s="25" t="s">
        <v>1256</v>
      </c>
      <c r="AI125" s="25">
        <v>1647.4632433776087</v>
      </c>
      <c r="AJ125" s="25">
        <v>1514.9230935965822</v>
      </c>
      <c r="AK125" s="25">
        <v>1515.737659031767</v>
      </c>
      <c r="AL125" s="25">
        <v>1429.0781770090214</v>
      </c>
      <c r="AM125" s="25">
        <v>1316.1836289529665</v>
      </c>
      <c r="AN125" s="25">
        <v>1288.1885193836411</v>
      </c>
      <c r="AO125" s="25">
        <v>1350.3056702722424</v>
      </c>
      <c r="AP125" s="25">
        <v>1445.5032368693817</v>
      </c>
      <c r="AQ125" s="25">
        <v>1468.6692911987734</v>
      </c>
      <c r="AR125" s="25">
        <v>1130.1178440303304</v>
      </c>
      <c r="AS125" s="25">
        <v>1229.0012466723119</v>
      </c>
      <c r="AT125" s="25">
        <v>1490.9270898716604</v>
      </c>
      <c r="AU125" s="25">
        <v>1658.0307854463638</v>
      </c>
      <c r="AV125" s="25">
        <v>2068.1239793684217</v>
      </c>
      <c r="AW125" s="25">
        <v>2874.2884827299908</v>
      </c>
      <c r="AX125" s="25">
        <v>3771.2789573384489</v>
      </c>
      <c r="AY125" s="25">
        <v>5291.5753045145657</v>
      </c>
      <c r="AZ125" s="25">
        <v>6771.4147968188527</v>
      </c>
      <c r="BA125" s="25">
        <v>8458.0171543298184</v>
      </c>
      <c r="BB125" s="25">
        <v>7165.2231748370332</v>
      </c>
      <c r="BC125" s="25">
        <v>9070.4882528574744</v>
      </c>
      <c r="BD125" s="25">
        <v>11634.001202110347</v>
      </c>
      <c r="BE125" s="25">
        <v>12386.699265296294</v>
      </c>
      <c r="BF125" s="25">
        <v>13890.63095629264</v>
      </c>
      <c r="BG125" s="25">
        <v>12807.260686615242</v>
      </c>
      <c r="BH125" s="25">
        <v>10510.771888414851</v>
      </c>
      <c r="BI125" s="25">
        <v>7714.8418437602413</v>
      </c>
      <c r="BJ125" s="25">
        <v>9247.5813312962582</v>
      </c>
      <c r="BK125" s="25">
        <v>9812.6263707739563</v>
      </c>
      <c r="BL125" s="25">
        <v>9812.5958082731995</v>
      </c>
      <c r="BM125" s="25">
        <v>9121.6371379714456</v>
      </c>
      <c r="BN125" s="25">
        <v>10041.489838604655</v>
      </c>
    </row>
    <row r="126" spans="1:66" x14ac:dyDescent="0.25">
      <c r="A126" s="25" t="s">
        <v>294</v>
      </c>
      <c r="B126" s="25" t="s">
        <v>124</v>
      </c>
      <c r="C126" s="25" t="s">
        <v>1255</v>
      </c>
      <c r="D126" s="25" t="s">
        <v>1256</v>
      </c>
      <c r="E126" s="25">
        <v>97.44550102056553</v>
      </c>
      <c r="F126" s="25">
        <v>94.651292681532226</v>
      </c>
      <c r="G126" s="25">
        <v>100.39449511103071</v>
      </c>
      <c r="H126" s="25">
        <v>103.7787210377715</v>
      </c>
      <c r="I126" s="25">
        <v>108.29368839849862</v>
      </c>
      <c r="J126" s="25">
        <v>104.71167386959162</v>
      </c>
      <c r="K126" s="25">
        <v>118.20791036587505</v>
      </c>
      <c r="L126" s="25">
        <v>120.98759055335157</v>
      </c>
      <c r="M126" s="25">
        <v>128.39726201868561</v>
      </c>
      <c r="N126" s="25">
        <v>133.66534591783605</v>
      </c>
      <c r="O126" s="25">
        <v>141.88049343750984</v>
      </c>
      <c r="P126" s="25">
        <v>151.82995859413759</v>
      </c>
      <c r="Q126" s="25">
        <v>173.49473182546751</v>
      </c>
      <c r="R126" s="25">
        <v>199.11423532803764</v>
      </c>
      <c r="S126" s="25">
        <v>227.10596751640247</v>
      </c>
      <c r="T126" s="25">
        <v>240.08319271169839</v>
      </c>
      <c r="U126" s="25">
        <v>246.48686140904377</v>
      </c>
      <c r="V126" s="25">
        <v>307.01643200955681</v>
      </c>
      <c r="W126" s="25">
        <v>348.80644441165043</v>
      </c>
      <c r="X126" s="25">
        <v>394.63738113882721</v>
      </c>
      <c r="Y126" s="25">
        <v>442.54282118718561</v>
      </c>
      <c r="Z126" s="25">
        <v>401.69618345088645</v>
      </c>
      <c r="AA126" s="25">
        <v>362.62185063288206</v>
      </c>
      <c r="AB126" s="25">
        <v>324.39650167891341</v>
      </c>
      <c r="AC126" s="25">
        <v>323.37338092244568</v>
      </c>
      <c r="AD126" s="25">
        <v>308.64870269753072</v>
      </c>
      <c r="AE126" s="25">
        <v>351.02948989627214</v>
      </c>
      <c r="AF126" s="25">
        <v>372.77986867645836</v>
      </c>
      <c r="AG126" s="25">
        <v>377.15535267065269</v>
      </c>
      <c r="AH126" s="25">
        <v>361.15469224478051</v>
      </c>
      <c r="AI126" s="25">
        <v>361.32826506153822</v>
      </c>
      <c r="AJ126" s="25">
        <v>332.41881070031786</v>
      </c>
      <c r="AK126" s="25">
        <v>324.13737821788789</v>
      </c>
      <c r="AL126" s="25">
        <v>220.06971839320235</v>
      </c>
      <c r="AM126" s="25">
        <v>265.23230566880039</v>
      </c>
      <c r="AN126" s="25">
        <v>325.77892911432656</v>
      </c>
      <c r="AO126" s="25">
        <v>421.33919708860259</v>
      </c>
      <c r="AP126" s="25">
        <v>445.87725509359166</v>
      </c>
      <c r="AQ126" s="25">
        <v>465.90980098348768</v>
      </c>
      <c r="AR126" s="25">
        <v>414.67930980831704</v>
      </c>
      <c r="AS126" s="25">
        <v>397.48265877751913</v>
      </c>
      <c r="AT126" s="25">
        <v>395.32947160888659</v>
      </c>
      <c r="AU126" s="25">
        <v>389.54263020123642</v>
      </c>
      <c r="AV126" s="25">
        <v>429.78781895037105</v>
      </c>
      <c r="AW126" s="25">
        <v>451.66876661360772</v>
      </c>
      <c r="AX126" s="25">
        <v>511.61639430125331</v>
      </c>
      <c r="AY126" s="25">
        <v>685.95442292182872</v>
      </c>
      <c r="AZ126" s="25">
        <v>825.66655495874625</v>
      </c>
      <c r="BA126" s="25">
        <v>902.06995780481031</v>
      </c>
      <c r="BB126" s="25">
        <v>1035.3387866449677</v>
      </c>
      <c r="BC126" s="25">
        <v>1080.2961844906276</v>
      </c>
      <c r="BD126" s="25">
        <v>1085.4871517143713</v>
      </c>
      <c r="BE126" s="25">
        <v>1271.8153829134001</v>
      </c>
      <c r="BF126" s="25">
        <v>1354.8208334252022</v>
      </c>
      <c r="BG126" s="25">
        <v>1462.2200521329494</v>
      </c>
      <c r="BH126" s="25">
        <v>1464.5540090432919</v>
      </c>
      <c r="BI126" s="25">
        <v>1525.2351922499231</v>
      </c>
      <c r="BJ126" s="25">
        <v>1633.4912163929316</v>
      </c>
      <c r="BK126" s="25">
        <v>1794.0911754468004</v>
      </c>
      <c r="BL126" s="25">
        <v>1909.3045365479331</v>
      </c>
      <c r="BM126" s="25">
        <v>1872.1240264921946</v>
      </c>
      <c r="BN126" s="25">
        <v>2006.832240085901</v>
      </c>
    </row>
    <row r="127" spans="1:66" x14ac:dyDescent="0.25">
      <c r="A127" s="25" t="s">
        <v>352</v>
      </c>
      <c r="B127" s="25" t="s">
        <v>164</v>
      </c>
      <c r="C127" s="25" t="s">
        <v>1255</v>
      </c>
      <c r="D127" s="25" t="s">
        <v>1256</v>
      </c>
      <c r="AI127" s="25">
        <v>609.17289123701948</v>
      </c>
      <c r="AJ127" s="25">
        <v>575.64397447003421</v>
      </c>
      <c r="AK127" s="25">
        <v>513.0359436594764</v>
      </c>
      <c r="AL127" s="25">
        <v>449.0657901887339</v>
      </c>
      <c r="AM127" s="25">
        <v>372.30781001683084</v>
      </c>
      <c r="AN127" s="25">
        <v>364.22649735078465</v>
      </c>
      <c r="AO127" s="25">
        <v>394.86012146051439</v>
      </c>
      <c r="AP127" s="25">
        <v>376.42961326109986</v>
      </c>
      <c r="AQ127" s="25">
        <v>345.13813164845078</v>
      </c>
      <c r="AR127" s="25">
        <v>258.04922878575479</v>
      </c>
      <c r="AS127" s="25">
        <v>279.61956926093882</v>
      </c>
      <c r="AT127" s="25">
        <v>308.4096115911492</v>
      </c>
      <c r="AU127" s="25">
        <v>321.72703322784616</v>
      </c>
      <c r="AV127" s="25">
        <v>380.50643239474402</v>
      </c>
      <c r="AW127" s="25">
        <v>433.23497659086701</v>
      </c>
      <c r="AX127" s="25">
        <v>476.55212996897524</v>
      </c>
      <c r="AY127" s="25">
        <v>543.11070240307208</v>
      </c>
      <c r="AZ127" s="25">
        <v>721.76869083885708</v>
      </c>
      <c r="BA127" s="25">
        <v>966.39362718537234</v>
      </c>
      <c r="BB127" s="25">
        <v>871.22438933785429</v>
      </c>
      <c r="BC127" s="25">
        <v>880.03777511910869</v>
      </c>
      <c r="BD127" s="25">
        <v>1123.8831680626986</v>
      </c>
      <c r="BE127" s="25">
        <v>1177.9747348784833</v>
      </c>
      <c r="BF127" s="25">
        <v>1282.4371620246661</v>
      </c>
      <c r="BG127" s="25">
        <v>1279.7697826598551</v>
      </c>
      <c r="BH127" s="25">
        <v>1121.0828351073897</v>
      </c>
      <c r="BI127" s="25">
        <v>1120.6665130084834</v>
      </c>
      <c r="BJ127" s="25">
        <v>1242.7696428202323</v>
      </c>
      <c r="BK127" s="25">
        <v>1308.1401654961901</v>
      </c>
      <c r="BL127" s="25">
        <v>1374.0321046742079</v>
      </c>
      <c r="BM127" s="25">
        <v>1182.5217004301801</v>
      </c>
      <c r="BN127" s="25">
        <v>1276.2426432752825</v>
      </c>
    </row>
    <row r="128" spans="1:66" x14ac:dyDescent="0.25">
      <c r="A128" s="25" t="s">
        <v>375</v>
      </c>
      <c r="B128" s="25" t="s">
        <v>119</v>
      </c>
      <c r="C128" s="25" t="s">
        <v>1255</v>
      </c>
      <c r="D128" s="25" t="s">
        <v>1256</v>
      </c>
      <c r="E128" s="25">
        <v>111.34244081200693</v>
      </c>
      <c r="F128" s="25">
        <v>109.46035024977392</v>
      </c>
      <c r="G128" s="25">
        <v>109.48117016316817</v>
      </c>
      <c r="H128" s="25">
        <v>117.82345020233521</v>
      </c>
      <c r="I128" s="25">
        <v>123.64592535563038</v>
      </c>
      <c r="J128" s="25">
        <v>134.30427964342303</v>
      </c>
      <c r="K128" s="25">
        <v>138.84297549347721</v>
      </c>
      <c r="L128" s="25">
        <v>144.0117784542438</v>
      </c>
      <c r="M128" s="25">
        <v>157.19013934843125</v>
      </c>
      <c r="N128" s="25">
        <v>142.26520365879168</v>
      </c>
      <c r="O128" s="25">
        <v>102.67896149833331</v>
      </c>
      <c r="P128" s="25">
        <v>135.848785288079</v>
      </c>
      <c r="Q128" s="25">
        <v>69.233298928923418</v>
      </c>
      <c r="R128" s="25">
        <v>94.358594499867777</v>
      </c>
      <c r="S128" s="25">
        <v>78.112035111392018</v>
      </c>
      <c r="AL128" s="25">
        <v>254.11663482930095</v>
      </c>
      <c r="AM128" s="25">
        <v>270.54294010637727</v>
      </c>
      <c r="AN128" s="25">
        <v>322.9315754352628</v>
      </c>
      <c r="AO128" s="25">
        <v>319.28631355403678</v>
      </c>
      <c r="AP128" s="25">
        <v>304.76476884565466</v>
      </c>
      <c r="AQ128" s="25">
        <v>268.99037219764773</v>
      </c>
      <c r="AR128" s="25">
        <v>295.90317837403148</v>
      </c>
      <c r="AS128" s="25">
        <v>300.61367901046236</v>
      </c>
      <c r="AT128" s="25">
        <v>321.15022364220306</v>
      </c>
      <c r="AU128" s="25">
        <v>338.98747729219622</v>
      </c>
      <c r="AV128" s="25">
        <v>362.335482179797</v>
      </c>
      <c r="AW128" s="25">
        <v>408.51363876173491</v>
      </c>
      <c r="AX128" s="25">
        <v>474.1111920710793</v>
      </c>
      <c r="AY128" s="25">
        <v>539.75032890774366</v>
      </c>
      <c r="AZ128" s="25">
        <v>631.5252575926794</v>
      </c>
      <c r="BA128" s="25">
        <v>745.60912695752586</v>
      </c>
      <c r="BB128" s="25">
        <v>738.05473124944399</v>
      </c>
      <c r="BC128" s="25">
        <v>785.50266705782042</v>
      </c>
      <c r="BD128" s="25">
        <v>882.2756139866035</v>
      </c>
      <c r="BE128" s="25">
        <v>950.88034599369701</v>
      </c>
      <c r="BF128" s="25">
        <v>1013.4205355013543</v>
      </c>
      <c r="BG128" s="25">
        <v>1093.495975739083</v>
      </c>
      <c r="BH128" s="25">
        <v>1162.9049948940224</v>
      </c>
      <c r="BI128" s="25">
        <v>1269.5914989524636</v>
      </c>
      <c r="BJ128" s="25">
        <v>1385.2600661611427</v>
      </c>
      <c r="BK128" s="25">
        <v>1512.1269888938416</v>
      </c>
      <c r="BL128" s="25">
        <v>1643.1213887653946</v>
      </c>
      <c r="BM128" s="25">
        <v>1547.5113876442369</v>
      </c>
      <c r="BN128" s="25">
        <v>1590.9566595730846</v>
      </c>
    </row>
    <row r="129" spans="1:66" x14ac:dyDescent="0.25">
      <c r="A129" s="25" t="s">
        <v>530</v>
      </c>
      <c r="B129" s="25" t="s">
        <v>255</v>
      </c>
      <c r="C129" s="25" t="s">
        <v>1255</v>
      </c>
      <c r="D129" s="25" t="s">
        <v>1256</v>
      </c>
      <c r="O129" s="25">
        <v>279.52132385698002</v>
      </c>
      <c r="P129" s="25">
        <v>293.93856131577138</v>
      </c>
      <c r="Q129" s="25">
        <v>358.81623772823849</v>
      </c>
      <c r="R129" s="25">
        <v>592.08069244148658</v>
      </c>
      <c r="S129" s="25">
        <v>1576.12497464227</v>
      </c>
      <c r="T129" s="25">
        <v>999.4160647340575</v>
      </c>
      <c r="U129" s="25">
        <v>735.12423553689939</v>
      </c>
      <c r="V129" s="25">
        <v>682.67692236794494</v>
      </c>
      <c r="W129" s="25">
        <v>784.7191836013651</v>
      </c>
      <c r="X129" s="25">
        <v>728.93611036732023</v>
      </c>
      <c r="Y129" s="25">
        <v>652.92017241271242</v>
      </c>
      <c r="Z129" s="25">
        <v>688.33796519136865</v>
      </c>
      <c r="AA129" s="25">
        <v>666.35022471903358</v>
      </c>
      <c r="AB129" s="25">
        <v>612.89746400540753</v>
      </c>
      <c r="AC129" s="25">
        <v>657.36171163842482</v>
      </c>
      <c r="AD129" s="25">
        <v>502.04173223863751</v>
      </c>
      <c r="AE129" s="25">
        <v>489.82598768512156</v>
      </c>
      <c r="AF129" s="25">
        <v>499.80278198725102</v>
      </c>
      <c r="AG129" s="25">
        <v>621.99990151366649</v>
      </c>
      <c r="AH129" s="25">
        <v>580.38534984424587</v>
      </c>
      <c r="AI129" s="25">
        <v>549.90107851063431</v>
      </c>
      <c r="AJ129" s="25">
        <v>644.78083485072455</v>
      </c>
      <c r="AK129" s="25">
        <v>638.48964578826224</v>
      </c>
      <c r="AL129" s="25">
        <v>619.72004917386982</v>
      </c>
      <c r="AM129" s="25">
        <v>715.19509915819594</v>
      </c>
      <c r="AN129" s="25">
        <v>724.92187154529427</v>
      </c>
      <c r="AO129" s="25">
        <v>842.99118916716736</v>
      </c>
      <c r="AP129" s="25">
        <v>842.23923268222313</v>
      </c>
      <c r="AQ129" s="25">
        <v>801.0843946692504</v>
      </c>
      <c r="AR129" s="25">
        <v>832.02470880107182</v>
      </c>
      <c r="AS129" s="25">
        <v>796.80320356651305</v>
      </c>
      <c r="AT129" s="25">
        <v>735.06910640135925</v>
      </c>
      <c r="AU129" s="25">
        <v>826.91686531411221</v>
      </c>
      <c r="AV129" s="25">
        <v>1015.6670058538033</v>
      </c>
      <c r="AW129" s="25">
        <v>1131.1525035965542</v>
      </c>
      <c r="AX129" s="25">
        <v>1214.6356032185342</v>
      </c>
      <c r="AY129" s="25">
        <v>1168.4733017355777</v>
      </c>
      <c r="AZ129" s="25">
        <v>1374.395198955576</v>
      </c>
      <c r="BA129" s="25">
        <v>1428.1349767141069</v>
      </c>
      <c r="BB129" s="25">
        <v>1312.0234552474856</v>
      </c>
      <c r="BC129" s="25">
        <v>1508.78974534279</v>
      </c>
      <c r="BD129" s="25">
        <v>1724.9802569831525</v>
      </c>
      <c r="BE129" s="25">
        <v>1782.9249509264573</v>
      </c>
      <c r="BF129" s="25">
        <v>1710.5929365198408</v>
      </c>
      <c r="BG129" s="25">
        <v>1625.9913001556097</v>
      </c>
      <c r="BH129" s="25">
        <v>1535.1627825796259</v>
      </c>
      <c r="BI129" s="25">
        <v>1586.3449782671016</v>
      </c>
      <c r="BJ129" s="25">
        <v>1648.5949566444765</v>
      </c>
      <c r="BK129" s="25">
        <v>1693.9501546890244</v>
      </c>
      <c r="BL129" s="25">
        <v>1512.9527695582838</v>
      </c>
      <c r="BM129" s="25">
        <v>1514.5910590946689</v>
      </c>
    </row>
    <row r="130" spans="1:66" x14ac:dyDescent="0.25">
      <c r="A130" s="25" t="s">
        <v>483</v>
      </c>
      <c r="B130" s="25" t="s">
        <v>247</v>
      </c>
      <c r="C130" s="25" t="s">
        <v>1255</v>
      </c>
      <c r="D130" s="25" t="s">
        <v>1256</v>
      </c>
      <c r="E130" s="25">
        <v>241.53916310806659</v>
      </c>
      <c r="F130" s="25">
        <v>243.83212177557715</v>
      </c>
      <c r="G130" s="25">
        <v>246.10117842367143</v>
      </c>
      <c r="H130" s="25">
        <v>253.97744641255687</v>
      </c>
      <c r="I130" s="25">
        <v>268.71805123463417</v>
      </c>
      <c r="J130" s="25">
        <v>276.24890410399877</v>
      </c>
      <c r="K130" s="25">
        <v>299.25085685294238</v>
      </c>
      <c r="L130" s="25">
        <v>353.3033310539879</v>
      </c>
      <c r="M130" s="25">
        <v>314.66195392142072</v>
      </c>
      <c r="N130" s="25">
        <v>348.12976344747307</v>
      </c>
      <c r="O130" s="25">
        <v>363.20691652925711</v>
      </c>
      <c r="P130" s="25">
        <v>441.11457776763376</v>
      </c>
      <c r="Q130" s="25">
        <v>517.73205278904015</v>
      </c>
      <c r="R130" s="25">
        <v>546.13620388052584</v>
      </c>
      <c r="S130" s="25">
        <v>711.04319091742661</v>
      </c>
      <c r="T130" s="25">
        <v>753.63229426801229</v>
      </c>
      <c r="U130" s="25">
        <v>681.82152909957108</v>
      </c>
      <c r="V130" s="25">
        <v>1012.5681844232726</v>
      </c>
      <c r="W130" s="25">
        <v>1131.1199078629231</v>
      </c>
      <c r="X130" s="25">
        <v>1354.1549466247984</v>
      </c>
      <c r="Y130" s="25">
        <v>1584.6683933070822</v>
      </c>
      <c r="Z130" s="25">
        <v>1882.7569976232778</v>
      </c>
      <c r="AA130" s="25">
        <v>2013.0162221754201</v>
      </c>
      <c r="AB130" s="25">
        <v>2045.2026761323557</v>
      </c>
      <c r="AC130" s="25">
        <v>2336.6914001541236</v>
      </c>
      <c r="AD130" s="25">
        <v>2650.9864691074986</v>
      </c>
      <c r="AE130" s="25">
        <v>3150.634904052296</v>
      </c>
      <c r="AF130" s="25">
        <v>3600.0133561109169</v>
      </c>
      <c r="AG130" s="25">
        <v>4250.0576524645621</v>
      </c>
      <c r="AH130" s="25">
        <v>4770.7418971729812</v>
      </c>
      <c r="AI130" s="25">
        <v>5396.4048499567625</v>
      </c>
      <c r="AJ130" s="25">
        <v>5461.4977524266542</v>
      </c>
      <c r="AK130" s="25">
        <v>5950.6288131782703</v>
      </c>
      <c r="AL130" s="25">
        <v>6411.0146947219455</v>
      </c>
      <c r="AM130" s="25">
        <v>7092.1058017987225</v>
      </c>
      <c r="AN130" s="25">
        <v>7450.2741446677564</v>
      </c>
      <c r="AO130" s="25">
        <v>7862.6964693078835</v>
      </c>
      <c r="AP130" s="25">
        <v>8741.6596582738257</v>
      </c>
      <c r="AQ130" s="25">
        <v>8866.5663714396669</v>
      </c>
      <c r="AR130" s="25">
        <v>9320.8813069841399</v>
      </c>
      <c r="AS130" s="25">
        <v>9565.9499091241069</v>
      </c>
      <c r="AT130" s="25">
        <v>10283.032801538035</v>
      </c>
      <c r="AU130" s="25">
        <v>10650.845148555754</v>
      </c>
      <c r="AV130" s="25">
        <v>10270.604163366846</v>
      </c>
      <c r="AW130" s="25">
        <v>10942.728234354423</v>
      </c>
      <c r="AX130" s="25">
        <v>11679.409709376412</v>
      </c>
      <c r="AY130" s="25">
        <v>13614.493372801529</v>
      </c>
      <c r="AZ130" s="25">
        <v>14429.55023519825</v>
      </c>
      <c r="BA130" s="25">
        <v>16142.04270275506</v>
      </c>
      <c r="BB130" s="25">
        <v>15931.873312436699</v>
      </c>
      <c r="BC130" s="25">
        <v>15888.639511764932</v>
      </c>
      <c r="BD130" s="25">
        <v>16910.570110582245</v>
      </c>
      <c r="BE130" s="25">
        <v>16564.055043596352</v>
      </c>
      <c r="BF130" s="25">
        <v>17393.427265287861</v>
      </c>
      <c r="BG130" s="25">
        <v>18789.634502156165</v>
      </c>
      <c r="BH130" s="25">
        <v>18717.42875990591</v>
      </c>
      <c r="BI130" s="25">
        <v>19542.162278880012</v>
      </c>
      <c r="BJ130" s="25">
        <v>20382.77987034617</v>
      </c>
      <c r="BK130" s="25">
        <v>20567.258264786775</v>
      </c>
      <c r="BL130" s="25">
        <v>22047.883027063097</v>
      </c>
      <c r="BM130" s="25">
        <v>18440.853678915792</v>
      </c>
      <c r="BN130" s="25">
        <v>18230.13234726528</v>
      </c>
    </row>
    <row r="131" spans="1:66" x14ac:dyDescent="0.25">
      <c r="A131" s="25" t="s">
        <v>363</v>
      </c>
      <c r="B131" s="25" t="s">
        <v>51</v>
      </c>
      <c r="C131" s="25" t="s">
        <v>1255</v>
      </c>
      <c r="D131" s="25" t="s">
        <v>1256</v>
      </c>
      <c r="E131" s="25">
        <v>158.24930326982098</v>
      </c>
      <c r="F131" s="25">
        <v>93.828649046603886</v>
      </c>
      <c r="G131" s="25">
        <v>106.14850572000557</v>
      </c>
      <c r="H131" s="25">
        <v>146.31434193297864</v>
      </c>
      <c r="I131" s="25">
        <v>123.60349482533132</v>
      </c>
      <c r="J131" s="25">
        <v>108.72213122271772</v>
      </c>
      <c r="K131" s="25">
        <v>133.4748485303536</v>
      </c>
      <c r="L131" s="25">
        <v>161.15993101854579</v>
      </c>
      <c r="M131" s="25">
        <v>198.4312980083856</v>
      </c>
      <c r="N131" s="25">
        <v>243.42241292594809</v>
      </c>
      <c r="O131" s="25">
        <v>279.30496894281936</v>
      </c>
      <c r="P131" s="25">
        <v>301.17656771733317</v>
      </c>
      <c r="Q131" s="25">
        <v>324.19627680476452</v>
      </c>
      <c r="R131" s="25">
        <v>406.89883013484945</v>
      </c>
      <c r="S131" s="25">
        <v>563.35595781683287</v>
      </c>
      <c r="T131" s="25">
        <v>617.4560619335673</v>
      </c>
      <c r="U131" s="25">
        <v>834.134207951691</v>
      </c>
      <c r="V131" s="25">
        <v>1055.8800411598984</v>
      </c>
      <c r="W131" s="25">
        <v>1405.8223744455422</v>
      </c>
      <c r="X131" s="25">
        <v>1783.6223128784686</v>
      </c>
      <c r="Y131" s="25">
        <v>1715.4294599013631</v>
      </c>
      <c r="Z131" s="25">
        <v>1883.4512785111024</v>
      </c>
      <c r="AA131" s="25">
        <v>1992.5282247063658</v>
      </c>
      <c r="AB131" s="25">
        <v>2198.934471822417</v>
      </c>
      <c r="AC131" s="25">
        <v>2413.2639253976472</v>
      </c>
      <c r="AD131" s="25">
        <v>2482.3999557360607</v>
      </c>
      <c r="AE131" s="25">
        <v>2834.9038475692541</v>
      </c>
      <c r="AF131" s="25">
        <v>3554.5952055905655</v>
      </c>
      <c r="AG131" s="25">
        <v>4748.6296078067062</v>
      </c>
      <c r="AH131" s="25">
        <v>5817.0291813213644</v>
      </c>
      <c r="AI131" s="25">
        <v>6610.0365083066972</v>
      </c>
      <c r="AJ131" s="25">
        <v>7636.9824293701522</v>
      </c>
      <c r="AK131" s="25">
        <v>8126.6703899342174</v>
      </c>
      <c r="AL131" s="25">
        <v>8884.9283194545496</v>
      </c>
      <c r="AM131" s="25">
        <v>10385.33616812191</v>
      </c>
      <c r="AN131" s="25">
        <v>12564.778134458573</v>
      </c>
      <c r="AO131" s="25">
        <v>13403.049586225043</v>
      </c>
      <c r="AP131" s="25">
        <v>12398.480027670472</v>
      </c>
      <c r="AQ131" s="25">
        <v>8281.6999815768413</v>
      </c>
      <c r="AR131" s="25">
        <v>10672.417933437262</v>
      </c>
      <c r="AS131" s="25">
        <v>12256.993567950305</v>
      </c>
      <c r="AT131" s="25">
        <v>11561.248368907283</v>
      </c>
      <c r="AU131" s="25">
        <v>13165.065736055383</v>
      </c>
      <c r="AV131" s="25">
        <v>14672.857470350489</v>
      </c>
      <c r="AW131" s="25">
        <v>16496.120094250178</v>
      </c>
      <c r="AX131" s="25">
        <v>19402.502625954894</v>
      </c>
      <c r="AY131" s="25">
        <v>21743.47745142545</v>
      </c>
      <c r="AZ131" s="25">
        <v>24086.410439167747</v>
      </c>
      <c r="BA131" s="25">
        <v>21350.427979823002</v>
      </c>
      <c r="BB131" s="25">
        <v>19143.851605302549</v>
      </c>
      <c r="BC131" s="25">
        <v>23087.22564384756</v>
      </c>
      <c r="BD131" s="25">
        <v>25096.263883823878</v>
      </c>
      <c r="BE131" s="25">
        <v>25466.760517059396</v>
      </c>
      <c r="BF131" s="25">
        <v>27182.734310193551</v>
      </c>
      <c r="BG131" s="25">
        <v>29249.575220974195</v>
      </c>
      <c r="BH131" s="25">
        <v>28732.231076259857</v>
      </c>
      <c r="BI131" s="25">
        <v>29288.870438983333</v>
      </c>
      <c r="BJ131" s="25">
        <v>31616.843400468311</v>
      </c>
      <c r="BK131" s="25">
        <v>33436.92306460641</v>
      </c>
      <c r="BL131" s="25">
        <v>31902.416904819416</v>
      </c>
      <c r="BM131" s="25">
        <v>31597.50464907179</v>
      </c>
      <c r="BN131" s="25">
        <v>34757.72007050777</v>
      </c>
    </row>
    <row r="132" spans="1:66" x14ac:dyDescent="0.25">
      <c r="A132" s="25" t="s">
        <v>395</v>
      </c>
      <c r="B132" s="25" t="s">
        <v>110</v>
      </c>
      <c r="C132" s="25" t="s">
        <v>1255</v>
      </c>
      <c r="D132" s="25" t="s">
        <v>1256</v>
      </c>
      <c r="J132" s="25">
        <v>4443.4523384077875</v>
      </c>
      <c r="K132" s="25">
        <v>4571.1557420975114</v>
      </c>
      <c r="L132" s="25">
        <v>4230.8477783840644</v>
      </c>
      <c r="M132" s="25">
        <v>4207.7315362648496</v>
      </c>
      <c r="N132" s="25">
        <v>4019.8039163874091</v>
      </c>
      <c r="O132" s="25">
        <v>3860.5790068633537</v>
      </c>
      <c r="P132" s="25">
        <v>4858.7289145315863</v>
      </c>
      <c r="Q132" s="25">
        <v>5224.9171551019026</v>
      </c>
      <c r="R132" s="25">
        <v>5971.798916181152</v>
      </c>
      <c r="S132" s="25">
        <v>13521.667333785254</v>
      </c>
      <c r="T132" s="25">
        <v>11768.468302001096</v>
      </c>
      <c r="U132" s="25">
        <v>12093.268365201993</v>
      </c>
      <c r="V132" s="25">
        <v>12253.866541845502</v>
      </c>
      <c r="W132" s="25">
        <v>12663.489346913308</v>
      </c>
      <c r="X132" s="25">
        <v>19093.016492772451</v>
      </c>
      <c r="Y132" s="25">
        <v>20924.212014090266</v>
      </c>
      <c r="Z132" s="25">
        <v>17408.518221918988</v>
      </c>
      <c r="AA132" s="25">
        <v>14312.458557675094</v>
      </c>
      <c r="AB132" s="25">
        <v>13233.839664748855</v>
      </c>
      <c r="AC132" s="25">
        <v>13132.765107490499</v>
      </c>
      <c r="AD132" s="25">
        <v>12356.878656244742</v>
      </c>
      <c r="AE132" s="25">
        <v>9771.1412709525302</v>
      </c>
      <c r="AF132" s="25">
        <v>11535.174541610542</v>
      </c>
      <c r="AG132" s="25">
        <v>10169.040843234945</v>
      </c>
      <c r="AH132" s="25">
        <v>11617.106463436092</v>
      </c>
      <c r="AI132" s="25">
        <v>8794.6060456619562</v>
      </c>
      <c r="AJ132" s="25">
        <v>5419.5881627464123</v>
      </c>
      <c r="AN132" s="25">
        <v>16932.085038174355</v>
      </c>
      <c r="AO132" s="25">
        <v>19358.37053589182</v>
      </c>
      <c r="AP132" s="25">
        <v>17748.849422262228</v>
      </c>
      <c r="AQ132" s="25">
        <v>14166.164131109444</v>
      </c>
      <c r="AR132" s="25">
        <v>15435.131134249554</v>
      </c>
      <c r="AS132" s="25">
        <v>18440.378521244569</v>
      </c>
      <c r="AT132" s="25">
        <v>16587.248648621393</v>
      </c>
      <c r="AU132" s="25">
        <v>17846.376164029905</v>
      </c>
      <c r="AV132" s="25">
        <v>22148.378150112043</v>
      </c>
      <c r="AW132" s="25">
        <v>27011.653998599766</v>
      </c>
      <c r="AX132" s="25">
        <v>35591.03713379211</v>
      </c>
      <c r="AY132" s="25">
        <v>42781.564752166494</v>
      </c>
      <c r="AZ132" s="25">
        <v>45782.148571501326</v>
      </c>
      <c r="BA132" s="25">
        <v>55494.93009654116</v>
      </c>
      <c r="BB132" s="25">
        <v>37561.725925737672</v>
      </c>
      <c r="BC132" s="25">
        <v>38577.498278821178</v>
      </c>
      <c r="BD132" s="25">
        <v>48631.783404584945</v>
      </c>
      <c r="BE132" s="25">
        <v>51979.120689533454</v>
      </c>
      <c r="BF132" s="25">
        <v>49388.053379968696</v>
      </c>
      <c r="BG132" s="25">
        <v>44062.340913459753</v>
      </c>
      <c r="BH132" s="25">
        <v>29869.55275323704</v>
      </c>
      <c r="BI132" s="25">
        <v>27653.157620028134</v>
      </c>
      <c r="BJ132" s="25">
        <v>29759.467474527832</v>
      </c>
      <c r="BK132" s="25">
        <v>33399.060475851016</v>
      </c>
      <c r="BL132" s="25">
        <v>32373.251114960727</v>
      </c>
      <c r="BM132" s="25">
        <v>24811.769710023087</v>
      </c>
    </row>
    <row r="133" spans="1:66" x14ac:dyDescent="0.25">
      <c r="A133" s="25" t="s">
        <v>1297</v>
      </c>
      <c r="B133" s="25" t="s">
        <v>1296</v>
      </c>
      <c r="C133" s="25" t="s">
        <v>1255</v>
      </c>
      <c r="D133" s="25" t="s">
        <v>1256</v>
      </c>
      <c r="E133" s="25">
        <v>348.6692686394739</v>
      </c>
      <c r="F133" s="25">
        <v>355.11766208352378</v>
      </c>
      <c r="G133" s="25">
        <v>375.55719027603919</v>
      </c>
      <c r="H133" s="25">
        <v>368.03895250322131</v>
      </c>
      <c r="I133" s="25">
        <v>410.66287169717202</v>
      </c>
      <c r="J133" s="25">
        <v>433.43328279252694</v>
      </c>
      <c r="K133" s="25">
        <v>466.56930498481381</v>
      </c>
      <c r="L133" s="25">
        <v>462.4370785416645</v>
      </c>
      <c r="M133" s="25">
        <v>484.78204660731046</v>
      </c>
      <c r="N133" s="25">
        <v>529.4328320289161</v>
      </c>
      <c r="O133" s="25">
        <v>561.47230555602687</v>
      </c>
      <c r="P133" s="25">
        <v>606.30948245019306</v>
      </c>
      <c r="Q133" s="25">
        <v>673.04704436747431</v>
      </c>
      <c r="R133" s="25">
        <v>879.09189483933767</v>
      </c>
      <c r="S133" s="25">
        <v>1127.8560443531562</v>
      </c>
      <c r="T133" s="25">
        <v>1188.1678351921616</v>
      </c>
      <c r="U133" s="25">
        <v>1263.8440130631795</v>
      </c>
      <c r="V133" s="25">
        <v>1340.6396826656623</v>
      </c>
      <c r="W133" s="25">
        <v>1489.9347515884829</v>
      </c>
      <c r="X133" s="25">
        <v>1710.1527557459638</v>
      </c>
      <c r="Y133" s="25">
        <v>2018.9113684014251</v>
      </c>
      <c r="Z133" s="25">
        <v>2259.7518186309935</v>
      </c>
      <c r="AA133" s="25">
        <v>2038.6166972756041</v>
      </c>
      <c r="AB133" s="25">
        <v>1723.6365830785571</v>
      </c>
      <c r="AC133" s="25">
        <v>1704.3457299597414</v>
      </c>
      <c r="AD133" s="25">
        <v>1654.7079205818823</v>
      </c>
      <c r="AE133" s="25">
        <v>1620.326527504342</v>
      </c>
      <c r="AF133" s="25">
        <v>1704.5308241800365</v>
      </c>
      <c r="AG133" s="25">
        <v>1855.9385479094042</v>
      </c>
      <c r="AH133" s="25">
        <v>2045.6023455600591</v>
      </c>
      <c r="AI133" s="25">
        <v>2423.5674410461929</v>
      </c>
      <c r="AJ133" s="25">
        <v>2545.6221807260999</v>
      </c>
      <c r="AK133" s="25">
        <v>2715.7106872895815</v>
      </c>
      <c r="AL133" s="25">
        <v>3145.3654305360815</v>
      </c>
      <c r="AM133" s="25">
        <v>3674.6305764628846</v>
      </c>
      <c r="AN133" s="25">
        <v>3869.2235735649579</v>
      </c>
      <c r="AO133" s="25">
        <v>4156.2665621245778</v>
      </c>
      <c r="AP133" s="25">
        <v>4463.1347682819969</v>
      </c>
      <c r="AQ133" s="25">
        <v>4413.669844652678</v>
      </c>
      <c r="AR133" s="25">
        <v>3852.3681011472117</v>
      </c>
      <c r="AS133" s="25">
        <v>4199.3419353736062</v>
      </c>
      <c r="AT133" s="25">
        <v>4025.3508124626164</v>
      </c>
      <c r="AU133" s="25">
        <v>3569.3954940390413</v>
      </c>
      <c r="AV133" s="25">
        <v>3602.711774216275</v>
      </c>
      <c r="AW133" s="25">
        <v>4059.9802088312263</v>
      </c>
      <c r="AX133" s="25">
        <v>4856.0457507580386</v>
      </c>
      <c r="AY133" s="25">
        <v>5599.1712473560201</v>
      </c>
      <c r="AZ133" s="25">
        <v>6539.2345484526913</v>
      </c>
      <c r="BA133" s="25">
        <v>7478.3320509368159</v>
      </c>
      <c r="BB133" s="25">
        <v>6863.8904226756767</v>
      </c>
      <c r="BC133" s="25">
        <v>8498.5978542137236</v>
      </c>
      <c r="BD133" s="25">
        <v>9824.1863679839498</v>
      </c>
      <c r="BE133" s="25">
        <v>9667.2714971774385</v>
      </c>
      <c r="BF133" s="25">
        <v>9815.8162525938678</v>
      </c>
      <c r="BG133" s="25">
        <v>9755.4485566597632</v>
      </c>
      <c r="BH133" s="25">
        <v>8203.0038638251808</v>
      </c>
      <c r="BI133" s="25">
        <v>7885.5746299534576</v>
      </c>
      <c r="BJ133" s="25">
        <v>8699.4756859287882</v>
      </c>
      <c r="BK133" s="25">
        <v>8357.1247040499838</v>
      </c>
      <c r="BL133" s="25">
        <v>8165.3605649062129</v>
      </c>
      <c r="BM133" s="25">
        <v>6765.5327762967663</v>
      </c>
      <c r="BN133" s="25">
        <v>7727.161171814354</v>
      </c>
    </row>
    <row r="134" spans="1:66" x14ac:dyDescent="0.25">
      <c r="A134" s="25" t="s">
        <v>378</v>
      </c>
      <c r="B134" s="25" t="s">
        <v>170</v>
      </c>
      <c r="C134" s="25" t="s">
        <v>1255</v>
      </c>
      <c r="D134" s="25" t="s">
        <v>1256</v>
      </c>
      <c r="AC134" s="25">
        <v>489.95774373257387</v>
      </c>
      <c r="AD134" s="25">
        <v>641.74019759150974</v>
      </c>
      <c r="AE134" s="25">
        <v>468.30429809589356</v>
      </c>
      <c r="AF134" s="25">
        <v>278.39322798605718</v>
      </c>
      <c r="AG134" s="25">
        <v>148.96506588036178</v>
      </c>
      <c r="AH134" s="25">
        <v>172.52320903387223</v>
      </c>
      <c r="AI134" s="25">
        <v>203.25601751518317</v>
      </c>
      <c r="AJ134" s="25">
        <v>234.76433830913072</v>
      </c>
      <c r="AK134" s="25">
        <v>250.60449676872108</v>
      </c>
      <c r="AL134" s="25">
        <v>287.39484285307356</v>
      </c>
      <c r="AM134" s="25">
        <v>325.94161182423227</v>
      </c>
      <c r="AN134" s="25">
        <v>363.88005236373482</v>
      </c>
      <c r="AO134" s="25">
        <v>378.42860580485922</v>
      </c>
      <c r="AP134" s="25">
        <v>345.92184423822641</v>
      </c>
      <c r="AQ134" s="25">
        <v>248.83909145122303</v>
      </c>
      <c r="AR134" s="25">
        <v>277.81021295695149</v>
      </c>
      <c r="AS134" s="25">
        <v>325.18693714296461</v>
      </c>
      <c r="AT134" s="25">
        <v>326.94178671529539</v>
      </c>
      <c r="AU134" s="25">
        <v>320.06145965718605</v>
      </c>
      <c r="AV134" s="25">
        <v>362.82141348610583</v>
      </c>
      <c r="AW134" s="25">
        <v>417.92916848773808</v>
      </c>
      <c r="AX134" s="25">
        <v>475.61079620393173</v>
      </c>
      <c r="AY134" s="25">
        <v>591.00019202660553</v>
      </c>
      <c r="AZ134" s="25">
        <v>710.37640673914882</v>
      </c>
      <c r="BA134" s="25">
        <v>900.73876385530832</v>
      </c>
      <c r="BB134" s="25">
        <v>949.17838114686595</v>
      </c>
      <c r="BC134" s="25">
        <v>1141.2357025309107</v>
      </c>
      <c r="BD134" s="25">
        <v>1378.4984919535627</v>
      </c>
      <c r="BE134" s="25">
        <v>1581.6287101067544</v>
      </c>
      <c r="BF134" s="25">
        <v>1831.9369158116756</v>
      </c>
      <c r="BG134" s="25">
        <v>1999.9582031491302</v>
      </c>
      <c r="BH134" s="25">
        <v>2140.0443228004438</v>
      </c>
      <c r="BI134" s="25">
        <v>2324.4009170042455</v>
      </c>
      <c r="BJ134" s="25">
        <v>2455.2115594489269</v>
      </c>
      <c r="BK134" s="25">
        <v>2569.0938921725142</v>
      </c>
      <c r="BL134" s="25">
        <v>2613.9444267686758</v>
      </c>
      <c r="BM134" s="25">
        <v>2608.9828330754895</v>
      </c>
      <c r="BN134" s="25">
        <v>2551.326081485015</v>
      </c>
    </row>
    <row r="135" spans="1:66" x14ac:dyDescent="0.25">
      <c r="A135" s="25" t="s">
        <v>396</v>
      </c>
      <c r="B135" s="25" t="s">
        <v>132</v>
      </c>
      <c r="C135" s="25" t="s">
        <v>1255</v>
      </c>
      <c r="D135" s="25" t="s">
        <v>1256</v>
      </c>
      <c r="AG135" s="25">
        <v>1234.2393132342893</v>
      </c>
      <c r="AH135" s="25">
        <v>996.90463810657559</v>
      </c>
      <c r="AI135" s="25">
        <v>1012.6482159182865</v>
      </c>
      <c r="AJ135" s="25">
        <v>1605.3719042121479</v>
      </c>
      <c r="AK135" s="25">
        <v>1899.6510101810354</v>
      </c>
      <c r="AL135" s="25">
        <v>2446.5276925596922</v>
      </c>
      <c r="AM135" s="25">
        <v>2820.4861873042205</v>
      </c>
      <c r="AN135" s="25">
        <v>3321.2972666751198</v>
      </c>
      <c r="AO135" s="25">
        <v>3791.6076170137439</v>
      </c>
      <c r="AP135" s="25">
        <v>4305.6417691888246</v>
      </c>
      <c r="AQ135" s="25">
        <v>4669.5853882026568</v>
      </c>
      <c r="AR135" s="25">
        <v>4640.3844132115446</v>
      </c>
      <c r="AS135" s="25">
        <v>4491.6419343043317</v>
      </c>
      <c r="AT135" s="25">
        <v>4422.3892924506108</v>
      </c>
      <c r="AU135" s="25">
        <v>4579.459592719666</v>
      </c>
      <c r="AV135" s="25">
        <v>4576.3876173919289</v>
      </c>
      <c r="AW135" s="25">
        <v>4630.7905852460417</v>
      </c>
      <c r="AX135" s="25">
        <v>4575.1074589603113</v>
      </c>
      <c r="AY135" s="25">
        <v>4626.8530034166197</v>
      </c>
      <c r="AZ135" s="25">
        <v>5207.7927230092619</v>
      </c>
      <c r="BA135" s="25">
        <v>6111.3272810203498</v>
      </c>
      <c r="BB135" s="25">
        <v>7354.9536047849215</v>
      </c>
      <c r="BC135" s="25">
        <v>7761.6414894541485</v>
      </c>
      <c r="BD135" s="25">
        <v>7675.3089397149861</v>
      </c>
      <c r="BE135" s="25">
        <v>7948.6854489511543</v>
      </c>
      <c r="BF135" s="25">
        <v>7928.2895701048928</v>
      </c>
      <c r="BG135" s="25">
        <v>7681.6579444501222</v>
      </c>
      <c r="BH135" s="25">
        <v>7643.0087183319165</v>
      </c>
      <c r="BI135" s="25">
        <v>7617.689634069583</v>
      </c>
      <c r="BJ135" s="25">
        <v>7776.034642163947</v>
      </c>
      <c r="BK135" s="25">
        <v>8003.8276124735385</v>
      </c>
      <c r="BL135" s="25">
        <v>7527.4430596949896</v>
      </c>
      <c r="BM135" s="25">
        <v>3801.7927426822298</v>
      </c>
      <c r="BN135" s="25">
        <v>2670.4419564852483</v>
      </c>
    </row>
    <row r="136" spans="1:66" x14ac:dyDescent="0.25">
      <c r="A136" s="25" t="s">
        <v>342</v>
      </c>
      <c r="B136" s="25" t="s">
        <v>138</v>
      </c>
      <c r="C136" s="25" t="s">
        <v>1255</v>
      </c>
      <c r="D136" s="25" t="s">
        <v>1256</v>
      </c>
      <c r="AS136" s="25">
        <v>306.83386420740845</v>
      </c>
      <c r="AT136" s="25">
        <v>306.71025157011275</v>
      </c>
      <c r="AU136" s="25">
        <v>306.47393963157668</v>
      </c>
      <c r="AV136" s="25">
        <v>243.0895775343632</v>
      </c>
      <c r="AW136" s="25">
        <v>286.06472525348778</v>
      </c>
      <c r="AX136" s="25">
        <v>294.893220066163</v>
      </c>
      <c r="AY136" s="25">
        <v>336.11567425435038</v>
      </c>
      <c r="AZ136" s="25">
        <v>396.60176128155808</v>
      </c>
      <c r="BA136" s="25">
        <v>478.39954011557535</v>
      </c>
      <c r="BB136" s="25">
        <v>470.94812138847652</v>
      </c>
      <c r="BC136" s="25">
        <v>513.44556667506993</v>
      </c>
      <c r="BD136" s="25">
        <v>596.89663532502993</v>
      </c>
      <c r="BE136" s="25">
        <v>675.01019183869471</v>
      </c>
      <c r="BF136" s="25">
        <v>747.86866013689587</v>
      </c>
      <c r="BG136" s="25">
        <v>739.91193501652026</v>
      </c>
      <c r="BH136" s="25">
        <v>721.5810505231284</v>
      </c>
      <c r="BI136" s="25">
        <v>740.91490603010209</v>
      </c>
      <c r="BJ136" s="25">
        <v>721.08504401321591</v>
      </c>
      <c r="BK136" s="25">
        <v>710.26599841958125</v>
      </c>
      <c r="BL136" s="25">
        <v>672.34049922084091</v>
      </c>
      <c r="BM136" s="25">
        <v>601.06300580286165</v>
      </c>
      <c r="BN136" s="25">
        <v>673.08906707993197</v>
      </c>
    </row>
    <row r="137" spans="1:66" x14ac:dyDescent="0.25">
      <c r="A137" s="25" t="s">
        <v>323</v>
      </c>
      <c r="B137" s="25" t="s">
        <v>131</v>
      </c>
      <c r="C137" s="25" t="s">
        <v>1255</v>
      </c>
      <c r="D137" s="25" t="s">
        <v>1256</v>
      </c>
      <c r="AI137" s="25">
        <v>6514.3185673989865</v>
      </c>
      <c r="AJ137" s="25">
        <v>7040.7762937139023</v>
      </c>
      <c r="AK137" s="25">
        <v>7284.917152620601</v>
      </c>
      <c r="AL137" s="25">
        <v>6447.1432820589862</v>
      </c>
      <c r="AM137" s="25">
        <v>5892.6224669651265</v>
      </c>
      <c r="AN137" s="25">
        <v>5161.6854279294303</v>
      </c>
      <c r="AO137" s="25">
        <v>5536.8660656842776</v>
      </c>
      <c r="AP137" s="25">
        <v>5998.1604384233679</v>
      </c>
      <c r="AQ137" s="25">
        <v>5243.5965354663695</v>
      </c>
      <c r="AR137" s="25">
        <v>6819.0395763897077</v>
      </c>
      <c r="AS137" s="25">
        <v>7142.7717855526407</v>
      </c>
      <c r="AT137" s="25">
        <v>6266.4898210896963</v>
      </c>
      <c r="AU137" s="25">
        <v>3703.0429521990891</v>
      </c>
      <c r="AV137" s="25">
        <v>4673.145575740431</v>
      </c>
      <c r="AW137" s="25">
        <v>5800.5888259770672</v>
      </c>
      <c r="AX137" s="25">
        <v>8163.0093700679199</v>
      </c>
      <c r="AY137" s="25">
        <v>10207.955983076032</v>
      </c>
      <c r="AZ137" s="25">
        <v>11387.086187921248</v>
      </c>
      <c r="BA137" s="25">
        <v>14311.238728541162</v>
      </c>
      <c r="BB137" s="25">
        <v>9913.6518235296935</v>
      </c>
      <c r="BC137" s="25">
        <v>12162.66871201172</v>
      </c>
      <c r="BD137" s="25">
        <v>7709.9403966860509</v>
      </c>
      <c r="BE137" s="25">
        <v>14721.86923725419</v>
      </c>
      <c r="BF137" s="25">
        <v>11921.908282125238</v>
      </c>
      <c r="BG137" s="25">
        <v>9017.9336800308647</v>
      </c>
      <c r="BH137" s="25">
        <v>7590.4429807457655</v>
      </c>
      <c r="BI137" s="25">
        <v>7687.8821339228343</v>
      </c>
      <c r="BJ137" s="25">
        <v>10205.324831570051</v>
      </c>
      <c r="BK137" s="25">
        <v>11482.133635620201</v>
      </c>
      <c r="BL137" s="25">
        <v>10218.043027671776</v>
      </c>
      <c r="BM137" s="25">
        <v>7614.3254490888485</v>
      </c>
      <c r="BN137" s="25">
        <v>6018.4452074810451</v>
      </c>
    </row>
    <row r="138" spans="1:66" x14ac:dyDescent="0.25">
      <c r="A138" s="25" t="s">
        <v>484</v>
      </c>
      <c r="B138" s="25" t="s">
        <v>198</v>
      </c>
      <c r="C138" s="25" t="s">
        <v>1255</v>
      </c>
      <c r="D138" s="25" t="s">
        <v>1256</v>
      </c>
      <c r="Y138" s="25">
        <v>1445.9243165492953</v>
      </c>
      <c r="Z138" s="25">
        <v>1628.035705148779</v>
      </c>
      <c r="AA138" s="25">
        <v>1515.3143175162068</v>
      </c>
      <c r="AB138" s="25">
        <v>1607.5338949428251</v>
      </c>
      <c r="AC138" s="25">
        <v>2023.2467777038798</v>
      </c>
      <c r="AD138" s="25">
        <v>2253.0966877718456</v>
      </c>
      <c r="AE138" s="25">
        <v>2646.9855505729947</v>
      </c>
      <c r="AF138" s="25">
        <v>2869.7279362071363</v>
      </c>
      <c r="AG138" s="25">
        <v>3221.4812815274709</v>
      </c>
      <c r="AH138" s="25">
        <v>3584.0446189006798</v>
      </c>
      <c r="AI138" s="25">
        <v>4199.6364966390829</v>
      </c>
      <c r="AJ138" s="25">
        <v>4383.56657240808</v>
      </c>
      <c r="AK138" s="25">
        <v>4755.1042909329562</v>
      </c>
      <c r="AL138" s="25">
        <v>4775.48998490129</v>
      </c>
      <c r="AM138" s="25">
        <v>4919.3803674090404</v>
      </c>
      <c r="AN138" s="25">
        <v>5194.7829248998296</v>
      </c>
      <c r="AO138" s="25">
        <v>5300.3546758459852</v>
      </c>
      <c r="AP138" s="25">
        <v>5340.0869727400332</v>
      </c>
      <c r="AQ138" s="25">
        <v>5733.8269894552286</v>
      </c>
      <c r="AR138" s="25">
        <v>5947.8917842145966</v>
      </c>
      <c r="AS138" s="25">
        <v>5950.0474845926137</v>
      </c>
      <c r="AT138" s="25">
        <v>5642.748903761395</v>
      </c>
      <c r="AU138" s="25">
        <v>5646.4565348323631</v>
      </c>
      <c r="AV138" s="25">
        <v>6150.9213692606199</v>
      </c>
      <c r="AW138" s="25">
        <v>6591.6455013049399</v>
      </c>
      <c r="AX138" s="25">
        <v>6949.2041733302876</v>
      </c>
      <c r="AY138" s="25">
        <v>7669.2134696585108</v>
      </c>
      <c r="AZ138" s="25">
        <v>7969.7979934552668</v>
      </c>
      <c r="BA138" s="25">
        <v>8456.6946321773939</v>
      </c>
      <c r="BB138" s="25">
        <v>8137.7509908019765</v>
      </c>
      <c r="BC138" s="25">
        <v>8540.0709799246197</v>
      </c>
      <c r="BD138" s="25">
        <v>8983.7437330230914</v>
      </c>
      <c r="BE138" s="25">
        <v>9086.387954859656</v>
      </c>
      <c r="BF138" s="25">
        <v>9378.9850468479235</v>
      </c>
      <c r="BG138" s="25">
        <v>9843.3085342404665</v>
      </c>
      <c r="BH138" s="25">
        <v>10093.618016361706</v>
      </c>
      <c r="BI138" s="25">
        <v>10362.351576586028</v>
      </c>
      <c r="BJ138" s="25">
        <v>11034.629829188143</v>
      </c>
      <c r="BK138" s="25">
        <v>11353.715228780928</v>
      </c>
      <c r="BL138" s="25">
        <v>11591.080435176827</v>
      </c>
      <c r="BM138" s="25">
        <v>8804.5610886523809</v>
      </c>
      <c r="BN138" s="25">
        <v>9570.9954573637515</v>
      </c>
    </row>
    <row r="139" spans="1:66" x14ac:dyDescent="0.25">
      <c r="A139" s="25" t="s">
        <v>871</v>
      </c>
      <c r="B139" s="25" t="s">
        <v>44</v>
      </c>
      <c r="C139" s="25" t="s">
        <v>1255</v>
      </c>
      <c r="D139" s="25" t="s">
        <v>1256</v>
      </c>
      <c r="E139" s="25">
        <v>384.41661161068606</v>
      </c>
      <c r="F139" s="25">
        <v>396.45637775730876</v>
      </c>
      <c r="G139" s="25">
        <v>422.65393969003367</v>
      </c>
      <c r="H139" s="25">
        <v>419.32354396673145</v>
      </c>
      <c r="I139" s="25">
        <v>452.49230230600779</v>
      </c>
      <c r="J139" s="25">
        <v>473.64815632142091</v>
      </c>
      <c r="K139" s="25">
        <v>508.00019659349795</v>
      </c>
      <c r="L139" s="25">
        <v>505.14485899754931</v>
      </c>
      <c r="M139" s="25">
        <v>528.6010109829158</v>
      </c>
      <c r="N139" s="25">
        <v>576.02985934243338</v>
      </c>
      <c r="O139" s="25">
        <v>612.96030665354465</v>
      </c>
      <c r="P139" s="25">
        <v>667.26393587099119</v>
      </c>
      <c r="Q139" s="25">
        <v>732.69278360899955</v>
      </c>
      <c r="R139" s="25">
        <v>951.72901139494991</v>
      </c>
      <c r="S139" s="25">
        <v>1205.2140923071981</v>
      </c>
      <c r="T139" s="25">
        <v>1235.0533856775262</v>
      </c>
      <c r="U139" s="25">
        <v>1323.8468652220004</v>
      </c>
      <c r="V139" s="25">
        <v>1421.3143592469673</v>
      </c>
      <c r="W139" s="25">
        <v>1575.7567481902113</v>
      </c>
      <c r="X139" s="25">
        <v>1828.4512206716079</v>
      </c>
      <c r="Y139" s="25">
        <v>2173.2141004825016</v>
      </c>
      <c r="Z139" s="25">
        <v>2429.008550290529</v>
      </c>
      <c r="AA139" s="25">
        <v>2203.1913511832349</v>
      </c>
      <c r="AB139" s="25">
        <v>1888.9021432264733</v>
      </c>
      <c r="AC139" s="25">
        <v>1849.7720007501555</v>
      </c>
      <c r="AD139" s="25">
        <v>1802.4270691436827</v>
      </c>
      <c r="AE139" s="25">
        <v>1766.6982221859098</v>
      </c>
      <c r="AF139" s="25">
        <v>1825.134898900496</v>
      </c>
      <c r="AG139" s="25">
        <v>1999.8675970387158</v>
      </c>
      <c r="AH139" s="25">
        <v>2141.077232806836</v>
      </c>
      <c r="AI139" s="25">
        <v>2506.8860665429679</v>
      </c>
      <c r="AJ139" s="25">
        <v>2643.0559222086717</v>
      </c>
      <c r="AK139" s="25">
        <v>2835.0187330756826</v>
      </c>
      <c r="AL139" s="25">
        <v>3233.0203110234461</v>
      </c>
      <c r="AM139" s="25">
        <v>3731.2976423799073</v>
      </c>
      <c r="AN139" s="25">
        <v>3985.8840344792156</v>
      </c>
      <c r="AO139" s="25">
        <v>4244.0984785134733</v>
      </c>
      <c r="AP139" s="25">
        <v>4579.4529094085856</v>
      </c>
      <c r="AQ139" s="25">
        <v>4548.9677712725843</v>
      </c>
      <c r="AR139" s="25">
        <v>4043.5206142888742</v>
      </c>
      <c r="AS139" s="25">
        <v>4400.6938727260667</v>
      </c>
      <c r="AT139" s="25">
        <v>4246.1321014037467</v>
      </c>
      <c r="AU139" s="25">
        <v>3761.0184611980553</v>
      </c>
      <c r="AV139" s="25">
        <v>3787.7594528552168</v>
      </c>
      <c r="AW139" s="25">
        <v>4308.2928222274368</v>
      </c>
      <c r="AX139" s="25">
        <v>5144.0169616016892</v>
      </c>
      <c r="AY139" s="25">
        <v>5948.4886219165519</v>
      </c>
      <c r="AZ139" s="25">
        <v>6925.646204154832</v>
      </c>
      <c r="BA139" s="25">
        <v>7957.7567465550137</v>
      </c>
      <c r="BB139" s="25">
        <v>7392.2878327181452</v>
      </c>
      <c r="BC139" s="25">
        <v>9063.9433844354171</v>
      </c>
      <c r="BD139" s="25">
        <v>10202.185783885147</v>
      </c>
      <c r="BE139" s="25">
        <v>10198.362027442079</v>
      </c>
      <c r="BF139" s="25">
        <v>10338.424609419102</v>
      </c>
      <c r="BG139" s="25">
        <v>10431.71262260617</v>
      </c>
      <c r="BH139" s="25">
        <v>8629.0096047138795</v>
      </c>
      <c r="BI139" s="25">
        <v>8350.0206247650913</v>
      </c>
      <c r="BJ139" s="25">
        <v>9188.5796831749667</v>
      </c>
      <c r="BK139" s="25">
        <v>8902.3991524118719</v>
      </c>
      <c r="BL139" s="25">
        <v>8699.4607174729754</v>
      </c>
      <c r="BM139" s="25">
        <v>7270.7035843841877</v>
      </c>
      <c r="BN139" s="25">
        <v>8340.3896002878973</v>
      </c>
    </row>
    <row r="140" spans="1:66" x14ac:dyDescent="0.25">
      <c r="A140" s="25" t="s">
        <v>1299</v>
      </c>
      <c r="B140" s="25" t="s">
        <v>1298</v>
      </c>
      <c r="C140" s="25" t="s">
        <v>1255</v>
      </c>
      <c r="D140" s="25" t="s">
        <v>1256</v>
      </c>
      <c r="Y140" s="25">
        <v>290.89180170929444</v>
      </c>
      <c r="Z140" s="25">
        <v>282.6568947671588</v>
      </c>
      <c r="AA140" s="25">
        <v>272.48870669941721</v>
      </c>
      <c r="AB140" s="25">
        <v>253.17616278336621</v>
      </c>
      <c r="AC140" s="25">
        <v>246.52797203928372</v>
      </c>
      <c r="AD140" s="25">
        <v>251.72985363023355</v>
      </c>
      <c r="AE140" s="25">
        <v>263.82470472004405</v>
      </c>
      <c r="AF140" s="25">
        <v>282.62921619305183</v>
      </c>
      <c r="AG140" s="25">
        <v>303.06726609358651</v>
      </c>
      <c r="AH140" s="25">
        <v>318.76752883756643</v>
      </c>
      <c r="AI140" s="25">
        <v>360.06420007958678</v>
      </c>
      <c r="AJ140" s="25">
        <v>375.77976973569031</v>
      </c>
      <c r="AK140" s="25">
        <v>275.71184939382175</v>
      </c>
      <c r="AL140" s="25">
        <v>268.77185092746038</v>
      </c>
      <c r="AM140" s="25">
        <v>242.048534229452</v>
      </c>
      <c r="AN140" s="25">
        <v>269.99627218120793</v>
      </c>
      <c r="AO140" s="25">
        <v>290.12419880048583</v>
      </c>
      <c r="AP140" s="25">
        <v>297.57016873289285</v>
      </c>
      <c r="AQ140" s="25">
        <v>295.27736332889134</v>
      </c>
      <c r="AR140" s="25">
        <v>295.70495340334048</v>
      </c>
      <c r="AS140" s="25">
        <v>330.92909338682182</v>
      </c>
      <c r="AT140" s="25">
        <v>315.35468540706967</v>
      </c>
      <c r="AU140" s="25">
        <v>333.60418794450749</v>
      </c>
      <c r="AV140" s="25">
        <v>364.64598970200808</v>
      </c>
      <c r="AW140" s="25">
        <v>411.37110319565284</v>
      </c>
      <c r="AX140" s="25">
        <v>474.66806322259913</v>
      </c>
      <c r="AY140" s="25">
        <v>537.51292201852357</v>
      </c>
      <c r="AZ140" s="25">
        <v>630.29539124104031</v>
      </c>
      <c r="BA140" s="25">
        <v>751.26694238859125</v>
      </c>
      <c r="BB140" s="25">
        <v>739.25231280722289</v>
      </c>
      <c r="BC140" s="25">
        <v>820.36905830069406</v>
      </c>
      <c r="BD140" s="25">
        <v>930.23095205048776</v>
      </c>
      <c r="BE140" s="25">
        <v>955.34503191149395</v>
      </c>
      <c r="BF140" s="25">
        <v>1017.0336374284481</v>
      </c>
      <c r="BG140" s="25">
        <v>1067.9519850124459</v>
      </c>
      <c r="BH140" s="25">
        <v>1009.424563601787</v>
      </c>
      <c r="BI140" s="25">
        <v>1025.9989794340354</v>
      </c>
      <c r="BJ140" s="25">
        <v>1119.4338111097766</v>
      </c>
      <c r="BK140" s="25">
        <v>1077.4933423335813</v>
      </c>
      <c r="BL140" s="25">
        <v>1105.7170649484631</v>
      </c>
      <c r="BM140" s="25">
        <v>1099.2015605323602</v>
      </c>
      <c r="BN140" s="25">
        <v>1176.9776166749566</v>
      </c>
    </row>
    <row r="141" spans="1:66" x14ac:dyDescent="0.25">
      <c r="A141" s="25" t="s">
        <v>1300</v>
      </c>
      <c r="B141" s="25" t="s">
        <v>556</v>
      </c>
      <c r="C141" s="25" t="s">
        <v>1255</v>
      </c>
      <c r="D141" s="25" t="s">
        <v>1256</v>
      </c>
      <c r="L141" s="25">
        <v>118.94898274715536</v>
      </c>
      <c r="M141" s="25">
        <v>122.71434998136132</v>
      </c>
      <c r="N141" s="25">
        <v>136.63240360046066</v>
      </c>
      <c r="O141" s="25">
        <v>137.75493466038071</v>
      </c>
      <c r="P141" s="25">
        <v>146.2878878776508</v>
      </c>
      <c r="Q141" s="25">
        <v>155.82425977234456</v>
      </c>
      <c r="R141" s="25">
        <v>181.84748458526749</v>
      </c>
      <c r="S141" s="25">
        <v>222.15034345176909</v>
      </c>
      <c r="T141" s="25">
        <v>247.55563797759413</v>
      </c>
      <c r="U141" s="25">
        <v>255.85415656190034</v>
      </c>
      <c r="V141" s="25">
        <v>289.40413825544147</v>
      </c>
      <c r="W141" s="25">
        <v>316.91854855633227</v>
      </c>
      <c r="X141" s="25">
        <v>342.79304993616637</v>
      </c>
      <c r="Y141" s="25">
        <v>363.94612641498077</v>
      </c>
      <c r="Z141" s="25">
        <v>364.0165176899381</v>
      </c>
      <c r="AA141" s="25">
        <v>361.80152757185772</v>
      </c>
      <c r="AB141" s="25">
        <v>342.03327467358815</v>
      </c>
      <c r="AC141" s="25">
        <v>327.90006861388764</v>
      </c>
      <c r="AD141" s="25">
        <v>321.88861101101105</v>
      </c>
      <c r="AE141" s="25">
        <v>358.57015300480191</v>
      </c>
      <c r="AF141" s="25">
        <v>405.54528477856485</v>
      </c>
      <c r="AG141" s="25">
        <v>359.32691291969519</v>
      </c>
      <c r="AH141" s="25">
        <v>386.33412508060655</v>
      </c>
      <c r="AI141" s="25">
        <v>459.57817031612353</v>
      </c>
      <c r="AJ141" s="25">
        <v>501.88946343014197</v>
      </c>
      <c r="AK141" s="25">
        <v>359.7166489193267</v>
      </c>
      <c r="AL141" s="25">
        <v>365.81034092344549</v>
      </c>
      <c r="AM141" s="25">
        <v>351.52848813746715</v>
      </c>
      <c r="AN141" s="25">
        <v>384.37352106119897</v>
      </c>
      <c r="AO141" s="25">
        <v>412.51158874971253</v>
      </c>
      <c r="AP141" s="25">
        <v>432.62367855305308</v>
      </c>
      <c r="AQ141" s="25">
        <v>429.22416736657414</v>
      </c>
      <c r="AR141" s="25">
        <v>424.17238448134901</v>
      </c>
      <c r="AS141" s="25">
        <v>481.41610191866107</v>
      </c>
      <c r="AT141" s="25">
        <v>468.86579269387971</v>
      </c>
      <c r="AU141" s="25">
        <v>487.98322140350729</v>
      </c>
      <c r="AV141" s="25">
        <v>518.95195898229269</v>
      </c>
      <c r="AW141" s="25">
        <v>592.66755024631004</v>
      </c>
      <c r="AX141" s="25">
        <v>688.85981250819543</v>
      </c>
      <c r="AY141" s="25">
        <v>783.26600561000384</v>
      </c>
      <c r="AZ141" s="25">
        <v>914.06040688726932</v>
      </c>
      <c r="BA141" s="25">
        <v>1066.7507831399853</v>
      </c>
      <c r="BB141" s="25">
        <v>1057.7099216203542</v>
      </c>
      <c r="BC141" s="25">
        <v>1162.6229036787879</v>
      </c>
      <c r="BD141" s="25">
        <v>852.04989452285236</v>
      </c>
      <c r="BE141" s="25">
        <v>788.19578227898864</v>
      </c>
      <c r="BF141" s="25">
        <v>789.20076199400728</v>
      </c>
      <c r="BG141" s="25">
        <v>821.33618132302433</v>
      </c>
      <c r="BH141" s="25">
        <v>791.71002639279368</v>
      </c>
      <c r="BI141" s="25">
        <v>764.70488538273503</v>
      </c>
      <c r="BJ141" s="25">
        <v>834.49088173988082</v>
      </c>
      <c r="BK141" s="25">
        <v>699.41143518558488</v>
      </c>
      <c r="BL141" s="25">
        <v>720.47427904407107</v>
      </c>
      <c r="BM141" s="25">
        <v>703.73384548058254</v>
      </c>
      <c r="BN141" s="25">
        <v>749.76138037128305</v>
      </c>
    </row>
    <row r="142" spans="1:66" x14ac:dyDescent="0.25">
      <c r="A142" s="25" t="s">
        <v>454</v>
      </c>
      <c r="B142" s="25" t="s">
        <v>453</v>
      </c>
      <c r="C142" s="25" t="s">
        <v>1255</v>
      </c>
      <c r="D142" s="25" t="s">
        <v>1256</v>
      </c>
      <c r="O142" s="25">
        <v>4236.3330198160174</v>
      </c>
      <c r="P142" s="25">
        <v>4827.1263367823722</v>
      </c>
      <c r="Q142" s="25">
        <v>5637.9190925713374</v>
      </c>
      <c r="R142" s="25">
        <v>7355.0803071373757</v>
      </c>
      <c r="S142" s="25">
        <v>8439.5788758698691</v>
      </c>
      <c r="T142" s="25">
        <v>10513.20529003067</v>
      </c>
      <c r="U142" s="25">
        <v>11385.696695802586</v>
      </c>
      <c r="V142" s="25">
        <v>12412.427968744916</v>
      </c>
      <c r="W142" s="25">
        <v>17499.125950567955</v>
      </c>
      <c r="X142" s="25">
        <v>19761.248477971454</v>
      </c>
      <c r="Y142" s="25">
        <v>20660.017604317993</v>
      </c>
      <c r="Z142" s="25">
        <v>19507.36553284695</v>
      </c>
      <c r="AA142" s="25">
        <v>19677.018485588011</v>
      </c>
      <c r="AB142" s="25">
        <v>19560.810371653799</v>
      </c>
      <c r="AC142" s="25">
        <v>18596.172687844948</v>
      </c>
      <c r="AD142" s="25">
        <v>19390.126642376166</v>
      </c>
      <c r="AE142" s="25">
        <v>28287.063284060096</v>
      </c>
      <c r="AF142" s="25">
        <v>37824.44216416328</v>
      </c>
      <c r="AG142" s="25">
        <v>41292.257722323193</v>
      </c>
      <c r="AH142" s="25">
        <v>39368.727087998268</v>
      </c>
      <c r="AI142" s="25">
        <v>49373.610266145821</v>
      </c>
      <c r="AJ142" s="25">
        <v>50886.375310814037</v>
      </c>
      <c r="AK142" s="25">
        <v>55197.547010659044</v>
      </c>
      <c r="AL142" s="25">
        <v>55794.327334301102</v>
      </c>
      <c r="AM142" s="25">
        <v>64051.23221047211</v>
      </c>
      <c r="AN142" s="25">
        <v>78631.6991111526</v>
      </c>
      <c r="AO142" s="25">
        <v>79863.279084875438</v>
      </c>
      <c r="AP142" s="25">
        <v>72208.934674339122</v>
      </c>
      <c r="AQ142" s="25">
        <v>76757.300218987293</v>
      </c>
      <c r="AR142" s="25">
        <v>81307.06836748292</v>
      </c>
      <c r="AS142" s="25">
        <v>74853.93872935402</v>
      </c>
      <c r="AT142" s="25">
        <v>74287.413373954623</v>
      </c>
      <c r="AU142" s="25">
        <v>79345.752472570239</v>
      </c>
      <c r="AV142" s="25">
        <v>89859.865372872344</v>
      </c>
      <c r="AW142" s="25">
        <v>100289.24300217828</v>
      </c>
      <c r="AX142" s="25">
        <v>105399.260494824</v>
      </c>
      <c r="AY142" s="25">
        <v>114374.2465364192</v>
      </c>
      <c r="AZ142" s="25">
        <v>130655.63695973717</v>
      </c>
      <c r="BA142" s="25">
        <v>143264.05943258631</v>
      </c>
      <c r="BB142" s="25">
        <v>126096.61042540193</v>
      </c>
      <c r="BC142" s="25">
        <v>141192.53467301762</v>
      </c>
      <c r="BD142" s="25">
        <v>158130.45751887042</v>
      </c>
      <c r="BE142" s="25">
        <v>149010.22489866463</v>
      </c>
      <c r="BF142" s="25">
        <v>173030.20827936332</v>
      </c>
      <c r="BG142" s="25">
        <v>178864.8519137853</v>
      </c>
      <c r="BH142" s="25">
        <v>167313.26628044862</v>
      </c>
      <c r="BI142" s="25">
        <v>165642.38627555457</v>
      </c>
      <c r="BJ142" s="25">
        <v>171253.96425379728</v>
      </c>
      <c r="BK142" s="25">
        <v>176499.40255413399</v>
      </c>
      <c r="BL142" s="25">
        <v>169049.15685032576</v>
      </c>
    </row>
    <row r="143" spans="1:66" x14ac:dyDescent="0.25">
      <c r="A143" s="25" t="s">
        <v>372</v>
      </c>
      <c r="B143" s="25" t="s">
        <v>133</v>
      </c>
      <c r="C143" s="25" t="s">
        <v>1255</v>
      </c>
      <c r="D143" s="25" t="s">
        <v>1256</v>
      </c>
      <c r="E143" s="25">
        <v>142.77962188371637</v>
      </c>
      <c r="F143" s="25">
        <v>142.83814237162116</v>
      </c>
      <c r="G143" s="25">
        <v>138.53665398020735</v>
      </c>
      <c r="H143" s="25">
        <v>117.07198827607931</v>
      </c>
      <c r="I143" s="25">
        <v>120.71434798061452</v>
      </c>
      <c r="J143" s="25">
        <v>152.85267545219122</v>
      </c>
      <c r="K143" s="25">
        <v>153.89879134789524</v>
      </c>
      <c r="L143" s="25">
        <v>159.50599139416019</v>
      </c>
      <c r="M143" s="25">
        <v>150.89661921481633</v>
      </c>
      <c r="N143" s="25">
        <v>160.91318755408494</v>
      </c>
      <c r="O143" s="25">
        <v>183.9275304423619</v>
      </c>
      <c r="P143" s="25">
        <v>185.85974353890228</v>
      </c>
      <c r="Q143" s="25">
        <v>196.42288766751241</v>
      </c>
      <c r="R143" s="25">
        <v>216.99500748300281</v>
      </c>
      <c r="S143" s="25">
        <v>264.74631415057695</v>
      </c>
      <c r="T143" s="25">
        <v>275.62771952002669</v>
      </c>
      <c r="U143" s="25">
        <v>256.28680680184425</v>
      </c>
      <c r="V143" s="25">
        <v>287.56163664635642</v>
      </c>
      <c r="W143" s="25">
        <v>188.05848125587931</v>
      </c>
      <c r="X143" s="25">
        <v>227.50976526810709</v>
      </c>
      <c r="Y143" s="25">
        <v>267.66857718468185</v>
      </c>
      <c r="Z143" s="25">
        <v>289.13085976148722</v>
      </c>
      <c r="AA143" s="25">
        <v>307.63824351897932</v>
      </c>
      <c r="AB143" s="25">
        <v>328.65063833046776</v>
      </c>
      <c r="AC143" s="25">
        <v>378.93685699786425</v>
      </c>
      <c r="AD143" s="25">
        <v>369.58189601403296</v>
      </c>
      <c r="AE143" s="25">
        <v>390.35071135546468</v>
      </c>
      <c r="AF143" s="25">
        <v>401.47709592390277</v>
      </c>
      <c r="AG143" s="25">
        <v>413.4550704242597</v>
      </c>
      <c r="AH143" s="25">
        <v>408.4508668724805</v>
      </c>
      <c r="AI143" s="25">
        <v>463.61873884155671</v>
      </c>
      <c r="AJ143" s="25">
        <v>513.25844747061922</v>
      </c>
      <c r="AK143" s="25">
        <v>547.05453438012603</v>
      </c>
      <c r="AL143" s="25">
        <v>576.77988388739197</v>
      </c>
      <c r="AM143" s="25">
        <v>647.57915642213959</v>
      </c>
      <c r="AN143" s="25">
        <v>714.23323150434817</v>
      </c>
      <c r="AO143" s="25">
        <v>756.65699051132628</v>
      </c>
      <c r="AP143" s="25">
        <v>817.06448169296289</v>
      </c>
      <c r="AQ143" s="25">
        <v>850.81160387115074</v>
      </c>
      <c r="AR143" s="25">
        <v>838.88346282564646</v>
      </c>
      <c r="AS143" s="25">
        <v>869.69628503104309</v>
      </c>
      <c r="AT143" s="25">
        <v>832.80357234610972</v>
      </c>
      <c r="AU143" s="25">
        <v>867.4914867871006</v>
      </c>
      <c r="AV143" s="25">
        <v>982.19569695016617</v>
      </c>
      <c r="AW143" s="25">
        <v>1065.7844368019662</v>
      </c>
      <c r="AX143" s="25">
        <v>1248.6981851703424</v>
      </c>
      <c r="AY143" s="25">
        <v>1435.8168129761614</v>
      </c>
      <c r="AZ143" s="25">
        <v>1630.3889060432282</v>
      </c>
      <c r="BA143" s="25">
        <v>2037.3221030266832</v>
      </c>
      <c r="BB143" s="25">
        <v>2090.4018261396004</v>
      </c>
      <c r="BC143" s="25">
        <v>2799.6487380255489</v>
      </c>
      <c r="BD143" s="25">
        <v>3200.8611323828213</v>
      </c>
      <c r="BE143" s="25">
        <v>3350.5218758928913</v>
      </c>
      <c r="BF143" s="25">
        <v>3610.2893630489775</v>
      </c>
      <c r="BG143" s="25">
        <v>3819.2535297226459</v>
      </c>
      <c r="BH143" s="25">
        <v>3843.780671844419</v>
      </c>
      <c r="BI143" s="25">
        <v>3886.2915016523889</v>
      </c>
      <c r="BJ143" s="25">
        <v>4077.0438408748769</v>
      </c>
      <c r="BK143" s="25">
        <v>4059.2082298465407</v>
      </c>
      <c r="BL143" s="25">
        <v>3848.2123764069825</v>
      </c>
      <c r="BM143" s="25">
        <v>3694.0409479197997</v>
      </c>
      <c r="BN143" s="25">
        <v>3814.7152190203874</v>
      </c>
    </row>
    <row r="144" spans="1:66" x14ac:dyDescent="0.25">
      <c r="A144" s="25" t="s">
        <v>1301</v>
      </c>
      <c r="B144" s="25" t="s">
        <v>588</v>
      </c>
      <c r="C144" s="25" t="s">
        <v>1255</v>
      </c>
      <c r="D144" s="25" t="s">
        <v>1256</v>
      </c>
      <c r="E144" s="25">
        <v>92.099219489562515</v>
      </c>
      <c r="F144" s="25">
        <v>95.349598237640933</v>
      </c>
      <c r="G144" s="25">
        <v>94.689202940246417</v>
      </c>
      <c r="H144" s="25">
        <v>103.00877025455442</v>
      </c>
      <c r="I144" s="25">
        <v>113.00933281440938</v>
      </c>
      <c r="J144" s="25">
        <v>119.03580856560474</v>
      </c>
      <c r="K144" s="25">
        <v>106.69760373970594</v>
      </c>
      <c r="L144" s="25">
        <v>111.3837574253831</v>
      </c>
      <c r="M144" s="25">
        <v>117.22182959071127</v>
      </c>
      <c r="N144" s="25">
        <v>127.1764459212332</v>
      </c>
      <c r="O144" s="25">
        <v>137.67520566573623</v>
      </c>
      <c r="P144" s="25">
        <v>141.89048852947715</v>
      </c>
      <c r="Q144" s="25">
        <v>150.87354079558543</v>
      </c>
      <c r="R144" s="25">
        <v>181.37634021026938</v>
      </c>
      <c r="S144" s="25">
        <v>236.2697538168207</v>
      </c>
      <c r="T144" s="25">
        <v>256.90996666387639</v>
      </c>
      <c r="U144" s="25">
        <v>279.31726547271302</v>
      </c>
      <c r="V144" s="25">
        <v>314.1073917402328</v>
      </c>
      <c r="W144" s="25">
        <v>338.1951944473812</v>
      </c>
      <c r="X144" s="25">
        <v>379.53016568917707</v>
      </c>
      <c r="Y144" s="25">
        <v>449.77689911631012</v>
      </c>
      <c r="Z144" s="25">
        <v>528.13400485703619</v>
      </c>
      <c r="AA144" s="25">
        <v>530.55802744128823</v>
      </c>
      <c r="AB144" s="25">
        <v>511.98263849913224</v>
      </c>
      <c r="AC144" s="25">
        <v>493.5176002763373</v>
      </c>
      <c r="AD144" s="25">
        <v>513.31472614126824</v>
      </c>
      <c r="AE144" s="25">
        <v>533.30863323461426</v>
      </c>
      <c r="AF144" s="25">
        <v>509.8748336389009</v>
      </c>
      <c r="AG144" s="25">
        <v>507.2433057653235</v>
      </c>
      <c r="AH144" s="25">
        <v>495.6098185909687</v>
      </c>
      <c r="AI144" s="25">
        <v>522.02831670453941</v>
      </c>
      <c r="AJ144" s="25">
        <v>482.3392047423975</v>
      </c>
      <c r="AK144" s="25">
        <v>496.06952782829376</v>
      </c>
      <c r="AL144" s="25">
        <v>489.67649281621249</v>
      </c>
      <c r="AM144" s="25">
        <v>517.25362268070853</v>
      </c>
      <c r="AN144" s="25">
        <v>575.97090812874342</v>
      </c>
      <c r="AO144" s="25">
        <v>631.91499074092428</v>
      </c>
      <c r="AP144" s="25">
        <v>634.44672831355683</v>
      </c>
      <c r="AQ144" s="25">
        <v>568.97212963185302</v>
      </c>
      <c r="AR144" s="25">
        <v>603.42512553012341</v>
      </c>
      <c r="AS144" s="25">
        <v>623.53338789900658</v>
      </c>
      <c r="AT144" s="25">
        <v>626.30388019856366</v>
      </c>
      <c r="AU144" s="25">
        <v>658.4241313390188</v>
      </c>
      <c r="AV144" s="25">
        <v>743.20099988449851</v>
      </c>
      <c r="AW144" s="25">
        <v>846.99479419855561</v>
      </c>
      <c r="AX144" s="25">
        <v>966.9313965635298</v>
      </c>
      <c r="AY144" s="25">
        <v>1126.1073681918872</v>
      </c>
      <c r="AZ144" s="25">
        <v>1360.7425786098001</v>
      </c>
      <c r="BA144" s="25">
        <v>1516.9210417760564</v>
      </c>
      <c r="BB144" s="25">
        <v>1520.3873966146305</v>
      </c>
      <c r="BC144" s="25">
        <v>1828.2520920687641</v>
      </c>
      <c r="BD144" s="25">
        <v>2069.3054805324759</v>
      </c>
      <c r="BE144" s="25">
        <v>2138.9651528397098</v>
      </c>
      <c r="BF144" s="25">
        <v>2141.5183189015893</v>
      </c>
      <c r="BG144" s="25">
        <v>2191.9858722591171</v>
      </c>
      <c r="BH144" s="25">
        <v>2109.3345001022367</v>
      </c>
      <c r="BI144" s="25">
        <v>2193.4712076532242</v>
      </c>
      <c r="BJ144" s="25">
        <v>2322.9068832340208</v>
      </c>
      <c r="BK144" s="25">
        <v>2335.303125167206</v>
      </c>
      <c r="BL144" s="25">
        <v>2411.33492174599</v>
      </c>
      <c r="BM144" s="25">
        <v>2285.7111074943346</v>
      </c>
      <c r="BN144" s="25">
        <v>2581.857194508058</v>
      </c>
    </row>
    <row r="145" spans="1:66" x14ac:dyDescent="0.25">
      <c r="A145" s="25" t="s">
        <v>1303</v>
      </c>
      <c r="B145" s="25" t="s">
        <v>1302</v>
      </c>
      <c r="C145" s="25" t="s">
        <v>1255</v>
      </c>
      <c r="D145" s="25" t="s">
        <v>1256</v>
      </c>
      <c r="E145" s="25">
        <v>151.69544182892773</v>
      </c>
      <c r="F145" s="25">
        <v>144.05523811638477</v>
      </c>
      <c r="G145" s="25">
        <v>145.13371617236265</v>
      </c>
      <c r="H145" s="25">
        <v>153.31885387310066</v>
      </c>
      <c r="I145" s="25">
        <v>167.81982870956472</v>
      </c>
      <c r="J145" s="25">
        <v>181.31557425189894</v>
      </c>
      <c r="K145" s="25">
        <v>183.54671538713382</v>
      </c>
      <c r="L145" s="25">
        <v>183.71151927346719</v>
      </c>
      <c r="M145" s="25">
        <v>189.42291578561418</v>
      </c>
      <c r="N145" s="25">
        <v>206.78900377869181</v>
      </c>
      <c r="O145" s="25">
        <v>221.39284909812699</v>
      </c>
      <c r="P145" s="25">
        <v>232.70365470415962</v>
      </c>
      <c r="Q145" s="25">
        <v>254.42277612974047</v>
      </c>
      <c r="R145" s="25">
        <v>316.75430585028414</v>
      </c>
      <c r="S145" s="25">
        <v>393.56867374821798</v>
      </c>
      <c r="T145" s="25">
        <v>426.60965638154312</v>
      </c>
      <c r="U145" s="25">
        <v>448.71722715348778</v>
      </c>
      <c r="V145" s="25">
        <v>494.29661518146793</v>
      </c>
      <c r="W145" s="25">
        <v>525.66533230008918</v>
      </c>
      <c r="X145" s="25">
        <v>611.27913127389286</v>
      </c>
      <c r="Y145" s="25">
        <v>705.65066857378508</v>
      </c>
      <c r="Z145" s="25">
        <v>776.72610713784172</v>
      </c>
      <c r="AA145" s="25">
        <v>750.0606956070668</v>
      </c>
      <c r="AB145" s="25">
        <v>710.11509854516578</v>
      </c>
      <c r="AC145" s="25">
        <v>703.61408824552325</v>
      </c>
      <c r="AD145" s="25">
        <v>716.97901400104661</v>
      </c>
      <c r="AE145" s="25">
        <v>729.28155854065369</v>
      </c>
      <c r="AF145" s="25">
        <v>738.16842990647854</v>
      </c>
      <c r="AG145" s="25">
        <v>768.96210400748544</v>
      </c>
      <c r="AH145" s="25">
        <v>783.93679084042765</v>
      </c>
      <c r="AI145" s="25">
        <v>886.09909959445883</v>
      </c>
      <c r="AJ145" s="25">
        <v>841.65608713678137</v>
      </c>
      <c r="AK145" s="25">
        <v>853.83678809896276</v>
      </c>
      <c r="AL145" s="25">
        <v>895.74009840189183</v>
      </c>
      <c r="AM145" s="25">
        <v>966.10757677698098</v>
      </c>
      <c r="AN145" s="25">
        <v>1071.8525835465985</v>
      </c>
      <c r="AO145" s="25">
        <v>1156.2777693609607</v>
      </c>
      <c r="AP145" s="25">
        <v>1204.7381416739486</v>
      </c>
      <c r="AQ145" s="25">
        <v>1148.2643377915265</v>
      </c>
      <c r="AR145" s="25">
        <v>1107.7684019350345</v>
      </c>
      <c r="AS145" s="25">
        <v>1193.1120782371888</v>
      </c>
      <c r="AT145" s="25">
        <v>1186.906946012894</v>
      </c>
      <c r="AU145" s="25">
        <v>1199.6955424819548</v>
      </c>
      <c r="AV145" s="25">
        <v>1332.789365524872</v>
      </c>
      <c r="AW145" s="25">
        <v>1560.3957801761492</v>
      </c>
      <c r="AX145" s="25">
        <v>1832.529347857698</v>
      </c>
      <c r="AY145" s="25">
        <v>2145.0156651813145</v>
      </c>
      <c r="AZ145" s="25">
        <v>2613.8583141622707</v>
      </c>
      <c r="BA145" s="25">
        <v>3086.4553557693825</v>
      </c>
      <c r="BB145" s="25">
        <v>2979.6377496351502</v>
      </c>
      <c r="BC145" s="25">
        <v>3578.0221267925081</v>
      </c>
      <c r="BD145" s="25">
        <v>4167.5102763249633</v>
      </c>
      <c r="BE145" s="25">
        <v>4375.133549810741</v>
      </c>
      <c r="BF145" s="25">
        <v>4570.5637907693908</v>
      </c>
      <c r="BG145" s="25">
        <v>4661.9742040269957</v>
      </c>
      <c r="BH145" s="25">
        <v>4366.0510990444081</v>
      </c>
      <c r="BI145" s="25">
        <v>4349.1472757469028</v>
      </c>
      <c r="BJ145" s="25">
        <v>4718.3920203059515</v>
      </c>
      <c r="BK145" s="25">
        <v>4933.6979693430576</v>
      </c>
      <c r="BL145" s="25">
        <v>4993.6193811888152</v>
      </c>
      <c r="BM145" s="25">
        <v>4759.7760817731669</v>
      </c>
      <c r="BN145" s="25">
        <v>5530.4385531933749</v>
      </c>
    </row>
    <row r="146" spans="1:66" x14ac:dyDescent="0.25">
      <c r="A146" s="25" t="s">
        <v>330</v>
      </c>
      <c r="B146" s="25" t="s">
        <v>225</v>
      </c>
      <c r="C146" s="25" t="s">
        <v>1255</v>
      </c>
      <c r="D146" s="25" t="s">
        <v>1256</v>
      </c>
      <c r="E146" s="25">
        <v>41.300364537149235</v>
      </c>
      <c r="F146" s="25">
        <v>41.856748585142924</v>
      </c>
      <c r="G146" s="25">
        <v>48.16203156338009</v>
      </c>
      <c r="H146" s="25">
        <v>53.087833928832907</v>
      </c>
      <c r="I146" s="25">
        <v>57.470051375287362</v>
      </c>
      <c r="J146" s="25">
        <v>59.501773728217998</v>
      </c>
      <c r="K146" s="25">
        <v>60.202788732487797</v>
      </c>
      <c r="L146" s="25">
        <v>61.58381798179564</v>
      </c>
      <c r="M146" s="25">
        <v>62.46399612942168</v>
      </c>
      <c r="N146" s="25">
        <v>65.579042943547364</v>
      </c>
      <c r="O146" s="25">
        <v>66.805929681800947</v>
      </c>
      <c r="P146" s="25">
        <v>72.658866036312673</v>
      </c>
      <c r="Q146" s="25">
        <v>75.123648386158024</v>
      </c>
      <c r="R146" s="25">
        <v>109.87687401312505</v>
      </c>
      <c r="S146" s="25">
        <v>133.41736622891179</v>
      </c>
      <c r="T146" s="25">
        <v>128.84317546226225</v>
      </c>
      <c r="U146" s="25">
        <v>123.71344005677888</v>
      </c>
      <c r="V146" s="25">
        <v>157.34881505192121</v>
      </c>
      <c r="W146" s="25">
        <v>210.68370226507272</v>
      </c>
      <c r="X146" s="25">
        <v>222.72910085802761</v>
      </c>
      <c r="Y146" s="25">
        <v>321.99873194312642</v>
      </c>
      <c r="Z146" s="25">
        <v>315.12956390733268</v>
      </c>
      <c r="AA146" s="25">
        <v>246.40114869501008</v>
      </c>
      <c r="AB146" s="25">
        <v>266.18856045159816</v>
      </c>
      <c r="AC146" s="25">
        <v>223.64357313265569</v>
      </c>
      <c r="AD146" s="25">
        <v>176.01813771673551</v>
      </c>
      <c r="AE146" s="25">
        <v>204.17848672789478</v>
      </c>
      <c r="AF146" s="25">
        <v>252.30275254699455</v>
      </c>
      <c r="AG146" s="25">
        <v>288.4066208002788</v>
      </c>
      <c r="AH146" s="25">
        <v>297.26124414809385</v>
      </c>
      <c r="AI146" s="25">
        <v>350.05878452686852</v>
      </c>
      <c r="AJ146" s="25">
        <v>404.19824965912903</v>
      </c>
      <c r="AK146" s="25">
        <v>466.27470206430019</v>
      </c>
      <c r="AL146" s="25">
        <v>458.55330688424766</v>
      </c>
      <c r="AM146" s="25">
        <v>471.84204493399642</v>
      </c>
      <c r="AN146" s="25">
        <v>527.69983793856284</v>
      </c>
      <c r="AO146" s="25">
        <v>489.13106067749806</v>
      </c>
      <c r="AP146" s="25">
        <v>507.09788890235399</v>
      </c>
      <c r="AQ146" s="25">
        <v>464.80453098857993</v>
      </c>
      <c r="AR146" s="25">
        <v>451.92693417392991</v>
      </c>
      <c r="AS146" s="25">
        <v>436.48813726607068</v>
      </c>
      <c r="AT146" s="25">
        <v>405.60571214895498</v>
      </c>
      <c r="AU146" s="25">
        <v>382.18960863589939</v>
      </c>
      <c r="AV146" s="25">
        <v>573.65177808228532</v>
      </c>
      <c r="AW146" s="25">
        <v>753.37590438084328</v>
      </c>
      <c r="AX146" s="25">
        <v>842.81263096130237</v>
      </c>
      <c r="AY146" s="25">
        <v>904.60612975586889</v>
      </c>
      <c r="AZ146" s="25">
        <v>846.5423207648289</v>
      </c>
      <c r="BA146" s="25">
        <v>889.13428551376239</v>
      </c>
      <c r="BB146" s="25">
        <v>874.72986047420125</v>
      </c>
      <c r="BC146" s="25">
        <v>1119.8436408309333</v>
      </c>
      <c r="BD146" s="25">
        <v>1287.2695364486858</v>
      </c>
      <c r="BE146" s="25">
        <v>1229.6362324742279</v>
      </c>
      <c r="BF146" s="25">
        <v>1166.9117557182997</v>
      </c>
      <c r="BG146" s="25">
        <v>1194.5756269341953</v>
      </c>
      <c r="BH146" s="25">
        <v>1146.0646878730795</v>
      </c>
      <c r="BI146" s="25">
        <v>1018.7848724032492</v>
      </c>
      <c r="BJ146" s="25">
        <v>1102.6297284221705</v>
      </c>
      <c r="BK146" s="25">
        <v>1192.4843195181006</v>
      </c>
      <c r="BL146" s="25">
        <v>1153.3880583916443</v>
      </c>
      <c r="BM146" s="25">
        <v>1050.631633657372</v>
      </c>
      <c r="BN146" s="25">
        <v>1166.4616665620524</v>
      </c>
    </row>
    <row r="147" spans="1:66" x14ac:dyDescent="0.25">
      <c r="A147" s="25" t="s">
        <v>1305</v>
      </c>
      <c r="B147" s="25" t="s">
        <v>1304</v>
      </c>
      <c r="C147" s="25" t="s">
        <v>1255</v>
      </c>
      <c r="D147" s="25" t="s">
        <v>1256</v>
      </c>
      <c r="E147" s="25">
        <v>174.92081062345224</v>
      </c>
      <c r="F147" s="25">
        <v>161.72595051892836</v>
      </c>
      <c r="G147" s="25">
        <v>162.57817029718365</v>
      </c>
      <c r="H147" s="25">
        <v>173.90175001676477</v>
      </c>
      <c r="I147" s="25">
        <v>186.7464124660591</v>
      </c>
      <c r="J147" s="25">
        <v>205.23026427959613</v>
      </c>
      <c r="K147" s="25">
        <v>223.17769664694484</v>
      </c>
      <c r="L147" s="25">
        <v>219.26772267986033</v>
      </c>
      <c r="M147" s="25">
        <v>218.10426947797865</v>
      </c>
      <c r="N147" s="25">
        <v>237.57130251582586</v>
      </c>
      <c r="O147" s="25">
        <v>264.06914356997311</v>
      </c>
      <c r="P147" s="25">
        <v>286.78713244131683</v>
      </c>
      <c r="Q147" s="25">
        <v>322.4350339191879</v>
      </c>
      <c r="R147" s="25">
        <v>407.12218848571217</v>
      </c>
      <c r="S147" s="25">
        <v>469.85836250656348</v>
      </c>
      <c r="T147" s="25">
        <v>507.97898726370903</v>
      </c>
      <c r="U147" s="25">
        <v>538.95199383620434</v>
      </c>
      <c r="V147" s="25">
        <v>616.04782301432465</v>
      </c>
      <c r="W147" s="25">
        <v>631.84685988152148</v>
      </c>
      <c r="X147" s="25">
        <v>740.80058959039422</v>
      </c>
      <c r="Y147" s="25">
        <v>835.4120066556992</v>
      </c>
      <c r="Z147" s="25">
        <v>864.31077918150959</v>
      </c>
      <c r="AA147" s="25">
        <v>865.90613812229469</v>
      </c>
      <c r="AB147" s="25">
        <v>783.91536450021215</v>
      </c>
      <c r="AC147" s="25">
        <v>807.11992252618677</v>
      </c>
      <c r="AD147" s="25">
        <v>824.89414413769691</v>
      </c>
      <c r="AE147" s="25">
        <v>861.75951211437371</v>
      </c>
      <c r="AF147" s="25">
        <v>892.80872885881706</v>
      </c>
      <c r="AG147" s="25">
        <v>959.85625063349823</v>
      </c>
      <c r="AH147" s="25">
        <v>1000.6377375295666</v>
      </c>
      <c r="AI147" s="25">
        <v>1060.6934167677423</v>
      </c>
      <c r="AJ147" s="25">
        <v>1054.7064867336755</v>
      </c>
      <c r="AK147" s="25">
        <v>1062.591645479954</v>
      </c>
      <c r="AL147" s="25">
        <v>1094.0820427512176</v>
      </c>
      <c r="AM147" s="25">
        <v>1257.9755346535455</v>
      </c>
      <c r="AN147" s="25">
        <v>1542.0395949165556</v>
      </c>
      <c r="AO147" s="25">
        <v>1684.3794657762862</v>
      </c>
      <c r="AP147" s="25">
        <v>1746.9128617865474</v>
      </c>
      <c r="AQ147" s="25">
        <v>1666.4097143879087</v>
      </c>
      <c r="AR147" s="25">
        <v>1526.972084247278</v>
      </c>
      <c r="AS147" s="25">
        <v>1664.1359084937451</v>
      </c>
      <c r="AT147" s="25">
        <v>1707.8766250262281</v>
      </c>
      <c r="AU147" s="25">
        <v>1798.2058716956274</v>
      </c>
      <c r="AV147" s="25">
        <v>2035.2588839083824</v>
      </c>
      <c r="AW147" s="25">
        <v>2430.8555315656781</v>
      </c>
      <c r="AX147" s="25">
        <v>2914.6275039954717</v>
      </c>
      <c r="AY147" s="25">
        <v>3495.3602508588237</v>
      </c>
      <c r="AZ147" s="25">
        <v>4376.7939573258072</v>
      </c>
      <c r="BA147" s="25">
        <v>5407.3115394837887</v>
      </c>
      <c r="BB147" s="25">
        <v>5192.3783492237571</v>
      </c>
      <c r="BC147" s="25">
        <v>6208.8222645759515</v>
      </c>
      <c r="BD147" s="25">
        <v>7517.3813462955231</v>
      </c>
      <c r="BE147" s="25">
        <v>7984.7345770236125</v>
      </c>
      <c r="BF147" s="25">
        <v>8544.076174169204</v>
      </c>
      <c r="BG147" s="25">
        <v>8810.520696140562</v>
      </c>
      <c r="BH147" s="25">
        <v>8208.0518732873261</v>
      </c>
      <c r="BI147" s="25">
        <v>8179.0708738061421</v>
      </c>
      <c r="BJ147" s="25">
        <v>9018.1610288080392</v>
      </c>
      <c r="BK147" s="25">
        <v>9832.1413791634859</v>
      </c>
      <c r="BL147" s="25">
        <v>9974.505915461983</v>
      </c>
      <c r="BM147" s="25">
        <v>9699.0893745314024</v>
      </c>
      <c r="BN147" s="25">
        <v>11452.820413015936</v>
      </c>
    </row>
    <row r="148" spans="1:66" x14ac:dyDescent="0.25">
      <c r="A148" s="25" t="s">
        <v>427</v>
      </c>
      <c r="B148" s="25" t="s">
        <v>115</v>
      </c>
      <c r="C148" s="25" t="s">
        <v>1255</v>
      </c>
      <c r="D148" s="25" t="s">
        <v>1256</v>
      </c>
      <c r="AN148" s="25">
        <v>2167.7925821145423</v>
      </c>
      <c r="AO148" s="25">
        <v>2327.4348569549907</v>
      </c>
      <c r="AP148" s="25">
        <v>2830.2780708913119</v>
      </c>
      <c r="AQ148" s="25">
        <v>3166.6665326450852</v>
      </c>
      <c r="AR148" s="25">
        <v>3113.1790601985872</v>
      </c>
      <c r="AS148" s="25">
        <v>3293.2299786708563</v>
      </c>
      <c r="AT148" s="25">
        <v>3525.7936318546144</v>
      </c>
      <c r="AU148" s="25">
        <v>4141.5927018010188</v>
      </c>
      <c r="AV148" s="25">
        <v>5499.4289891138669</v>
      </c>
      <c r="AW148" s="25">
        <v>6700.3271918938217</v>
      </c>
      <c r="AX148" s="25">
        <v>7854.7652786785529</v>
      </c>
      <c r="AY148" s="25">
        <v>9230.7079810252089</v>
      </c>
      <c r="AZ148" s="25">
        <v>12285.44705370142</v>
      </c>
      <c r="BA148" s="25">
        <v>14944.996652175008</v>
      </c>
      <c r="BB148" s="25">
        <v>11820.776159135927</v>
      </c>
      <c r="BC148" s="25">
        <v>11987.508411647046</v>
      </c>
      <c r="BD148" s="25">
        <v>14376.94786439316</v>
      </c>
      <c r="BE148" s="25">
        <v>14367.70942487197</v>
      </c>
      <c r="BF148" s="25">
        <v>15729.652466651236</v>
      </c>
      <c r="BG148" s="25">
        <v>16551.018202077976</v>
      </c>
      <c r="BH148" s="25">
        <v>14263.964577349474</v>
      </c>
      <c r="BI148" s="25">
        <v>15008.313244552579</v>
      </c>
      <c r="BJ148" s="25">
        <v>16885.407394837326</v>
      </c>
      <c r="BK148" s="25">
        <v>19186.181281417783</v>
      </c>
      <c r="BL148" s="25">
        <v>19575.768481407049</v>
      </c>
      <c r="BM148" s="25">
        <v>20232.302035858793</v>
      </c>
      <c r="BN148" s="25">
        <v>23433.390907376906</v>
      </c>
    </row>
    <row r="149" spans="1:66" x14ac:dyDescent="0.25">
      <c r="A149" s="25" t="s">
        <v>455</v>
      </c>
      <c r="B149" s="25" t="s">
        <v>120</v>
      </c>
      <c r="C149" s="25" t="s">
        <v>1255</v>
      </c>
      <c r="D149" s="25" t="s">
        <v>1256</v>
      </c>
      <c r="E149" s="25">
        <v>2242.0158166161027</v>
      </c>
      <c r="F149" s="25">
        <v>2222.3663663627735</v>
      </c>
      <c r="G149" s="25">
        <v>2311.7988489361937</v>
      </c>
      <c r="H149" s="25">
        <v>2441.0385553000779</v>
      </c>
      <c r="I149" s="25">
        <v>2755.6331165327915</v>
      </c>
      <c r="J149" s="25">
        <v>2780.0927188658402</v>
      </c>
      <c r="K149" s="25">
        <v>2900.4332184397813</v>
      </c>
      <c r="L149" s="25">
        <v>2909.6606293685777</v>
      </c>
      <c r="M149" s="25">
        <v>3175.36736882691</v>
      </c>
      <c r="N149" s="25">
        <v>3658.9006829688751</v>
      </c>
      <c r="O149" s="25">
        <v>4298.0338974210244</v>
      </c>
      <c r="P149" s="25">
        <v>4435.3980082368089</v>
      </c>
      <c r="Q149" s="25">
        <v>5486.7206278908889</v>
      </c>
      <c r="R149" s="25">
        <v>7447.2130178666412</v>
      </c>
      <c r="S149" s="25">
        <v>8966.7289587904743</v>
      </c>
      <c r="T149" s="25">
        <v>8701.3047313924872</v>
      </c>
      <c r="U149" s="25">
        <v>9490.6903118849004</v>
      </c>
      <c r="V149" s="25">
        <v>10486.335789109513</v>
      </c>
      <c r="W149" s="25">
        <v>13034.388207961414</v>
      </c>
      <c r="X149" s="25">
        <v>15204.330819199422</v>
      </c>
      <c r="Y149" s="25">
        <v>16531.114898839685</v>
      </c>
      <c r="Z149" s="25">
        <v>13837.12998146172</v>
      </c>
      <c r="AA149" s="25">
        <v>12590.976795620387</v>
      </c>
      <c r="AB149" s="25">
        <v>12374.030423440849</v>
      </c>
      <c r="AC149" s="25">
        <v>12126.939198790935</v>
      </c>
      <c r="AD149" s="25">
        <v>12481.965844855944</v>
      </c>
      <c r="AE149" s="25">
        <v>18149.869250023916</v>
      </c>
      <c r="AF149" s="25">
        <v>22443.431463301171</v>
      </c>
      <c r="AG149" s="25">
        <v>25219.354278173152</v>
      </c>
      <c r="AH149" s="25">
        <v>26618.069577496786</v>
      </c>
      <c r="AI149" s="25">
        <v>33465.47820791899</v>
      </c>
      <c r="AJ149" s="25">
        <v>35747.337799206645</v>
      </c>
      <c r="AK149" s="25">
        <v>39570.861566598593</v>
      </c>
      <c r="AL149" s="25">
        <v>40066.724251877291</v>
      </c>
      <c r="AM149" s="25">
        <v>43933.235442736011</v>
      </c>
      <c r="AN149" s="25">
        <v>51032.349635317958</v>
      </c>
      <c r="AO149" s="25">
        <v>50444.359123617498</v>
      </c>
      <c r="AP149" s="25">
        <v>46641.640875487603</v>
      </c>
      <c r="AQ149" s="25">
        <v>47445.381081205123</v>
      </c>
      <c r="AR149" s="25">
        <v>50872.449268462427</v>
      </c>
      <c r="AS149" s="25">
        <v>48659.59887532334</v>
      </c>
      <c r="AT149" s="25">
        <v>48440.142015135505</v>
      </c>
      <c r="AU149" s="25">
        <v>53005.733920917868</v>
      </c>
      <c r="AV149" s="25">
        <v>65689.32145369114</v>
      </c>
      <c r="AW149" s="25">
        <v>76544.917086847316</v>
      </c>
      <c r="AX149" s="25">
        <v>80988.137623085844</v>
      </c>
      <c r="AY149" s="25">
        <v>90788.800487614484</v>
      </c>
      <c r="AZ149" s="25">
        <v>107475.32029797773</v>
      </c>
      <c r="BA149" s="25">
        <v>120422.1379341569</v>
      </c>
      <c r="BB149" s="25">
        <v>109419.74695310641</v>
      </c>
      <c r="BC149" s="25">
        <v>110885.99137872107</v>
      </c>
      <c r="BD149" s="25">
        <v>119025.05720346651</v>
      </c>
      <c r="BE149" s="25">
        <v>112584.6762709582</v>
      </c>
      <c r="BF149" s="25">
        <v>120000.14072985915</v>
      </c>
      <c r="BG149" s="25">
        <v>123678.70214327476</v>
      </c>
      <c r="BH149" s="25">
        <v>105462.01258442263</v>
      </c>
      <c r="BI149" s="25">
        <v>106899.29354955172</v>
      </c>
      <c r="BJ149" s="25">
        <v>110193.21379722781</v>
      </c>
      <c r="BK149" s="25">
        <v>117254.74035268243</v>
      </c>
      <c r="BL149" s="25">
        <v>113218.71334967784</v>
      </c>
      <c r="BM149" s="25">
        <v>116356.15803728567</v>
      </c>
      <c r="BN149" s="25">
        <v>135682.79427464813</v>
      </c>
    </row>
    <row r="150" spans="1:66" x14ac:dyDescent="0.25">
      <c r="A150" s="25" t="s">
        <v>426</v>
      </c>
      <c r="B150" s="25" t="s">
        <v>122</v>
      </c>
      <c r="C150" s="25" t="s">
        <v>1255</v>
      </c>
      <c r="D150" s="25" t="s">
        <v>1256</v>
      </c>
      <c r="AN150" s="25">
        <v>2329.5767325255169</v>
      </c>
      <c r="AO150" s="25">
        <v>2431.7089996161617</v>
      </c>
      <c r="AP150" s="25">
        <v>2683.2413681236967</v>
      </c>
      <c r="AQ150" s="25">
        <v>2973.5348425268076</v>
      </c>
      <c r="AR150" s="25">
        <v>3151.5770181735443</v>
      </c>
      <c r="AS150" s="25">
        <v>3361.6408688027504</v>
      </c>
      <c r="AT150" s="25">
        <v>3578.0019004135061</v>
      </c>
      <c r="AU150" s="25">
        <v>4136.9332968895069</v>
      </c>
      <c r="AV150" s="25">
        <v>5145.1952319024103</v>
      </c>
      <c r="AW150" s="25">
        <v>6378.6665205711506</v>
      </c>
      <c r="AX150" s="25">
        <v>7594.9023843136174</v>
      </c>
      <c r="AY150" s="25">
        <v>9723.4469017477877</v>
      </c>
      <c r="AZ150" s="25">
        <v>14113.529127732671</v>
      </c>
      <c r="BA150" s="25">
        <v>16467.143687940461</v>
      </c>
      <c r="BB150" s="25">
        <v>12331.928552408934</v>
      </c>
      <c r="BC150" s="25">
        <v>11420.994003283575</v>
      </c>
      <c r="BD150" s="25">
        <v>13338.96223508517</v>
      </c>
      <c r="BE150" s="25">
        <v>13847.33793931943</v>
      </c>
      <c r="BF150" s="25">
        <v>15007.491856171901</v>
      </c>
      <c r="BG150" s="25">
        <v>15742.391338190771</v>
      </c>
      <c r="BH150" s="25">
        <v>13786.456795311369</v>
      </c>
      <c r="BI150" s="25">
        <v>14331.751588504894</v>
      </c>
      <c r="BJ150" s="25">
        <v>15695.11515410587</v>
      </c>
      <c r="BK150" s="25">
        <v>17865.031094764225</v>
      </c>
      <c r="BL150" s="25">
        <v>17926.841589918971</v>
      </c>
      <c r="BM150" s="25">
        <v>17703.953443233153</v>
      </c>
      <c r="BN150" s="25">
        <v>20642.167922125271</v>
      </c>
    </row>
    <row r="151" spans="1:66" x14ac:dyDescent="0.25">
      <c r="A151" s="25" t="s">
        <v>358</v>
      </c>
      <c r="B151" s="25" t="s">
        <v>1306</v>
      </c>
      <c r="C151" s="25" t="s">
        <v>1255</v>
      </c>
      <c r="D151" s="25" t="s">
        <v>1256</v>
      </c>
      <c r="AA151" s="25">
        <v>4549.0168367428378</v>
      </c>
      <c r="AB151" s="25">
        <v>4342.342034300731</v>
      </c>
      <c r="AC151" s="25">
        <v>4796.9329895724386</v>
      </c>
      <c r="AD151" s="25">
        <v>4804.682041330504</v>
      </c>
      <c r="AE151" s="25">
        <v>5183.0601795153243</v>
      </c>
      <c r="AF151" s="25">
        <v>6352.5226561298596</v>
      </c>
      <c r="AG151" s="25">
        <v>7135.115518425946</v>
      </c>
      <c r="AH151" s="25">
        <v>8130.4025948995177</v>
      </c>
      <c r="AI151" s="25">
        <v>9442.4866651419252</v>
      </c>
      <c r="AJ151" s="25">
        <v>10647.571540658779</v>
      </c>
      <c r="AK151" s="25">
        <v>13564.12521697402</v>
      </c>
      <c r="AL151" s="25">
        <v>15304.287094021051</v>
      </c>
      <c r="AM151" s="25">
        <v>16704.898828025824</v>
      </c>
      <c r="AN151" s="25">
        <v>18277.042504339523</v>
      </c>
      <c r="AO151" s="25">
        <v>18244.358960362719</v>
      </c>
      <c r="AP151" s="25">
        <v>18107.659847124847</v>
      </c>
      <c r="AQ151" s="25">
        <v>16595.293381178202</v>
      </c>
      <c r="AR151" s="25">
        <v>15649.658868904651</v>
      </c>
      <c r="AS151" s="25">
        <v>15835.991014809517</v>
      </c>
      <c r="AT151" s="25">
        <v>15665.297967821438</v>
      </c>
      <c r="AU151" s="25">
        <v>16424.932112572937</v>
      </c>
      <c r="AV151" s="25">
        <v>17921.104573979665</v>
      </c>
      <c r="AW151" s="25">
        <v>22568.310174211434</v>
      </c>
      <c r="AX151" s="25">
        <v>25183.132681202049</v>
      </c>
      <c r="AY151" s="25">
        <v>30121.56042533222</v>
      </c>
      <c r="AZ151" s="25">
        <v>36550.50516189725</v>
      </c>
      <c r="BA151" s="25">
        <v>40810.828035849292</v>
      </c>
      <c r="BB151" s="25">
        <v>41010.068258984851</v>
      </c>
      <c r="BC151" s="25">
        <v>52473.190990432347</v>
      </c>
      <c r="BD151" s="25">
        <v>66891.281966482158</v>
      </c>
      <c r="BE151" s="25">
        <v>76572.151787128634</v>
      </c>
      <c r="BF151" s="25">
        <v>89260.757104100456</v>
      </c>
      <c r="BG151" s="25">
        <v>93022.875142253703</v>
      </c>
      <c r="BH151" s="25">
        <v>74818.948126372037</v>
      </c>
      <c r="BI151" s="25">
        <v>73545.758237307018</v>
      </c>
      <c r="BJ151" s="25">
        <v>81019.473766659314</v>
      </c>
      <c r="BK151" s="25">
        <v>87526.079991263454</v>
      </c>
      <c r="BL151" s="25">
        <v>86197.365694394888</v>
      </c>
      <c r="BM151" s="25">
        <v>39403.135907336218</v>
      </c>
      <c r="BN151" s="25">
        <v>45421.626634856868</v>
      </c>
    </row>
    <row r="152" spans="1:66" x14ac:dyDescent="0.25">
      <c r="A152" s="25" t="s">
        <v>485</v>
      </c>
      <c r="B152" s="25" t="s">
        <v>1307</v>
      </c>
      <c r="C152" s="25" t="s">
        <v>1255</v>
      </c>
      <c r="D152" s="25" t="s">
        <v>1256</v>
      </c>
      <c r="BD152" s="25">
        <v>20717.09321316503</v>
      </c>
      <c r="BG152" s="25">
        <v>21459.319127857962</v>
      </c>
    </row>
    <row r="153" spans="1:66" x14ac:dyDescent="0.25">
      <c r="A153" s="25" t="s">
        <v>324</v>
      </c>
      <c r="B153" s="25" t="s">
        <v>93</v>
      </c>
      <c r="C153" s="25" t="s">
        <v>1255</v>
      </c>
      <c r="D153" s="25" t="s">
        <v>1256</v>
      </c>
      <c r="E153" s="25">
        <v>164.80082702636699</v>
      </c>
      <c r="F153" s="25">
        <v>158.923583984375</v>
      </c>
      <c r="G153" s="25">
        <v>181.18264770507801</v>
      </c>
      <c r="H153" s="25">
        <v>196.53128051757801</v>
      </c>
      <c r="I153" s="25">
        <v>201.26197814941401</v>
      </c>
      <c r="J153" s="25">
        <v>206.44902038574199</v>
      </c>
      <c r="K153" s="25">
        <v>196.314453125</v>
      </c>
      <c r="L153" s="25">
        <v>202.85726928710901</v>
      </c>
      <c r="M153" s="25">
        <v>212.75085449218801</v>
      </c>
      <c r="N153" s="25">
        <v>232.12591552734401</v>
      </c>
      <c r="O153" s="25">
        <v>246.01565551757801</v>
      </c>
      <c r="P153" s="25">
        <v>265.20767211914102</v>
      </c>
      <c r="Q153" s="25">
        <v>302.56448364257801</v>
      </c>
      <c r="R153" s="25">
        <v>364.63610839843801</v>
      </c>
      <c r="S153" s="25">
        <v>439.01235961914102</v>
      </c>
      <c r="T153" s="25">
        <v>502.75653076171898</v>
      </c>
      <c r="U153" s="25">
        <v>524.17913818359398</v>
      </c>
      <c r="V153" s="25">
        <v>590.23223876953102</v>
      </c>
      <c r="W153" s="25">
        <v>690.17077636718795</v>
      </c>
      <c r="X153" s="25">
        <v>809.62762451171898</v>
      </c>
      <c r="Y153" s="25">
        <v>1078.83996582031</v>
      </c>
      <c r="Z153" s="25">
        <v>861.79797363281295</v>
      </c>
      <c r="AA153" s="25">
        <v>836.43505859375</v>
      </c>
      <c r="AB153" s="25">
        <v>750.02160644531295</v>
      </c>
      <c r="AC153" s="25">
        <v>668.38543701171898</v>
      </c>
      <c r="AD153" s="25">
        <v>660.94671630859398</v>
      </c>
      <c r="AE153" s="25">
        <v>840.01165771484398</v>
      </c>
      <c r="AF153" s="25">
        <v>920.59136962890602</v>
      </c>
      <c r="AG153" s="25">
        <v>1066.33068847656</v>
      </c>
      <c r="AH153" s="25">
        <v>1071.17749023438</v>
      </c>
      <c r="AI153" s="25">
        <v>1206.01184082031</v>
      </c>
      <c r="AJ153" s="25">
        <v>1266.84887695313</v>
      </c>
      <c r="AK153" s="25">
        <v>1299.42126464844</v>
      </c>
      <c r="AL153" s="25">
        <v>1199.31909179688</v>
      </c>
      <c r="AM153" s="25">
        <v>1326.94140625</v>
      </c>
      <c r="AN153" s="25">
        <v>1432.30981445313</v>
      </c>
      <c r="AO153" s="25">
        <v>1561.12963867188</v>
      </c>
      <c r="AP153" s="25">
        <v>1396.76965332031</v>
      </c>
      <c r="AQ153" s="25">
        <v>1472.38598632813</v>
      </c>
      <c r="AR153" s="25">
        <v>1447.96923828125</v>
      </c>
      <c r="AS153" s="25">
        <v>1334.94348144531</v>
      </c>
      <c r="AT153" s="25">
        <v>1339.29406738281</v>
      </c>
      <c r="AU153" s="25">
        <v>1416.48840332031</v>
      </c>
      <c r="AV153" s="25">
        <v>1725.45751953125</v>
      </c>
      <c r="AW153" s="25">
        <v>1952.90258789063</v>
      </c>
      <c r="AX153" s="25">
        <v>2018.02551269531</v>
      </c>
      <c r="AY153" s="25">
        <v>2196.01123046875</v>
      </c>
      <c r="AZ153" s="25">
        <v>2499.26000976563</v>
      </c>
      <c r="BA153" s="25">
        <v>2890.36059570313</v>
      </c>
      <c r="BB153" s="25">
        <v>2866.92407226563</v>
      </c>
      <c r="BC153" s="25">
        <v>2839.92602539063</v>
      </c>
      <c r="BD153" s="25">
        <v>3046.94775390625</v>
      </c>
      <c r="BE153" s="25">
        <v>2912.658203125</v>
      </c>
      <c r="BF153" s="25">
        <v>3121.68017578125</v>
      </c>
      <c r="BG153" s="25">
        <v>3171.69921875</v>
      </c>
      <c r="BH153" s="25">
        <v>2875.25805664063</v>
      </c>
      <c r="BI153" s="25">
        <v>2896.72216796875</v>
      </c>
      <c r="BJ153" s="25">
        <v>3035.45434570313</v>
      </c>
      <c r="BK153" s="25">
        <v>3226.98291015625</v>
      </c>
      <c r="BL153" s="25">
        <v>3235.00073242188</v>
      </c>
      <c r="BM153" s="25">
        <v>3058.69165039063</v>
      </c>
      <c r="BN153" s="25">
        <v>3496.75830078125</v>
      </c>
    </row>
    <row r="154" spans="1:66" x14ac:dyDescent="0.25">
      <c r="A154" s="25" t="s">
        <v>457</v>
      </c>
      <c r="B154" s="25" t="s">
        <v>456</v>
      </c>
      <c r="C154" s="25" t="s">
        <v>1255</v>
      </c>
      <c r="D154" s="25" t="s">
        <v>1256</v>
      </c>
      <c r="O154" s="25">
        <v>12478.13122316589</v>
      </c>
      <c r="P154" s="25">
        <v>13812.718181146018</v>
      </c>
      <c r="Q154" s="25">
        <v>16735.013233314872</v>
      </c>
      <c r="R154" s="25">
        <v>21417.582945369268</v>
      </c>
      <c r="S154" s="25">
        <v>22712.943359951754</v>
      </c>
      <c r="T154" s="25">
        <v>28247.549667041207</v>
      </c>
      <c r="U154" s="25">
        <v>28810.87301326841</v>
      </c>
      <c r="V154" s="25">
        <v>31430.433822328567</v>
      </c>
      <c r="W154" s="25">
        <v>38349.395759932493</v>
      </c>
      <c r="X154" s="25">
        <v>45845.109825108702</v>
      </c>
      <c r="Y154" s="25">
        <v>51515.064129853745</v>
      </c>
      <c r="Z154" s="25">
        <v>44369.561353214747</v>
      </c>
      <c r="AA154" s="25">
        <v>41371.876807881628</v>
      </c>
      <c r="AB154" s="25">
        <v>38893.303230099547</v>
      </c>
      <c r="AC154" s="25">
        <v>36382.973456984771</v>
      </c>
      <c r="AD154" s="25">
        <v>37552.055642148356</v>
      </c>
      <c r="AE154" s="25">
        <v>52158.677735230682</v>
      </c>
      <c r="AF154" s="25">
        <v>63077.774567548106</v>
      </c>
      <c r="AG154" s="25">
        <v>68441.251612455439</v>
      </c>
      <c r="AH154" s="25">
        <v>68583.604054784053</v>
      </c>
      <c r="AI154" s="25">
        <v>84303.878434582657</v>
      </c>
      <c r="AJ154" s="25">
        <v>83721.991422279345</v>
      </c>
      <c r="AK154" s="25">
        <v>91670.604007359987</v>
      </c>
      <c r="AL154" s="25">
        <v>85397.326557650682</v>
      </c>
      <c r="AM154" s="25">
        <v>89378.039785240893</v>
      </c>
      <c r="AN154" s="25">
        <v>101866.60408275115</v>
      </c>
      <c r="AO154" s="25">
        <v>101212.00256274383</v>
      </c>
      <c r="AP154" s="25">
        <v>90833.297462783259</v>
      </c>
      <c r="AQ154" s="25">
        <v>92999.253451439305</v>
      </c>
      <c r="AR154" s="25">
        <v>91283.256585590323</v>
      </c>
      <c r="AS154" s="25">
        <v>82365.492364535967</v>
      </c>
      <c r="AT154" s="25">
        <v>83724.465911527019</v>
      </c>
      <c r="AU154" s="25">
        <v>90506.859505876389</v>
      </c>
      <c r="AV154" s="25">
        <v>108656.80257520702</v>
      </c>
      <c r="AW154" s="25">
        <v>123523.49323860413</v>
      </c>
      <c r="AX154" s="25">
        <v>124197.27538290496</v>
      </c>
      <c r="AY154" s="25">
        <v>134048.62185808475</v>
      </c>
      <c r="AZ154" s="25">
        <v>169966.30693801906</v>
      </c>
      <c r="BA154" s="25">
        <v>185785.72592489692</v>
      </c>
      <c r="BB154" s="25">
        <v>154775.38077421801</v>
      </c>
      <c r="BC154" s="25">
        <v>150737.89247525251</v>
      </c>
      <c r="BD154" s="25">
        <v>169016.19606527884</v>
      </c>
      <c r="BE154" s="25">
        <v>157520.2194265326</v>
      </c>
      <c r="BF154" s="25">
        <v>177673.74536841962</v>
      </c>
      <c r="BG154" s="25">
        <v>189432.37001314739</v>
      </c>
      <c r="BH154" s="25">
        <v>165989.50511383178</v>
      </c>
      <c r="BI154" s="25">
        <v>170028.65571786449</v>
      </c>
      <c r="BJ154" s="25">
        <v>167517.05972785602</v>
      </c>
      <c r="BK154" s="25">
        <v>185978.60925135555</v>
      </c>
      <c r="BL154" s="25">
        <v>189487.14712837973</v>
      </c>
      <c r="BM154" s="25">
        <v>173688.18936029158</v>
      </c>
    </row>
    <row r="155" spans="1:66" x14ac:dyDescent="0.25">
      <c r="A155" s="25" t="s">
        <v>412</v>
      </c>
      <c r="B155" s="25" t="s">
        <v>158</v>
      </c>
      <c r="C155" s="25" t="s">
        <v>1255</v>
      </c>
      <c r="D155" s="25" t="s">
        <v>1256</v>
      </c>
      <c r="AN155" s="25">
        <v>593.76613828266841</v>
      </c>
      <c r="AO155" s="25">
        <v>575.31957595488313</v>
      </c>
      <c r="AP155" s="25">
        <v>657.49119027170923</v>
      </c>
      <c r="AQ155" s="25">
        <v>578.90976627291309</v>
      </c>
      <c r="AR155" s="25">
        <v>399.62077026571768</v>
      </c>
      <c r="AS155" s="25">
        <v>440.6720306532693</v>
      </c>
      <c r="AT155" s="25">
        <v>507.55765839084876</v>
      </c>
      <c r="AU155" s="25">
        <v>570.97264543275105</v>
      </c>
      <c r="AV155" s="25">
        <v>682.52550882337721</v>
      </c>
      <c r="AW155" s="25">
        <v>897.44995881032639</v>
      </c>
      <c r="AX155" s="25">
        <v>1034.7070581674316</v>
      </c>
      <c r="AY155" s="25">
        <v>1183.3792111718506</v>
      </c>
      <c r="AZ155" s="25">
        <v>1531.6854761821423</v>
      </c>
      <c r="BA155" s="25">
        <v>2111.2014950419734</v>
      </c>
      <c r="BB155" s="25">
        <v>1899.010116583775</v>
      </c>
      <c r="BC155" s="25">
        <v>2437.5376832645234</v>
      </c>
      <c r="BD155" s="25">
        <v>2942.2528070550602</v>
      </c>
      <c r="BE155" s="25">
        <v>3045.7306121506822</v>
      </c>
      <c r="BF155" s="25">
        <v>3322.0499803575872</v>
      </c>
      <c r="BG155" s="25">
        <v>3328.7943301677924</v>
      </c>
      <c r="BH155" s="25">
        <v>2732.4607299789441</v>
      </c>
      <c r="BI155" s="25">
        <v>2880.4352895265802</v>
      </c>
      <c r="BJ155" s="25">
        <v>3509.6868289295949</v>
      </c>
      <c r="BK155" s="25">
        <v>4230.6269685682873</v>
      </c>
      <c r="BL155" s="25">
        <v>4492.1057401594726</v>
      </c>
      <c r="BM155" s="25">
        <v>4525.7596536351093</v>
      </c>
      <c r="BN155" s="25">
        <v>5314.5314605556941</v>
      </c>
    </row>
    <row r="156" spans="1:66" x14ac:dyDescent="0.25">
      <c r="A156" s="25" t="s">
        <v>295</v>
      </c>
      <c r="B156" s="25" t="s">
        <v>196</v>
      </c>
      <c r="C156" s="25" t="s">
        <v>1255</v>
      </c>
      <c r="D156" s="25" t="s">
        <v>1256</v>
      </c>
      <c r="E156" s="25">
        <v>131.99316544386258</v>
      </c>
      <c r="F156" s="25">
        <v>133.84776091715665</v>
      </c>
      <c r="G156" s="25">
        <v>138.12000396432552</v>
      </c>
      <c r="H156" s="25">
        <v>138.40716571147632</v>
      </c>
      <c r="I156" s="25">
        <v>142.65933987565865</v>
      </c>
      <c r="J156" s="25">
        <v>144.48473010119986</v>
      </c>
      <c r="K156" s="25">
        <v>152.10789723253819</v>
      </c>
      <c r="L156" s="25">
        <v>157.47630926797808</v>
      </c>
      <c r="M156" s="25">
        <v>165.47837543983059</v>
      </c>
      <c r="N156" s="25">
        <v>165.01159879201887</v>
      </c>
      <c r="O156" s="25">
        <v>169.07056010350689</v>
      </c>
      <c r="P156" s="25">
        <v>177.49833119985792</v>
      </c>
      <c r="Q156" s="25">
        <v>193.12858263525379</v>
      </c>
      <c r="R156" s="25">
        <v>231.43595868854771</v>
      </c>
      <c r="S156" s="25">
        <v>261.03559013420289</v>
      </c>
      <c r="T156" s="25">
        <v>302.14922770358339</v>
      </c>
      <c r="U156" s="25">
        <v>280.6789305367937</v>
      </c>
      <c r="V156" s="25">
        <v>294.93424627760623</v>
      </c>
      <c r="W156" s="25">
        <v>324.3846533666607</v>
      </c>
      <c r="X156" s="25">
        <v>408.93718631874395</v>
      </c>
      <c r="Y156" s="25">
        <v>596.77497928443336</v>
      </c>
      <c r="Z156" s="25">
        <v>530.50430597017441</v>
      </c>
      <c r="AA156" s="25">
        <v>518.18349120695018</v>
      </c>
      <c r="AB156" s="25">
        <v>493.0889592723031</v>
      </c>
      <c r="AC156" s="25">
        <v>399.34472906867393</v>
      </c>
      <c r="AD156" s="25">
        <v>377.85666416937948</v>
      </c>
      <c r="AE156" s="25">
        <v>420.0097234893999</v>
      </c>
      <c r="AF156" s="25">
        <v>301.744467660662</v>
      </c>
      <c r="AG156" s="25">
        <v>291.21088767318008</v>
      </c>
      <c r="AH156" s="25">
        <v>281.81170656729859</v>
      </c>
      <c r="AI156" s="25">
        <v>338.9477126661713</v>
      </c>
      <c r="AJ156" s="25">
        <v>272.52491905561806</v>
      </c>
      <c r="AK156" s="25">
        <v>301.99698660308496</v>
      </c>
      <c r="AL156" s="25">
        <v>320.56399012035018</v>
      </c>
      <c r="AM156" s="25">
        <v>269.56071190351594</v>
      </c>
      <c r="AN156" s="25">
        <v>284.82272865696973</v>
      </c>
      <c r="AO156" s="25">
        <v>354.74133105818561</v>
      </c>
      <c r="AP156" s="25">
        <v>297.11505977780655</v>
      </c>
      <c r="AQ156" s="25">
        <v>297.25367177212075</v>
      </c>
      <c r="AR156" s="25">
        <v>279.92128658141189</v>
      </c>
      <c r="AS156" s="25">
        <v>293.60715740259405</v>
      </c>
      <c r="AT156" s="25">
        <v>334.44161771675283</v>
      </c>
      <c r="AU156" s="25">
        <v>319.21637875095729</v>
      </c>
      <c r="AV156" s="25">
        <v>368.79723693675521</v>
      </c>
      <c r="AW156" s="25">
        <v>284.48772631736011</v>
      </c>
      <c r="AX156" s="25">
        <v>319.53747508116379</v>
      </c>
      <c r="AY156" s="25">
        <v>338.75119826108465</v>
      </c>
      <c r="AZ156" s="25">
        <v>438.65551579131011</v>
      </c>
      <c r="BA156" s="25">
        <v>536.35140165840221</v>
      </c>
      <c r="BB156" s="25">
        <v>467.53978338223652</v>
      </c>
      <c r="BC156" s="25">
        <v>471.959211584451</v>
      </c>
      <c r="BD156" s="25">
        <v>531.26543210035356</v>
      </c>
      <c r="BE156" s="25">
        <v>518.15281267355397</v>
      </c>
      <c r="BF156" s="25">
        <v>541.06594370061623</v>
      </c>
      <c r="BG156" s="25">
        <v>530.86103886661408</v>
      </c>
      <c r="BH156" s="25">
        <v>467.23543161431365</v>
      </c>
      <c r="BI156" s="25">
        <v>475.95555682643584</v>
      </c>
      <c r="BJ156" s="25">
        <v>515.29332337358971</v>
      </c>
      <c r="BK156" s="25">
        <v>518.40112296587188</v>
      </c>
      <c r="BL156" s="25">
        <v>526.22457218760132</v>
      </c>
      <c r="BM156" s="25">
        <v>477.61304138439806</v>
      </c>
      <c r="BN156" s="25">
        <v>514.90586175245414</v>
      </c>
    </row>
    <row r="157" spans="1:66" x14ac:dyDescent="0.25">
      <c r="A157" s="25" t="s">
        <v>369</v>
      </c>
      <c r="B157" s="25" t="s">
        <v>212</v>
      </c>
      <c r="C157" s="25" t="s">
        <v>1255</v>
      </c>
      <c r="D157" s="25" t="s">
        <v>1256</v>
      </c>
      <c r="Y157" s="25">
        <v>268.29663146716956</v>
      </c>
      <c r="Z157" s="25">
        <v>273.35602244915111</v>
      </c>
      <c r="AA157" s="25">
        <v>282.08067038822344</v>
      </c>
      <c r="AB157" s="25">
        <v>328.10296010917455</v>
      </c>
      <c r="AC157" s="25">
        <v>598.87746160357665</v>
      </c>
      <c r="AD157" s="25">
        <v>671.04968850896239</v>
      </c>
      <c r="AE157" s="25">
        <v>722.92269634558704</v>
      </c>
      <c r="AF157" s="25">
        <v>695.59770954697012</v>
      </c>
      <c r="AG157" s="25">
        <v>803.26480370600245</v>
      </c>
      <c r="AH157" s="25">
        <v>875.34726812685119</v>
      </c>
      <c r="AI157" s="25">
        <v>963.63565820444717</v>
      </c>
      <c r="AJ157" s="25">
        <v>1063.7832792439358</v>
      </c>
      <c r="AK157" s="25">
        <v>1205.7125909554734</v>
      </c>
      <c r="AL157" s="25">
        <v>1329.0319591500727</v>
      </c>
      <c r="AM157" s="25">
        <v>1432.1768901551188</v>
      </c>
      <c r="AN157" s="25">
        <v>1569.9326168245695</v>
      </c>
      <c r="AO157" s="25">
        <v>1737.7336346156751</v>
      </c>
      <c r="AP157" s="25">
        <v>1926.2860351844688</v>
      </c>
      <c r="AQ157" s="25">
        <v>2011.9443372797798</v>
      </c>
      <c r="AR157" s="25">
        <v>2154.2682256303883</v>
      </c>
      <c r="AS157" s="25">
        <v>2234.5958613746152</v>
      </c>
      <c r="AT157" s="25">
        <v>3038.7814166817957</v>
      </c>
      <c r="AU157" s="25">
        <v>3049.2079813722657</v>
      </c>
      <c r="AV157" s="25">
        <v>3476.0062728995213</v>
      </c>
      <c r="AW157" s="25">
        <v>3941.4311358488749</v>
      </c>
      <c r="AX157" s="25">
        <v>3640.0121322010987</v>
      </c>
      <c r="AY157" s="25">
        <v>4809.9337401408902</v>
      </c>
      <c r="AZ157" s="25">
        <v>5574.4019814826415</v>
      </c>
      <c r="BA157" s="25">
        <v>6614.236179858377</v>
      </c>
      <c r="BB157" s="25">
        <v>6636.5438706701643</v>
      </c>
      <c r="BC157" s="25">
        <v>7076.7398208719551</v>
      </c>
      <c r="BD157" s="25">
        <v>7291.4659666087737</v>
      </c>
      <c r="BE157" s="25">
        <v>7265.7233994737189</v>
      </c>
      <c r="BF157" s="25">
        <v>7928.4764426506108</v>
      </c>
      <c r="BG157" s="25">
        <v>8499.3071478364891</v>
      </c>
      <c r="BH157" s="25">
        <v>9033.4102703457611</v>
      </c>
      <c r="BI157" s="25">
        <v>9209.4435638547857</v>
      </c>
      <c r="BJ157" s="25">
        <v>9577.3469458786458</v>
      </c>
      <c r="BK157" s="25">
        <v>10279.079975161869</v>
      </c>
      <c r="BL157" s="25">
        <v>10561.613511350777</v>
      </c>
      <c r="BM157" s="25">
        <v>6924.1057446562545</v>
      </c>
      <c r="BN157" s="25">
        <v>8994.6413517504025</v>
      </c>
    </row>
    <row r="158" spans="1:66" x14ac:dyDescent="0.25">
      <c r="A158" s="25" t="s">
        <v>926</v>
      </c>
      <c r="B158" s="25" t="s">
        <v>45</v>
      </c>
      <c r="C158" s="25" t="s">
        <v>1255</v>
      </c>
      <c r="D158" s="25" t="s">
        <v>1256</v>
      </c>
      <c r="M158" s="25">
        <v>339.05574665655814</v>
      </c>
      <c r="N158" s="25">
        <v>364.98411252395078</v>
      </c>
      <c r="O158" s="25">
        <v>401.39811248917596</v>
      </c>
      <c r="P158" s="25">
        <v>462.25126922569694</v>
      </c>
      <c r="Q158" s="25">
        <v>545.00536273584407</v>
      </c>
      <c r="R158" s="25">
        <v>717.98541484754787</v>
      </c>
      <c r="S158" s="25">
        <v>1304.2747843683735</v>
      </c>
      <c r="T158" s="25">
        <v>1402.1646768468436</v>
      </c>
      <c r="U158" s="25">
        <v>1722.5340652291563</v>
      </c>
      <c r="V158" s="25">
        <v>1945.3019438170752</v>
      </c>
      <c r="W158" s="25">
        <v>2015.8205675320924</v>
      </c>
      <c r="X158" s="25">
        <v>2566.0220101197697</v>
      </c>
      <c r="Y158" s="25">
        <v>3219.52798401466</v>
      </c>
      <c r="Z158" s="25">
        <v>3226.8611941461031</v>
      </c>
      <c r="AA158" s="25">
        <v>3117.0865564182477</v>
      </c>
      <c r="AB158" s="25">
        <v>3051.8466419253818</v>
      </c>
      <c r="AC158" s="25">
        <v>3011.4101631062344</v>
      </c>
      <c r="AD158" s="25">
        <v>2991.5920870802893</v>
      </c>
      <c r="AE158" s="25">
        <v>2977.2788462873027</v>
      </c>
      <c r="AF158" s="25">
        <v>2658.3271800574562</v>
      </c>
      <c r="AG158" s="25">
        <v>2445.8666740550202</v>
      </c>
      <c r="AH158" s="25">
        <v>2468.6191392080618</v>
      </c>
      <c r="AI158" s="25">
        <v>3150.5252726417275</v>
      </c>
      <c r="AJ158" s="25">
        <v>2147.4085856810316</v>
      </c>
      <c r="AK158" s="25">
        <v>2305.7193596924672</v>
      </c>
      <c r="AL158" s="25">
        <v>2285.273668727576</v>
      </c>
      <c r="AM158" s="25">
        <v>2356.315148245772</v>
      </c>
      <c r="AN158" s="25">
        <v>2585.0961617667404</v>
      </c>
      <c r="AO158" s="25">
        <v>2862.8358732942297</v>
      </c>
      <c r="AP158" s="25">
        <v>2952.7493795345581</v>
      </c>
      <c r="AQ158" s="25">
        <v>2832.5843330550774</v>
      </c>
      <c r="AR158" s="25">
        <v>3017.6582570176561</v>
      </c>
      <c r="AS158" s="25">
        <v>3318.5708200014187</v>
      </c>
      <c r="AT158" s="25">
        <v>3240.4970352686482</v>
      </c>
      <c r="AU158" s="25">
        <v>3163.8831872809569</v>
      </c>
      <c r="AV158" s="25">
        <v>3442.6836661044081</v>
      </c>
      <c r="AW158" s="25">
        <v>3988.3681120442993</v>
      </c>
      <c r="AX158" s="25">
        <v>4704.3699895695772</v>
      </c>
      <c r="AY158" s="25">
        <v>5399.7771495243705</v>
      </c>
      <c r="AZ158" s="25">
        <v>6243.0490210204098</v>
      </c>
      <c r="BA158" s="25">
        <v>7617.9301576261378</v>
      </c>
      <c r="BB158" s="25">
        <v>6734.1374296702907</v>
      </c>
      <c r="BC158" s="25">
        <v>7703.8785734276134</v>
      </c>
      <c r="BD158" s="25">
        <v>8518.2977055350548</v>
      </c>
      <c r="BE158" s="25">
        <v>8992.1716944028394</v>
      </c>
      <c r="BF158" s="25">
        <v>8666.9102402215249</v>
      </c>
      <c r="BG158" s="25">
        <v>8540.737206499276</v>
      </c>
      <c r="BH158" s="25">
        <v>7375.4647556022974</v>
      </c>
      <c r="BI158" s="25">
        <v>7307.4484565314124</v>
      </c>
      <c r="BJ158" s="25">
        <v>7469.5498337537065</v>
      </c>
      <c r="BK158" s="25">
        <v>7704.4207692647424</v>
      </c>
      <c r="BL158" s="25">
        <v>7587.3555959230798</v>
      </c>
      <c r="BM158" s="25">
        <v>6688.0872795042687</v>
      </c>
      <c r="BN158" s="25">
        <v>7696.8684800721667</v>
      </c>
    </row>
    <row r="159" spans="1:66" x14ac:dyDescent="0.25">
      <c r="A159" s="25" t="s">
        <v>498</v>
      </c>
      <c r="B159" s="25" t="s">
        <v>57</v>
      </c>
      <c r="C159" s="25" t="s">
        <v>1255</v>
      </c>
      <c r="D159" s="25" t="s">
        <v>1256</v>
      </c>
      <c r="E159" s="25">
        <v>345.23054079861197</v>
      </c>
      <c r="F159" s="25">
        <v>363.39327089590222</v>
      </c>
      <c r="G159" s="25">
        <v>378.15349538968695</v>
      </c>
      <c r="H159" s="25">
        <v>409.0455700642122</v>
      </c>
      <c r="I159" s="25">
        <v>469.47613687632884</v>
      </c>
      <c r="J159" s="25">
        <v>494.97026133001998</v>
      </c>
      <c r="K159" s="25">
        <v>534.27363149170469</v>
      </c>
      <c r="L159" s="25">
        <v>565.63340889877645</v>
      </c>
      <c r="M159" s="25">
        <v>606.2111327247037</v>
      </c>
      <c r="N159" s="25">
        <v>650.31172716668027</v>
      </c>
      <c r="O159" s="25">
        <v>689.7949287449801</v>
      </c>
      <c r="P159" s="25">
        <v>738.55847629055836</v>
      </c>
      <c r="Q159" s="25">
        <v>826.47735020536868</v>
      </c>
      <c r="R159" s="25">
        <v>981.45898280866641</v>
      </c>
      <c r="S159" s="25">
        <v>1242.0900428334751</v>
      </c>
      <c r="T159" s="25">
        <v>1476.3132170950294</v>
      </c>
      <c r="U159" s="25">
        <v>1453.6706717974112</v>
      </c>
      <c r="V159" s="25">
        <v>1301.3246224574625</v>
      </c>
      <c r="W159" s="25">
        <v>1589.2736402360795</v>
      </c>
      <c r="X159" s="25">
        <v>2034.9886686789887</v>
      </c>
      <c r="Y159" s="25">
        <v>3027.3752735319185</v>
      </c>
      <c r="Z159" s="25">
        <v>3803.0309255035845</v>
      </c>
      <c r="AA159" s="25">
        <v>2597.9829028755607</v>
      </c>
      <c r="AB159" s="25">
        <v>2147.7195585460945</v>
      </c>
      <c r="AC159" s="25">
        <v>2478.210835987325</v>
      </c>
      <c r="AD159" s="25">
        <v>2569.2397135014198</v>
      </c>
      <c r="AE159" s="25">
        <v>1733.9129934133136</v>
      </c>
      <c r="AF159" s="25">
        <v>1862.8862043943725</v>
      </c>
      <c r="AG159" s="25">
        <v>2247.9813857169302</v>
      </c>
      <c r="AH159" s="25">
        <v>2687.9148449978561</v>
      </c>
      <c r="AI159" s="25">
        <v>3112.2685947569707</v>
      </c>
      <c r="AJ159" s="25">
        <v>3661.9479650084086</v>
      </c>
      <c r="AK159" s="25">
        <v>4170.6233825723748</v>
      </c>
      <c r="AL159" s="25">
        <v>5650.0262859664317</v>
      </c>
      <c r="AM159" s="25">
        <v>5854.4181172268436</v>
      </c>
      <c r="AN159" s="25">
        <v>3928.2237114100371</v>
      </c>
      <c r="AO159" s="25">
        <v>4412.1162975181451</v>
      </c>
      <c r="AP159" s="25">
        <v>5289.1676527658892</v>
      </c>
      <c r="AQ159" s="25">
        <v>5481.1819539469907</v>
      </c>
      <c r="AR159" s="25">
        <v>6157.1930437102719</v>
      </c>
      <c r="AS159" s="25">
        <v>7157.8144998573407</v>
      </c>
      <c r="AT159" s="25">
        <v>7544.5687233578392</v>
      </c>
      <c r="AU159" s="25">
        <v>7593.1373448963996</v>
      </c>
      <c r="AV159" s="25">
        <v>7075.3696429997417</v>
      </c>
      <c r="AW159" s="25">
        <v>7484.4863987070012</v>
      </c>
      <c r="AX159" s="25">
        <v>8277.6715638456681</v>
      </c>
      <c r="AY159" s="25">
        <v>9068.2942183942487</v>
      </c>
      <c r="AZ159" s="25">
        <v>9642.6805167223119</v>
      </c>
      <c r="BA159" s="25">
        <v>10016.571213998552</v>
      </c>
      <c r="BB159" s="25">
        <v>8002.9721776584402</v>
      </c>
      <c r="BC159" s="25">
        <v>9271.3983957699693</v>
      </c>
      <c r="BD159" s="25">
        <v>10203.421295271584</v>
      </c>
      <c r="BE159" s="25">
        <v>10241.727828042969</v>
      </c>
      <c r="BF159" s="25">
        <v>10725.183587379641</v>
      </c>
      <c r="BG159" s="25">
        <v>10928.916008998802</v>
      </c>
      <c r="BH159" s="25">
        <v>9616.6455581060709</v>
      </c>
      <c r="BI159" s="25">
        <v>8744.5155591278562</v>
      </c>
      <c r="BJ159" s="25">
        <v>9287.8495873230222</v>
      </c>
      <c r="BK159" s="25">
        <v>9686.9849265558551</v>
      </c>
      <c r="BL159" s="25">
        <v>9950.2176218348031</v>
      </c>
      <c r="BM159" s="25">
        <v>8431.6650174476163</v>
      </c>
      <c r="BN159" s="25">
        <v>9926.4227675543552</v>
      </c>
    </row>
    <row r="160" spans="1:66" x14ac:dyDescent="0.25">
      <c r="A160" s="25" t="s">
        <v>531</v>
      </c>
      <c r="B160" s="25" t="s">
        <v>130</v>
      </c>
      <c r="C160" s="25" t="s">
        <v>1255</v>
      </c>
      <c r="D160" s="25" t="s">
        <v>1256</v>
      </c>
      <c r="Z160" s="25">
        <v>972.93228366213975</v>
      </c>
      <c r="AA160" s="25">
        <v>1047.6447644764476</v>
      </c>
      <c r="AB160" s="25">
        <v>1196.8980247125942</v>
      </c>
      <c r="AC160" s="25">
        <v>1234.6570397111914</v>
      </c>
      <c r="AD160" s="25">
        <v>1144.7392449975216</v>
      </c>
      <c r="AE160" s="25">
        <v>1392.3455684870189</v>
      </c>
      <c r="AF160" s="25">
        <v>1493.6207550749384</v>
      </c>
      <c r="AG160" s="25">
        <v>1603.1933230518007</v>
      </c>
      <c r="AH160" s="25">
        <v>1588.5395072773692</v>
      </c>
      <c r="AI160" s="25">
        <v>1660.3406326034062</v>
      </c>
      <c r="AJ160" s="25">
        <v>1704.584426585129</v>
      </c>
      <c r="AK160" s="25">
        <v>1849.2953170058081</v>
      </c>
      <c r="AL160" s="25">
        <v>1996.0865376896525</v>
      </c>
      <c r="AM160" s="25">
        <v>2152.2085474170549</v>
      </c>
      <c r="AN160" s="25">
        <v>2382.9626986958419</v>
      </c>
      <c r="AO160" s="25">
        <v>2194.2085782712825</v>
      </c>
      <c r="AP160" s="25">
        <v>2194.232255762789</v>
      </c>
      <c r="AQ160" s="25">
        <v>2229.7124473746921</v>
      </c>
      <c r="AR160" s="25">
        <v>2267.5691221389188</v>
      </c>
      <c r="AS160" s="25">
        <v>2272.6780155258698</v>
      </c>
      <c r="AT160" s="25">
        <v>2389.0607068526192</v>
      </c>
      <c r="AU160" s="25">
        <v>2515.6240452184538</v>
      </c>
      <c r="AV160" s="25">
        <v>2457.6545403535024</v>
      </c>
      <c r="AW160" s="25">
        <v>2431.1660180630001</v>
      </c>
      <c r="AX160" s="25">
        <v>2471.3520458946377</v>
      </c>
      <c r="AY160" s="25">
        <v>2537.7172061328793</v>
      </c>
      <c r="AZ160" s="25">
        <v>2646.8739963601329</v>
      </c>
      <c r="BA160" s="25">
        <v>2704.4635544635544</v>
      </c>
      <c r="BB160" s="25">
        <v>2662.334014754244</v>
      </c>
      <c r="BC160" s="25">
        <v>2846.065541775341</v>
      </c>
      <c r="BD160" s="25">
        <v>3046.290071474064</v>
      </c>
      <c r="BE160" s="25">
        <v>3181.6247002398081</v>
      </c>
      <c r="BF160" s="25">
        <v>3246.6302495916252</v>
      </c>
      <c r="BG160" s="25">
        <v>3185.2613538988862</v>
      </c>
      <c r="BH160" s="25">
        <v>3199.8868463198942</v>
      </c>
      <c r="BI160" s="25">
        <v>3490.9983888571278</v>
      </c>
      <c r="BJ160" s="25">
        <v>3672.5767832842403</v>
      </c>
      <c r="BK160" s="25">
        <v>3793.550982674793</v>
      </c>
      <c r="BL160" s="25">
        <v>4073.109829735844</v>
      </c>
      <c r="BM160" s="25">
        <v>4129.850998412001</v>
      </c>
      <c r="BN160" s="25">
        <v>4170.9819182126203</v>
      </c>
    </row>
    <row r="161" spans="1:66" x14ac:dyDescent="0.25">
      <c r="A161" s="25" t="s">
        <v>1309</v>
      </c>
      <c r="B161" s="25" t="s">
        <v>1308</v>
      </c>
      <c r="C161" s="25" t="s">
        <v>1255</v>
      </c>
      <c r="D161" s="25" t="s">
        <v>1256</v>
      </c>
      <c r="E161" s="25">
        <v>155.60966574499801</v>
      </c>
      <c r="F161" s="25">
        <v>147.50390301381617</v>
      </c>
      <c r="G161" s="25">
        <v>147.98471311988897</v>
      </c>
      <c r="H161" s="25">
        <v>154.9993268556241</v>
      </c>
      <c r="I161" s="25">
        <v>172.42941916894441</v>
      </c>
      <c r="J161" s="25">
        <v>185.77498772290679</v>
      </c>
      <c r="K161" s="25">
        <v>187.58667226520723</v>
      </c>
      <c r="L161" s="25">
        <v>188.18700030017052</v>
      </c>
      <c r="M161" s="25">
        <v>194.04214626552456</v>
      </c>
      <c r="N161" s="25">
        <v>211.65160394940992</v>
      </c>
      <c r="O161" s="25">
        <v>227.21449156607602</v>
      </c>
      <c r="P161" s="25">
        <v>238.72758244195512</v>
      </c>
      <c r="Q161" s="25">
        <v>261.31699126827465</v>
      </c>
      <c r="R161" s="25">
        <v>326.22647448447913</v>
      </c>
      <c r="S161" s="25">
        <v>405.65121129383306</v>
      </c>
      <c r="T161" s="25">
        <v>439.28145202497575</v>
      </c>
      <c r="U161" s="25">
        <v>462.44132097403491</v>
      </c>
      <c r="V161" s="25">
        <v>508.95366456185229</v>
      </c>
      <c r="W161" s="25">
        <v>540.67389029760557</v>
      </c>
      <c r="X161" s="25">
        <v>630.71257238518524</v>
      </c>
      <c r="Y161" s="25">
        <v>730.54097410002271</v>
      </c>
      <c r="Z161" s="25">
        <v>806.91815208733146</v>
      </c>
      <c r="AA161" s="25">
        <v>778.52914601315365</v>
      </c>
      <c r="AB161" s="25">
        <v>737.209055330551</v>
      </c>
      <c r="AC161" s="25">
        <v>731.4398476611027</v>
      </c>
      <c r="AD161" s="25">
        <v>746.43609290266932</v>
      </c>
      <c r="AE161" s="25">
        <v>756.97180708486542</v>
      </c>
      <c r="AF161" s="25">
        <v>762.91663038547586</v>
      </c>
      <c r="AG161" s="25">
        <v>799.89088851390443</v>
      </c>
      <c r="AH161" s="25">
        <v>814.47257672812134</v>
      </c>
      <c r="AI161" s="25">
        <v>919.48489757276514</v>
      </c>
      <c r="AJ161" s="25">
        <v>869.27353916154914</v>
      </c>
      <c r="AK161" s="25">
        <v>892.88562046403911</v>
      </c>
      <c r="AL161" s="25">
        <v>938.12130566163762</v>
      </c>
      <c r="AM161" s="25">
        <v>1015.5827205088693</v>
      </c>
      <c r="AN161" s="25">
        <v>1127.9235925781588</v>
      </c>
      <c r="AO161" s="25">
        <v>1217.7381644709051</v>
      </c>
      <c r="AP161" s="25">
        <v>1269.4030978469705</v>
      </c>
      <c r="AQ161" s="25">
        <v>1209.4382314284308</v>
      </c>
      <c r="AR161" s="25">
        <v>1166.8401097363244</v>
      </c>
      <c r="AS161" s="25">
        <v>1255.7743306818272</v>
      </c>
      <c r="AT161" s="25">
        <v>1251.0302688683546</v>
      </c>
      <c r="AU161" s="25">
        <v>1264.446679333561</v>
      </c>
      <c r="AV161" s="25">
        <v>1407.8750548181438</v>
      </c>
      <c r="AW161" s="25">
        <v>1651.0716854574446</v>
      </c>
      <c r="AX161" s="25">
        <v>1941.4571474617353</v>
      </c>
      <c r="AY161" s="25">
        <v>2276.7372546858678</v>
      </c>
      <c r="AZ161" s="25">
        <v>2780.7514479945476</v>
      </c>
      <c r="BA161" s="25">
        <v>3288.003790418154</v>
      </c>
      <c r="BB161" s="25">
        <v>3174.7177166552906</v>
      </c>
      <c r="BC161" s="25">
        <v>3826.3353293053779</v>
      </c>
      <c r="BD161" s="25">
        <v>4510.250940999581</v>
      </c>
      <c r="BE161" s="25">
        <v>4750.5377436564258</v>
      </c>
      <c r="BF161" s="25">
        <v>4971.5443051787297</v>
      </c>
      <c r="BG161" s="25">
        <v>5074.9324836624482</v>
      </c>
      <c r="BH161" s="25">
        <v>4755.9356100695577</v>
      </c>
      <c r="BI161" s="25">
        <v>4745.7085800848072</v>
      </c>
      <c r="BJ161" s="25">
        <v>5154.4310997277817</v>
      </c>
      <c r="BK161" s="25">
        <v>5415.6110063292608</v>
      </c>
      <c r="BL161" s="25">
        <v>5487.8440580054375</v>
      </c>
      <c r="BM161" s="25">
        <v>5237.0224734962094</v>
      </c>
      <c r="BN161" s="25">
        <v>6102.0008688253274</v>
      </c>
    </row>
    <row r="162" spans="1:66" x14ac:dyDescent="0.25">
      <c r="A162" s="25" t="s">
        <v>442</v>
      </c>
      <c r="B162" s="25" t="s">
        <v>143</v>
      </c>
      <c r="C162" s="25" t="s">
        <v>1255</v>
      </c>
      <c r="D162" s="25" t="s">
        <v>1256</v>
      </c>
      <c r="AI162" s="25">
        <v>2354.2752560639874</v>
      </c>
      <c r="AJ162" s="25">
        <v>2477.6830379129733</v>
      </c>
      <c r="AK162" s="25">
        <v>1225.3731494318715</v>
      </c>
      <c r="AL162" s="25">
        <v>1352.0284515468181</v>
      </c>
      <c r="AM162" s="25">
        <v>1796.2274260996217</v>
      </c>
      <c r="AN162" s="25">
        <v>2373.3844628914367</v>
      </c>
      <c r="AO162" s="25">
        <v>2333.3279819165837</v>
      </c>
      <c r="AP162" s="25">
        <v>1959.560737821876</v>
      </c>
      <c r="AQ162" s="25">
        <v>1875.8177639742146</v>
      </c>
      <c r="AR162" s="25">
        <v>1915.3937531284496</v>
      </c>
      <c r="AS162" s="25">
        <v>1861.8980654994457</v>
      </c>
      <c r="AT162" s="25">
        <v>1823.023561046125</v>
      </c>
      <c r="AU162" s="25">
        <v>1989.1351253612647</v>
      </c>
      <c r="AV162" s="25">
        <v>2440.4769428004338</v>
      </c>
      <c r="AW162" s="25">
        <v>2795.8992607927075</v>
      </c>
      <c r="AX162" s="25">
        <v>3072.6785725180607</v>
      </c>
      <c r="AY162" s="25">
        <v>3362.9684191978372</v>
      </c>
      <c r="AZ162" s="25">
        <v>4079.3919539825961</v>
      </c>
      <c r="BA162" s="25">
        <v>4841.2516944310073</v>
      </c>
      <c r="BB162" s="25">
        <v>4584.7098319119023</v>
      </c>
      <c r="BC162" s="25">
        <v>4577.6887550736155</v>
      </c>
      <c r="BD162" s="25">
        <v>5098.0975825019341</v>
      </c>
      <c r="BE162" s="25">
        <v>4728.3081418984284</v>
      </c>
      <c r="BF162" s="25">
        <v>5241.0583454835523</v>
      </c>
      <c r="BG162" s="25">
        <v>5495.7350491889747</v>
      </c>
      <c r="BH162" s="25">
        <v>4861.5539714149654</v>
      </c>
      <c r="BI162" s="25">
        <v>5149.5890743590589</v>
      </c>
      <c r="BJ162" s="25">
        <v>5450.4928808666009</v>
      </c>
      <c r="BK162" s="25">
        <v>6108.7401083169771</v>
      </c>
      <c r="BL162" s="25">
        <v>6070.3880535827466</v>
      </c>
      <c r="BM162" s="25">
        <v>5846.4658985685355</v>
      </c>
      <c r="BN162" s="25">
        <v>6720.89628528501</v>
      </c>
    </row>
    <row r="163" spans="1:66" x14ac:dyDescent="0.25">
      <c r="A163" s="25" t="s">
        <v>343</v>
      </c>
      <c r="B163" s="25" t="s">
        <v>179</v>
      </c>
      <c r="C163" s="25" t="s">
        <v>1255</v>
      </c>
      <c r="D163" s="25" t="s">
        <v>1256</v>
      </c>
      <c r="L163" s="25">
        <v>48.279917293326342</v>
      </c>
      <c r="M163" s="25">
        <v>59.467518769146281</v>
      </c>
      <c r="N163" s="25">
        <v>57.991756367704717</v>
      </c>
      <c r="O163" s="25">
        <v>60.475672396876</v>
      </c>
      <c r="P163" s="25">
        <v>65.384574430068653</v>
      </c>
      <c r="Q163" s="25">
        <v>79.157402038021232</v>
      </c>
      <c r="R163" s="25">
        <v>90.100142909654494</v>
      </c>
      <c r="S163" s="25">
        <v>84.597686866677876</v>
      </c>
      <c r="T163" s="25">
        <v>128.15095268261015</v>
      </c>
      <c r="U163" s="25">
        <v>142.37801116616541</v>
      </c>
      <c r="V163" s="25">
        <v>156.40595792171209</v>
      </c>
      <c r="W163" s="25">
        <v>178.99084503048672</v>
      </c>
      <c r="X163" s="25">
        <v>229.34576642582184</v>
      </c>
      <c r="Y163" s="25">
        <v>248.18905606530521</v>
      </c>
      <c r="Z163" s="25">
        <v>212.72023842137816</v>
      </c>
      <c r="AA163" s="25">
        <v>180.51343830773766</v>
      </c>
      <c r="AB163" s="25">
        <v>171.99964080548725</v>
      </c>
      <c r="AC163" s="25">
        <v>160.22807242173934</v>
      </c>
      <c r="AD163" s="25">
        <v>177.75995378006365</v>
      </c>
      <c r="AE163" s="25">
        <v>232.8926646336019</v>
      </c>
      <c r="AF163" s="25">
        <v>259.31207799240497</v>
      </c>
      <c r="AG163" s="25">
        <v>265.43889965573055</v>
      </c>
      <c r="AH163" s="25">
        <v>262.96772403611027</v>
      </c>
      <c r="AI163" s="25">
        <v>317.38924582645706</v>
      </c>
      <c r="AJ163" s="25">
        <v>315.45627089718954</v>
      </c>
      <c r="AK163" s="25">
        <v>319.83802880178598</v>
      </c>
      <c r="AL163" s="25">
        <v>310.13837638062387</v>
      </c>
      <c r="AM163" s="25">
        <v>223.0177141867091</v>
      </c>
      <c r="AN163" s="25">
        <v>282.3410342041206</v>
      </c>
      <c r="AO163" s="25">
        <v>282.6328691502577</v>
      </c>
      <c r="AP163" s="25">
        <v>267.18930375627195</v>
      </c>
      <c r="AQ163" s="25">
        <v>281.87256144050099</v>
      </c>
      <c r="AR163" s="25">
        <v>323.28714412274905</v>
      </c>
      <c r="AS163" s="25">
        <v>270.54300662037951</v>
      </c>
      <c r="AT163" s="25">
        <v>307.70582862866098</v>
      </c>
      <c r="AU163" s="25">
        <v>336.41717446380278</v>
      </c>
      <c r="AV163" s="25">
        <v>393.4067552004467</v>
      </c>
      <c r="AW163" s="25">
        <v>440.95842250440131</v>
      </c>
      <c r="AX163" s="25">
        <v>489.02285555095591</v>
      </c>
      <c r="AY163" s="25">
        <v>523.04298334067801</v>
      </c>
      <c r="AZ163" s="25">
        <v>597.47981574188839</v>
      </c>
      <c r="BA163" s="25">
        <v>697.08780374180026</v>
      </c>
      <c r="BB163" s="25">
        <v>701.7120054699875</v>
      </c>
      <c r="BC163" s="25">
        <v>710.27430360090523</v>
      </c>
      <c r="BD163" s="25">
        <v>837.60577528589829</v>
      </c>
      <c r="BE163" s="25">
        <v>778.625210866217</v>
      </c>
      <c r="BF163" s="25">
        <v>805.03394073015556</v>
      </c>
      <c r="BG163" s="25">
        <v>848.27899163074369</v>
      </c>
      <c r="BH163" s="25">
        <v>751.47288918688878</v>
      </c>
      <c r="BI163" s="25">
        <v>780.72354968342847</v>
      </c>
      <c r="BJ163" s="25">
        <v>830.02144446337479</v>
      </c>
      <c r="BK163" s="25">
        <v>894.80484352936548</v>
      </c>
      <c r="BL163" s="25">
        <v>879.04316752628404</v>
      </c>
      <c r="BM163" s="25">
        <v>862.45301201109157</v>
      </c>
      <c r="BN163" s="25">
        <v>917.91306325055712</v>
      </c>
    </row>
    <row r="164" spans="1:66" x14ac:dyDescent="0.25">
      <c r="A164" s="25" t="s">
        <v>440</v>
      </c>
      <c r="B164" s="25" t="s">
        <v>136</v>
      </c>
      <c r="C164" s="25" t="s">
        <v>1255</v>
      </c>
      <c r="D164" s="25" t="s">
        <v>1256</v>
      </c>
      <c r="O164" s="25">
        <v>828.42168033595942</v>
      </c>
      <c r="P164" s="25">
        <v>874.06633559589761</v>
      </c>
      <c r="Q164" s="25">
        <v>975.75880087595476</v>
      </c>
      <c r="R164" s="25">
        <v>1143.6202030952775</v>
      </c>
      <c r="S164" s="25">
        <v>1245.3612249014268</v>
      </c>
      <c r="T164" s="25">
        <v>1560.1121535752195</v>
      </c>
      <c r="U164" s="25">
        <v>1726.5594484530257</v>
      </c>
      <c r="V164" s="25">
        <v>2037.8973369781231</v>
      </c>
      <c r="W164" s="25">
        <v>2558.7402553293828</v>
      </c>
      <c r="X164" s="25">
        <v>3195.5525857476919</v>
      </c>
      <c r="Y164" s="25">
        <v>3948.4031261497635</v>
      </c>
      <c r="Z164" s="25">
        <v>3898.2430374390519</v>
      </c>
      <c r="AA164" s="25">
        <v>3788.0506324064586</v>
      </c>
      <c r="AB164" s="25">
        <v>3527.0400001399421</v>
      </c>
      <c r="AC164" s="25">
        <v>3332.8853568225632</v>
      </c>
      <c r="AD164" s="25">
        <v>3322.4212829917033</v>
      </c>
      <c r="AE164" s="25">
        <v>4194.6539392483191</v>
      </c>
      <c r="AF164" s="25">
        <v>5083.669139206303</v>
      </c>
      <c r="AG164" s="25">
        <v>5814.3647713052333</v>
      </c>
      <c r="AH164" s="25">
        <v>6040.6098622594463</v>
      </c>
      <c r="AI164" s="25">
        <v>7191.9236025961745</v>
      </c>
      <c r="AJ164" s="25">
        <v>7558.2773825748545</v>
      </c>
      <c r="AK164" s="25">
        <v>8220.245517679401</v>
      </c>
      <c r="AL164" s="25">
        <v>7296.3101435538856</v>
      </c>
      <c r="AM164" s="25">
        <v>8000.5180045223206</v>
      </c>
      <c r="AN164" s="25">
        <v>9857.4807707599648</v>
      </c>
      <c r="AO164" s="25">
        <v>10062.733581642697</v>
      </c>
      <c r="AP164" s="25">
        <v>9909.8944813708222</v>
      </c>
      <c r="AQ164" s="25">
        <v>10409.308446274064</v>
      </c>
      <c r="AR164" s="25">
        <v>10633.603382576699</v>
      </c>
      <c r="AS164" s="25">
        <v>10432.328119294247</v>
      </c>
      <c r="AT164" s="25">
        <v>10402.233373565989</v>
      </c>
      <c r="AU164" s="25">
        <v>11289.889843513991</v>
      </c>
      <c r="AV164" s="25">
        <v>13669.497117709045</v>
      </c>
      <c r="AW164" s="25">
        <v>15197.05670791404</v>
      </c>
      <c r="AX164" s="25">
        <v>15888.172320983387</v>
      </c>
      <c r="AY164" s="25">
        <v>16723.884181116806</v>
      </c>
      <c r="AZ164" s="25">
        <v>19485.871193978201</v>
      </c>
      <c r="BA164" s="25">
        <v>22205.356814217863</v>
      </c>
      <c r="BB164" s="25">
        <v>21083.277146299792</v>
      </c>
      <c r="BC164" s="25">
        <v>21799.174255979815</v>
      </c>
      <c r="BD164" s="25">
        <v>23155.554789388189</v>
      </c>
      <c r="BE164" s="25">
        <v>22527.636756327134</v>
      </c>
      <c r="BF164" s="25">
        <v>24771.076578192926</v>
      </c>
      <c r="BG164" s="25">
        <v>26754.268445194371</v>
      </c>
      <c r="BH164" s="25">
        <v>24921.603682086854</v>
      </c>
      <c r="BI164" s="25">
        <v>25624.537273828904</v>
      </c>
      <c r="BJ164" s="25">
        <v>28857.019868673477</v>
      </c>
      <c r="BK164" s="25">
        <v>31573.116559451817</v>
      </c>
      <c r="BL164" s="25">
        <v>31185.649623530862</v>
      </c>
      <c r="BM164" s="25">
        <v>28946.462677041171</v>
      </c>
      <c r="BN164" s="25">
        <v>33257.422034510404</v>
      </c>
    </row>
    <row r="165" spans="1:66" x14ac:dyDescent="0.25">
      <c r="A165" s="25" t="s">
        <v>380</v>
      </c>
      <c r="B165" s="25" t="s">
        <v>116</v>
      </c>
      <c r="C165" s="25" t="s">
        <v>1255</v>
      </c>
      <c r="D165" s="25" t="s">
        <v>1256</v>
      </c>
      <c r="F165" s="25">
        <v>26.308356914711599</v>
      </c>
      <c r="G165" s="25">
        <v>26.985919994067014</v>
      </c>
      <c r="H165" s="25">
        <v>28.449430495519909</v>
      </c>
      <c r="I165" s="25">
        <v>20.03548737237713</v>
      </c>
      <c r="J165" s="25">
        <v>16.596459264993843</v>
      </c>
      <c r="K165" s="25">
        <v>12.802812461768385</v>
      </c>
      <c r="L165" s="25">
        <v>12.915456005916427</v>
      </c>
      <c r="M165" s="25">
        <v>20.418277049308699</v>
      </c>
      <c r="N165" s="25">
        <v>20.700641598133441</v>
      </c>
      <c r="O165" s="25">
        <v>21.232582829454035</v>
      </c>
      <c r="P165" s="25">
        <v>20.039528752503852</v>
      </c>
      <c r="Q165" s="25">
        <v>22.209415037744687</v>
      </c>
      <c r="R165" s="25">
        <v>22.813972786939463</v>
      </c>
      <c r="S165" s="25">
        <v>33.442819202823735</v>
      </c>
      <c r="T165" s="25">
        <v>36.865225917448711</v>
      </c>
      <c r="U165" s="25">
        <v>36.903082318310219</v>
      </c>
      <c r="V165" s="25">
        <v>31.234851783083879</v>
      </c>
      <c r="W165" s="25">
        <v>27.998435525004293</v>
      </c>
      <c r="X165" s="25">
        <v>27.463764180341485</v>
      </c>
      <c r="Y165" s="25">
        <v>29.528619519413585</v>
      </c>
      <c r="Z165" s="25">
        <v>30.445262818557808</v>
      </c>
      <c r="AA165" s="25">
        <v>36.455241069936669</v>
      </c>
      <c r="AB165" s="25">
        <v>39.110421501807146</v>
      </c>
      <c r="AC165" s="25">
        <v>36.376036244279256</v>
      </c>
      <c r="AD165" s="25">
        <v>34.516530829717752</v>
      </c>
      <c r="AE165" s="25">
        <v>41.08938114918196</v>
      </c>
      <c r="AF165" s="25">
        <v>36.747308453570781</v>
      </c>
      <c r="AG165" s="25">
        <v>34.739305427439284</v>
      </c>
      <c r="AH165" s="25">
        <v>41.118687480266104</v>
      </c>
      <c r="AI165" s="25">
        <v>49.264890792062978</v>
      </c>
      <c r="AJ165" s="25">
        <v>51.018741046690927</v>
      </c>
      <c r="AK165" s="25">
        <v>52.263784442756275</v>
      </c>
      <c r="AL165" s="25">
        <v>65.510583147154094</v>
      </c>
      <c r="AM165" s="25">
        <v>88.087469630772404</v>
      </c>
      <c r="AN165" s="25">
        <v>111.1407800638878</v>
      </c>
      <c r="AO165" s="25">
        <v>129.56893817541601</v>
      </c>
      <c r="AP165" s="25">
        <v>125.10366456621492</v>
      </c>
      <c r="AQ165" s="25">
        <v>101.1389630585323</v>
      </c>
      <c r="AR165" s="25">
        <v>122.21063908709355</v>
      </c>
      <c r="AS165" s="25">
        <v>146.60457877866057</v>
      </c>
      <c r="AT165" s="25">
        <v>131.71529821525536</v>
      </c>
      <c r="AU165" s="25">
        <v>128.09970184508913</v>
      </c>
      <c r="AV165" s="25">
        <v>161.05552360873392</v>
      </c>
      <c r="AW165" s="25">
        <v>193.36876576083262</v>
      </c>
      <c r="AX165" s="25">
        <v>216.31150141672191</v>
      </c>
      <c r="AY165" s="25">
        <v>240.62401421303136</v>
      </c>
      <c r="AZ165" s="25">
        <v>314.2022942264424</v>
      </c>
      <c r="BA165" s="25">
        <v>460.90888919456438</v>
      </c>
      <c r="BB165" s="25">
        <v>586.16818024143186</v>
      </c>
      <c r="BC165" s="25">
        <v>746.94535997855849</v>
      </c>
      <c r="BD165" s="25">
        <v>1061.3444289469346</v>
      </c>
      <c r="BE165" s="25">
        <v>1134.3022237660882</v>
      </c>
      <c r="BF165" s="25">
        <v>1168.1654534738448</v>
      </c>
      <c r="BG165" s="25">
        <v>1210.0976535709126</v>
      </c>
      <c r="BH165" s="25">
        <v>1196.7433330852591</v>
      </c>
      <c r="BI165" s="25">
        <v>1136.6106269851052</v>
      </c>
      <c r="BJ165" s="25">
        <v>1151.1144641548276</v>
      </c>
      <c r="BK165" s="25">
        <v>1250.1736850253862</v>
      </c>
      <c r="BL165" s="25">
        <v>1271.111535797259</v>
      </c>
      <c r="BM165" s="25">
        <v>1450.6626734718172</v>
      </c>
      <c r="BN165" s="25">
        <v>1187.2384841685287</v>
      </c>
    </row>
    <row r="166" spans="1:66" x14ac:dyDescent="0.25">
      <c r="A166" s="25" t="s">
        <v>1311</v>
      </c>
      <c r="B166" s="25" t="s">
        <v>1310</v>
      </c>
      <c r="C166" s="25" t="s">
        <v>1255</v>
      </c>
      <c r="D166" s="25" t="s">
        <v>1256</v>
      </c>
      <c r="J166" s="25">
        <v>213.91635979798576</v>
      </c>
      <c r="K166" s="25">
        <v>217.03712441474181</v>
      </c>
      <c r="L166" s="25">
        <v>228.66019286381686</v>
      </c>
      <c r="M166" s="25">
        <v>244.82483353537327</v>
      </c>
      <c r="N166" s="25">
        <v>264.43466776633369</v>
      </c>
      <c r="O166" s="25">
        <v>290.89689585843462</v>
      </c>
      <c r="P166" s="25">
        <v>324.98395445785394</v>
      </c>
      <c r="Q166" s="25">
        <v>377.99746160259065</v>
      </c>
      <c r="R166" s="25">
        <v>489.14969507558493</v>
      </c>
      <c r="S166" s="25">
        <v>726.70384357661158</v>
      </c>
      <c r="T166" s="25">
        <v>823.65681121007981</v>
      </c>
      <c r="U166" s="25">
        <v>989.85982790976004</v>
      </c>
      <c r="V166" s="25">
        <v>1114.8470450293853</v>
      </c>
      <c r="W166" s="25">
        <v>1165.4047412580701</v>
      </c>
      <c r="X166" s="25">
        <v>1412.5544589822814</v>
      </c>
      <c r="Y166" s="25">
        <v>1642.2670304934686</v>
      </c>
      <c r="Z166" s="25">
        <v>1554.6467034174539</v>
      </c>
      <c r="AA166" s="25">
        <v>1728.5762605606876</v>
      </c>
      <c r="AB166" s="25">
        <v>1882.7049681247261</v>
      </c>
      <c r="AC166" s="25">
        <v>1932.0718106790118</v>
      </c>
      <c r="AD166" s="25">
        <v>2042.8489644822505</v>
      </c>
      <c r="AE166" s="25">
        <v>2227.6047657553327</v>
      </c>
      <c r="AF166" s="25">
        <v>1891.4423222124478</v>
      </c>
      <c r="AG166" s="25">
        <v>1687.296805771055</v>
      </c>
      <c r="AH166" s="25">
        <v>1650.4673638443428</v>
      </c>
      <c r="AI166" s="25">
        <v>2241.4125143260012</v>
      </c>
      <c r="AJ166" s="25">
        <v>1132.1384708047801</v>
      </c>
      <c r="AK166" s="25">
        <v>1216.7230207073032</v>
      </c>
      <c r="AL166" s="25">
        <v>1220.54038460216</v>
      </c>
      <c r="AM166" s="25">
        <v>1279.8237804160451</v>
      </c>
      <c r="AN166" s="25">
        <v>1460.0525283065626</v>
      </c>
      <c r="AO166" s="25">
        <v>1649.3614166859832</v>
      </c>
      <c r="AP166" s="25">
        <v>1710.4099310173774</v>
      </c>
      <c r="AQ166" s="25">
        <v>1711.8987050615849</v>
      </c>
      <c r="AR166" s="25">
        <v>1828.294845828784</v>
      </c>
      <c r="AS166" s="25">
        <v>1904.9499765220949</v>
      </c>
      <c r="AT166" s="25">
        <v>1892.5471331638162</v>
      </c>
      <c r="AU166" s="25">
        <v>1809.6160189954783</v>
      </c>
      <c r="AV166" s="25">
        <v>1942.4291432210559</v>
      </c>
      <c r="AW166" s="25">
        <v>2268.0736764722278</v>
      </c>
      <c r="AX166" s="25">
        <v>2631.7049908820336</v>
      </c>
      <c r="AY166" s="25">
        <v>3015.2654164026235</v>
      </c>
      <c r="AZ166" s="25">
        <v>3613.7604840406225</v>
      </c>
      <c r="BA166" s="25">
        <v>4380.6650544272252</v>
      </c>
      <c r="BB166" s="25">
        <v>4191.9097687056101</v>
      </c>
      <c r="BC166" s="25">
        <v>4748.3061510287271</v>
      </c>
      <c r="BD166" s="25">
        <v>4822.0270177976699</v>
      </c>
      <c r="BE166" s="25">
        <v>5092.9555441399461</v>
      </c>
      <c r="BF166" s="25">
        <v>4601.1031403513225</v>
      </c>
      <c r="BG166" s="25">
        <v>4452.5939642092926</v>
      </c>
      <c r="BH166" s="25">
        <v>3931.5562784246367</v>
      </c>
      <c r="BI166" s="25">
        <v>3962.8987909051748</v>
      </c>
      <c r="BJ166" s="25">
        <v>3864.148676513852</v>
      </c>
      <c r="BK166" s="25">
        <v>3604.9257626831009</v>
      </c>
      <c r="BL166" s="25">
        <v>3574.1626737415909</v>
      </c>
      <c r="BM166" s="25">
        <v>3190.3250971012212</v>
      </c>
      <c r="BN166" s="25">
        <v>3612.2455326111021</v>
      </c>
    </row>
    <row r="167" spans="1:66" x14ac:dyDescent="0.25">
      <c r="A167" s="25" t="s">
        <v>441</v>
      </c>
      <c r="B167" s="25" t="s">
        <v>195</v>
      </c>
      <c r="C167" s="25" t="s">
        <v>1255</v>
      </c>
      <c r="D167" s="25" t="s">
        <v>1256</v>
      </c>
      <c r="AS167" s="25">
        <v>1627.0726330439436</v>
      </c>
      <c r="AT167" s="25">
        <v>1909.5987018617886</v>
      </c>
      <c r="AU167" s="25">
        <v>2106.6350684522995</v>
      </c>
      <c r="AV167" s="25">
        <v>2789.1590648350862</v>
      </c>
      <c r="AW167" s="25">
        <v>3380.1651213585906</v>
      </c>
      <c r="AX167" s="25">
        <v>3674.6179242796979</v>
      </c>
      <c r="AY167" s="25">
        <v>4425.6788730780308</v>
      </c>
      <c r="AZ167" s="25">
        <v>5976.3941445459586</v>
      </c>
      <c r="BA167" s="25">
        <v>7367.7519091088161</v>
      </c>
      <c r="BB167" s="25">
        <v>6727.1077667696864</v>
      </c>
      <c r="BC167" s="25">
        <v>6688.4823997057392</v>
      </c>
      <c r="BD167" s="25">
        <v>7328.9322524752934</v>
      </c>
      <c r="BE167" s="25">
        <v>6586.7212793222006</v>
      </c>
      <c r="BF167" s="25">
        <v>7188.8624445958412</v>
      </c>
      <c r="BG167" s="25">
        <v>7387.8710363223445</v>
      </c>
      <c r="BH167" s="25">
        <v>6517.1896138185703</v>
      </c>
      <c r="BI167" s="25">
        <v>7033.4380062947794</v>
      </c>
      <c r="BJ167" s="25">
        <v>7803.362579408441</v>
      </c>
      <c r="BK167" s="25">
        <v>8850.3784041866693</v>
      </c>
      <c r="BL167" s="25">
        <v>8909.8901511032946</v>
      </c>
      <c r="BM167" s="25">
        <v>7694.6337585059</v>
      </c>
      <c r="BN167" s="25">
        <v>9367.0168836483572</v>
      </c>
    </row>
    <row r="168" spans="1:66" x14ac:dyDescent="0.25">
      <c r="A168" s="25" t="s">
        <v>361</v>
      </c>
      <c r="B168" s="25" t="s">
        <v>181</v>
      </c>
      <c r="C168" s="25" t="s">
        <v>1255</v>
      </c>
      <c r="D168" s="25" t="s">
        <v>1256</v>
      </c>
      <c r="Z168" s="25">
        <v>1332.6405630309062</v>
      </c>
      <c r="AA168" s="25">
        <v>1435.7670965976968</v>
      </c>
      <c r="AB168" s="25">
        <v>1495.0173887066101</v>
      </c>
      <c r="AC168" s="25">
        <v>1121.6647631406095</v>
      </c>
      <c r="AD168" s="25">
        <v>1137.6856181600499</v>
      </c>
      <c r="AE168" s="25">
        <v>1465.4454363588493</v>
      </c>
      <c r="AF168" s="25">
        <v>1485.5337814278007</v>
      </c>
      <c r="AG168" s="25">
        <v>1533.4487082491707</v>
      </c>
      <c r="AH168" s="25">
        <v>1670.6952108939493</v>
      </c>
      <c r="AI168" s="25">
        <v>1172.4462866145425</v>
      </c>
      <c r="AJ168" s="25">
        <v>1072.6358351912875</v>
      </c>
      <c r="AK168" s="25">
        <v>587.30323172093779</v>
      </c>
      <c r="AL168" s="25">
        <v>339.52058688446476</v>
      </c>
      <c r="AM168" s="25">
        <v>405.97554992599527</v>
      </c>
      <c r="AN168" s="25">
        <v>631.92091496207513</v>
      </c>
      <c r="AO168" s="25">
        <v>580.91009183782023</v>
      </c>
      <c r="AP168" s="25">
        <v>505.59230927619234</v>
      </c>
      <c r="AQ168" s="25">
        <v>477.33412616396936</v>
      </c>
      <c r="AR168" s="25">
        <v>444.9945832986931</v>
      </c>
      <c r="AS168" s="25">
        <v>474.21709431983686</v>
      </c>
      <c r="AT168" s="25">
        <v>524.0540083635949</v>
      </c>
      <c r="AU168" s="25">
        <v>571.59497899491157</v>
      </c>
      <c r="AV168" s="25">
        <v>646.19247104665203</v>
      </c>
      <c r="AW168" s="25">
        <v>797.97772631082171</v>
      </c>
      <c r="AX168" s="25">
        <v>998.82938804566936</v>
      </c>
      <c r="AY168" s="25">
        <v>1334.212724178012</v>
      </c>
      <c r="AZ168" s="25">
        <v>1632.7275817273264</v>
      </c>
      <c r="BA168" s="25">
        <v>2136.5624018507228</v>
      </c>
      <c r="BB168" s="25">
        <v>1714.3618273845032</v>
      </c>
      <c r="BC168" s="25">
        <v>2643.2870831643481</v>
      </c>
      <c r="BD168" s="25">
        <v>3757.5654146040797</v>
      </c>
      <c r="BE168" s="25">
        <v>4351.8884607121499</v>
      </c>
      <c r="BF168" s="25">
        <v>4366.089536995717</v>
      </c>
      <c r="BG168" s="25">
        <v>4158.5214714975264</v>
      </c>
      <c r="BH168" s="25">
        <v>3875.321675047172</v>
      </c>
      <c r="BI168" s="25">
        <v>3658.3903003091641</v>
      </c>
      <c r="BJ168" s="25">
        <v>3687.1000033781079</v>
      </c>
      <c r="BK168" s="25">
        <v>4156.8469697801993</v>
      </c>
      <c r="BL168" s="25">
        <v>4404.8458302020754</v>
      </c>
      <c r="BM168" s="25">
        <v>4060.9505177003803</v>
      </c>
      <c r="BN168" s="25">
        <v>4534.9185886358146</v>
      </c>
    </row>
    <row r="169" spans="1:66" x14ac:dyDescent="0.25">
      <c r="A169" s="25" t="s">
        <v>534</v>
      </c>
      <c r="B169" s="25" t="s">
        <v>259</v>
      </c>
      <c r="C169" s="25" t="s">
        <v>1255</v>
      </c>
      <c r="D169" s="25" t="s">
        <v>1256</v>
      </c>
      <c r="AU169" s="25">
        <v>21981.784564815447</v>
      </c>
      <c r="AV169" s="25">
        <v>21379.024743762293</v>
      </c>
      <c r="AW169" s="25">
        <v>21139.063591893781</v>
      </c>
      <c r="AX169" s="25">
        <v>18763.152775567229</v>
      </c>
      <c r="AY169" s="25">
        <v>17714.633360770138</v>
      </c>
      <c r="AZ169" s="25">
        <v>16988.137281535815</v>
      </c>
      <c r="BA169" s="25">
        <v>17191.190201570826</v>
      </c>
      <c r="BB169" s="25">
        <v>14669.520611137765</v>
      </c>
      <c r="BC169" s="25">
        <v>14804.246725093106</v>
      </c>
      <c r="BD169" s="25">
        <v>13496.750782219095</v>
      </c>
      <c r="BE169" s="25">
        <v>13736.971973630907</v>
      </c>
      <c r="BF169" s="25">
        <v>14091.191180228525</v>
      </c>
      <c r="BG169" s="25">
        <v>15044.93589627674</v>
      </c>
      <c r="BH169" s="25">
        <v>16314.383549364456</v>
      </c>
      <c r="BI169" s="25">
        <v>21891.184793635537</v>
      </c>
      <c r="BJ169" s="25">
        <v>27584.743514932896</v>
      </c>
      <c r="BK169" s="25">
        <v>22886.674049464746</v>
      </c>
      <c r="BL169" s="25">
        <v>20659.640291542131</v>
      </c>
    </row>
    <row r="170" spans="1:66" x14ac:dyDescent="0.25">
      <c r="A170" s="25" t="s">
        <v>300</v>
      </c>
      <c r="B170" s="25" t="s">
        <v>146</v>
      </c>
      <c r="C170" s="25" t="s">
        <v>1255</v>
      </c>
      <c r="D170" s="25" t="s">
        <v>1256</v>
      </c>
      <c r="AJ170" s="25">
        <v>272.61390749006858</v>
      </c>
      <c r="AK170" s="25">
        <v>191.2178344029399</v>
      </c>
      <c r="AL170" s="25">
        <v>189.93529245385818</v>
      </c>
      <c r="AM170" s="25">
        <v>187.08460156822002</v>
      </c>
      <c r="AN170" s="25">
        <v>187.29386819475289</v>
      </c>
      <c r="AO170" s="25">
        <v>241.64738791185985</v>
      </c>
      <c r="AP170" s="25">
        <v>283.51421412940715</v>
      </c>
      <c r="AQ170" s="25">
        <v>313.06616067905105</v>
      </c>
      <c r="AR170" s="25">
        <v>346.57544922834535</v>
      </c>
      <c r="AS170" s="25">
        <v>319.35962084366741</v>
      </c>
      <c r="AT170" s="25">
        <v>296.26840691307899</v>
      </c>
      <c r="AU170" s="25">
        <v>302.54523369987771</v>
      </c>
      <c r="AV170" s="25">
        <v>326.07519086132874</v>
      </c>
      <c r="AW170" s="25">
        <v>383.27022189903835</v>
      </c>
      <c r="AX170" s="25">
        <v>416.80982418396599</v>
      </c>
      <c r="AY170" s="25">
        <v>435.33406329905802</v>
      </c>
      <c r="AZ170" s="25">
        <v>482.19856364837597</v>
      </c>
      <c r="BA170" s="25">
        <v>563.64963428865735</v>
      </c>
      <c r="BB170" s="25">
        <v>520.40263160914105</v>
      </c>
      <c r="BC170" s="25">
        <v>471.90436000989376</v>
      </c>
      <c r="BD170" s="25">
        <v>594.58614849010303</v>
      </c>
      <c r="BE170" s="25">
        <v>657.64503627549561</v>
      </c>
      <c r="BF170" s="25">
        <v>664.07726565393079</v>
      </c>
      <c r="BG170" s="25">
        <v>673.96947634208482</v>
      </c>
      <c r="BH170" s="25">
        <v>589.85943137707045</v>
      </c>
      <c r="BI170" s="25">
        <v>428.9264502985788</v>
      </c>
      <c r="BJ170" s="25">
        <v>461.41492784393955</v>
      </c>
      <c r="BK170" s="25">
        <v>503.30200918609705</v>
      </c>
      <c r="BL170" s="25">
        <v>506.81713913122451</v>
      </c>
      <c r="BM170" s="25">
        <v>448.84389136682177</v>
      </c>
      <c r="BN170" s="25">
        <v>500.44480852587901</v>
      </c>
    </row>
    <row r="171" spans="1:66" x14ac:dyDescent="0.25">
      <c r="A171" s="25" t="s">
        <v>344</v>
      </c>
      <c r="B171" s="25" t="s">
        <v>194</v>
      </c>
      <c r="C171" s="25" t="s">
        <v>1255</v>
      </c>
      <c r="D171" s="25" t="s">
        <v>1256</v>
      </c>
      <c r="F171" s="25">
        <v>181.8360960591547</v>
      </c>
      <c r="G171" s="25">
        <v>182.18189270781716</v>
      </c>
      <c r="H171" s="25">
        <v>181.09047644089858</v>
      </c>
      <c r="I171" s="25">
        <v>234.63335812746186</v>
      </c>
      <c r="J171" s="25">
        <v>258.99047956648212</v>
      </c>
      <c r="K171" s="25">
        <v>262.31226782650953</v>
      </c>
      <c r="L171" s="25">
        <v>269.83980203346584</v>
      </c>
      <c r="M171" s="25">
        <v>288.44180173399099</v>
      </c>
      <c r="N171" s="25">
        <v>265.16504447480861</v>
      </c>
      <c r="O171" s="25">
        <v>269.80449194846005</v>
      </c>
      <c r="P171" s="25">
        <v>283.98132516894543</v>
      </c>
      <c r="Q171" s="25">
        <v>321.71481478076521</v>
      </c>
      <c r="R171" s="25">
        <v>393.28244999436845</v>
      </c>
      <c r="S171" s="25">
        <v>474.51920618749858</v>
      </c>
      <c r="T171" s="25">
        <v>528.62003988916649</v>
      </c>
      <c r="U171" s="25">
        <v>565.57701281342543</v>
      </c>
      <c r="V171" s="25">
        <v>566.23030516077995</v>
      </c>
      <c r="W171" s="25">
        <v>553.76075117715595</v>
      </c>
      <c r="X171" s="25">
        <v>636.22342401947367</v>
      </c>
      <c r="Y171" s="25">
        <v>680.18610991020796</v>
      </c>
      <c r="Z171" s="25">
        <v>696.81572999598984</v>
      </c>
      <c r="AA171" s="25">
        <v>678.70879117879895</v>
      </c>
      <c r="AB171" s="25">
        <v>692.78734165651986</v>
      </c>
      <c r="AC171" s="25">
        <v>620.76082931688666</v>
      </c>
      <c r="AD171" s="25">
        <v>567.24977925415237</v>
      </c>
      <c r="AE171" s="25">
        <v>648.54514210384878</v>
      </c>
      <c r="AF171" s="25">
        <v>715.34032645470154</v>
      </c>
      <c r="AG171" s="25">
        <v>732.97351005039707</v>
      </c>
      <c r="AH171" s="25">
        <v>731.94689706200666</v>
      </c>
      <c r="AI171" s="25">
        <v>740.73617127287855</v>
      </c>
      <c r="AJ171" s="25">
        <v>1021.9234462359849</v>
      </c>
      <c r="AK171" s="25">
        <v>1010.1030306771687</v>
      </c>
      <c r="AL171" s="25">
        <v>840.26321661239569</v>
      </c>
      <c r="AM171" s="25">
        <v>862.27422279876964</v>
      </c>
      <c r="AN171" s="25">
        <v>904.09072353368083</v>
      </c>
      <c r="AO171" s="25">
        <v>898.51316191747594</v>
      </c>
      <c r="AP171" s="25">
        <v>851.42552755736824</v>
      </c>
      <c r="AQ171" s="25">
        <v>814.1703352833697</v>
      </c>
      <c r="AR171" s="25">
        <v>775.27201407975622</v>
      </c>
      <c r="AS171" s="25">
        <v>676.56902238144755</v>
      </c>
      <c r="AT171" s="25">
        <v>646.11511553289995</v>
      </c>
      <c r="AU171" s="25">
        <v>639.66758287710059</v>
      </c>
      <c r="AV171" s="25">
        <v>717.89986760823695</v>
      </c>
      <c r="AW171" s="25">
        <v>803.77791557511387</v>
      </c>
      <c r="AX171" s="25">
        <v>970.84236071924192</v>
      </c>
      <c r="AY171" s="25">
        <v>1259.5415050596062</v>
      </c>
      <c r="AZ171" s="25">
        <v>1357.1242851050235</v>
      </c>
      <c r="BA171" s="25">
        <v>1579.5115480657321</v>
      </c>
      <c r="BB171" s="25">
        <v>1389.3385330999763</v>
      </c>
      <c r="BC171" s="25">
        <v>1610.9206301843838</v>
      </c>
      <c r="BD171" s="25">
        <v>1879.7702429448163</v>
      </c>
      <c r="BE171" s="25">
        <v>1815.2189394792274</v>
      </c>
      <c r="BF171" s="25">
        <v>1892.096097824978</v>
      </c>
      <c r="BG171" s="25">
        <v>1677.1090194279416</v>
      </c>
      <c r="BH171" s="25">
        <v>1524.0733172793268</v>
      </c>
      <c r="BI171" s="25">
        <v>1536.8556148004673</v>
      </c>
      <c r="BJ171" s="25">
        <v>1587.8589041877351</v>
      </c>
      <c r="BK171" s="25">
        <v>1669.773476327174</v>
      </c>
      <c r="BL171" s="25">
        <v>1743.3013171607131</v>
      </c>
      <c r="BM171" s="25">
        <v>1702.4869589824762</v>
      </c>
      <c r="BN171" s="25">
        <v>1723.0138657536461</v>
      </c>
    </row>
    <row r="172" spans="1:66" x14ac:dyDescent="0.25">
      <c r="A172" s="25" t="s">
        <v>297</v>
      </c>
      <c r="B172" s="25" t="s">
        <v>186</v>
      </c>
      <c r="C172" s="25" t="s">
        <v>1255</v>
      </c>
      <c r="D172" s="25" t="s">
        <v>1256</v>
      </c>
      <c r="U172" s="25">
        <v>776.64433413748793</v>
      </c>
      <c r="V172" s="25">
        <v>893.91495238118478</v>
      </c>
      <c r="W172" s="25">
        <v>1087.6981606788436</v>
      </c>
      <c r="X172" s="25">
        <v>1275.0358264506447</v>
      </c>
      <c r="Y172" s="25">
        <v>1171.5760869978944</v>
      </c>
      <c r="Z172" s="25">
        <v>1165.1584197282332</v>
      </c>
      <c r="AA172" s="25">
        <v>1086.5350250684908</v>
      </c>
      <c r="AB172" s="25">
        <v>1088.4364013041122</v>
      </c>
      <c r="AC172" s="25">
        <v>1027.9939749705229</v>
      </c>
      <c r="AD172" s="25">
        <v>1054.4748349701197</v>
      </c>
      <c r="AE172" s="25">
        <v>1422.5565516459246</v>
      </c>
      <c r="AF172" s="25">
        <v>1815.3514048377865</v>
      </c>
      <c r="AG172" s="25">
        <v>2046.0479982563409</v>
      </c>
      <c r="AH172" s="25">
        <v>2075.5381683151777</v>
      </c>
      <c r="AI172" s="25">
        <v>2506.1793122670806</v>
      </c>
      <c r="AJ172" s="25">
        <v>2669.3277004061142</v>
      </c>
      <c r="AK172" s="25">
        <v>2973.206977424386</v>
      </c>
      <c r="AL172" s="25">
        <v>2973.7978209964263</v>
      </c>
      <c r="AM172" s="25">
        <v>3197.3310236795746</v>
      </c>
      <c r="AN172" s="25">
        <v>3599.5552019296106</v>
      </c>
      <c r="AO172" s="25">
        <v>3899.4351924499647</v>
      </c>
      <c r="AP172" s="25">
        <v>3646.630625990012</v>
      </c>
      <c r="AQ172" s="25">
        <v>3593.2340808954723</v>
      </c>
      <c r="AR172" s="25">
        <v>3695.9349090943433</v>
      </c>
      <c r="AS172" s="25">
        <v>3929.0754950336445</v>
      </c>
      <c r="AT172" s="25">
        <v>3856.6252268686421</v>
      </c>
      <c r="AU172" s="25">
        <v>4018.9488973186367</v>
      </c>
      <c r="AV172" s="25">
        <v>4793.718179001613</v>
      </c>
      <c r="AW172" s="25">
        <v>5388.0657836736482</v>
      </c>
      <c r="AX172" s="25">
        <v>5282.9060215563504</v>
      </c>
      <c r="AY172" s="25">
        <v>5695.9693270492844</v>
      </c>
      <c r="AZ172" s="25">
        <v>6574.6543381149295</v>
      </c>
      <c r="BA172" s="25">
        <v>8030.0630053730374</v>
      </c>
      <c r="BB172" s="25">
        <v>7318.126409724222</v>
      </c>
      <c r="BC172" s="25">
        <v>8000.3764318215426</v>
      </c>
      <c r="BD172" s="25">
        <v>9197.0269715206105</v>
      </c>
      <c r="BE172" s="25">
        <v>9291.2276186189902</v>
      </c>
      <c r="BF172" s="25">
        <v>9637.0026500095792</v>
      </c>
      <c r="BG172" s="25">
        <v>10153.938218486741</v>
      </c>
      <c r="BH172" s="25">
        <v>9260.4473025063544</v>
      </c>
      <c r="BI172" s="25">
        <v>9681.6185668967355</v>
      </c>
      <c r="BJ172" s="25">
        <v>10484.908362041104</v>
      </c>
      <c r="BK172" s="25">
        <v>11208.343818447358</v>
      </c>
      <c r="BL172" s="25">
        <v>11097.168977136957</v>
      </c>
      <c r="BM172" s="25">
        <v>8632.7528587245779</v>
      </c>
      <c r="BN172" s="25">
        <v>8812.1082489750697</v>
      </c>
    </row>
    <row r="173" spans="1:66" x14ac:dyDescent="0.25">
      <c r="A173" s="25" t="s">
        <v>296</v>
      </c>
      <c r="B173" s="25" t="s">
        <v>219</v>
      </c>
      <c r="C173" s="25" t="s">
        <v>1255</v>
      </c>
      <c r="D173" s="25" t="s">
        <v>1256</v>
      </c>
      <c r="E173" s="25">
        <v>44.523942990175549</v>
      </c>
      <c r="F173" s="25">
        <v>46.581585169007873</v>
      </c>
      <c r="G173" s="25">
        <v>47.698383914874327</v>
      </c>
      <c r="H173" s="25">
        <v>48.505428353626044</v>
      </c>
      <c r="I173" s="25">
        <v>48.293285347725167</v>
      </c>
      <c r="J173" s="25">
        <v>55.498224411140633</v>
      </c>
      <c r="K173" s="25">
        <v>61.407638400859796</v>
      </c>
      <c r="L173" s="25">
        <v>62.01992808129021</v>
      </c>
      <c r="M173" s="25">
        <v>54.916298730446634</v>
      </c>
      <c r="N173" s="25">
        <v>58.009429194182836</v>
      </c>
      <c r="O173" s="25">
        <v>61.76552389105759</v>
      </c>
      <c r="P173" s="25">
        <v>75.663692022251496</v>
      </c>
      <c r="Q173" s="25">
        <v>81.891355921259546</v>
      </c>
      <c r="R173" s="25">
        <v>87.227489530221987</v>
      </c>
      <c r="S173" s="25">
        <v>104.79718483328286</v>
      </c>
      <c r="T173" s="25">
        <v>113.87997338598753</v>
      </c>
      <c r="U173" s="25">
        <v>120.87262476989741</v>
      </c>
      <c r="V173" s="25">
        <v>141.01037549876298</v>
      </c>
      <c r="W173" s="25">
        <v>160.93876623755048</v>
      </c>
      <c r="X173" s="25">
        <v>174.18676302898422</v>
      </c>
      <c r="Y173" s="25">
        <v>198.0111238915737</v>
      </c>
      <c r="Z173" s="25">
        <v>193.01502592591726</v>
      </c>
      <c r="AA173" s="25">
        <v>179.72995917769671</v>
      </c>
      <c r="AB173" s="25">
        <v>181.53764279817415</v>
      </c>
      <c r="AC173" s="25">
        <v>173.44954923198398</v>
      </c>
      <c r="AD173" s="25">
        <v>155.65569834511328</v>
      </c>
      <c r="AE173" s="25">
        <v>154.39533180414989</v>
      </c>
      <c r="AF173" s="25">
        <v>145.32290659139446</v>
      </c>
      <c r="AG173" s="25">
        <v>159.77473966439601</v>
      </c>
      <c r="AH173" s="25">
        <v>175.21940032106724</v>
      </c>
      <c r="AI173" s="25">
        <v>199.98636358031814</v>
      </c>
      <c r="AJ173" s="25">
        <v>229.52739554990961</v>
      </c>
      <c r="AK173" s="25">
        <v>185.78586743719544</v>
      </c>
      <c r="AL173" s="25">
        <v>213.24052523280039</v>
      </c>
      <c r="AM173" s="25">
        <v>121.26406541913943</v>
      </c>
      <c r="AN173" s="25">
        <v>141.95434735775822</v>
      </c>
      <c r="AO173" s="25">
        <v>227.5849064441411</v>
      </c>
      <c r="AP173" s="25">
        <v>259.45049412996735</v>
      </c>
      <c r="AQ173" s="25">
        <v>165.89528349267724</v>
      </c>
      <c r="AR173" s="25">
        <v>163.61420153766718</v>
      </c>
      <c r="AS173" s="25">
        <v>156.38581679028616</v>
      </c>
      <c r="AT173" s="25">
        <v>150.1489426300264</v>
      </c>
      <c r="AU173" s="25">
        <v>298.43341042253422</v>
      </c>
      <c r="AV173" s="25">
        <v>267.39901193595853</v>
      </c>
      <c r="AW173" s="25">
        <v>282.56710756898877</v>
      </c>
      <c r="AX173" s="25">
        <v>289.55521478718839</v>
      </c>
      <c r="AY173" s="25">
        <v>308.1636182291071</v>
      </c>
      <c r="AZ173" s="25">
        <v>332.25909455442383</v>
      </c>
      <c r="BA173" s="25">
        <v>387.60572119128977</v>
      </c>
      <c r="BB173" s="25">
        <v>438.21185681535644</v>
      </c>
      <c r="BC173" s="25">
        <v>478.66868846961302</v>
      </c>
      <c r="BD173" s="25">
        <v>534.95105019938796</v>
      </c>
      <c r="BE173" s="25">
        <v>391.56170519722372</v>
      </c>
      <c r="BF173" s="25">
        <v>348.42987367926054</v>
      </c>
      <c r="BG173" s="25">
        <v>371.26952170674105</v>
      </c>
      <c r="BH173" s="25">
        <v>380.59698768377427</v>
      </c>
      <c r="BI173" s="25">
        <v>315.77798710007147</v>
      </c>
      <c r="BJ173" s="25">
        <v>506.1372944363988</v>
      </c>
      <c r="BK173" s="25">
        <v>544.59345925328614</v>
      </c>
      <c r="BL173" s="25">
        <v>591.84708370988881</v>
      </c>
      <c r="BM173" s="25">
        <v>636.28630959005125</v>
      </c>
      <c r="BN173" s="25">
        <v>642.65691578277745</v>
      </c>
    </row>
    <row r="174" spans="1:66" x14ac:dyDescent="0.25">
      <c r="A174" s="25" t="s">
        <v>379</v>
      </c>
      <c r="B174" s="25" t="s">
        <v>69</v>
      </c>
      <c r="C174" s="25" t="s">
        <v>1255</v>
      </c>
      <c r="D174" s="25" t="s">
        <v>1256</v>
      </c>
      <c r="E174" s="25">
        <v>234.93889743743452</v>
      </c>
      <c r="F174" s="25">
        <v>225.93359353705901</v>
      </c>
      <c r="G174" s="25">
        <v>230.26059374919498</v>
      </c>
      <c r="H174" s="25">
        <v>279.71754052224401</v>
      </c>
      <c r="I174" s="25">
        <v>289.00922780717258</v>
      </c>
      <c r="J174" s="25">
        <v>310.32792580375906</v>
      </c>
      <c r="K174" s="25">
        <v>321.09416045208059</v>
      </c>
      <c r="L174" s="25">
        <v>317.42421047108616</v>
      </c>
      <c r="M174" s="25">
        <v>323.40248666298487</v>
      </c>
      <c r="N174" s="25">
        <v>347.373094217681</v>
      </c>
      <c r="O174" s="25">
        <v>357.65679936380883</v>
      </c>
      <c r="P174" s="25">
        <v>383.67147171399944</v>
      </c>
      <c r="Q174" s="25">
        <v>445.35015778316938</v>
      </c>
      <c r="R174" s="25">
        <v>661.02269101028014</v>
      </c>
      <c r="S174" s="25">
        <v>799.93197885749646</v>
      </c>
      <c r="T174" s="25">
        <v>764.56637859081309</v>
      </c>
      <c r="U174" s="25">
        <v>886.23004320436667</v>
      </c>
      <c r="V174" s="25">
        <v>1027.2929113751591</v>
      </c>
      <c r="W174" s="25">
        <v>1246.5583088062046</v>
      </c>
      <c r="X174" s="25">
        <v>1576.0488059056001</v>
      </c>
      <c r="Y174" s="25">
        <v>1774.7402968881518</v>
      </c>
      <c r="Z174" s="25">
        <v>1769.0994020031139</v>
      </c>
      <c r="AA174" s="25">
        <v>1852.2564840294897</v>
      </c>
      <c r="AB174" s="25">
        <v>2047.7702878932228</v>
      </c>
      <c r="AC174" s="25">
        <v>2234.2572038268904</v>
      </c>
      <c r="AD174" s="25">
        <v>2000.1482855772008</v>
      </c>
      <c r="AE174" s="25">
        <v>1728.6848051119564</v>
      </c>
      <c r="AF174" s="25">
        <v>1947.8082384693389</v>
      </c>
      <c r="AG174" s="25">
        <v>2072.0776861698928</v>
      </c>
      <c r="AH174" s="25">
        <v>2216.2504458435105</v>
      </c>
      <c r="AI174" s="25">
        <v>2441.7419905489451</v>
      </c>
      <c r="AJ174" s="25">
        <v>2653.5261691313303</v>
      </c>
      <c r="AK174" s="25">
        <v>3113.645677129201</v>
      </c>
      <c r="AL174" s="25">
        <v>3433.1627874536493</v>
      </c>
      <c r="AM174" s="25">
        <v>3728.1104809359017</v>
      </c>
      <c r="AN174" s="25">
        <v>4329.7079981979014</v>
      </c>
      <c r="AO174" s="25">
        <v>4798.611769986207</v>
      </c>
      <c r="AP174" s="25">
        <v>4637.8656612556488</v>
      </c>
      <c r="AQ174" s="25">
        <v>3263.3348830229938</v>
      </c>
      <c r="AR174" s="25">
        <v>3492.6701248967379</v>
      </c>
      <c r="AS174" s="25">
        <v>4043.6629231287679</v>
      </c>
      <c r="AT174" s="25">
        <v>3913.4293864794636</v>
      </c>
      <c r="AU174" s="25">
        <v>4165.7261036385889</v>
      </c>
      <c r="AV174" s="25">
        <v>4461.8473254675855</v>
      </c>
      <c r="AW174" s="25">
        <v>4952.2139579904606</v>
      </c>
      <c r="AX174" s="25">
        <v>5587.0247797297543</v>
      </c>
      <c r="AY174" s="25">
        <v>6209.1261670589929</v>
      </c>
      <c r="AZ174" s="25">
        <v>7243.4568006981326</v>
      </c>
      <c r="BA174" s="25">
        <v>8474.5877622237895</v>
      </c>
      <c r="BB174" s="25">
        <v>7292.4949731477964</v>
      </c>
      <c r="BC174" s="25">
        <v>9040.5684946452384</v>
      </c>
      <c r="BD174" s="25">
        <v>10399.370212571352</v>
      </c>
      <c r="BE174" s="25">
        <v>10817.431710078306</v>
      </c>
      <c r="BF174" s="25">
        <v>10970.104299603312</v>
      </c>
      <c r="BG174" s="25">
        <v>11319.061944848245</v>
      </c>
      <c r="BH174" s="25">
        <v>9955.2427216762644</v>
      </c>
      <c r="BI174" s="25">
        <v>9817.787090310092</v>
      </c>
      <c r="BJ174" s="25">
        <v>10259.304806481139</v>
      </c>
      <c r="BK174" s="25">
        <v>11380.079220973967</v>
      </c>
      <c r="BL174" s="25">
        <v>11432.826034656748</v>
      </c>
      <c r="BM174" s="25">
        <v>10412.347667749935</v>
      </c>
      <c r="BN174" s="25">
        <v>11371.099019281037</v>
      </c>
    </row>
    <row r="175" spans="1:66" x14ac:dyDescent="0.25">
      <c r="A175" s="25" t="s">
        <v>973</v>
      </c>
      <c r="B175" s="25" t="s">
        <v>40</v>
      </c>
      <c r="C175" s="25" t="s">
        <v>1255</v>
      </c>
      <c r="D175" s="25" t="s">
        <v>1256</v>
      </c>
      <c r="E175" s="25">
        <v>2939.4483351073118</v>
      </c>
      <c r="F175" s="25">
        <v>2991.5928965540602</v>
      </c>
      <c r="G175" s="25">
        <v>3155.0975377896484</v>
      </c>
      <c r="H175" s="25">
        <v>3283.1414530138763</v>
      </c>
      <c r="I175" s="25">
        <v>3480.4269445668747</v>
      </c>
      <c r="J175" s="25">
        <v>3729.9697036070002</v>
      </c>
      <c r="K175" s="25">
        <v>4044.2472152573282</v>
      </c>
      <c r="L175" s="25">
        <v>4231.8673508310812</v>
      </c>
      <c r="M175" s="25">
        <v>4579.9822599237741</v>
      </c>
      <c r="N175" s="25">
        <v>4912.48759451772</v>
      </c>
      <c r="O175" s="25">
        <v>5129.0918439618536</v>
      </c>
      <c r="P175" s="25">
        <v>5504.8158184363774</v>
      </c>
      <c r="Q175" s="25">
        <v>5997.4856317577978</v>
      </c>
      <c r="R175" s="25">
        <v>6640.8059878230442</v>
      </c>
      <c r="S175" s="25">
        <v>7206.8167966800393</v>
      </c>
      <c r="T175" s="25">
        <v>7773.0846894499437</v>
      </c>
      <c r="U175" s="25">
        <v>8613.0289892459587</v>
      </c>
      <c r="V175" s="25">
        <v>9400.4658374197006</v>
      </c>
      <c r="W175" s="25">
        <v>10424.529083988398</v>
      </c>
      <c r="X175" s="25">
        <v>11515.456023807257</v>
      </c>
      <c r="Y175" s="25">
        <v>12437.776504638239</v>
      </c>
      <c r="Z175" s="25">
        <v>13816.07938641339</v>
      </c>
      <c r="AA175" s="25">
        <v>14242.845458450382</v>
      </c>
      <c r="AB175" s="25">
        <v>15336.6302303339</v>
      </c>
      <c r="AC175" s="25">
        <v>16803.68988066465</v>
      </c>
      <c r="AD175" s="25">
        <v>17833.072741268701</v>
      </c>
      <c r="AE175" s="25">
        <v>18619.663293275033</v>
      </c>
      <c r="AF175" s="25">
        <v>19672.459436974554</v>
      </c>
      <c r="AG175" s="25">
        <v>21172.753394983709</v>
      </c>
      <c r="AH175" s="25">
        <v>22644.656500721856</v>
      </c>
      <c r="AI175" s="25">
        <v>23645.614314815881</v>
      </c>
      <c r="AJ175" s="25">
        <v>24086.216451796958</v>
      </c>
      <c r="AK175" s="25">
        <v>24967.706320187506</v>
      </c>
      <c r="AL175" s="25">
        <v>25765.541553378804</v>
      </c>
      <c r="AM175" s="25">
        <v>26925.461511744084</v>
      </c>
      <c r="AN175" s="25">
        <v>27891.387442918145</v>
      </c>
      <c r="AO175" s="25">
        <v>29105.320862510347</v>
      </c>
      <c r="AP175" s="25">
        <v>30518.039618032755</v>
      </c>
      <c r="AQ175" s="25">
        <v>31691.917776121605</v>
      </c>
      <c r="AR175" s="25">
        <v>33320.922294603879</v>
      </c>
      <c r="AS175" s="25">
        <v>35151.329602333448</v>
      </c>
      <c r="AT175" s="25">
        <v>35831.379374999742</v>
      </c>
      <c r="AU175" s="25">
        <v>36651.829107725018</v>
      </c>
      <c r="AV175" s="25">
        <v>38395.221576375923</v>
      </c>
      <c r="AW175" s="25">
        <v>40788.093535368265</v>
      </c>
      <c r="AX175" s="25">
        <v>43368.252426432933</v>
      </c>
      <c r="AY175" s="25">
        <v>45741.032585538822</v>
      </c>
      <c r="AZ175" s="25">
        <v>47727.482039844457</v>
      </c>
      <c r="BA175" s="25">
        <v>48398.102948966232</v>
      </c>
      <c r="BB175" s="25">
        <v>46581.283538680167</v>
      </c>
      <c r="BC175" s="25">
        <v>48552.942405516776</v>
      </c>
      <c r="BD175" s="25">
        <v>50289.024403715805</v>
      </c>
      <c r="BE175" s="25">
        <v>51881.170886383865</v>
      </c>
      <c r="BF175" s="25">
        <v>53234.150098465005</v>
      </c>
      <c r="BG175" s="25">
        <v>54714.470928619136</v>
      </c>
      <c r="BH175" s="25">
        <v>55452.42138395759</v>
      </c>
      <c r="BI175" s="25">
        <v>56312.434884853676</v>
      </c>
      <c r="BJ175" s="25">
        <v>58430.198595882095</v>
      </c>
      <c r="BK175" s="25">
        <v>61158.563559091192</v>
      </c>
      <c r="BL175" s="25">
        <v>63175.740130227838</v>
      </c>
      <c r="BM175" s="25">
        <v>61000.855258946052</v>
      </c>
      <c r="BN175" s="25">
        <v>67514.023115881238</v>
      </c>
    </row>
    <row r="176" spans="1:66" x14ac:dyDescent="0.25">
      <c r="A176" s="25" t="s">
        <v>331</v>
      </c>
      <c r="B176" s="25" t="s">
        <v>184</v>
      </c>
      <c r="C176" s="25" t="s">
        <v>1255</v>
      </c>
      <c r="D176" s="25" t="s">
        <v>1256</v>
      </c>
      <c r="Y176" s="25">
        <v>2289.9152940816753</v>
      </c>
      <c r="Z176" s="25">
        <v>2081.3911065876609</v>
      </c>
      <c r="AA176" s="25">
        <v>1917.2343834655037</v>
      </c>
      <c r="AB176" s="25">
        <v>2030.1802432172603</v>
      </c>
      <c r="AC176" s="25">
        <v>1678.7919089939517</v>
      </c>
      <c r="AD176" s="25">
        <v>1342.2531841327168</v>
      </c>
      <c r="AE176" s="25">
        <v>1459.0211341757085</v>
      </c>
      <c r="AF176" s="25">
        <v>1787.4670865484202</v>
      </c>
      <c r="AG176" s="25">
        <v>1866.7980707321251</v>
      </c>
      <c r="AH176" s="25">
        <v>1829.0717501419176</v>
      </c>
      <c r="AI176" s="25">
        <v>1947.0629109036004</v>
      </c>
      <c r="AJ176" s="25">
        <v>2029.8615490451664</v>
      </c>
      <c r="AK176" s="25">
        <v>2260.8103586482698</v>
      </c>
      <c r="AL176" s="25">
        <v>2090.6917897946196</v>
      </c>
      <c r="AM176" s="25">
        <v>2303.3305552608849</v>
      </c>
      <c r="AN176" s="25">
        <v>2443.9958528686225</v>
      </c>
      <c r="AO176" s="25">
        <v>2398.2574387031627</v>
      </c>
      <c r="AP176" s="25">
        <v>2446.928577641424</v>
      </c>
      <c r="AQ176" s="25">
        <v>2236.6715017924489</v>
      </c>
      <c r="AR176" s="25">
        <v>2193.2236152105334</v>
      </c>
      <c r="AS176" s="25">
        <v>2185.6041151931204</v>
      </c>
      <c r="AT176" s="25">
        <v>1950.6485363325378</v>
      </c>
      <c r="AU176" s="25">
        <v>1808.8848993855454</v>
      </c>
      <c r="AV176" s="25">
        <v>2621.7003949742043</v>
      </c>
      <c r="AW176" s="25">
        <v>3464.4182257633688</v>
      </c>
      <c r="AX176" s="25">
        <v>3739.5317174057377</v>
      </c>
      <c r="AY176" s="25">
        <v>4059.10134796275</v>
      </c>
      <c r="AZ176" s="25">
        <v>4405.4103987091657</v>
      </c>
      <c r="BA176" s="25">
        <v>4212.3671971850235</v>
      </c>
      <c r="BB176" s="25">
        <v>4295.3871433412132</v>
      </c>
      <c r="BC176" s="25">
        <v>5394.9967116687412</v>
      </c>
      <c r="BD176" s="25">
        <v>5806.7482460535148</v>
      </c>
      <c r="BE176" s="25">
        <v>5942.2927397402673</v>
      </c>
      <c r="BF176" s="25">
        <v>5392.0949382563367</v>
      </c>
      <c r="BG176" s="25">
        <v>5469.9014000363659</v>
      </c>
      <c r="BH176" s="25">
        <v>4896.6152600137675</v>
      </c>
      <c r="BI176" s="25">
        <v>4546.9866875495754</v>
      </c>
      <c r="BJ176" s="25">
        <v>5367.1146744478801</v>
      </c>
      <c r="BK176" s="25">
        <v>5588.3928641194234</v>
      </c>
      <c r="BL176" s="25">
        <v>5028.2953423951067</v>
      </c>
      <c r="BM176" s="25">
        <v>4157.0195061914756</v>
      </c>
      <c r="BN176" s="25">
        <v>4729.270937352574</v>
      </c>
    </row>
    <row r="177" spans="1:66" x14ac:dyDescent="0.25">
      <c r="A177" s="25" t="s">
        <v>525</v>
      </c>
      <c r="B177" s="25" t="s">
        <v>197</v>
      </c>
      <c r="C177" s="25" t="s">
        <v>1255</v>
      </c>
      <c r="D177" s="25" t="s">
        <v>1256</v>
      </c>
      <c r="J177" s="25">
        <v>1763.4750530985716</v>
      </c>
      <c r="K177" s="25">
        <v>1756.2196393834786</v>
      </c>
      <c r="L177" s="25">
        <v>1865.6659841487924</v>
      </c>
      <c r="M177" s="25">
        <v>2165.9011291985876</v>
      </c>
      <c r="N177" s="25">
        <v>2529.8927026857586</v>
      </c>
      <c r="O177" s="25">
        <v>3203.7114617551433</v>
      </c>
      <c r="P177" s="25">
        <v>3449.8814807093622</v>
      </c>
      <c r="Q177" s="25">
        <v>4038.3187008773266</v>
      </c>
      <c r="R177" s="25">
        <v>4220.182101399917</v>
      </c>
      <c r="S177" s="25">
        <v>4865.6754177898156</v>
      </c>
      <c r="T177" s="25">
        <v>6163.4125832603077</v>
      </c>
      <c r="U177" s="25">
        <v>5957.563617051851</v>
      </c>
      <c r="V177" s="25">
        <v>6158.9715245347616</v>
      </c>
      <c r="W177" s="25">
        <v>6152.7613982806279</v>
      </c>
      <c r="X177" s="25">
        <v>7561.1965664537956</v>
      </c>
      <c r="Y177" s="25">
        <v>8443.1557208007052</v>
      </c>
      <c r="Z177" s="25">
        <v>6817.8349594859892</v>
      </c>
      <c r="AA177" s="25">
        <v>6208.6470250014736</v>
      </c>
      <c r="AB177" s="25">
        <v>5540.4027860979395</v>
      </c>
      <c r="AC177" s="25">
        <v>5249.3649382449048</v>
      </c>
      <c r="AD177" s="25">
        <v>5534.6124577558203</v>
      </c>
      <c r="AE177" s="25">
        <v>7634.7093058977935</v>
      </c>
      <c r="AF177" s="25">
        <v>9271.608127715881</v>
      </c>
      <c r="AG177" s="25">
        <v>12665.90594651979</v>
      </c>
      <c r="AH177" s="25">
        <v>13092.325512897358</v>
      </c>
      <c r="AI177" s="25">
        <v>14800.791252694395</v>
      </c>
      <c r="AJ177" s="25">
        <v>15133.162425514651</v>
      </c>
      <c r="AK177" s="25">
        <v>16261.955358280378</v>
      </c>
      <c r="AL177" s="25">
        <v>15297.048131724971</v>
      </c>
      <c r="AM177" s="25">
        <v>16037.024846674714</v>
      </c>
      <c r="AN177" s="25">
        <v>18721.065260036688</v>
      </c>
      <c r="AO177" s="25">
        <v>18257.216433479665</v>
      </c>
      <c r="AP177" s="25">
        <v>16339.801167425812</v>
      </c>
      <c r="AQ177" s="25">
        <v>17324.252830769758</v>
      </c>
      <c r="AR177" s="25">
        <v>17435.74763600505</v>
      </c>
      <c r="AS177" s="25">
        <v>16039.173882464198</v>
      </c>
      <c r="AT177" s="25">
        <v>15174.27743088615</v>
      </c>
      <c r="AU177" s="25">
        <v>16885.896126173702</v>
      </c>
      <c r="AV177" s="25">
        <v>21817.323805232594</v>
      </c>
      <c r="AW177" s="25">
        <v>25770.540990458998</v>
      </c>
      <c r="AX177" s="25">
        <v>26861.710586716974</v>
      </c>
      <c r="AY177" s="25">
        <v>29604.04382486939</v>
      </c>
      <c r="AZ177" s="25">
        <v>36864.877920268227</v>
      </c>
      <c r="BA177" s="25">
        <v>37353.750776720291</v>
      </c>
      <c r="BB177" s="25">
        <v>35391.080175415373</v>
      </c>
      <c r="BC177" s="25">
        <v>37494.884372557593</v>
      </c>
      <c r="BD177" s="25">
        <v>40697.630072702937</v>
      </c>
      <c r="BE177" s="25">
        <v>37294.027263924036</v>
      </c>
      <c r="BF177" s="25">
        <v>38503.263059982863</v>
      </c>
      <c r="BG177" s="25">
        <v>39675.581938779578</v>
      </c>
      <c r="BH177" s="25">
        <v>32520.304565461105</v>
      </c>
      <c r="BI177" s="25">
        <v>32391.201966746088</v>
      </c>
      <c r="BJ177" s="25">
        <v>33976.548526438666</v>
      </c>
      <c r="BK177" s="25">
        <v>36382.495533522131</v>
      </c>
      <c r="BL177" s="25">
        <v>34788.5403146811</v>
      </c>
      <c r="BM177" s="25">
        <v>34694.550401702822</v>
      </c>
    </row>
    <row r="178" spans="1:66" x14ac:dyDescent="0.25">
      <c r="A178" s="25" t="s">
        <v>345</v>
      </c>
      <c r="B178" s="25" t="s">
        <v>208</v>
      </c>
      <c r="C178" s="25" t="s">
        <v>1255</v>
      </c>
      <c r="D178" s="25" t="s">
        <v>1256</v>
      </c>
      <c r="E178" s="25">
        <v>132.65177098341547</v>
      </c>
      <c r="F178" s="25">
        <v>139.34032339536498</v>
      </c>
      <c r="G178" s="25">
        <v>148.18915991658773</v>
      </c>
      <c r="H178" s="25">
        <v>158.71606449228037</v>
      </c>
      <c r="I178" s="25">
        <v>153.25971700529109</v>
      </c>
      <c r="J178" s="25">
        <v>172.03967898739464</v>
      </c>
      <c r="K178" s="25">
        <v>174.35491295025952</v>
      </c>
      <c r="L178" s="25">
        <v>160.59183086191015</v>
      </c>
      <c r="M178" s="25">
        <v>150.38121230297637</v>
      </c>
      <c r="N178" s="25">
        <v>142.69918493305596</v>
      </c>
      <c r="O178" s="25">
        <v>144.08509387070328</v>
      </c>
      <c r="P178" s="25">
        <v>149.54204139578206</v>
      </c>
      <c r="Q178" s="25">
        <v>155.77699047203362</v>
      </c>
      <c r="R178" s="25">
        <v>193.05505542606053</v>
      </c>
      <c r="S178" s="25">
        <v>203.56649585538855</v>
      </c>
      <c r="T178" s="25">
        <v>202.25710099061382</v>
      </c>
      <c r="U178" s="25">
        <v>199.53158639901599</v>
      </c>
      <c r="V178" s="25">
        <v>235.18863837557956</v>
      </c>
      <c r="W178" s="25">
        <v>313.89944639859635</v>
      </c>
      <c r="X178" s="25">
        <v>362.4959638309212</v>
      </c>
      <c r="Y178" s="25">
        <v>418.85526572608484</v>
      </c>
      <c r="Z178" s="25">
        <v>352.20552016480531</v>
      </c>
      <c r="AA178" s="25">
        <v>318.05823057567392</v>
      </c>
      <c r="AB178" s="25">
        <v>276.1827998550645</v>
      </c>
      <c r="AC178" s="25">
        <v>217.46923604181711</v>
      </c>
      <c r="AD178" s="25">
        <v>208.29710577487441</v>
      </c>
      <c r="AE178" s="25">
        <v>267.47124307996688</v>
      </c>
      <c r="AF178" s="25">
        <v>304.68357643626422</v>
      </c>
      <c r="AG178" s="25">
        <v>302.09681222790442</v>
      </c>
      <c r="AH178" s="25">
        <v>280.14129991092716</v>
      </c>
      <c r="AI178" s="25">
        <v>437.5899949916224</v>
      </c>
      <c r="AJ178" s="25">
        <v>396.41699175198721</v>
      </c>
      <c r="AK178" s="25">
        <v>395.27516277346672</v>
      </c>
      <c r="AL178" s="25">
        <v>344.53400634971786</v>
      </c>
      <c r="AM178" s="25">
        <v>211.38649248685982</v>
      </c>
      <c r="AN178" s="25">
        <v>242.62039672135271</v>
      </c>
      <c r="AO178" s="25">
        <v>244.8137790413729</v>
      </c>
      <c r="AP178" s="25">
        <v>225.0220766366233</v>
      </c>
      <c r="AQ178" s="25">
        <v>250.65746169788667</v>
      </c>
      <c r="AR178" s="25">
        <v>232.18738639995314</v>
      </c>
      <c r="AS178" s="25">
        <v>197.83268344164324</v>
      </c>
      <c r="AT178" s="25">
        <v>208.37705993637962</v>
      </c>
      <c r="AU178" s="25">
        <v>228.23590859627777</v>
      </c>
      <c r="AV178" s="25">
        <v>268.34989299645474</v>
      </c>
      <c r="AW178" s="25">
        <v>286.49006581406519</v>
      </c>
      <c r="AX178" s="25">
        <v>321.72366118434775</v>
      </c>
      <c r="AY178" s="25">
        <v>336.28195027779896</v>
      </c>
      <c r="AZ178" s="25">
        <v>390.28448024548157</v>
      </c>
      <c r="BA178" s="25">
        <v>478.50255895243691</v>
      </c>
      <c r="BB178" s="25">
        <v>464.05799897091708</v>
      </c>
      <c r="BC178" s="25">
        <v>476.86953216730393</v>
      </c>
      <c r="BD178" s="25">
        <v>512.59533501286148</v>
      </c>
      <c r="BE178" s="25">
        <v>529.74445814169371</v>
      </c>
      <c r="BF178" s="25">
        <v>552.56913896341723</v>
      </c>
      <c r="BG178" s="25">
        <v>564.5967488020184</v>
      </c>
      <c r="BH178" s="25">
        <v>484.15313735080088</v>
      </c>
      <c r="BI178" s="25">
        <v>500.21491126653518</v>
      </c>
      <c r="BJ178" s="25">
        <v>517.77157227137127</v>
      </c>
      <c r="BK178" s="25">
        <v>570.72392195359214</v>
      </c>
      <c r="BL178" s="25">
        <v>554.09938925985455</v>
      </c>
      <c r="BM178" s="25">
        <v>567.66989226161104</v>
      </c>
      <c r="BN178" s="25">
        <v>594.92510887125843</v>
      </c>
    </row>
    <row r="179" spans="1:66" x14ac:dyDescent="0.25">
      <c r="A179" s="25" t="s">
        <v>346</v>
      </c>
      <c r="B179" s="25" t="s">
        <v>95</v>
      </c>
      <c r="C179" s="25" t="s">
        <v>1255</v>
      </c>
      <c r="D179" s="25" t="s">
        <v>1256</v>
      </c>
      <c r="E179" s="25">
        <v>92.960465601946467</v>
      </c>
      <c r="F179" s="25">
        <v>96.979029979510472</v>
      </c>
      <c r="G179" s="25">
        <v>104.38702854306008</v>
      </c>
      <c r="H179" s="25">
        <v>107.54057258507133</v>
      </c>
      <c r="I179" s="25">
        <v>113.16871660596492</v>
      </c>
      <c r="J179" s="25">
        <v>117.18863482765232</v>
      </c>
      <c r="K179" s="25">
        <v>124.30779252778878</v>
      </c>
      <c r="L179" s="25">
        <v>99.406078760403886</v>
      </c>
      <c r="M179" s="25">
        <v>97.201742692970456</v>
      </c>
      <c r="N179" s="25">
        <v>121.24537296755342</v>
      </c>
      <c r="O179" s="25">
        <v>224.10448465902465</v>
      </c>
      <c r="P179" s="25">
        <v>160.24873613783024</v>
      </c>
      <c r="Q179" s="25">
        <v>209.2260447800758</v>
      </c>
      <c r="R179" s="25">
        <v>252.23269394853003</v>
      </c>
      <c r="S179" s="25">
        <v>402.84991232045735</v>
      </c>
      <c r="T179" s="25">
        <v>438.33130222095804</v>
      </c>
      <c r="U179" s="25">
        <v>556.70217044523031</v>
      </c>
      <c r="V179" s="25">
        <v>536.21617892585016</v>
      </c>
      <c r="W179" s="25">
        <v>527.31128060648064</v>
      </c>
      <c r="X179" s="25">
        <v>662.26396091779316</v>
      </c>
      <c r="Y179" s="25">
        <v>874.40207099774591</v>
      </c>
      <c r="Z179" s="25">
        <v>2180.1976208396086</v>
      </c>
      <c r="AA179" s="25">
        <v>1843.9093526422976</v>
      </c>
      <c r="AB179" s="25">
        <v>1222.6293041630461</v>
      </c>
      <c r="AC179" s="25">
        <v>902.21584991761995</v>
      </c>
      <c r="AD179" s="25">
        <v>882.52000098973917</v>
      </c>
      <c r="AE179" s="25">
        <v>639.01312328563813</v>
      </c>
      <c r="AF179" s="25">
        <v>598.26486213687679</v>
      </c>
      <c r="AG179" s="25">
        <v>549.23743296037355</v>
      </c>
      <c r="AH179" s="25">
        <v>474.23204092502164</v>
      </c>
      <c r="AI179" s="25">
        <v>567.52864901275007</v>
      </c>
      <c r="AJ179" s="25">
        <v>502.91413891893927</v>
      </c>
      <c r="AK179" s="25">
        <v>477.17762375573511</v>
      </c>
      <c r="AL179" s="25">
        <v>270.22396671751994</v>
      </c>
      <c r="AM179" s="25">
        <v>321.32067413755573</v>
      </c>
      <c r="AN179" s="25">
        <v>408.18104482525251</v>
      </c>
      <c r="AO179" s="25">
        <v>461.51961959300104</v>
      </c>
      <c r="AP179" s="25">
        <v>479.98376410644255</v>
      </c>
      <c r="AQ179" s="25">
        <v>469.43054868657026</v>
      </c>
      <c r="AR179" s="25">
        <v>497.84157390886327</v>
      </c>
      <c r="AS179" s="25">
        <v>567.93072207647288</v>
      </c>
      <c r="AT179" s="25">
        <v>590.38181503490671</v>
      </c>
      <c r="AU179" s="25">
        <v>741.74749387633892</v>
      </c>
      <c r="AV179" s="25">
        <v>795.38622865240848</v>
      </c>
      <c r="AW179" s="25">
        <v>1007.8743424121573</v>
      </c>
      <c r="AX179" s="25">
        <v>1268.3834615847943</v>
      </c>
      <c r="AY179" s="25">
        <v>1656.4247935432877</v>
      </c>
      <c r="AZ179" s="25">
        <v>1883.4613884720181</v>
      </c>
      <c r="BA179" s="25">
        <v>2259.1140588853827</v>
      </c>
      <c r="BB179" s="25">
        <v>1911.6078658876922</v>
      </c>
      <c r="BC179" s="25">
        <v>2280.4373373812596</v>
      </c>
      <c r="BD179" s="25">
        <v>2487.5980168037877</v>
      </c>
      <c r="BE179" s="25">
        <v>2723.8221909385916</v>
      </c>
      <c r="BF179" s="25">
        <v>2961.5494217594737</v>
      </c>
      <c r="BG179" s="25">
        <v>3098.9857906393822</v>
      </c>
      <c r="BH179" s="25">
        <v>2687.4800564321158</v>
      </c>
      <c r="BI179" s="25">
        <v>2176.0027720151456</v>
      </c>
      <c r="BJ179" s="25">
        <v>1968.565398474444</v>
      </c>
      <c r="BK179" s="25">
        <v>2027.7785486384198</v>
      </c>
      <c r="BL179" s="25">
        <v>2229.8586518612988</v>
      </c>
      <c r="BM179" s="25">
        <v>2097.0924728902164</v>
      </c>
      <c r="BN179" s="25">
        <v>2085.0307647793584</v>
      </c>
    </row>
    <row r="180" spans="1:66" x14ac:dyDescent="0.25">
      <c r="A180" s="25" t="s">
        <v>499</v>
      </c>
      <c r="B180" s="25" t="s">
        <v>176</v>
      </c>
      <c r="C180" s="25" t="s">
        <v>1255</v>
      </c>
      <c r="D180" s="25" t="s">
        <v>1256</v>
      </c>
      <c r="E180" s="25">
        <v>126.24816802509154</v>
      </c>
      <c r="F180" s="25">
        <v>131.45065255593124</v>
      </c>
      <c r="G180" s="25">
        <v>140.5573456478117</v>
      </c>
      <c r="H180" s="25">
        <v>150.50365892328651</v>
      </c>
      <c r="I180" s="25">
        <v>170.43484097864157</v>
      </c>
      <c r="J180" s="25">
        <v>273.90670295779586</v>
      </c>
      <c r="K180" s="25">
        <v>284.55869000217172</v>
      </c>
      <c r="L180" s="25">
        <v>299.08093545327421</v>
      </c>
      <c r="M180" s="25">
        <v>307.2917569187328</v>
      </c>
      <c r="N180" s="25">
        <v>320.4285036194932</v>
      </c>
      <c r="O180" s="25">
        <v>322.70029460405266</v>
      </c>
      <c r="P180" s="25">
        <v>333.11426400946721</v>
      </c>
      <c r="Q180" s="25">
        <v>344.25339774277563</v>
      </c>
      <c r="R180" s="25">
        <v>414.43584186752645</v>
      </c>
      <c r="S180" s="25">
        <v>558.86328524546479</v>
      </c>
      <c r="T180" s="25">
        <v>566.62216471965894</v>
      </c>
      <c r="U180" s="25">
        <v>638.30481373856276</v>
      </c>
      <c r="V180" s="25">
        <v>750.25023131001672</v>
      </c>
      <c r="W180" s="25">
        <v>695.97964423530323</v>
      </c>
      <c r="X180" s="25">
        <v>481.75906810724177</v>
      </c>
      <c r="Y180" s="25">
        <v>670.44371724145492</v>
      </c>
      <c r="Z180" s="25">
        <v>728.62697756523369</v>
      </c>
      <c r="AA180" s="25">
        <v>713.47992497404653</v>
      </c>
      <c r="AB180" s="25">
        <v>772.83523196207602</v>
      </c>
      <c r="AC180" s="25">
        <v>852.46660600579889</v>
      </c>
      <c r="AD180" s="25">
        <v>718.68499729061023</v>
      </c>
      <c r="AE180" s="25">
        <v>754.80256869802133</v>
      </c>
      <c r="AF180" s="25">
        <v>985.04778091724438</v>
      </c>
      <c r="AG180" s="25">
        <v>658.51024158065684</v>
      </c>
      <c r="AH180" s="25">
        <v>248.14968601370663</v>
      </c>
      <c r="AI180" s="25">
        <v>241.87641208524099</v>
      </c>
      <c r="AJ180" s="25">
        <v>348.86460531668854</v>
      </c>
      <c r="AK180" s="25">
        <v>410.76738440981057</v>
      </c>
      <c r="AL180" s="25">
        <v>393.60354572105228</v>
      </c>
      <c r="AM180" s="25">
        <v>847.37368837699842</v>
      </c>
      <c r="AN180" s="25">
        <v>890.00544905243453</v>
      </c>
      <c r="AO180" s="25">
        <v>908.63384789260999</v>
      </c>
      <c r="AP180" s="25">
        <v>909.33649213870967</v>
      </c>
      <c r="AQ180" s="25">
        <v>943.92285669408386</v>
      </c>
      <c r="AR180" s="25">
        <v>972.88679349307529</v>
      </c>
      <c r="AS180" s="25">
        <v>1007.4998386550041</v>
      </c>
      <c r="AT180" s="25">
        <v>1034.5513868501798</v>
      </c>
      <c r="AU180" s="25">
        <v>1000.9367147055557</v>
      </c>
      <c r="AV180" s="25">
        <v>1005.7330435652774</v>
      </c>
      <c r="AW180" s="25">
        <v>1080.2691190090688</v>
      </c>
      <c r="AX180" s="25">
        <v>1162.2896851342814</v>
      </c>
      <c r="AY180" s="25">
        <v>1226.6339871134801</v>
      </c>
      <c r="AZ180" s="25">
        <v>1327.9473889086426</v>
      </c>
      <c r="BA180" s="25">
        <v>1499.2576198886957</v>
      </c>
      <c r="BB180" s="25">
        <v>1444.3695104883693</v>
      </c>
      <c r="BC180" s="25">
        <v>1503.8722307499229</v>
      </c>
      <c r="BD180" s="25">
        <v>1655.8105002321554</v>
      </c>
      <c r="BE180" s="25">
        <v>1760.4603082884105</v>
      </c>
      <c r="BF180" s="25">
        <v>1811.6368027036283</v>
      </c>
      <c r="BG180" s="25">
        <v>1934.0629222722521</v>
      </c>
      <c r="BH180" s="25">
        <v>2049.8516660809028</v>
      </c>
      <c r="BI180" s="25">
        <v>2107.5740596602045</v>
      </c>
      <c r="BJ180" s="25">
        <v>2159.161925546563</v>
      </c>
      <c r="BK180" s="25">
        <v>2014.5751887904669</v>
      </c>
      <c r="BL180" s="25">
        <v>1924.4718155704968</v>
      </c>
      <c r="BM180" s="25">
        <v>1900.0435942758857</v>
      </c>
      <c r="BN180" s="25">
        <v>2090.7534611314109</v>
      </c>
    </row>
    <row r="181" spans="1:66" x14ac:dyDescent="0.25">
      <c r="A181" s="25" t="s">
        <v>458</v>
      </c>
      <c r="B181" s="25" t="s">
        <v>50</v>
      </c>
      <c r="C181" s="25" t="s">
        <v>1255</v>
      </c>
      <c r="D181" s="25" t="s">
        <v>1256</v>
      </c>
      <c r="E181" s="25">
        <v>1068.7845872373507</v>
      </c>
      <c r="F181" s="25">
        <v>1159.3923571607356</v>
      </c>
      <c r="G181" s="25">
        <v>1240.6778943729407</v>
      </c>
      <c r="H181" s="25">
        <v>1328.0366487996835</v>
      </c>
      <c r="I181" s="25">
        <v>1541.9473651902895</v>
      </c>
      <c r="J181" s="25">
        <v>1708.096356488621</v>
      </c>
      <c r="K181" s="25">
        <v>1835.8014235103449</v>
      </c>
      <c r="L181" s="25">
        <v>1991.3606856504159</v>
      </c>
      <c r="M181" s="25">
        <v>2185.248658886575</v>
      </c>
      <c r="N181" s="25">
        <v>2642.9561183009346</v>
      </c>
      <c r="O181" s="25">
        <v>2927.072939461752</v>
      </c>
      <c r="P181" s="25">
        <v>3378.6147972914418</v>
      </c>
      <c r="Q181" s="25">
        <v>4104.4510297889492</v>
      </c>
      <c r="R181" s="25">
        <v>5345.575443775866</v>
      </c>
      <c r="S181" s="25">
        <v>6440.9784200626809</v>
      </c>
      <c r="T181" s="25">
        <v>7335.5089973343038</v>
      </c>
      <c r="U181" s="25">
        <v>7925.6880622655035</v>
      </c>
      <c r="V181" s="25">
        <v>9166.8081952430748</v>
      </c>
      <c r="W181" s="25">
        <v>11179.389562056513</v>
      </c>
      <c r="X181" s="25">
        <v>12798.543245744078</v>
      </c>
      <c r="Y181" s="25">
        <v>13791.862263945841</v>
      </c>
      <c r="Z181" s="25">
        <v>11520.447871630642</v>
      </c>
      <c r="AA181" s="25">
        <v>11072.658454557301</v>
      </c>
      <c r="AB181" s="25">
        <v>10680.359042392252</v>
      </c>
      <c r="AC181" s="25">
        <v>9977.1602168293048</v>
      </c>
      <c r="AD181" s="25">
        <v>9926.1299705666042</v>
      </c>
      <c r="AE181" s="25">
        <v>13783.850109136376</v>
      </c>
      <c r="AF181" s="25">
        <v>16709.55967738379</v>
      </c>
      <c r="AG181" s="25">
        <v>17744.501384468407</v>
      </c>
      <c r="AH181" s="25">
        <v>17397.691682559482</v>
      </c>
      <c r="AI181" s="25">
        <v>21290.860382704483</v>
      </c>
      <c r="AJ181" s="25">
        <v>21732.230762192346</v>
      </c>
      <c r="AK181" s="25">
        <v>23904.03741505797</v>
      </c>
      <c r="AL181" s="25">
        <v>23122.410766864487</v>
      </c>
      <c r="AM181" s="25">
        <v>24646.314309626927</v>
      </c>
      <c r="AN181" s="25">
        <v>29258.134348621083</v>
      </c>
      <c r="AO181" s="25">
        <v>29006.809445417097</v>
      </c>
      <c r="AP181" s="25">
        <v>26700.537133592628</v>
      </c>
      <c r="AQ181" s="25">
        <v>27885.808382346455</v>
      </c>
      <c r="AR181" s="25">
        <v>28272.643249253859</v>
      </c>
      <c r="AS181" s="25">
        <v>26214.498549887016</v>
      </c>
      <c r="AT181" s="25">
        <v>26896.548111119628</v>
      </c>
      <c r="AU181" s="25">
        <v>29343.244996060188</v>
      </c>
      <c r="AV181" s="25">
        <v>35750.974663026893</v>
      </c>
      <c r="AW181" s="25">
        <v>40436.618231040688</v>
      </c>
      <c r="AX181" s="25">
        <v>41994.713530523222</v>
      </c>
      <c r="AY181" s="25">
        <v>44900.938144137399</v>
      </c>
      <c r="AZ181" s="25">
        <v>51799.20855210469</v>
      </c>
      <c r="BA181" s="25">
        <v>57879.943755391629</v>
      </c>
      <c r="BB181" s="25">
        <v>52722.213056899702</v>
      </c>
      <c r="BC181" s="25">
        <v>50999.745116887891</v>
      </c>
      <c r="BD181" s="25">
        <v>54230.312902985192</v>
      </c>
      <c r="BE181" s="25">
        <v>50070.141604590419</v>
      </c>
      <c r="BF181" s="25">
        <v>52198.897560745419</v>
      </c>
      <c r="BG181" s="25">
        <v>52900.537415323044</v>
      </c>
      <c r="BH181" s="25">
        <v>45193.403218797073</v>
      </c>
      <c r="BI181" s="25">
        <v>46039.105928409757</v>
      </c>
      <c r="BJ181" s="25">
        <v>48675.222335021259</v>
      </c>
      <c r="BK181" s="25">
        <v>53044.532435225323</v>
      </c>
      <c r="BL181" s="25">
        <v>52476.273253332714</v>
      </c>
      <c r="BM181" s="25">
        <v>52396.032209952456</v>
      </c>
      <c r="BN181" s="25">
        <v>58061.001667935925</v>
      </c>
    </row>
    <row r="182" spans="1:66" x14ac:dyDescent="0.25">
      <c r="A182" s="25" t="s">
        <v>428</v>
      </c>
      <c r="B182" s="25" t="s">
        <v>78</v>
      </c>
      <c r="C182" s="25" t="s">
        <v>1255</v>
      </c>
      <c r="D182" s="25" t="s">
        <v>1256</v>
      </c>
      <c r="E182" s="25">
        <v>1441.755660026327</v>
      </c>
      <c r="F182" s="25">
        <v>1560.3249311722964</v>
      </c>
      <c r="G182" s="25">
        <v>1667.2474297782023</v>
      </c>
      <c r="H182" s="25">
        <v>1775.5826554497855</v>
      </c>
      <c r="I182" s="25">
        <v>1937.8846138592774</v>
      </c>
      <c r="J182" s="25">
        <v>2164.4688233673587</v>
      </c>
      <c r="K182" s="25">
        <v>2317.1948838265644</v>
      </c>
      <c r="L182" s="25">
        <v>2514.0437721470475</v>
      </c>
      <c r="M182" s="25">
        <v>2662.1174915311713</v>
      </c>
      <c r="N182" s="25">
        <v>2875.2358439685754</v>
      </c>
      <c r="O182" s="25">
        <v>3306.2194760776933</v>
      </c>
      <c r="P182" s="25">
        <v>3736.3487374999136</v>
      </c>
      <c r="Q182" s="25">
        <v>4413.5756916852824</v>
      </c>
      <c r="R182" s="25">
        <v>5689.5888066967027</v>
      </c>
      <c r="S182" s="25">
        <v>6811.527336532321</v>
      </c>
      <c r="T182" s="25">
        <v>8204.4515115297854</v>
      </c>
      <c r="U182" s="25">
        <v>8927.201627344768</v>
      </c>
      <c r="V182" s="25">
        <v>10266.120671869805</v>
      </c>
      <c r="W182" s="25">
        <v>11462.64159121824</v>
      </c>
      <c r="X182" s="25">
        <v>13046.537221065335</v>
      </c>
      <c r="Y182" s="25">
        <v>15772.240907381391</v>
      </c>
      <c r="Z182" s="25">
        <v>15512.506704357456</v>
      </c>
      <c r="AA182" s="25">
        <v>15224.893910098159</v>
      </c>
      <c r="AB182" s="25">
        <v>14927.517476633935</v>
      </c>
      <c r="AC182" s="25">
        <v>14989.485766590566</v>
      </c>
      <c r="AD182" s="25">
        <v>15753.552765212879</v>
      </c>
      <c r="AE182" s="25">
        <v>18883.265802711976</v>
      </c>
      <c r="AF182" s="25">
        <v>22505.897711705205</v>
      </c>
      <c r="AG182" s="25">
        <v>24207.281468963014</v>
      </c>
      <c r="AH182" s="25">
        <v>24281.096140537698</v>
      </c>
      <c r="AI182" s="25">
        <v>28242.943738532995</v>
      </c>
      <c r="AJ182" s="25">
        <v>28596.933003644372</v>
      </c>
      <c r="AK182" s="25">
        <v>30523.985055897447</v>
      </c>
      <c r="AL182" s="25">
        <v>27963.665218827118</v>
      </c>
      <c r="AM182" s="25">
        <v>29315.841907019938</v>
      </c>
      <c r="AN182" s="25">
        <v>34875.704334753587</v>
      </c>
      <c r="AO182" s="25">
        <v>37321.974199347263</v>
      </c>
      <c r="AP182" s="25">
        <v>36629.03090366214</v>
      </c>
      <c r="AQ182" s="25">
        <v>34788.359851881905</v>
      </c>
      <c r="AR182" s="25">
        <v>36371.050953557555</v>
      </c>
      <c r="AS182" s="25">
        <v>38131.460611624214</v>
      </c>
      <c r="AT182" s="25">
        <v>38542.715099708999</v>
      </c>
      <c r="AU182" s="25">
        <v>43084.472465071667</v>
      </c>
      <c r="AV182" s="25">
        <v>50134.890773494713</v>
      </c>
      <c r="AW182" s="25">
        <v>57603.836021826028</v>
      </c>
      <c r="AX182" s="25">
        <v>66810.478520867997</v>
      </c>
      <c r="AY182" s="25">
        <v>74148.320075718701</v>
      </c>
      <c r="AZ182" s="25">
        <v>85139.960446954487</v>
      </c>
      <c r="BA182" s="25">
        <v>96944.095606487303</v>
      </c>
      <c r="BB182" s="25">
        <v>79977.697081749226</v>
      </c>
      <c r="BC182" s="25">
        <v>87693.790065809881</v>
      </c>
      <c r="BD182" s="25">
        <v>100600.5624075892</v>
      </c>
      <c r="BE182" s="25">
        <v>101524.14185198475</v>
      </c>
      <c r="BF182" s="25">
        <v>102913.45084367356</v>
      </c>
      <c r="BG182" s="25">
        <v>97019.182752746216</v>
      </c>
      <c r="BH182" s="25">
        <v>74355.515857564344</v>
      </c>
      <c r="BI182" s="25">
        <v>70460.560532332165</v>
      </c>
      <c r="BJ182" s="25">
        <v>75496.754058199775</v>
      </c>
      <c r="BK182" s="25">
        <v>82267.809316158993</v>
      </c>
      <c r="BL182" s="25">
        <v>75719.752896534192</v>
      </c>
      <c r="BM182" s="25">
        <v>67329.677791096692</v>
      </c>
      <c r="BN182" s="25">
        <v>89202.750538143824</v>
      </c>
    </row>
    <row r="183" spans="1:66" x14ac:dyDescent="0.25">
      <c r="A183" s="25" t="s">
        <v>370</v>
      </c>
      <c r="B183" s="25" t="s">
        <v>161</v>
      </c>
      <c r="C183" s="25" t="s">
        <v>1255</v>
      </c>
      <c r="D183" s="25" t="s">
        <v>1256</v>
      </c>
      <c r="E183" s="25">
        <v>50.304937720813861</v>
      </c>
      <c r="F183" s="25">
        <v>51.811248728702708</v>
      </c>
      <c r="G183" s="25">
        <v>55.025688911924888</v>
      </c>
      <c r="H183" s="25">
        <v>46.861453257451274</v>
      </c>
      <c r="I183" s="25">
        <v>46.003403880898084</v>
      </c>
      <c r="J183" s="25">
        <v>67.007470969808594</v>
      </c>
      <c r="K183" s="25">
        <v>81.164422366701984</v>
      </c>
      <c r="L183" s="25">
        <v>73.967900758955082</v>
      </c>
      <c r="M183" s="25">
        <v>66.548940087185017</v>
      </c>
      <c r="N183" s="25">
        <v>66.638345786624726</v>
      </c>
      <c r="O183" s="25">
        <v>71.718591135227953</v>
      </c>
      <c r="P183" s="25">
        <v>71.629878098262566</v>
      </c>
      <c r="Q183" s="25">
        <v>81.386572998879899</v>
      </c>
      <c r="R183" s="25">
        <v>75.636960739061365</v>
      </c>
      <c r="S183" s="25">
        <v>92.752222328705443</v>
      </c>
      <c r="T183" s="25">
        <v>117.41774680747406</v>
      </c>
      <c r="U183" s="25">
        <v>105.89282331459886</v>
      </c>
      <c r="V183" s="25">
        <v>98.542007415599699</v>
      </c>
      <c r="W183" s="25">
        <v>111.80661376877828</v>
      </c>
      <c r="X183" s="25">
        <v>126.1333096271982</v>
      </c>
      <c r="Y183" s="25">
        <v>129.58602239186183</v>
      </c>
      <c r="Z183" s="25">
        <v>148.08026331010402</v>
      </c>
      <c r="AA183" s="25">
        <v>152.28966975542579</v>
      </c>
      <c r="AB183" s="25">
        <v>151.9925535414321</v>
      </c>
      <c r="AC183" s="25">
        <v>156.65053968160041</v>
      </c>
      <c r="AD183" s="25">
        <v>155.40781836829862</v>
      </c>
      <c r="AE183" s="25">
        <v>165.36182919071558</v>
      </c>
      <c r="AF183" s="25">
        <v>167.7999445600517</v>
      </c>
      <c r="AG183" s="25">
        <v>193.49964795350593</v>
      </c>
      <c r="AH183" s="25">
        <v>191.12085332803957</v>
      </c>
      <c r="AI183" s="25">
        <v>191.87888393525412</v>
      </c>
      <c r="AJ183" s="25">
        <v>202.08058913231733</v>
      </c>
      <c r="AK183" s="25">
        <v>170.58665123834189</v>
      </c>
      <c r="AL183" s="25">
        <v>178.62598777785928</v>
      </c>
      <c r="AM183" s="25">
        <v>193.27955094523676</v>
      </c>
      <c r="AN183" s="25">
        <v>203.98078064019816</v>
      </c>
      <c r="AO183" s="25">
        <v>204.68575518721431</v>
      </c>
      <c r="AP183" s="25">
        <v>217.78798194354837</v>
      </c>
      <c r="AQ183" s="25">
        <v>210.61156088280632</v>
      </c>
      <c r="AR183" s="25">
        <v>214.10670324118902</v>
      </c>
      <c r="AS183" s="25">
        <v>229.49039256322462</v>
      </c>
      <c r="AT183" s="25">
        <v>246.72555806418899</v>
      </c>
      <c r="AU183" s="25">
        <v>244.72084352423983</v>
      </c>
      <c r="AV183" s="25">
        <v>252.40235177317177</v>
      </c>
      <c r="AW183" s="25">
        <v>286.15767259074761</v>
      </c>
      <c r="AX183" s="25">
        <v>315.80562999736094</v>
      </c>
      <c r="AY183" s="25">
        <v>346.94533125318526</v>
      </c>
      <c r="AZ183" s="25">
        <v>391.38005718540893</v>
      </c>
      <c r="BA183" s="25">
        <v>470.45545904050761</v>
      </c>
      <c r="BB183" s="25">
        <v>478.17325276491511</v>
      </c>
      <c r="BC183" s="25">
        <v>592.40120710120107</v>
      </c>
      <c r="BD183" s="25">
        <v>797.81394725632936</v>
      </c>
      <c r="BE183" s="25">
        <v>804.14160729594482</v>
      </c>
      <c r="BF183" s="25">
        <v>823.35987461141474</v>
      </c>
      <c r="BG183" s="25">
        <v>844.85312485411828</v>
      </c>
      <c r="BH183" s="25">
        <v>901.74960773292969</v>
      </c>
      <c r="BI183" s="25">
        <v>899.52358102586652</v>
      </c>
      <c r="BJ183" s="25">
        <v>1048.453755347324</v>
      </c>
      <c r="BK183" s="25">
        <v>1178.525956984246</v>
      </c>
      <c r="BL183" s="25">
        <v>1194.9572357918382</v>
      </c>
      <c r="BM183" s="25">
        <v>1147.4719712583601</v>
      </c>
      <c r="BN183" s="25">
        <v>1222.8787937224638</v>
      </c>
    </row>
    <row r="184" spans="1:66" x14ac:dyDescent="0.25">
      <c r="A184" s="25" t="s">
        <v>533</v>
      </c>
      <c r="B184" s="25" t="s">
        <v>260</v>
      </c>
      <c r="C184" s="25" t="s">
        <v>1255</v>
      </c>
      <c r="D184" s="25" t="s">
        <v>1256</v>
      </c>
      <c r="BC184" s="25">
        <v>4752.1750815352243</v>
      </c>
      <c r="BD184" s="25">
        <v>6560.2748704255146</v>
      </c>
      <c r="BE184" s="25">
        <v>9562.6678655132437</v>
      </c>
      <c r="BF184" s="25">
        <v>9648.4956547999809</v>
      </c>
      <c r="BG184" s="25">
        <v>10171.480725887188</v>
      </c>
      <c r="BH184" s="25">
        <v>8341.012277761547</v>
      </c>
      <c r="BI184" s="25">
        <v>9521.0421007138339</v>
      </c>
      <c r="BJ184" s="25">
        <v>10339.385479551001</v>
      </c>
      <c r="BK184" s="25">
        <v>11614.665076831954</v>
      </c>
      <c r="BL184" s="25">
        <v>11029.735582421332</v>
      </c>
      <c r="BM184" s="25">
        <v>10580.268188390548</v>
      </c>
      <c r="BN184" s="25">
        <v>12252.266801490565</v>
      </c>
    </row>
    <row r="185" spans="1:66" x14ac:dyDescent="0.25">
      <c r="A185" s="25" t="s">
        <v>523</v>
      </c>
      <c r="B185" s="25" t="s">
        <v>105</v>
      </c>
      <c r="C185" s="25" t="s">
        <v>1255</v>
      </c>
      <c r="D185" s="25" t="s">
        <v>1256</v>
      </c>
      <c r="E185" s="25">
        <v>2312.9499923985854</v>
      </c>
      <c r="F185" s="25">
        <v>2343.2922131742489</v>
      </c>
      <c r="G185" s="25">
        <v>2448.6286332646832</v>
      </c>
      <c r="H185" s="25">
        <v>2622.2202714035971</v>
      </c>
      <c r="I185" s="25">
        <v>2813.5469756393927</v>
      </c>
      <c r="J185" s="25">
        <v>2151.2949269531509</v>
      </c>
      <c r="K185" s="25">
        <v>2191.3125419395928</v>
      </c>
      <c r="L185" s="25">
        <v>2188.3991386256102</v>
      </c>
      <c r="M185" s="25">
        <v>1885.1561517562504</v>
      </c>
      <c r="N185" s="25">
        <v>2077.8955430230139</v>
      </c>
      <c r="P185" s="25">
        <v>2772.9185969395958</v>
      </c>
      <c r="Q185" s="25">
        <v>3294.6489426830362</v>
      </c>
      <c r="R185" s="25">
        <v>4323.1965345865519</v>
      </c>
      <c r="S185" s="25">
        <v>4610.5704263401321</v>
      </c>
      <c r="T185" s="25">
        <v>4171.7697396747544</v>
      </c>
      <c r="U185" s="25">
        <v>4373.840997912308</v>
      </c>
      <c r="V185" s="25">
        <v>4950.5882053892747</v>
      </c>
      <c r="W185" s="25">
        <v>5936.9852603642285</v>
      </c>
      <c r="X185" s="25">
        <v>6668.1386662247023</v>
      </c>
      <c r="Y185" s="25">
        <v>7467.1680377380499</v>
      </c>
      <c r="Z185" s="25">
        <v>7813.8875433606745</v>
      </c>
      <c r="AA185" s="25">
        <v>7656.4757323896274</v>
      </c>
      <c r="AB185" s="25">
        <v>7598.3120387500639</v>
      </c>
      <c r="AC185" s="25">
        <v>6713.760131041543</v>
      </c>
      <c r="AD185" s="25">
        <v>7600.5652417293704</v>
      </c>
      <c r="AE185" s="25">
        <v>9427.5539403534785</v>
      </c>
      <c r="AF185" s="25">
        <v>12330.916830548311</v>
      </c>
      <c r="AG185" s="25">
        <v>13759.15562959216</v>
      </c>
      <c r="AH185" s="25">
        <v>13312.385585811266</v>
      </c>
      <c r="AI185" s="25">
        <v>13663.021618429788</v>
      </c>
      <c r="AJ185" s="25">
        <v>12230.073454883395</v>
      </c>
      <c r="AK185" s="25">
        <v>11793.139241621373</v>
      </c>
      <c r="AL185" s="25">
        <v>13094.345450263889</v>
      </c>
      <c r="AM185" s="25">
        <v>15280.312784292244</v>
      </c>
      <c r="AN185" s="25">
        <v>17400.420184817209</v>
      </c>
      <c r="AO185" s="25">
        <v>18794.436039393047</v>
      </c>
      <c r="AP185" s="25">
        <v>17474.187029723951</v>
      </c>
      <c r="AQ185" s="25">
        <v>14738.445570391819</v>
      </c>
      <c r="AR185" s="25">
        <v>15322.223834026689</v>
      </c>
      <c r="AS185" s="25">
        <v>13641.102718382228</v>
      </c>
      <c r="AT185" s="25">
        <v>13882.856826858602</v>
      </c>
      <c r="AU185" s="25">
        <v>16874.187491819564</v>
      </c>
      <c r="AV185" s="25">
        <v>21913.708171996081</v>
      </c>
      <c r="AW185" s="25">
        <v>25420.234882944005</v>
      </c>
      <c r="AX185" s="25">
        <v>27751.06547088586</v>
      </c>
      <c r="AY185" s="25">
        <v>26654.593201898522</v>
      </c>
      <c r="AZ185" s="25">
        <v>32479.981738146667</v>
      </c>
      <c r="BA185" s="25">
        <v>31252.962564067326</v>
      </c>
      <c r="BB185" s="25">
        <v>28209.362327122872</v>
      </c>
      <c r="BC185" s="25">
        <v>33676.774123992458</v>
      </c>
      <c r="BD185" s="25">
        <v>38387.627078407648</v>
      </c>
      <c r="BE185" s="25">
        <v>39973.380758722349</v>
      </c>
      <c r="BF185" s="25">
        <v>42976.649588258413</v>
      </c>
      <c r="BG185" s="25">
        <v>44572.898753662565</v>
      </c>
      <c r="BH185" s="25">
        <v>38630.726588692844</v>
      </c>
      <c r="BI185" s="25">
        <v>40058.196162146647</v>
      </c>
      <c r="BJ185" s="25">
        <v>42924.995595844935</v>
      </c>
      <c r="BK185" s="25">
        <v>43250.440973658981</v>
      </c>
      <c r="BL185" s="25">
        <v>42865.233643553984</v>
      </c>
      <c r="BM185" s="25">
        <v>41596.50550234034</v>
      </c>
      <c r="BN185" s="25">
        <v>48801.685127967379</v>
      </c>
    </row>
    <row r="186" spans="1:66" x14ac:dyDescent="0.25">
      <c r="A186" s="25" t="s">
        <v>1313</v>
      </c>
      <c r="B186" s="25" t="s">
        <v>1312</v>
      </c>
      <c r="C186" s="25" t="s">
        <v>1255</v>
      </c>
      <c r="D186" s="25" t="s">
        <v>1256</v>
      </c>
      <c r="E186" s="25">
        <v>1335.4242173310124</v>
      </c>
      <c r="F186" s="25">
        <v>1384.9811702651687</v>
      </c>
      <c r="G186" s="25">
        <v>1474.2835071838269</v>
      </c>
      <c r="H186" s="25">
        <v>1567.4356370932305</v>
      </c>
      <c r="I186" s="25">
        <v>1690.1144861306966</v>
      </c>
      <c r="J186" s="25">
        <v>1810.7242748338713</v>
      </c>
      <c r="K186" s="25">
        <v>1963.1601472637437</v>
      </c>
      <c r="L186" s="25">
        <v>2082.7464607110214</v>
      </c>
      <c r="M186" s="25">
        <v>2233.6211641989912</v>
      </c>
      <c r="N186" s="25">
        <v>2429.3406513572127</v>
      </c>
      <c r="O186" s="25">
        <v>2618.5196247542353</v>
      </c>
      <c r="P186" s="25">
        <v>2862.5571640117787</v>
      </c>
      <c r="Q186" s="25">
        <v>3282.3320552291075</v>
      </c>
      <c r="R186" s="25">
        <v>3921.8599493754587</v>
      </c>
      <c r="S186" s="25">
        <v>4347.3592169539788</v>
      </c>
      <c r="T186" s="25">
        <v>4822.1770379110612</v>
      </c>
      <c r="U186" s="25">
        <v>5178.9325212412068</v>
      </c>
      <c r="V186" s="25">
        <v>5787.7122078854254</v>
      </c>
      <c r="W186" s="25">
        <v>6887.8320039495366</v>
      </c>
      <c r="X186" s="25">
        <v>7880.8277797575884</v>
      </c>
      <c r="Y186" s="25">
        <v>8677.3309554204316</v>
      </c>
      <c r="Z186" s="25">
        <v>8752.9939746518085</v>
      </c>
      <c r="AA186" s="25">
        <v>8547.2792569536177</v>
      </c>
      <c r="AB186" s="25">
        <v>8753.904533042909</v>
      </c>
      <c r="AC186" s="25">
        <v>9082.9541176104631</v>
      </c>
      <c r="AD186" s="25">
        <v>9491.0500301448646</v>
      </c>
      <c r="AE186" s="25">
        <v>11403.983683455406</v>
      </c>
      <c r="AF186" s="25">
        <v>13102.241418949765</v>
      </c>
      <c r="AG186" s="25">
        <v>14650.623301704187</v>
      </c>
      <c r="AH186" s="25">
        <v>15203.980899842934</v>
      </c>
      <c r="AI186" s="25">
        <v>16978.030003084234</v>
      </c>
      <c r="AJ186" s="25">
        <v>17798.866756575073</v>
      </c>
      <c r="AK186" s="25">
        <v>18964.57391736126</v>
      </c>
      <c r="AL186" s="25">
        <v>19054.283120598571</v>
      </c>
      <c r="AM186" s="25">
        <v>20278.232217135705</v>
      </c>
      <c r="AN186" s="25">
        <v>22178.108236744214</v>
      </c>
      <c r="AO186" s="25">
        <v>22192.499732123084</v>
      </c>
      <c r="AP186" s="25">
        <v>21686.908550241162</v>
      </c>
      <c r="AQ186" s="25">
        <v>21747.923080682467</v>
      </c>
      <c r="AR186" s="25">
        <v>22674.603523529844</v>
      </c>
      <c r="AS186" s="25">
        <v>23007.481072708953</v>
      </c>
      <c r="AT186" s="25">
        <v>22620.530022447976</v>
      </c>
      <c r="AU186" s="25">
        <v>23429.899100174909</v>
      </c>
      <c r="AV186" s="25">
        <v>26019.123089415491</v>
      </c>
      <c r="AW186" s="25">
        <v>28756.331033211278</v>
      </c>
      <c r="AX186" s="25">
        <v>30185.623635359279</v>
      </c>
      <c r="AY186" s="25">
        <v>31612.013877345624</v>
      </c>
      <c r="AZ186" s="25">
        <v>34354.356617668986</v>
      </c>
      <c r="BA186" s="25">
        <v>36190.520473438381</v>
      </c>
      <c r="BB186" s="25">
        <v>33615.977979995987</v>
      </c>
      <c r="BC186" s="25">
        <v>35025.509213286998</v>
      </c>
      <c r="BD186" s="25">
        <v>37486.55175224378</v>
      </c>
      <c r="BE186" s="25">
        <v>37217.708658636395</v>
      </c>
      <c r="BF186" s="25">
        <v>37477.679024426223</v>
      </c>
      <c r="BG186" s="25">
        <v>37993.053679350363</v>
      </c>
      <c r="BH186" s="25">
        <v>35590.731723865698</v>
      </c>
      <c r="BI186" s="25">
        <v>36037.76771687912</v>
      </c>
      <c r="BJ186" s="25">
        <v>37377.570184681259</v>
      </c>
      <c r="BK186" s="25">
        <v>39306.792404815606</v>
      </c>
      <c r="BL186" s="25">
        <v>39478.311968481445</v>
      </c>
      <c r="BM186" s="25">
        <v>38116.422224818321</v>
      </c>
      <c r="BN186" s="25">
        <v>42098.645970232174</v>
      </c>
    </row>
    <row r="187" spans="1:66" x14ac:dyDescent="0.25">
      <c r="A187" s="25" t="s">
        <v>397</v>
      </c>
      <c r="B187" s="25" t="s">
        <v>113</v>
      </c>
      <c r="C187" s="25" t="s">
        <v>1255</v>
      </c>
      <c r="D187" s="25" t="s">
        <v>1256</v>
      </c>
      <c r="J187" s="25">
        <v>101.25917913002654</v>
      </c>
      <c r="K187" s="25">
        <v>105.55668735054464</v>
      </c>
      <c r="L187" s="25">
        <v>162.323830840634</v>
      </c>
      <c r="M187" s="25">
        <v>277.90923202264781</v>
      </c>
      <c r="N187" s="25">
        <v>342.47501021924023</v>
      </c>
      <c r="O187" s="25">
        <v>354.08210084564968</v>
      </c>
      <c r="P187" s="25">
        <v>401.90046450981026</v>
      </c>
      <c r="Q187" s="25">
        <v>472.52038409477194</v>
      </c>
      <c r="R187" s="25">
        <v>598.56618417409061</v>
      </c>
      <c r="S187" s="25">
        <v>1954.8831483160857</v>
      </c>
      <c r="T187" s="25">
        <v>2377.1075501800219</v>
      </c>
      <c r="U187" s="25">
        <v>2760.5414883887452</v>
      </c>
      <c r="V187" s="25">
        <v>2803.3940829517046</v>
      </c>
      <c r="W187" s="25">
        <v>2653.2817094676975</v>
      </c>
      <c r="X187" s="25">
        <v>3419.2657237722487</v>
      </c>
      <c r="Y187" s="25">
        <v>5181.8262190285313</v>
      </c>
      <c r="Z187" s="25">
        <v>5947.280837889989</v>
      </c>
      <c r="AA187" s="25">
        <v>5855.8224040253062</v>
      </c>
      <c r="AB187" s="25">
        <v>5828.1016180424322</v>
      </c>
      <c r="AC187" s="25">
        <v>6164.1926588694132</v>
      </c>
      <c r="AD187" s="25">
        <v>6677.398406873669</v>
      </c>
      <c r="AE187" s="25">
        <v>4691.2093745172888</v>
      </c>
      <c r="AF187" s="25">
        <v>4822.1019420240737</v>
      </c>
      <c r="AG187" s="25">
        <v>4997.3904501167244</v>
      </c>
      <c r="AH187" s="25">
        <v>5382.7325261079277</v>
      </c>
      <c r="AI187" s="25">
        <v>6448.1383597093063</v>
      </c>
      <c r="AJ187" s="25">
        <v>5988.8668341640887</v>
      </c>
      <c r="AK187" s="25">
        <v>6278.6524907853345</v>
      </c>
      <c r="AL187" s="25">
        <v>6029.1838025562947</v>
      </c>
      <c r="AM187" s="25">
        <v>6013.2002632157873</v>
      </c>
      <c r="AN187" s="25">
        <v>6261.7644687481461</v>
      </c>
      <c r="AO187" s="25">
        <v>6830.6394240135251</v>
      </c>
      <c r="AP187" s="25">
        <v>7039.6212373728076</v>
      </c>
      <c r="AQ187" s="25">
        <v>6215.7154130912822</v>
      </c>
      <c r="AR187" s="25">
        <v>6915.370973256021</v>
      </c>
      <c r="AS187" s="25">
        <v>8601.2719444899594</v>
      </c>
      <c r="AT187" s="25">
        <v>8475.9686426450535</v>
      </c>
      <c r="AU187" s="25">
        <v>8626.9652342384743</v>
      </c>
      <c r="AV187" s="25">
        <v>9066.3123710095933</v>
      </c>
      <c r="AW187" s="25">
        <v>10126.137741384733</v>
      </c>
      <c r="AX187" s="25">
        <v>12377.080007638913</v>
      </c>
      <c r="AY187" s="25">
        <v>14420.512041994789</v>
      </c>
      <c r="AZ187" s="25">
        <v>15838.469560318923</v>
      </c>
      <c r="BA187" s="25">
        <v>22139.740706780016</v>
      </c>
      <c r="BB187" s="25">
        <v>16823.794980253962</v>
      </c>
      <c r="BC187" s="25">
        <v>21369.352969705033</v>
      </c>
      <c r="BD187" s="25">
        <v>23837.310936038804</v>
      </c>
      <c r="BE187" s="25">
        <v>24988.012585593387</v>
      </c>
      <c r="BF187" s="25">
        <v>23888.626583911217</v>
      </c>
      <c r="BG187" s="25">
        <v>23017.933984045729</v>
      </c>
      <c r="BH187" s="25">
        <v>18444.927002077264</v>
      </c>
      <c r="BI187" s="25">
        <v>16772.73921348005</v>
      </c>
      <c r="BJ187" s="25">
        <v>17329.185462671874</v>
      </c>
      <c r="BK187" s="25">
        <v>18947.366495977338</v>
      </c>
      <c r="BL187" s="25">
        <v>17700.703490071388</v>
      </c>
      <c r="BM187" s="25">
        <v>14485.386115797337</v>
      </c>
      <c r="BN187" s="25">
        <v>16439.296448878729</v>
      </c>
    </row>
    <row r="188" spans="1:66" x14ac:dyDescent="0.25">
      <c r="A188" s="25" t="s">
        <v>1315</v>
      </c>
      <c r="B188" s="25" t="s">
        <v>1314</v>
      </c>
      <c r="C188" s="25" t="s">
        <v>1255</v>
      </c>
      <c r="D188" s="25" t="s">
        <v>1256</v>
      </c>
      <c r="O188" s="25">
        <v>284.38029926799391</v>
      </c>
      <c r="P188" s="25">
        <v>330.81867172415065</v>
      </c>
      <c r="Q188" s="25">
        <v>392.28057569773659</v>
      </c>
      <c r="R188" s="25">
        <v>556.86035860905508</v>
      </c>
      <c r="S188" s="25">
        <v>1005.7806169935448</v>
      </c>
      <c r="T188" s="25">
        <v>1099.6297423953581</v>
      </c>
      <c r="U188" s="25">
        <v>1338.9984378016015</v>
      </c>
      <c r="V188" s="25">
        <v>1476.7126582092633</v>
      </c>
      <c r="W188" s="25">
        <v>1595.3255342253042</v>
      </c>
      <c r="X188" s="25">
        <v>2026.8687291065612</v>
      </c>
      <c r="Y188" s="25">
        <v>2751.5746309943252</v>
      </c>
      <c r="Z188" s="25">
        <v>2702.8024465362892</v>
      </c>
      <c r="AA188" s="25">
        <v>2496.203255843971</v>
      </c>
      <c r="AB188" s="25">
        <v>2302.0639459140234</v>
      </c>
      <c r="AC188" s="25">
        <v>2262.5277412616415</v>
      </c>
      <c r="AD188" s="25">
        <v>2096.1524774929276</v>
      </c>
      <c r="AE188" s="25">
        <v>2067.8070354814449</v>
      </c>
      <c r="AF188" s="25">
        <v>2389.588670773855</v>
      </c>
      <c r="AG188" s="25">
        <v>2615.2118511684562</v>
      </c>
      <c r="AH188" s="25">
        <v>2670.5608260709664</v>
      </c>
      <c r="AI188" s="25">
        <v>3122.9009509131802</v>
      </c>
      <c r="AJ188" s="25">
        <v>3146.5709150929065</v>
      </c>
      <c r="AK188" s="25">
        <v>3367.5919925394692</v>
      </c>
      <c r="AL188" s="25">
        <v>3151.4712542419252</v>
      </c>
      <c r="AM188" s="25">
        <v>3239.6103476692233</v>
      </c>
      <c r="AN188" s="25">
        <v>3672.2950517379404</v>
      </c>
      <c r="AO188" s="25">
        <v>3802.3146197520532</v>
      </c>
      <c r="AP188" s="25">
        <v>3880.0927980574666</v>
      </c>
      <c r="AQ188" s="25">
        <v>3734.0304619961394</v>
      </c>
      <c r="AR188" s="25">
        <v>3941.0008608560383</v>
      </c>
      <c r="AS188" s="25">
        <v>4370.0881796912718</v>
      </c>
      <c r="AT188" s="25">
        <v>4274.2925342954213</v>
      </c>
      <c r="AU188" s="25">
        <v>4534.1124235783464</v>
      </c>
      <c r="AV188" s="25">
        <v>5547.4155384973183</v>
      </c>
      <c r="AW188" s="25">
        <v>6753.972104503483</v>
      </c>
      <c r="AX188" s="25">
        <v>8008.4803027001244</v>
      </c>
      <c r="AY188" s="25">
        <v>9187.7773689977112</v>
      </c>
      <c r="AZ188" s="25">
        <v>10954.538237697365</v>
      </c>
      <c r="BA188" s="25">
        <v>13045.051718525729</v>
      </c>
      <c r="BB188" s="25">
        <v>10905.704698759155</v>
      </c>
      <c r="BC188" s="25">
        <v>12378.486154280596</v>
      </c>
      <c r="BD188" s="25">
        <v>14896.658606767549</v>
      </c>
      <c r="BE188" s="25">
        <v>15212.738482681396</v>
      </c>
      <c r="BF188" s="25">
        <v>15553.002738644387</v>
      </c>
      <c r="BG188" s="25">
        <v>15733.948088185203</v>
      </c>
      <c r="BH188" s="25">
        <v>12780.726386646316</v>
      </c>
      <c r="BI188" s="25">
        <v>12385.433312076915</v>
      </c>
      <c r="BJ188" s="25">
        <v>13215.429743255536</v>
      </c>
      <c r="BK188" s="25">
        <v>14368.926968109774</v>
      </c>
      <c r="BL188" s="25">
        <v>13799.295530183659</v>
      </c>
      <c r="BM188" s="25">
        <v>11792.066424186167</v>
      </c>
      <c r="BN188" s="25">
        <v>13776.755846664504</v>
      </c>
    </row>
    <row r="189" spans="1:66" x14ac:dyDescent="0.25">
      <c r="A189" s="25" t="s">
        <v>371</v>
      </c>
      <c r="B189" s="25" t="s">
        <v>98</v>
      </c>
      <c r="C189" s="25" t="s">
        <v>1255</v>
      </c>
      <c r="D189" s="25" t="s">
        <v>1256</v>
      </c>
      <c r="E189" s="25">
        <v>83.33794593040399</v>
      </c>
      <c r="F189" s="25">
        <v>89.409034025369976</v>
      </c>
      <c r="G189" s="25">
        <v>91.319184879152985</v>
      </c>
      <c r="H189" s="25">
        <v>95.703377815583352</v>
      </c>
      <c r="I189" s="25">
        <v>104.88021763367516</v>
      </c>
      <c r="J189" s="25">
        <v>116.44672466592972</v>
      </c>
      <c r="K189" s="25">
        <v>125.54699201540193</v>
      </c>
      <c r="L189" s="25">
        <v>139.11847507259012</v>
      </c>
      <c r="M189" s="25">
        <v>145.94567270702754</v>
      </c>
      <c r="N189" s="25">
        <v>153.41696936219975</v>
      </c>
      <c r="O189" s="25">
        <v>172.46566607512139</v>
      </c>
      <c r="P189" s="25">
        <v>178.55511357295609</v>
      </c>
      <c r="Q189" s="25">
        <v>153.38403962853531</v>
      </c>
      <c r="R189" s="25">
        <v>101.16465585334078</v>
      </c>
      <c r="S189" s="25">
        <v>137.10893396030653</v>
      </c>
      <c r="T189" s="25">
        <v>168.08038479210617</v>
      </c>
      <c r="U189" s="25">
        <v>191.30108415215651</v>
      </c>
      <c r="V189" s="25">
        <v>213.16870252429018</v>
      </c>
      <c r="W189" s="25">
        <v>243.33583813834261</v>
      </c>
      <c r="X189" s="25">
        <v>260.56233356367892</v>
      </c>
      <c r="Y189" s="25">
        <v>303.05095944874671</v>
      </c>
      <c r="Z189" s="25">
        <v>348.29506069141149</v>
      </c>
      <c r="AA189" s="25">
        <v>368.27739931648489</v>
      </c>
      <c r="AB189" s="25">
        <v>332.52104681091402</v>
      </c>
      <c r="AC189" s="25">
        <v>349.18205022369176</v>
      </c>
      <c r="AD189" s="25">
        <v>337.8285325131331</v>
      </c>
      <c r="AE189" s="25">
        <v>335.02015883250635</v>
      </c>
      <c r="AF189" s="25">
        <v>339.3322552119692</v>
      </c>
      <c r="AG189" s="25">
        <v>379.45451673498235</v>
      </c>
      <c r="AH189" s="25">
        <v>384.36430548327985</v>
      </c>
      <c r="AI189" s="25">
        <v>371.67856762875459</v>
      </c>
      <c r="AJ189" s="25">
        <v>411.85943896601157</v>
      </c>
      <c r="AK189" s="25">
        <v>429.14690219221035</v>
      </c>
      <c r="AL189" s="25">
        <v>442.49225731090468</v>
      </c>
      <c r="AM189" s="25">
        <v>434.46540415328548</v>
      </c>
      <c r="AN189" s="25">
        <v>489.88182984819082</v>
      </c>
      <c r="AO189" s="25">
        <v>497.21613144033967</v>
      </c>
      <c r="AP189" s="25">
        <v>476.38122756818609</v>
      </c>
      <c r="AQ189" s="25">
        <v>461.21673613645709</v>
      </c>
      <c r="AR189" s="25">
        <v>454.27611233492865</v>
      </c>
      <c r="AS189" s="25">
        <v>576.19558035351781</v>
      </c>
      <c r="AT189" s="25">
        <v>544.49425140247399</v>
      </c>
      <c r="AU189" s="25">
        <v>534.30390068575684</v>
      </c>
      <c r="AV189" s="25">
        <v>599.37633054060655</v>
      </c>
      <c r="AW189" s="25">
        <v>687.8364126621758</v>
      </c>
      <c r="AX189" s="25">
        <v>748.9225892708829</v>
      </c>
      <c r="AY189" s="25">
        <v>836.86052621815384</v>
      </c>
      <c r="AZ189" s="25">
        <v>908.09508517971346</v>
      </c>
      <c r="BA189" s="25">
        <v>990.84661116493942</v>
      </c>
      <c r="BB189" s="25">
        <v>957.99567529223577</v>
      </c>
      <c r="BC189" s="25">
        <v>987.40971203752281</v>
      </c>
      <c r="BD189" s="25">
        <v>1164.9788233203515</v>
      </c>
      <c r="BE189" s="25">
        <v>1198.1176370400738</v>
      </c>
      <c r="BF189" s="25">
        <v>1208.9177102045812</v>
      </c>
      <c r="BG189" s="25">
        <v>1251.1757186794932</v>
      </c>
      <c r="BH189" s="25">
        <v>1356.6678306576289</v>
      </c>
      <c r="BI189" s="25">
        <v>1540.1845031154583</v>
      </c>
      <c r="BJ189" s="25">
        <v>1631.5319093604119</v>
      </c>
      <c r="BK189" s="25">
        <v>1678.043150200059</v>
      </c>
      <c r="BL189" s="25">
        <v>1481.8138641734731</v>
      </c>
      <c r="BM189" s="25">
        <v>1359.5145215687387</v>
      </c>
      <c r="BN189" s="25">
        <v>1537.9364106552266</v>
      </c>
    </row>
    <row r="190" spans="1:66" x14ac:dyDescent="0.25">
      <c r="A190" s="25" t="s">
        <v>500</v>
      </c>
      <c r="B190" s="25" t="s">
        <v>106</v>
      </c>
      <c r="C190" s="25" t="s">
        <v>1255</v>
      </c>
      <c r="D190" s="25" t="s">
        <v>1256</v>
      </c>
      <c r="E190" s="25">
        <v>474.09067038539104</v>
      </c>
      <c r="F190" s="25">
        <v>513.25167934745355</v>
      </c>
      <c r="G190" s="25">
        <v>542.32818577450814</v>
      </c>
      <c r="H190" s="25">
        <v>583.41156177329276</v>
      </c>
      <c r="I190" s="25">
        <v>608.1004849055613</v>
      </c>
      <c r="J190" s="25">
        <v>648.43608211586252</v>
      </c>
      <c r="K190" s="25">
        <v>686.0694007520791</v>
      </c>
      <c r="L190" s="25">
        <v>742.11406892118384</v>
      </c>
      <c r="M190" s="25">
        <v>775.6393081085904</v>
      </c>
      <c r="N190" s="25">
        <v>827.17332630761928</v>
      </c>
      <c r="O190" s="25">
        <v>889.23770771270188</v>
      </c>
      <c r="P190" s="25">
        <v>974.93699990979428</v>
      </c>
      <c r="Q190" s="25">
        <v>1040.8103137398564</v>
      </c>
      <c r="R190" s="25">
        <v>1157.6240860194241</v>
      </c>
      <c r="S190" s="25">
        <v>1287.9549585181419</v>
      </c>
      <c r="T190" s="25">
        <v>1395.4761847459977</v>
      </c>
      <c r="U190" s="25">
        <v>1444.7481814390956</v>
      </c>
      <c r="V190" s="25">
        <v>1489.9640549264232</v>
      </c>
      <c r="W190" s="25">
        <v>1721.7746296354276</v>
      </c>
      <c r="X190" s="25">
        <v>1918.1627730929704</v>
      </c>
      <c r="Y190" s="25">
        <v>2332.1263853374976</v>
      </c>
      <c r="Z190" s="25">
        <v>2577.7451732877912</v>
      </c>
      <c r="AA190" s="25">
        <v>2782.2897960600808</v>
      </c>
      <c r="AB190" s="25">
        <v>2791.7711463935229</v>
      </c>
      <c r="AC190" s="25">
        <v>2849.0538765994111</v>
      </c>
      <c r="AD190" s="25">
        <v>2947.691555515501</v>
      </c>
      <c r="AE190" s="25">
        <v>2996.6207626184705</v>
      </c>
      <c r="AF190" s="25">
        <v>2945.1693274996451</v>
      </c>
      <c r="AG190" s="25">
        <v>2492.1443275987563</v>
      </c>
      <c r="AH190" s="25">
        <v>2446.2309210787362</v>
      </c>
      <c r="AI190" s="25">
        <v>2603.847676153182</v>
      </c>
      <c r="AJ190" s="25">
        <v>2803.9449252214031</v>
      </c>
      <c r="AK190" s="25">
        <v>3122.0873161696913</v>
      </c>
      <c r="AL190" s="25">
        <v>3339.9143742888609</v>
      </c>
      <c r="AM190" s="25">
        <v>3489.1511063042335</v>
      </c>
      <c r="AN190" s="25">
        <v>3494.5172898750102</v>
      </c>
      <c r="AO190" s="25">
        <v>3529.852222104209</v>
      </c>
      <c r="AP190" s="25">
        <v>3741.2873299655525</v>
      </c>
      <c r="AQ190" s="25">
        <v>3974.6643052029344</v>
      </c>
      <c r="AR190" s="25">
        <v>4082.6145826076158</v>
      </c>
      <c r="AS190" s="25">
        <v>4060.3177934570226</v>
      </c>
      <c r="AT190" s="25">
        <v>4046.4291482408476</v>
      </c>
      <c r="AU190" s="25">
        <v>4126.2323863717556</v>
      </c>
      <c r="AV190" s="25">
        <v>4267.2926866966482</v>
      </c>
      <c r="AW190" s="25">
        <v>4592.1526135422391</v>
      </c>
      <c r="AX190" s="25">
        <v>4916.9076115646349</v>
      </c>
      <c r="AY190" s="25">
        <v>5348.8842526977096</v>
      </c>
      <c r="AZ190" s="25">
        <v>6166.187862132786</v>
      </c>
      <c r="BA190" s="25">
        <v>7154.2744960190021</v>
      </c>
      <c r="BB190" s="25">
        <v>7576.1404665548171</v>
      </c>
      <c r="BC190" s="25">
        <v>8082.0161797967494</v>
      </c>
      <c r="BD190" s="25">
        <v>9358.2681299421911</v>
      </c>
      <c r="BE190" s="25">
        <v>10722.26147585221</v>
      </c>
      <c r="BF190" s="25">
        <v>11889.095065060214</v>
      </c>
      <c r="BG190" s="25">
        <v>12796.074037676053</v>
      </c>
      <c r="BH190" s="25">
        <v>13630.301147287759</v>
      </c>
      <c r="BI190" s="25">
        <v>14343.980255001581</v>
      </c>
      <c r="BJ190" s="25">
        <v>15146.408510447642</v>
      </c>
      <c r="BK190" s="25">
        <v>15544.999075862585</v>
      </c>
      <c r="BL190" s="25">
        <v>15774.254952383646</v>
      </c>
      <c r="BM190" s="25">
        <v>12509.835291260155</v>
      </c>
      <c r="BN190" s="25">
        <v>14516.458047240005</v>
      </c>
    </row>
    <row r="191" spans="1:66" x14ac:dyDescent="0.25">
      <c r="A191" s="25" t="s">
        <v>512</v>
      </c>
      <c r="B191" s="25" t="s">
        <v>108</v>
      </c>
      <c r="C191" s="25" t="s">
        <v>1255</v>
      </c>
      <c r="D191" s="25" t="s">
        <v>1256</v>
      </c>
      <c r="E191" s="25">
        <v>253.26492133665951</v>
      </c>
      <c r="F191" s="25">
        <v>277.56876343838115</v>
      </c>
      <c r="G191" s="25">
        <v>305.76161691734131</v>
      </c>
      <c r="H191" s="25">
        <v>325.51633916440636</v>
      </c>
      <c r="I191" s="25">
        <v>382.74396480243047</v>
      </c>
      <c r="J191" s="25">
        <v>441.18211195240184</v>
      </c>
      <c r="K191" s="25">
        <v>507.53095319624094</v>
      </c>
      <c r="L191" s="25">
        <v>500.87348622825982</v>
      </c>
      <c r="M191" s="25">
        <v>450.40146745360022</v>
      </c>
      <c r="N191" s="25">
        <v>490.4136037087797</v>
      </c>
      <c r="O191" s="25">
        <v>552.17976869802237</v>
      </c>
      <c r="P191" s="25">
        <v>599.11565526513152</v>
      </c>
      <c r="Q191" s="25">
        <v>646.14281617307483</v>
      </c>
      <c r="R191" s="25">
        <v>752.22338430554453</v>
      </c>
      <c r="S191" s="25">
        <v>922.84649665854101</v>
      </c>
      <c r="T191" s="25">
        <v>1094.1616079940879</v>
      </c>
      <c r="U191" s="25">
        <v>1006.8908615734659</v>
      </c>
      <c r="V191" s="25">
        <v>899.25551818747499</v>
      </c>
      <c r="W191" s="25">
        <v>750.43286711530448</v>
      </c>
      <c r="X191" s="25">
        <v>931.08840200966188</v>
      </c>
      <c r="Y191" s="25">
        <v>1033.0610472277224</v>
      </c>
      <c r="Z191" s="25">
        <v>1204.5620565420143</v>
      </c>
      <c r="AA191" s="25">
        <v>1182.0531448414315</v>
      </c>
      <c r="AB191" s="25">
        <v>918.37938592116348</v>
      </c>
      <c r="AC191" s="25">
        <v>910.17988589489073</v>
      </c>
      <c r="AD191" s="25">
        <v>836.94608729303889</v>
      </c>
      <c r="AE191" s="25">
        <v>753.53152982506253</v>
      </c>
      <c r="AF191" s="25">
        <v>1000.532272258586</v>
      </c>
      <c r="AG191" s="25">
        <v>729.87619932850714</v>
      </c>
      <c r="AH191" s="25">
        <v>1040.9622550357856</v>
      </c>
      <c r="AI191" s="25">
        <v>1196.5868581959853</v>
      </c>
      <c r="AJ191" s="25">
        <v>1524.7705359686088</v>
      </c>
      <c r="AK191" s="25">
        <v>1566.0112793691244</v>
      </c>
      <c r="AL191" s="25">
        <v>1488.0329945488461</v>
      </c>
      <c r="AM191" s="25">
        <v>1881.7373553839395</v>
      </c>
      <c r="AN191" s="25">
        <v>2194.017247314132</v>
      </c>
      <c r="AO191" s="25">
        <v>2232.0758157699634</v>
      </c>
      <c r="AP191" s="25">
        <v>2306.4385268089</v>
      </c>
      <c r="AQ191" s="25">
        <v>2163.1193568877566</v>
      </c>
      <c r="AR191" s="25">
        <v>1924.4864193722403</v>
      </c>
      <c r="AS191" s="25">
        <v>1955.5880062789622</v>
      </c>
      <c r="AT191" s="25">
        <v>1941.4753419542394</v>
      </c>
      <c r="AU191" s="25">
        <v>2021.2400383647193</v>
      </c>
      <c r="AV191" s="25">
        <v>2145.6438885409648</v>
      </c>
      <c r="AW191" s="25">
        <v>2417.0343631553219</v>
      </c>
      <c r="AX191" s="25">
        <v>2729.499172135289</v>
      </c>
      <c r="AY191" s="25">
        <v>3154.331349139698</v>
      </c>
      <c r="AZ191" s="25">
        <v>3606.0706893234405</v>
      </c>
      <c r="BA191" s="25">
        <v>4220.6163783202846</v>
      </c>
      <c r="BB191" s="25">
        <v>4196.3116270794171</v>
      </c>
      <c r="BC191" s="25">
        <v>5082.3537061445404</v>
      </c>
      <c r="BD191" s="25">
        <v>5869.3238818646178</v>
      </c>
      <c r="BE191" s="25">
        <v>6528.9717753127979</v>
      </c>
      <c r="BF191" s="25">
        <v>6756.7529962003382</v>
      </c>
      <c r="BG191" s="25">
        <v>6672.8773725883966</v>
      </c>
      <c r="BH191" s="25">
        <v>6229.1006739811201</v>
      </c>
      <c r="BI191" s="25">
        <v>6204.9964574796031</v>
      </c>
      <c r="BJ191" s="25">
        <v>6710.5076021416407</v>
      </c>
      <c r="BK191" s="25">
        <v>6958.4972622913174</v>
      </c>
      <c r="BL191" s="25">
        <v>7023.0775262714305</v>
      </c>
      <c r="BM191" s="25">
        <v>6117.4935712927163</v>
      </c>
      <c r="BN191" s="25">
        <v>6692.2483745035142</v>
      </c>
    </row>
    <row r="192" spans="1:66" x14ac:dyDescent="0.25">
      <c r="A192" s="25" t="s">
        <v>381</v>
      </c>
      <c r="B192" s="25" t="s">
        <v>79</v>
      </c>
      <c r="C192" s="25" t="s">
        <v>1255</v>
      </c>
      <c r="D192" s="25" t="s">
        <v>1256</v>
      </c>
      <c r="E192" s="25">
        <v>286.10433009675836</v>
      </c>
      <c r="F192" s="25">
        <v>300.8420415620671</v>
      </c>
      <c r="G192" s="25">
        <v>176.46003484563383</v>
      </c>
      <c r="H192" s="25">
        <v>189.7468660229658</v>
      </c>
      <c r="I192" s="25">
        <v>198.73256974541107</v>
      </c>
      <c r="J192" s="25">
        <v>210.84779652378336</v>
      </c>
      <c r="K192" s="25">
        <v>225.61443651663058</v>
      </c>
      <c r="L192" s="25">
        <v>235.34246269199627</v>
      </c>
      <c r="M192" s="25">
        <v>255.44303638262446</v>
      </c>
      <c r="N192" s="25">
        <v>275.15999620897122</v>
      </c>
      <c r="O192" s="25">
        <v>211.12908842976933</v>
      </c>
      <c r="P192" s="25">
        <v>227.27704831177385</v>
      </c>
      <c r="Q192" s="25">
        <v>239.11022162975038</v>
      </c>
      <c r="R192" s="25">
        <v>292.4555134515457</v>
      </c>
      <c r="S192" s="25">
        <v>388.79354007317033</v>
      </c>
      <c r="T192" s="25">
        <v>408.74258944530817</v>
      </c>
      <c r="U192" s="25">
        <v>456.59531866826939</v>
      </c>
      <c r="V192" s="25">
        <v>510.73765384327561</v>
      </c>
      <c r="W192" s="25">
        <v>574.55281251581596</v>
      </c>
      <c r="X192" s="25">
        <v>677.4872733916942</v>
      </c>
      <c r="Y192" s="25">
        <v>778.08278026397397</v>
      </c>
      <c r="Z192" s="25">
        <v>832.07909577629198</v>
      </c>
      <c r="AA192" s="25">
        <v>843.72259591850855</v>
      </c>
      <c r="AB192" s="25">
        <v>734.48819782047383</v>
      </c>
      <c r="AC192" s="25">
        <v>676.36191648403826</v>
      </c>
      <c r="AD192" s="25">
        <v>644.14604802325368</v>
      </c>
      <c r="AE192" s="25">
        <v>609.57704311265343</v>
      </c>
      <c r="AF192" s="25">
        <v>659.95305292759645</v>
      </c>
      <c r="AG192" s="25">
        <v>733.94129690606644</v>
      </c>
      <c r="AH192" s="25">
        <v>803.99599452662028</v>
      </c>
      <c r="AI192" s="25">
        <v>816.02954572390979</v>
      </c>
      <c r="AJ192" s="25">
        <v>816.08041272372952</v>
      </c>
      <c r="AK192" s="25">
        <v>929.28628212772117</v>
      </c>
      <c r="AL192" s="25">
        <v>931.56612686594258</v>
      </c>
      <c r="AM192" s="25">
        <v>1073.0175675092441</v>
      </c>
      <c r="AN192" s="25">
        <v>1212.9444367667825</v>
      </c>
      <c r="AO192" s="25">
        <v>1325.5710638469156</v>
      </c>
      <c r="AP192" s="25">
        <v>1288.5807310357429</v>
      </c>
      <c r="AQ192" s="25">
        <v>997.59369334799521</v>
      </c>
      <c r="AR192" s="25">
        <v>1122.0320167194329</v>
      </c>
      <c r="AS192" s="25">
        <v>1072.8017524871848</v>
      </c>
      <c r="AT192" s="25">
        <v>990.56599126044694</v>
      </c>
      <c r="AU192" s="25">
        <v>1036.1583306415509</v>
      </c>
      <c r="AV192" s="25">
        <v>1048.0082045649556</v>
      </c>
      <c r="AW192" s="25">
        <v>1121.490006069261</v>
      </c>
      <c r="AX192" s="25">
        <v>1244.3487406593551</v>
      </c>
      <c r="AY192" s="25">
        <v>1452.438089447149</v>
      </c>
      <c r="AZ192" s="25">
        <v>1744.6399791640731</v>
      </c>
      <c r="BA192" s="25">
        <v>1998.0269200850114</v>
      </c>
      <c r="BB192" s="25">
        <v>1904.1963881719935</v>
      </c>
      <c r="BC192" s="25">
        <v>2217.4721533665211</v>
      </c>
      <c r="BD192" s="25">
        <v>2450.7356940854529</v>
      </c>
      <c r="BE192" s="25">
        <v>2694.3051093444246</v>
      </c>
      <c r="BF192" s="25">
        <v>2871.4297013577548</v>
      </c>
      <c r="BG192" s="25">
        <v>2959.6454352134874</v>
      </c>
      <c r="BH192" s="25">
        <v>3001.0431817086278</v>
      </c>
      <c r="BI192" s="25">
        <v>3073.6546857148887</v>
      </c>
      <c r="BJ192" s="25">
        <v>3123.2456417435619</v>
      </c>
      <c r="BK192" s="25">
        <v>3252.1102741070622</v>
      </c>
      <c r="BL192" s="25">
        <v>3485.340843900914</v>
      </c>
      <c r="BM192" s="25">
        <v>3301.2186025767251</v>
      </c>
      <c r="BN192" s="25">
        <v>3548.8283225805731</v>
      </c>
    </row>
    <row r="193" spans="1:66" x14ac:dyDescent="0.25">
      <c r="A193" s="25" t="s">
        <v>535</v>
      </c>
      <c r="B193" s="25" t="s">
        <v>262</v>
      </c>
      <c r="C193" s="25" t="s">
        <v>1255</v>
      </c>
      <c r="D193" s="25" t="s">
        <v>1256</v>
      </c>
      <c r="AS193" s="25">
        <v>7657.9512144053606</v>
      </c>
      <c r="AT193" s="25">
        <v>8092.2073233625579</v>
      </c>
      <c r="AU193" s="25">
        <v>8307.9574381427556</v>
      </c>
      <c r="AV193" s="25">
        <v>7771.2093680597618</v>
      </c>
      <c r="AW193" s="25">
        <v>8317.1139418961793</v>
      </c>
      <c r="AX193" s="25">
        <v>9626.6124140719767</v>
      </c>
      <c r="AY193" s="25">
        <v>9843.0493732412378</v>
      </c>
      <c r="AZ193" s="25">
        <v>10381.423873897385</v>
      </c>
      <c r="BA193" s="25">
        <v>10598.882830874492</v>
      </c>
      <c r="BB193" s="25">
        <v>10252.750136686715</v>
      </c>
      <c r="BC193" s="25">
        <v>10356.633619249193</v>
      </c>
      <c r="BD193" s="25">
        <v>11094.833220644579</v>
      </c>
      <c r="BE193" s="25">
        <v>12044.105472072582</v>
      </c>
      <c r="BF193" s="25">
        <v>12561.336135885929</v>
      </c>
      <c r="BG193" s="25">
        <v>13711.76170212766</v>
      </c>
      <c r="BH193" s="25">
        <v>15876.46193037079</v>
      </c>
      <c r="BI193" s="25">
        <v>16835.986002934867</v>
      </c>
      <c r="BJ193" s="25">
        <v>16019.989892750857</v>
      </c>
      <c r="BK193" s="25">
        <v>15895.259896153202</v>
      </c>
      <c r="BL193" s="25">
        <v>15232.487084050887</v>
      </c>
      <c r="BM193" s="25">
        <v>14243.864691576387</v>
      </c>
    </row>
    <row r="194" spans="1:66" x14ac:dyDescent="0.25">
      <c r="A194" s="25" t="s">
        <v>526</v>
      </c>
      <c r="B194" s="25" t="s">
        <v>189</v>
      </c>
      <c r="C194" s="25" t="s">
        <v>1255</v>
      </c>
      <c r="D194" s="25" t="s">
        <v>1256</v>
      </c>
      <c r="E194" s="25">
        <v>102.17665871753292</v>
      </c>
      <c r="F194" s="25">
        <v>106.58532546608707</v>
      </c>
      <c r="G194" s="25">
        <v>111.60046530338062</v>
      </c>
      <c r="H194" s="25">
        <v>115.66413761255605</v>
      </c>
      <c r="I194" s="25">
        <v>125.42500007661168</v>
      </c>
      <c r="J194" s="25">
        <v>138.47063282130051</v>
      </c>
      <c r="K194" s="25">
        <v>153.94568270323592</v>
      </c>
      <c r="L194" s="25">
        <v>170.09531275495286</v>
      </c>
      <c r="M194" s="25">
        <v>182.6222426709698</v>
      </c>
      <c r="N194" s="25">
        <v>202.74985392803191</v>
      </c>
      <c r="O194" s="25">
        <v>231.94628433647472</v>
      </c>
      <c r="P194" s="25">
        <v>251.87246509901772</v>
      </c>
      <c r="Q194" s="25">
        <v>294.29795161440057</v>
      </c>
      <c r="R194" s="25">
        <v>434.59949355458218</v>
      </c>
      <c r="S194" s="25">
        <v>479.04721795266533</v>
      </c>
      <c r="T194" s="25">
        <v>432.04311186938668</v>
      </c>
      <c r="U194" s="25">
        <v>469.54619715615758</v>
      </c>
      <c r="V194" s="25">
        <v>496.80412992767413</v>
      </c>
      <c r="W194" s="25">
        <v>574.84793249352742</v>
      </c>
      <c r="X194" s="25">
        <v>659.44813562098398</v>
      </c>
      <c r="Y194" s="25">
        <v>712.91907247653</v>
      </c>
      <c r="Z194" s="25">
        <v>681.02477811921472</v>
      </c>
      <c r="AA194" s="25">
        <v>628.52378487315127</v>
      </c>
      <c r="AB194" s="25">
        <v>661.88793586386782</v>
      </c>
      <c r="AC194" s="25">
        <v>641.99153990263858</v>
      </c>
      <c r="AD194" s="25">
        <v>593.81524727717169</v>
      </c>
      <c r="AE194" s="25">
        <v>632.51747240331144</v>
      </c>
      <c r="AF194" s="25">
        <v>732.392172836589</v>
      </c>
      <c r="AG194" s="25">
        <v>831.03291018986215</v>
      </c>
      <c r="AH194" s="25">
        <v>786.87892711490099</v>
      </c>
      <c r="AI194" s="25">
        <v>697.53896850396188</v>
      </c>
      <c r="AJ194" s="25">
        <v>801.47296469065952</v>
      </c>
      <c r="AK194" s="25">
        <v>905.24916795610068</v>
      </c>
      <c r="AL194" s="25">
        <v>1005.1519525415308</v>
      </c>
      <c r="AM194" s="25">
        <v>1086.2911692626558</v>
      </c>
      <c r="AN194" s="25">
        <v>893.77311908987508</v>
      </c>
      <c r="AO194" s="25">
        <v>970.09047686243014</v>
      </c>
      <c r="AP194" s="25">
        <v>906.36092036927562</v>
      </c>
      <c r="AQ194" s="25">
        <v>678.89666742030215</v>
      </c>
      <c r="AR194" s="25">
        <v>608.28153066536731</v>
      </c>
      <c r="AS194" s="25">
        <v>602.1864903445819</v>
      </c>
      <c r="AT194" s="25">
        <v>515.68478039369563</v>
      </c>
      <c r="AU194" s="25">
        <v>491.83430814894757</v>
      </c>
      <c r="AV194" s="25">
        <v>568.24634857400667</v>
      </c>
      <c r="AW194" s="25">
        <v>618.03670316319881</v>
      </c>
      <c r="AX194" s="25">
        <v>749.18651155567113</v>
      </c>
      <c r="AY194" s="25">
        <v>1256.9796475644011</v>
      </c>
      <c r="AZ194" s="25">
        <v>1401.9494467623947</v>
      </c>
      <c r="BA194" s="25">
        <v>1672.9510237403372</v>
      </c>
      <c r="BB194" s="25">
        <v>1626.3128545410898</v>
      </c>
      <c r="BC194" s="25">
        <v>1949.3511851325402</v>
      </c>
      <c r="BD194" s="25">
        <v>2406.9109672575419</v>
      </c>
      <c r="BE194" s="25">
        <v>2790.6763034448836</v>
      </c>
      <c r="BF194" s="25">
        <v>2729.8887512111037</v>
      </c>
      <c r="BG194" s="25">
        <v>2920.7829857115858</v>
      </c>
      <c r="BH194" s="25">
        <v>2679.3465792132365</v>
      </c>
      <c r="BI194" s="25">
        <v>2509.6296368993117</v>
      </c>
      <c r="BJ194" s="25">
        <v>2695.2490085595618</v>
      </c>
      <c r="BK194" s="25">
        <v>2801.3713930291547</v>
      </c>
      <c r="BL194" s="25">
        <v>2820.3063974959327</v>
      </c>
      <c r="BM194" s="25">
        <v>2757.01101864579</v>
      </c>
      <c r="BN194" s="25">
        <v>2916.3573488315924</v>
      </c>
    </row>
    <row r="195" spans="1:66" x14ac:dyDescent="0.25">
      <c r="A195" s="25" t="s">
        <v>410</v>
      </c>
      <c r="B195" s="25" t="s">
        <v>67</v>
      </c>
      <c r="C195" s="25" t="s">
        <v>1255</v>
      </c>
      <c r="D195" s="25" t="s">
        <v>1256</v>
      </c>
      <c r="AI195" s="25">
        <v>1731.2095311238809</v>
      </c>
      <c r="AJ195" s="25">
        <v>2235.5410886252153</v>
      </c>
      <c r="AK195" s="25">
        <v>2459.0206846825326</v>
      </c>
      <c r="AL195" s="25">
        <v>2497.1952411668863</v>
      </c>
      <c r="AM195" s="25">
        <v>2874.8253108451954</v>
      </c>
      <c r="AN195" s="25">
        <v>3686.8192998780478</v>
      </c>
      <c r="AO195" s="25">
        <v>4147.4655014548307</v>
      </c>
      <c r="AP195" s="25">
        <v>4123.1356180677267</v>
      </c>
      <c r="AQ195" s="25">
        <v>4518.1082263017406</v>
      </c>
      <c r="AR195" s="25">
        <v>4398.0810433599581</v>
      </c>
      <c r="AS195" s="25">
        <v>4501.4540674227255</v>
      </c>
      <c r="AT195" s="25">
        <v>4991.2443579951068</v>
      </c>
      <c r="AU195" s="25">
        <v>5207.1714206940178</v>
      </c>
      <c r="AV195" s="25">
        <v>5701.6022116160966</v>
      </c>
      <c r="AW195" s="25">
        <v>6681.3864719504154</v>
      </c>
      <c r="AX195" s="25">
        <v>8021.5057434679493</v>
      </c>
      <c r="AY195" s="25">
        <v>9035.4104674493592</v>
      </c>
      <c r="AZ195" s="25">
        <v>11254.517388125416</v>
      </c>
      <c r="BA195" s="25">
        <v>13996.025150683487</v>
      </c>
      <c r="BB195" s="25">
        <v>11526.055888482377</v>
      </c>
      <c r="BC195" s="25">
        <v>12613.010995468147</v>
      </c>
      <c r="BD195" s="25">
        <v>13879.560985254646</v>
      </c>
      <c r="BE195" s="25">
        <v>13097.270848217429</v>
      </c>
      <c r="BF195" s="25">
        <v>13696.466304614301</v>
      </c>
      <c r="BG195" s="25">
        <v>14271.30585362023</v>
      </c>
      <c r="BH195" s="25">
        <v>12578.495473436242</v>
      </c>
      <c r="BI195" s="25">
        <v>12447.439591280814</v>
      </c>
      <c r="BJ195" s="25">
        <v>13864.681757997289</v>
      </c>
      <c r="BK195" s="25">
        <v>15468.482219410484</v>
      </c>
      <c r="BL195" s="25">
        <v>15732.203131175449</v>
      </c>
      <c r="BM195" s="25">
        <v>15742.453725636824</v>
      </c>
      <c r="BN195" s="25">
        <v>17840.92105066737</v>
      </c>
    </row>
    <row r="196" spans="1:66" x14ac:dyDescent="0.25">
      <c r="A196" s="25" t="s">
        <v>1317</v>
      </c>
      <c r="B196" s="25" t="s">
        <v>1316</v>
      </c>
      <c r="C196" s="25" t="s">
        <v>1255</v>
      </c>
      <c r="D196" s="25" t="s">
        <v>1256</v>
      </c>
      <c r="E196" s="25">
        <v>111.5900363016713</v>
      </c>
      <c r="F196" s="25">
        <v>112.79679261019045</v>
      </c>
      <c r="G196" s="25">
        <v>120.38338230517148</v>
      </c>
      <c r="H196" s="25">
        <v>137.05071966536664</v>
      </c>
      <c r="I196" s="25">
        <v>124.66897328688118</v>
      </c>
      <c r="J196" s="25">
        <v>137.16135014058645</v>
      </c>
      <c r="K196" s="25">
        <v>147.00439298724541</v>
      </c>
      <c r="L196" s="25">
        <v>135.38804436248441</v>
      </c>
      <c r="M196" s="25">
        <v>139.14273382661523</v>
      </c>
      <c r="N196" s="25">
        <v>153.60971579314381</v>
      </c>
      <c r="O196" s="25">
        <v>183.09911309820808</v>
      </c>
      <c r="P196" s="25">
        <v>174.35252693484497</v>
      </c>
      <c r="Q196" s="25">
        <v>197.5397591862008</v>
      </c>
      <c r="R196" s="25">
        <v>236.22794620950697</v>
      </c>
      <c r="S196" s="25">
        <v>325.91043947727354</v>
      </c>
      <c r="T196" s="25">
        <v>361.89029275879909</v>
      </c>
      <c r="U196" s="25">
        <v>412.12733936070418</v>
      </c>
      <c r="V196" s="25">
        <v>442.5060309614413</v>
      </c>
      <c r="W196" s="25">
        <v>478.2035885027563</v>
      </c>
      <c r="X196" s="25">
        <v>586.00374495455492</v>
      </c>
      <c r="Y196" s="25">
        <v>701.94992898698752</v>
      </c>
      <c r="Z196" s="25">
        <v>949.40801817987722</v>
      </c>
      <c r="AA196" s="25">
        <v>865.13817372758206</v>
      </c>
      <c r="AB196" s="25">
        <v>674.5687537630763</v>
      </c>
      <c r="AC196" s="25">
        <v>601.96611977163764</v>
      </c>
      <c r="AD196" s="25">
        <v>591.46536758139598</v>
      </c>
      <c r="AE196" s="25">
        <v>554.90091583126434</v>
      </c>
      <c r="AF196" s="25">
        <v>591.97660356104404</v>
      </c>
      <c r="AG196" s="25">
        <v>604.39728303221614</v>
      </c>
      <c r="AH196" s="25">
        <v>595.22786020626961</v>
      </c>
      <c r="AI196" s="25">
        <v>947.90854344272987</v>
      </c>
      <c r="AJ196" s="25">
        <v>485.41414825881088</v>
      </c>
      <c r="AK196" s="25">
        <v>372.85813975730684</v>
      </c>
      <c r="AL196" s="25">
        <v>322.1892688049777</v>
      </c>
      <c r="AM196" s="25">
        <v>291.37066266448244</v>
      </c>
      <c r="AN196" s="25">
        <v>361.16692493802373</v>
      </c>
      <c r="AO196" s="25">
        <v>389.69328281601543</v>
      </c>
      <c r="AP196" s="25">
        <v>417.98233482517719</v>
      </c>
      <c r="AQ196" s="25">
        <v>420.15667236988332</v>
      </c>
      <c r="AR196" s="25">
        <v>447.23399779416064</v>
      </c>
      <c r="AS196" s="25">
        <v>504.01567040937471</v>
      </c>
      <c r="AT196" s="25">
        <v>468.29976963194082</v>
      </c>
      <c r="AU196" s="25">
        <v>521.69108234475084</v>
      </c>
      <c r="AV196" s="25">
        <v>550.70310990611733</v>
      </c>
      <c r="AW196" s="25">
        <v>667.98005274339664</v>
      </c>
      <c r="AX196" s="25">
        <v>810.29030262576748</v>
      </c>
      <c r="AY196" s="25">
        <v>990.84086990705816</v>
      </c>
      <c r="AZ196" s="25">
        <v>1166.5832294914019</v>
      </c>
      <c r="BA196" s="25">
        <v>1420.7062256953261</v>
      </c>
      <c r="BB196" s="25">
        <v>1263.1824673496371</v>
      </c>
      <c r="BC196" s="25">
        <v>1435.8770364440807</v>
      </c>
      <c r="BD196" s="25">
        <v>1620.4244132881229</v>
      </c>
      <c r="BE196" s="25">
        <v>1713.4572160149971</v>
      </c>
      <c r="BF196" s="25">
        <v>1822.8405205008644</v>
      </c>
      <c r="BG196" s="25">
        <v>1861.6509503080038</v>
      </c>
      <c r="BH196" s="25">
        <v>1563.7311843567945</v>
      </c>
      <c r="BI196" s="25">
        <v>1396.0612964328573</v>
      </c>
      <c r="BJ196" s="25">
        <v>1446.5071960353014</v>
      </c>
      <c r="BK196" s="25">
        <v>1438.5295162392472</v>
      </c>
      <c r="BL196" s="25">
        <v>1474.8238219980483</v>
      </c>
      <c r="BM196" s="25">
        <v>1349.1531601937879</v>
      </c>
      <c r="BN196" s="25">
        <v>1437.2085016565006</v>
      </c>
    </row>
    <row r="197" spans="1:66" x14ac:dyDescent="0.25">
      <c r="A197" s="25" t="s">
        <v>481</v>
      </c>
      <c r="B197" s="25" t="s">
        <v>480</v>
      </c>
      <c r="C197" s="25" t="s">
        <v>1255</v>
      </c>
      <c r="D197" s="25" t="s">
        <v>1256</v>
      </c>
      <c r="E197" s="25">
        <v>717.51484308736212</v>
      </c>
      <c r="F197" s="25">
        <v>777.21502740734138</v>
      </c>
      <c r="G197" s="25">
        <v>854.7448049684898</v>
      </c>
      <c r="H197" s="25">
        <v>931.75166598124201</v>
      </c>
      <c r="I197" s="25">
        <v>1006.4344460949717</v>
      </c>
      <c r="J197" s="25">
        <v>1110.8326908249808</v>
      </c>
      <c r="K197" s="25">
        <v>1207.8118244034752</v>
      </c>
      <c r="L197" s="25">
        <v>1335.2741116252419</v>
      </c>
      <c r="M197" s="25">
        <v>1480.6931764225053</v>
      </c>
      <c r="N197" s="25">
        <v>1661.8668852336866</v>
      </c>
      <c r="O197" s="25">
        <v>1852.3546725533481</v>
      </c>
      <c r="P197" s="25">
        <v>2044.3199055821649</v>
      </c>
      <c r="Q197" s="25">
        <v>2246.4767135113034</v>
      </c>
      <c r="R197" s="25">
        <v>2432.4142190492798</v>
      </c>
      <c r="S197" s="25">
        <v>2614.5009405303781</v>
      </c>
      <c r="T197" s="25">
        <v>2738.2431529726114</v>
      </c>
      <c r="U197" s="25">
        <v>2946.4619525115199</v>
      </c>
      <c r="V197" s="25">
        <v>3208.7713561412766</v>
      </c>
      <c r="W197" s="25">
        <v>3567.7526290006999</v>
      </c>
      <c r="X197" s="25">
        <v>4024.5094201928732</v>
      </c>
      <c r="Y197" s="25">
        <v>4502.8384279475986</v>
      </c>
      <c r="Z197" s="25">
        <v>4920.7229367485861</v>
      </c>
      <c r="AA197" s="25">
        <v>5115.008514233461</v>
      </c>
      <c r="AB197" s="25">
        <v>5217.7227285603922</v>
      </c>
      <c r="AC197" s="25">
        <v>5730.1170089020061</v>
      </c>
      <c r="AD197" s="25">
        <v>6008.0544862303823</v>
      </c>
      <c r="AE197" s="25">
        <v>6455.1844610761409</v>
      </c>
      <c r="AF197" s="25">
        <v>6980.4901433821924</v>
      </c>
      <c r="AG197" s="25">
        <v>7595.4446561182858</v>
      </c>
      <c r="AH197" s="25">
        <v>8033.0894413304241</v>
      </c>
      <c r="AI197" s="25">
        <v>8652.5074922250496</v>
      </c>
      <c r="AJ197" s="25">
        <v>9064.0185171148569</v>
      </c>
      <c r="AK197" s="25">
        <v>9659.3388999591643</v>
      </c>
      <c r="AL197" s="25">
        <v>10212.276763056365</v>
      </c>
      <c r="AM197" s="25">
        <v>10876.418823989781</v>
      </c>
      <c r="AN197" s="25">
        <v>11579.184996998454</v>
      </c>
      <c r="AO197" s="25">
        <v>12173.16368898596</v>
      </c>
      <c r="AP197" s="25">
        <v>12817.644962135217</v>
      </c>
      <c r="AQ197" s="25">
        <v>14304.404986801463</v>
      </c>
      <c r="AR197" s="25">
        <v>15220.991342026657</v>
      </c>
      <c r="AS197" s="25">
        <v>16192.126971963769</v>
      </c>
      <c r="AT197" s="25">
        <v>18123.198701991791</v>
      </c>
      <c r="AU197" s="25">
        <v>18731.459389737847</v>
      </c>
      <c r="AV197" s="25">
        <v>19557.120249235839</v>
      </c>
      <c r="AW197" s="25">
        <v>20988.992332653404</v>
      </c>
      <c r="AX197" s="25">
        <v>21959.322696986048</v>
      </c>
      <c r="AY197" s="25">
        <v>22935.941158631289</v>
      </c>
      <c r="AZ197" s="25">
        <v>23664.882348509582</v>
      </c>
      <c r="BA197" s="25">
        <v>24898.334585704462</v>
      </c>
      <c r="BB197" s="25">
        <v>25768.725888338446</v>
      </c>
      <c r="BC197" s="25">
        <v>26435.748785780022</v>
      </c>
      <c r="BD197" s="25">
        <v>27278.883049920463</v>
      </c>
      <c r="BE197" s="25">
        <v>27944.733893742392</v>
      </c>
      <c r="BF197" s="25">
        <v>28513.165735106708</v>
      </c>
      <c r="BG197" s="25">
        <v>28981.457330586607</v>
      </c>
      <c r="BH197" s="25">
        <v>29763.488301386144</v>
      </c>
      <c r="BI197" s="25">
        <v>30627.163401701131</v>
      </c>
      <c r="BJ197" s="25">
        <v>31108.760569767532</v>
      </c>
      <c r="BK197" s="25">
        <v>31604.70151445784</v>
      </c>
      <c r="BL197" s="25">
        <v>32850.548612359227</v>
      </c>
      <c r="BM197" s="25">
        <v>31429.866117655805</v>
      </c>
    </row>
    <row r="198" spans="1:66" x14ac:dyDescent="0.25">
      <c r="A198" s="25" t="s">
        <v>359</v>
      </c>
      <c r="B198" s="25" t="s">
        <v>1318</v>
      </c>
      <c r="C198" s="25" t="s">
        <v>1255</v>
      </c>
      <c r="D198" s="25" t="s">
        <v>1256</v>
      </c>
    </row>
    <row r="199" spans="1:66" x14ac:dyDescent="0.25">
      <c r="A199" s="25" t="s">
        <v>443</v>
      </c>
      <c r="B199" s="25" t="s">
        <v>89</v>
      </c>
      <c r="C199" s="25" t="s">
        <v>1255</v>
      </c>
      <c r="D199" s="25" t="s">
        <v>1256</v>
      </c>
      <c r="E199" s="25">
        <v>360.49929850685811</v>
      </c>
      <c r="F199" s="25">
        <v>382.72994699436811</v>
      </c>
      <c r="G199" s="25">
        <v>407.85284361237183</v>
      </c>
      <c r="H199" s="25">
        <v>432.51172957507521</v>
      </c>
      <c r="I199" s="25">
        <v>468.78108163544283</v>
      </c>
      <c r="J199" s="25">
        <v>520.91065936788448</v>
      </c>
      <c r="K199" s="25">
        <v>575.00768066822127</v>
      </c>
      <c r="L199" s="25">
        <v>646.82272006083997</v>
      </c>
      <c r="M199" s="25">
        <v>719.08049185329003</v>
      </c>
      <c r="N199" s="25">
        <v>795.75937139109908</v>
      </c>
      <c r="O199" s="25">
        <v>934.08215609611671</v>
      </c>
      <c r="P199" s="25">
        <v>1064.5377125734099</v>
      </c>
      <c r="Q199" s="25">
        <v>1302.2662677392957</v>
      </c>
      <c r="R199" s="25">
        <v>1747.9890406026593</v>
      </c>
      <c r="S199" s="25">
        <v>2000.4182457468232</v>
      </c>
      <c r="T199" s="25">
        <v>2127.6375072593028</v>
      </c>
      <c r="U199" s="25">
        <v>2173.2839342597531</v>
      </c>
      <c r="V199" s="25">
        <v>2267.3710031947844</v>
      </c>
      <c r="W199" s="25">
        <v>2457.3132164459907</v>
      </c>
      <c r="X199" s="25">
        <v>2755.6246177008029</v>
      </c>
      <c r="Y199" s="25">
        <v>3368.3666694027943</v>
      </c>
      <c r="Z199" s="25">
        <v>3245.9752136774759</v>
      </c>
      <c r="AA199" s="25">
        <v>3079.9495663427097</v>
      </c>
      <c r="AB199" s="25">
        <v>2735.491065800466</v>
      </c>
      <c r="AC199" s="25">
        <v>2522.7474762065804</v>
      </c>
      <c r="AD199" s="25">
        <v>2705.1930019731712</v>
      </c>
      <c r="AE199" s="25">
        <v>3861.9484333688047</v>
      </c>
      <c r="AF199" s="25">
        <v>4803.8660954694096</v>
      </c>
      <c r="AG199" s="25">
        <v>5623.6969998212335</v>
      </c>
      <c r="AH199" s="25">
        <v>6056.3810277188886</v>
      </c>
      <c r="AI199" s="25">
        <v>7884.6179875633179</v>
      </c>
      <c r="AJ199" s="25">
        <v>8958.985333024697</v>
      </c>
      <c r="AK199" s="25">
        <v>10810.566507962558</v>
      </c>
      <c r="AL199" s="25">
        <v>9534.6563637307972</v>
      </c>
      <c r="AM199" s="25">
        <v>9977.3199090577091</v>
      </c>
      <c r="AN199" s="25">
        <v>11781.361850222052</v>
      </c>
      <c r="AO199" s="25">
        <v>12185.091401062937</v>
      </c>
      <c r="AP199" s="25">
        <v>11575.507112435833</v>
      </c>
      <c r="AQ199" s="25">
        <v>12199.206385024034</v>
      </c>
      <c r="AR199" s="25">
        <v>12475.291770147596</v>
      </c>
      <c r="AS199" s="25">
        <v>11526.372066796823</v>
      </c>
      <c r="AT199" s="25">
        <v>11734.764974395395</v>
      </c>
      <c r="AU199" s="25">
        <v>12936.692820448196</v>
      </c>
      <c r="AV199" s="25">
        <v>15797.782134027593</v>
      </c>
      <c r="AW199" s="25">
        <v>18064.15809329872</v>
      </c>
      <c r="AX199" s="25">
        <v>18780.127512409996</v>
      </c>
      <c r="AY199" s="25">
        <v>19839.454049903208</v>
      </c>
      <c r="AZ199" s="25">
        <v>22811.056484436518</v>
      </c>
      <c r="BA199" s="25">
        <v>24949.041356673933</v>
      </c>
      <c r="BB199" s="25">
        <v>23151.215413071171</v>
      </c>
      <c r="BC199" s="25">
        <v>22520.642312404478</v>
      </c>
      <c r="BD199" s="25">
        <v>23217.295496520746</v>
      </c>
      <c r="BE199" s="25">
        <v>20563.713601262887</v>
      </c>
      <c r="BF199" s="25">
        <v>21653.195975222461</v>
      </c>
      <c r="BG199" s="25">
        <v>22103.700970332095</v>
      </c>
      <c r="BH199" s="25">
        <v>19250.106537685195</v>
      </c>
      <c r="BI199" s="25">
        <v>19991.972487880517</v>
      </c>
      <c r="BJ199" s="25">
        <v>21490.429863103967</v>
      </c>
      <c r="BK199" s="25">
        <v>23562.554522819133</v>
      </c>
      <c r="BL199" s="25">
        <v>23330.817288932005</v>
      </c>
      <c r="BM199" s="25">
        <v>22194.566114934969</v>
      </c>
      <c r="BN199" s="25">
        <v>24262.18093525742</v>
      </c>
    </row>
    <row r="200" spans="1:66" x14ac:dyDescent="0.25">
      <c r="A200" s="25" t="s">
        <v>511</v>
      </c>
      <c r="B200" s="25" t="s">
        <v>160</v>
      </c>
      <c r="C200" s="25" t="s">
        <v>1255</v>
      </c>
      <c r="D200" s="25" t="s">
        <v>1256</v>
      </c>
      <c r="J200" s="25">
        <v>204.20083035484436</v>
      </c>
      <c r="K200" s="25">
        <v>208.85013530928575</v>
      </c>
      <c r="L200" s="25">
        <v>215.06689731765982</v>
      </c>
      <c r="M200" s="25">
        <v>220.09654795720346</v>
      </c>
      <c r="N200" s="25">
        <v>230.50243341484395</v>
      </c>
      <c r="O200" s="25">
        <v>240.27050377516304</v>
      </c>
      <c r="P200" s="25">
        <v>262.06769041693605</v>
      </c>
      <c r="Q200" s="25">
        <v>296.10918839838706</v>
      </c>
      <c r="R200" s="25">
        <v>374.3419597941151</v>
      </c>
      <c r="S200" s="25">
        <v>489.56148169531156</v>
      </c>
      <c r="T200" s="25">
        <v>541.48794115604517</v>
      </c>
      <c r="U200" s="25">
        <v>593.65432558745454</v>
      </c>
      <c r="V200" s="25">
        <v>712.65851537063611</v>
      </c>
      <c r="W200" s="25">
        <v>849.52486769642223</v>
      </c>
      <c r="X200" s="25">
        <v>1103.9131136987428</v>
      </c>
      <c r="Y200" s="25">
        <v>1398.0542978756785</v>
      </c>
      <c r="Z200" s="25">
        <v>1718.499821571022</v>
      </c>
      <c r="AA200" s="25">
        <v>1608.7245569682052</v>
      </c>
      <c r="AB200" s="25">
        <v>1635.6334871729298</v>
      </c>
      <c r="AC200" s="25">
        <v>1260.7437979824924</v>
      </c>
      <c r="AD200" s="25">
        <v>892.89045166709627</v>
      </c>
      <c r="AE200" s="25">
        <v>984.38305536473194</v>
      </c>
      <c r="AF200" s="25">
        <v>1020.3816363700918</v>
      </c>
      <c r="AG200" s="25">
        <v>1063.4747544238526</v>
      </c>
      <c r="AH200" s="25">
        <v>1156.924624953951</v>
      </c>
      <c r="AI200" s="25">
        <v>1376.1653248242292</v>
      </c>
      <c r="AJ200" s="25">
        <v>1611.3998605796564</v>
      </c>
      <c r="AK200" s="25">
        <v>1610.2122468003972</v>
      </c>
      <c r="AL200" s="25">
        <v>1591.3741577370872</v>
      </c>
      <c r="AM200" s="25">
        <v>1686.8452781124745</v>
      </c>
      <c r="AN200" s="25">
        <v>1897.098347279765</v>
      </c>
      <c r="AO200" s="25">
        <v>2002.6834598888481</v>
      </c>
      <c r="AP200" s="25">
        <v>1993.8043763166875</v>
      </c>
      <c r="AQ200" s="25">
        <v>1812.993667073483</v>
      </c>
      <c r="AR200" s="25">
        <v>1694.1112103221146</v>
      </c>
      <c r="AS200" s="25">
        <v>1663.6049391998586</v>
      </c>
      <c r="AT200" s="25">
        <v>1565.0542885388975</v>
      </c>
      <c r="AU200" s="25">
        <v>1300.8523667109473</v>
      </c>
      <c r="AV200" s="25">
        <v>1365.416418118059</v>
      </c>
      <c r="AW200" s="25">
        <v>1679.4951198964104</v>
      </c>
      <c r="AX200" s="25">
        <v>1843.6341076360034</v>
      </c>
      <c r="AY200" s="25">
        <v>2271.0888854079567</v>
      </c>
      <c r="AZ200" s="25">
        <v>2976.8444802112872</v>
      </c>
      <c r="BA200" s="25">
        <v>4047.7024453110284</v>
      </c>
      <c r="BB200" s="25">
        <v>3626.7472934410193</v>
      </c>
      <c r="BC200" s="25">
        <v>4342.065844599847</v>
      </c>
      <c r="BD200" s="25">
        <v>5326.3582840696508</v>
      </c>
      <c r="BE200" s="25">
        <v>5185.1415487127906</v>
      </c>
      <c r="BF200" s="25">
        <v>5936.975959022483</v>
      </c>
      <c r="BG200" s="25">
        <v>6118.3181103196202</v>
      </c>
      <c r="BH200" s="25">
        <v>5413.7760206185831</v>
      </c>
      <c r="BI200" s="25">
        <v>5324.6090677777684</v>
      </c>
      <c r="BJ200" s="25">
        <v>5678.869972200001</v>
      </c>
      <c r="BK200" s="25">
        <v>5782.7845498128563</v>
      </c>
      <c r="BL200" s="25">
        <v>5383.5744215077611</v>
      </c>
      <c r="BM200" s="25">
        <v>4967.6872117152861</v>
      </c>
      <c r="BN200" s="25">
        <v>5400.1038263538403</v>
      </c>
    </row>
    <row r="201" spans="1:66" x14ac:dyDescent="0.25">
      <c r="A201" s="25" t="s">
        <v>400</v>
      </c>
      <c r="B201" s="25" t="s">
        <v>1319</v>
      </c>
      <c r="C201" s="25" t="s">
        <v>1255</v>
      </c>
      <c r="D201" s="25" t="s">
        <v>1256</v>
      </c>
      <c r="AM201" s="25">
        <v>1201.5815421388177</v>
      </c>
      <c r="AN201" s="25">
        <v>1326.5628573714594</v>
      </c>
      <c r="AO201" s="25">
        <v>1317.4667513138538</v>
      </c>
      <c r="AP201" s="25">
        <v>1389.1649713765066</v>
      </c>
      <c r="AQ201" s="25">
        <v>1465.0460568586832</v>
      </c>
      <c r="AR201" s="25">
        <v>1499.492176570189</v>
      </c>
      <c r="AS201" s="25">
        <v>1476.1718500023783</v>
      </c>
      <c r="AT201" s="25">
        <v>1335.5531952935903</v>
      </c>
      <c r="AU201" s="25">
        <v>1156.2174734576911</v>
      </c>
      <c r="AV201" s="25">
        <v>1257.6985700968853</v>
      </c>
      <c r="AW201" s="25">
        <v>1422.1908864354423</v>
      </c>
      <c r="AX201" s="25">
        <v>1543.7014139277364</v>
      </c>
      <c r="AY201" s="25">
        <v>1570.1043996272826</v>
      </c>
      <c r="AZ201" s="25">
        <v>1664.2457166927647</v>
      </c>
      <c r="BA201" s="25">
        <v>2035.2023412176636</v>
      </c>
      <c r="BB201" s="25">
        <v>2191.7817873686772</v>
      </c>
      <c r="BC201" s="25">
        <v>2557.0756235669851</v>
      </c>
      <c r="BD201" s="25">
        <v>2880.7984370790932</v>
      </c>
      <c r="BE201" s="25">
        <v>3067.4387273561442</v>
      </c>
      <c r="BF201" s="25">
        <v>3315.2975390928173</v>
      </c>
      <c r="BG201" s="25">
        <v>3352.1125950604278</v>
      </c>
      <c r="BH201" s="25">
        <v>3272.1543236070793</v>
      </c>
      <c r="BI201" s="25">
        <v>3527.6138241317785</v>
      </c>
      <c r="BJ201" s="25">
        <v>3620.3604871593707</v>
      </c>
      <c r="BK201" s="25">
        <v>3562.3309427025574</v>
      </c>
      <c r="BL201" s="25">
        <v>3656.8582713701089</v>
      </c>
      <c r="BM201" s="25">
        <v>3233.5686383585844</v>
      </c>
      <c r="BN201" s="25">
        <v>3663.9690546887523</v>
      </c>
    </row>
    <row r="202" spans="1:66" x14ac:dyDescent="0.25">
      <c r="A202" s="25" t="s">
        <v>1321</v>
      </c>
      <c r="B202" s="25" t="s">
        <v>1320</v>
      </c>
      <c r="C202" s="25" t="s">
        <v>1255</v>
      </c>
      <c r="D202" s="25" t="s">
        <v>1256</v>
      </c>
      <c r="P202" s="25">
        <v>371.83244980906034</v>
      </c>
      <c r="Q202" s="25">
        <v>437.28020288810262</v>
      </c>
      <c r="R202" s="25">
        <v>583.84165854274067</v>
      </c>
      <c r="S202" s="25">
        <v>812.4705743824718</v>
      </c>
      <c r="T202" s="25">
        <v>888.91271313200286</v>
      </c>
      <c r="U202" s="25">
        <v>873.26400772263992</v>
      </c>
      <c r="V202" s="25">
        <v>892.7384680226719</v>
      </c>
      <c r="W202" s="25">
        <v>1014.3020002060565</v>
      </c>
      <c r="X202" s="25">
        <v>1216.7153370028145</v>
      </c>
      <c r="Y202" s="25">
        <v>1381.3906124201101</v>
      </c>
      <c r="Z202" s="25">
        <v>1390.8546097962553</v>
      </c>
      <c r="AA202" s="25">
        <v>1327.1024300461811</v>
      </c>
      <c r="AB202" s="25">
        <v>1233.2138276529515</v>
      </c>
      <c r="AC202" s="25">
        <v>1272.0546950871128</v>
      </c>
      <c r="AD202" s="25">
        <v>1182.2141375496783</v>
      </c>
      <c r="AE202" s="25">
        <v>1269.4321634034375</v>
      </c>
      <c r="AF202" s="25">
        <v>1217.4794092849977</v>
      </c>
      <c r="AG202" s="25">
        <v>1231.0093560861571</v>
      </c>
      <c r="AH202" s="25">
        <v>1257.0397983977177</v>
      </c>
      <c r="AI202" s="25">
        <v>1387.915789473969</v>
      </c>
      <c r="AJ202" s="25">
        <v>1452.845734141049</v>
      </c>
      <c r="AK202" s="25">
        <v>1566.71526186917</v>
      </c>
      <c r="AL202" s="25">
        <v>1631.9285833818103</v>
      </c>
      <c r="AM202" s="25">
        <v>1890.0677817100611</v>
      </c>
      <c r="AN202" s="25">
        <v>2018.398603197619</v>
      </c>
      <c r="AO202" s="25">
        <v>2129.7214969124298</v>
      </c>
      <c r="AP202" s="25">
        <v>2105.2461722540656</v>
      </c>
      <c r="AQ202" s="25">
        <v>1780.4283627654379</v>
      </c>
      <c r="AR202" s="25">
        <v>1933.6656054553903</v>
      </c>
      <c r="AS202" s="25">
        <v>1750.8408006142836</v>
      </c>
      <c r="AT202" s="25">
        <v>1708.0830887682989</v>
      </c>
      <c r="AU202" s="25">
        <v>1774.1466523704373</v>
      </c>
      <c r="AV202" s="25">
        <v>2058.2544447077375</v>
      </c>
      <c r="AW202" s="25">
        <v>2344.1564532052175</v>
      </c>
      <c r="AX202" s="25">
        <v>2574.6957753208908</v>
      </c>
      <c r="AY202" s="25">
        <v>2669.7486255735744</v>
      </c>
      <c r="AZ202" s="25">
        <v>2911.2501610068944</v>
      </c>
      <c r="BA202" s="25">
        <v>3074.5528869204968</v>
      </c>
      <c r="BB202" s="25">
        <v>2726.4523636384274</v>
      </c>
      <c r="BC202" s="25">
        <v>2965.1059764303986</v>
      </c>
      <c r="BD202" s="25">
        <v>3440.4447483292092</v>
      </c>
      <c r="BE202" s="25">
        <v>3609.4141239629548</v>
      </c>
      <c r="BF202" s="25">
        <v>3702.4314262722746</v>
      </c>
      <c r="BG202" s="25">
        <v>3970.5954431109844</v>
      </c>
      <c r="BH202" s="25">
        <v>3832.5511811959582</v>
      </c>
      <c r="BI202" s="25">
        <v>3965.8951788379286</v>
      </c>
      <c r="BJ202" s="25">
        <v>4222.5573753350182</v>
      </c>
      <c r="BK202" s="25">
        <v>4340.5647040229342</v>
      </c>
      <c r="BL202" s="25">
        <v>4271.5837662804379</v>
      </c>
      <c r="BM202" s="25">
        <v>3785.5034058067345</v>
      </c>
      <c r="BN202" s="25">
        <v>3798.7527771412783</v>
      </c>
    </row>
    <row r="203" spans="1:66" x14ac:dyDescent="0.25">
      <c r="A203" s="25" t="s">
        <v>1323</v>
      </c>
      <c r="B203" s="25" t="s">
        <v>1322</v>
      </c>
      <c r="C203" s="25" t="s">
        <v>1255</v>
      </c>
      <c r="D203" s="25" t="s">
        <v>1256</v>
      </c>
      <c r="E203" s="25">
        <v>1387.3939672668605</v>
      </c>
      <c r="F203" s="25">
        <v>1449.2617041686942</v>
      </c>
      <c r="G203" s="25">
        <v>1545.7557355546767</v>
      </c>
      <c r="H203" s="25">
        <v>1645.3164701482804</v>
      </c>
      <c r="I203" s="25">
        <v>1774.4001980507039</v>
      </c>
      <c r="J203" s="25">
        <v>1906.5859154274708</v>
      </c>
      <c r="K203" s="25">
        <v>2069.9104850092826</v>
      </c>
      <c r="L203" s="25">
        <v>2200.7557452743217</v>
      </c>
      <c r="M203" s="25">
        <v>2365.248129585882</v>
      </c>
      <c r="N203" s="25">
        <v>2577.1116491190205</v>
      </c>
      <c r="O203" s="25">
        <v>2788.8420249698238</v>
      </c>
      <c r="P203" s="25">
        <v>3058.0670558081943</v>
      </c>
      <c r="Q203" s="25">
        <v>3514.6947660574183</v>
      </c>
      <c r="R203" s="25">
        <v>4206.523816757649</v>
      </c>
      <c r="S203" s="25">
        <v>4658.3678588498515</v>
      </c>
      <c r="T203" s="25">
        <v>5178.2554409519162</v>
      </c>
      <c r="U203" s="25">
        <v>5579.3439992190242</v>
      </c>
      <c r="V203" s="25">
        <v>6264.5838592060209</v>
      </c>
      <c r="W203" s="25">
        <v>7475.8561217250744</v>
      </c>
      <c r="X203" s="25">
        <v>8534.5293888976084</v>
      </c>
      <c r="Y203" s="25">
        <v>9387.3347521683081</v>
      </c>
      <c r="Z203" s="25">
        <v>9430.4397333401248</v>
      </c>
      <c r="AA203" s="25">
        <v>9332.654951219125</v>
      </c>
      <c r="AB203" s="25">
        <v>9631.8867624532813</v>
      </c>
      <c r="AC203" s="25">
        <v>10014.112431195113</v>
      </c>
      <c r="AD203" s="25">
        <v>10490.380108816338</v>
      </c>
      <c r="AE203" s="25">
        <v>12747.894803687135</v>
      </c>
      <c r="AF203" s="25">
        <v>14697.851975688296</v>
      </c>
      <c r="AG203" s="25">
        <v>16461.458845475703</v>
      </c>
      <c r="AH203" s="25">
        <v>17086.760779069195</v>
      </c>
      <c r="AI203" s="25">
        <v>19058.028001240687</v>
      </c>
      <c r="AJ203" s="25">
        <v>19968.004449379663</v>
      </c>
      <c r="AK203" s="25">
        <v>21279.779338673707</v>
      </c>
      <c r="AL203" s="25">
        <v>21279.024350660533</v>
      </c>
      <c r="AM203" s="25">
        <v>22746.083249490785</v>
      </c>
      <c r="AN203" s="25">
        <v>25094.911672201688</v>
      </c>
      <c r="AO203" s="25">
        <v>25080.040034137553</v>
      </c>
      <c r="AP203" s="25">
        <v>24461.023850518468</v>
      </c>
      <c r="AQ203" s="25">
        <v>24448.752579066771</v>
      </c>
      <c r="AR203" s="25">
        <v>25549.211838781324</v>
      </c>
      <c r="AS203" s="25">
        <v>25864.518985771549</v>
      </c>
      <c r="AT203" s="25">
        <v>25490.288738263702</v>
      </c>
      <c r="AU203" s="25">
        <v>26458.495749727717</v>
      </c>
      <c r="AV203" s="25">
        <v>29518.794697834117</v>
      </c>
      <c r="AW203" s="25">
        <v>32630.882959758634</v>
      </c>
      <c r="AX203" s="25">
        <v>34160.532258225132</v>
      </c>
      <c r="AY203" s="25">
        <v>35752.785456638092</v>
      </c>
      <c r="AZ203" s="25">
        <v>38809.040980538368</v>
      </c>
      <c r="BA203" s="25">
        <v>40855.412524971696</v>
      </c>
      <c r="BB203" s="25">
        <v>38266.895763712455</v>
      </c>
      <c r="BC203" s="25">
        <v>39720.381284401446</v>
      </c>
      <c r="BD203" s="25">
        <v>42549.56147582228</v>
      </c>
      <c r="BE203" s="25">
        <v>42308.703289604731</v>
      </c>
      <c r="BF203" s="25">
        <v>42546.678315569887</v>
      </c>
      <c r="BG203" s="25">
        <v>43196.853312508283</v>
      </c>
      <c r="BH203" s="25">
        <v>40669.042075914855</v>
      </c>
      <c r="BI203" s="25">
        <v>41401.377866642069</v>
      </c>
      <c r="BJ203" s="25">
        <v>42995.859351501356</v>
      </c>
      <c r="BK203" s="25">
        <v>45413.550917949877</v>
      </c>
      <c r="BL203" s="25">
        <v>45728.101226509978</v>
      </c>
      <c r="BM203" s="25">
        <v>44330.311698225734</v>
      </c>
      <c r="BN203" s="25">
        <v>48916.176568141658</v>
      </c>
    </row>
    <row r="204" spans="1:66" x14ac:dyDescent="0.25">
      <c r="A204" s="25" t="s">
        <v>538</v>
      </c>
      <c r="B204" s="25" t="s">
        <v>206</v>
      </c>
      <c r="C204" s="25" t="s">
        <v>1255</v>
      </c>
      <c r="D204" s="25" t="s">
        <v>1256</v>
      </c>
      <c r="J204" s="25">
        <v>1889.2423987930729</v>
      </c>
      <c r="K204" s="25">
        <v>2229.7527201182497</v>
      </c>
      <c r="L204" s="25">
        <v>2210.0646805428487</v>
      </c>
      <c r="M204" s="25">
        <v>2512.267362217347</v>
      </c>
      <c r="N204" s="25">
        <v>2274.4563718566546</v>
      </c>
      <c r="O204" s="25">
        <v>2299.1764005885502</v>
      </c>
      <c r="P204" s="25">
        <v>2595.3185566130637</v>
      </c>
      <c r="Q204" s="25">
        <v>2756.1556109276557</v>
      </c>
      <c r="R204" s="25">
        <v>3516.3847179496738</v>
      </c>
      <c r="S204" s="25">
        <v>4375.5532578960338</v>
      </c>
      <c r="T204" s="25">
        <v>5260.4484600650439</v>
      </c>
      <c r="U204" s="25">
        <v>5401.994032276617</v>
      </c>
      <c r="V204" s="25">
        <v>5670.0219413820041</v>
      </c>
      <c r="W204" s="25">
        <v>6969.9101062008313</v>
      </c>
      <c r="X204" s="25">
        <v>8169.1641769491944</v>
      </c>
      <c r="Y204" s="25">
        <v>8885.6956754437542</v>
      </c>
      <c r="Z204" s="25">
        <v>8103.4562132007177</v>
      </c>
      <c r="AA204" s="25">
        <v>7907.981691281856</v>
      </c>
      <c r="AB204" s="25">
        <v>7977.8314932216317</v>
      </c>
      <c r="AC204" s="25">
        <v>8006.2769351022334</v>
      </c>
      <c r="AD204" s="25">
        <v>8514.2444916856366</v>
      </c>
      <c r="AE204" s="25">
        <v>12659.731141375863</v>
      </c>
      <c r="AF204" s="25">
        <v>13629.838130307839</v>
      </c>
      <c r="AG204" s="25">
        <v>14051.680074483431</v>
      </c>
      <c r="AH204" s="25">
        <v>13470.089910457591</v>
      </c>
      <c r="AI204" s="25">
        <v>15913.51040414584</v>
      </c>
      <c r="AJ204" s="25">
        <v>16038.836667923451</v>
      </c>
      <c r="AK204" s="25">
        <v>17170.399176147537</v>
      </c>
      <c r="AL204" s="25">
        <v>16123.218909821555</v>
      </c>
      <c r="AM204" s="25">
        <v>16444.155045475869</v>
      </c>
      <c r="AN204" s="25">
        <v>18262.421685257428</v>
      </c>
      <c r="AO204" s="25">
        <v>17788.070391363064</v>
      </c>
      <c r="AP204" s="25">
        <v>15722.326349920304</v>
      </c>
      <c r="AQ204" s="25">
        <v>16300.926338266932</v>
      </c>
      <c r="AR204" s="25">
        <v>16068.973561556062</v>
      </c>
      <c r="AS204" s="25">
        <v>14350.615856333283</v>
      </c>
      <c r="BH204" s="25">
        <v>19500.100855057317</v>
      </c>
      <c r="BI204" s="25">
        <v>20020.093863405076</v>
      </c>
      <c r="BJ204" s="25">
        <v>21127.064329532284</v>
      </c>
      <c r="BK204" s="25">
        <v>22094.757463194244</v>
      </c>
      <c r="BL204" s="25">
        <v>21512.273297094667</v>
      </c>
      <c r="BM204" s="25">
        <v>20182.584502916427</v>
      </c>
    </row>
    <row r="205" spans="1:66" x14ac:dyDescent="0.25">
      <c r="A205" s="25" t="s">
        <v>398</v>
      </c>
      <c r="B205" s="25" t="s">
        <v>109</v>
      </c>
      <c r="C205" s="25" t="s">
        <v>1255</v>
      </c>
      <c r="D205" s="25" t="s">
        <v>1256</v>
      </c>
      <c r="O205" s="25">
        <v>2755.5564849782395</v>
      </c>
      <c r="P205" s="25">
        <v>3246.7158872651917</v>
      </c>
      <c r="Q205" s="25">
        <v>3909.8880557869375</v>
      </c>
      <c r="R205" s="25">
        <v>5583.6178395174975</v>
      </c>
      <c r="S205" s="25">
        <v>15631.69314326438</v>
      </c>
      <c r="T205" s="25">
        <v>15292.574177357248</v>
      </c>
      <c r="U205" s="25">
        <v>18906.153331814767</v>
      </c>
      <c r="V205" s="25">
        <v>19842.036056365741</v>
      </c>
      <c r="W205" s="25">
        <v>21109.996054644609</v>
      </c>
      <c r="X205" s="25">
        <v>27455.0149046849</v>
      </c>
      <c r="Y205" s="25">
        <v>35010.395278956552</v>
      </c>
      <c r="Z205" s="25">
        <v>34926.703995968543</v>
      </c>
      <c r="AA205" s="25">
        <v>27402.267491083956</v>
      </c>
      <c r="AB205" s="25">
        <v>20910.453340270444</v>
      </c>
      <c r="AC205" s="25">
        <v>19645.31465861783</v>
      </c>
      <c r="AD205" s="25">
        <v>16590.802715777776</v>
      </c>
      <c r="AE205" s="25">
        <v>12704.36630692351</v>
      </c>
      <c r="AF205" s="25">
        <v>12901.520964668534</v>
      </c>
      <c r="AG205" s="25">
        <v>13611.445687701686</v>
      </c>
      <c r="AH205" s="25">
        <v>14052.58981804181</v>
      </c>
      <c r="AI205" s="25">
        <v>15454.179671569833</v>
      </c>
      <c r="AJ205" s="25">
        <v>14124.263848283759</v>
      </c>
      <c r="AK205" s="25">
        <v>15434.210094643115</v>
      </c>
      <c r="AL205" s="25">
        <v>14270.973767288666</v>
      </c>
      <c r="AM205" s="25">
        <v>14544.005587741436</v>
      </c>
      <c r="AN205" s="25">
        <v>15849.565735162494</v>
      </c>
      <c r="AO205" s="25">
        <v>17337.421865143668</v>
      </c>
      <c r="AP205" s="25">
        <v>21104.763721483625</v>
      </c>
      <c r="AQ205" s="25">
        <v>18593.414074603086</v>
      </c>
      <c r="AR205" s="25">
        <v>21723.814200754914</v>
      </c>
      <c r="AS205" s="25">
        <v>29976.167634467591</v>
      </c>
      <c r="AT205" s="25">
        <v>28517.22083673278</v>
      </c>
      <c r="AU205" s="25">
        <v>30214.670423635707</v>
      </c>
      <c r="AV205" s="25">
        <v>34517.603208008331</v>
      </c>
      <c r="AW205" s="25">
        <v>42124.940841575735</v>
      </c>
      <c r="AX205" s="25">
        <v>51455.950942899326</v>
      </c>
      <c r="AY205" s="25">
        <v>59530.561000194437</v>
      </c>
      <c r="AZ205" s="25">
        <v>65421.376916968409</v>
      </c>
      <c r="BA205" s="25">
        <v>80234.190833702203</v>
      </c>
      <c r="BB205" s="25">
        <v>59094.659183846488</v>
      </c>
      <c r="BC205" s="25">
        <v>67403.08767796756</v>
      </c>
      <c r="BD205" s="25">
        <v>82409.941643410551</v>
      </c>
      <c r="BE205" s="25">
        <v>85075.986536966491</v>
      </c>
      <c r="BF205" s="25">
        <v>85050.684346344249</v>
      </c>
      <c r="BG205" s="25">
        <v>83858.34045540946</v>
      </c>
      <c r="BH205" s="25">
        <v>63039.112626124173</v>
      </c>
      <c r="BI205" s="25">
        <v>57162.968007625685</v>
      </c>
      <c r="BJ205" s="25">
        <v>59124.867267548863</v>
      </c>
      <c r="BK205" s="25">
        <v>65907.948433073499</v>
      </c>
      <c r="BL205" s="25">
        <v>62087.974134894626</v>
      </c>
      <c r="BM205" s="25">
        <v>50124.385936172825</v>
      </c>
      <c r="BN205" s="25">
        <v>61275.998268756346</v>
      </c>
    </row>
    <row r="206" spans="1:66" x14ac:dyDescent="0.25">
      <c r="A206" s="25" t="s">
        <v>413</v>
      </c>
      <c r="B206" s="25" t="s">
        <v>85</v>
      </c>
      <c r="C206" s="25" t="s">
        <v>1255</v>
      </c>
      <c r="D206" s="25" t="s">
        <v>1256</v>
      </c>
      <c r="AF206" s="25">
        <v>1673.8383638999469</v>
      </c>
      <c r="AG206" s="25">
        <v>1769.8899311440948</v>
      </c>
      <c r="AH206" s="25">
        <v>1817.9021008908308</v>
      </c>
      <c r="AI206" s="25">
        <v>1680.7056228722661</v>
      </c>
      <c r="AJ206" s="25">
        <v>1260.7490454512531</v>
      </c>
      <c r="AK206" s="25">
        <v>1102.1037847324649</v>
      </c>
      <c r="AL206" s="25">
        <v>1158.1325159134408</v>
      </c>
      <c r="AM206" s="25">
        <v>1323.1043250493226</v>
      </c>
      <c r="AN206" s="25">
        <v>1650.2764808003708</v>
      </c>
      <c r="AO206" s="25">
        <v>1633.0106435411724</v>
      </c>
      <c r="AP206" s="25">
        <v>1577.3233570877323</v>
      </c>
      <c r="AQ206" s="25">
        <v>1852.4673090041251</v>
      </c>
      <c r="AR206" s="25">
        <v>1599.8895330467685</v>
      </c>
      <c r="AS206" s="25">
        <v>1659.9076395454754</v>
      </c>
      <c r="AT206" s="25">
        <v>1825.1798045597939</v>
      </c>
      <c r="AU206" s="25">
        <v>2119.8826732391799</v>
      </c>
      <c r="AV206" s="25">
        <v>2679.4119095120927</v>
      </c>
      <c r="AW206" s="25">
        <v>3494.9445171830384</v>
      </c>
      <c r="AX206" s="25">
        <v>4617.9290164325794</v>
      </c>
      <c r="AY206" s="25">
        <v>5757.4964285718988</v>
      </c>
      <c r="AZ206" s="25">
        <v>8360.1663213248539</v>
      </c>
      <c r="BA206" s="25">
        <v>10435.043984103731</v>
      </c>
      <c r="BB206" s="25">
        <v>8548.1186721863851</v>
      </c>
      <c r="BC206" s="25">
        <v>8214.0768928981106</v>
      </c>
      <c r="BD206" s="25">
        <v>9099.2175388969044</v>
      </c>
      <c r="BE206" s="25">
        <v>8507.1047745643627</v>
      </c>
      <c r="BF206" s="25">
        <v>9547.8521509661241</v>
      </c>
      <c r="BG206" s="25">
        <v>10043.677449761379</v>
      </c>
      <c r="BH206" s="25">
        <v>8969.1489214619342</v>
      </c>
      <c r="BI206" s="25">
        <v>9548.5874029826755</v>
      </c>
      <c r="BJ206" s="25">
        <v>10807.009167199336</v>
      </c>
      <c r="BK206" s="25">
        <v>12398.981978766609</v>
      </c>
      <c r="BL206" s="25">
        <v>12899.346111289662</v>
      </c>
      <c r="BM206" s="25">
        <v>12956.566247756846</v>
      </c>
      <c r="BN206" s="25">
        <v>14861.909173793309</v>
      </c>
    </row>
    <row r="207" spans="1:66" x14ac:dyDescent="0.25">
      <c r="A207" s="25" t="s">
        <v>414</v>
      </c>
      <c r="B207" s="25" t="s">
        <v>62</v>
      </c>
      <c r="C207" s="25" t="s">
        <v>1255</v>
      </c>
      <c r="D207" s="25" t="s">
        <v>1256</v>
      </c>
      <c r="AG207" s="25">
        <v>3777.2353515625</v>
      </c>
      <c r="AH207" s="25">
        <v>3428.76220703125</v>
      </c>
      <c r="AI207" s="25">
        <v>3492.71020507813</v>
      </c>
      <c r="AJ207" s="25">
        <v>3490.45239257813</v>
      </c>
      <c r="AK207" s="25">
        <v>3098.802734375</v>
      </c>
      <c r="AL207" s="25">
        <v>2930.67016601563</v>
      </c>
      <c r="AM207" s="25">
        <v>2662.10400390625</v>
      </c>
      <c r="AN207" s="25">
        <v>2665.77978515625</v>
      </c>
      <c r="AO207" s="25">
        <v>2643.92919921875</v>
      </c>
      <c r="AP207" s="25">
        <v>2737.57202148438</v>
      </c>
      <c r="AQ207" s="25">
        <v>1834.86181640625</v>
      </c>
      <c r="AR207" s="25">
        <v>1330.75720214844</v>
      </c>
      <c r="AS207" s="25">
        <v>1771.59411621094</v>
      </c>
      <c r="AT207" s="25">
        <v>2100.3525390625</v>
      </c>
      <c r="AU207" s="25">
        <v>2377.52954101563</v>
      </c>
      <c r="AV207" s="25">
        <v>2975.12524414063</v>
      </c>
      <c r="AW207" s="25">
        <v>4102.36474609375</v>
      </c>
      <c r="AX207" s="25">
        <v>5323.462890625</v>
      </c>
      <c r="AY207" s="25">
        <v>6920.18896484375</v>
      </c>
      <c r="AZ207" s="25">
        <v>9101.2548828125</v>
      </c>
      <c r="BA207" s="25">
        <v>11635.2724609375</v>
      </c>
      <c r="BB207" s="25">
        <v>8562.8134765625</v>
      </c>
      <c r="BC207" s="25">
        <v>10674.99609375</v>
      </c>
      <c r="BD207" s="25">
        <v>14311.083984375</v>
      </c>
      <c r="BE207" s="25">
        <v>15420.875</v>
      </c>
      <c r="BF207" s="25">
        <v>15974.64453125</v>
      </c>
      <c r="BG207" s="25">
        <v>14095.6484375</v>
      </c>
      <c r="BH207" s="25">
        <v>9313.013671875</v>
      </c>
      <c r="BI207" s="25">
        <v>8704.8984375</v>
      </c>
      <c r="BJ207" s="25">
        <v>10720.3330078125</v>
      </c>
      <c r="BK207" s="25">
        <v>11287.3603515625</v>
      </c>
      <c r="BL207" s="25">
        <v>11536.2509765625</v>
      </c>
      <c r="BM207" s="25">
        <v>10161.982421875</v>
      </c>
      <c r="BN207" s="25">
        <v>12172.78515625</v>
      </c>
    </row>
    <row r="208" spans="1:66" x14ac:dyDescent="0.25">
      <c r="A208" s="25" t="s">
        <v>302</v>
      </c>
      <c r="B208" s="25" t="s">
        <v>209</v>
      </c>
      <c r="C208" s="25" t="s">
        <v>1255</v>
      </c>
      <c r="D208" s="25" t="s">
        <v>1256</v>
      </c>
      <c r="E208" s="25">
        <v>40.537211278880626</v>
      </c>
      <c r="F208" s="25">
        <v>40.68926810688869</v>
      </c>
      <c r="G208" s="25">
        <v>40.944181946761432</v>
      </c>
      <c r="H208" s="25">
        <v>41.218296930814766</v>
      </c>
      <c r="I208" s="25">
        <v>41.08387938025281</v>
      </c>
      <c r="J208" s="25">
        <v>45.989282764895833</v>
      </c>
      <c r="K208" s="25">
        <v>37.488839319313954</v>
      </c>
      <c r="L208" s="25">
        <v>46.642742532148731</v>
      </c>
      <c r="M208" s="25">
        <v>48.784099784721057</v>
      </c>
      <c r="N208" s="25">
        <v>51.794609299367565</v>
      </c>
      <c r="O208" s="25">
        <v>58.52527645141484</v>
      </c>
      <c r="P208" s="25">
        <v>57.589235340649701</v>
      </c>
      <c r="Q208" s="25">
        <v>61.811902252941699</v>
      </c>
      <c r="R208" s="25">
        <v>70.80298517267785</v>
      </c>
      <c r="S208" s="25">
        <v>72.894402582075003</v>
      </c>
      <c r="T208" s="25">
        <v>131.01979896944388</v>
      </c>
      <c r="U208" s="25">
        <v>141.53101092341404</v>
      </c>
      <c r="V208" s="25">
        <v>160.38424280063771</v>
      </c>
      <c r="W208" s="25">
        <v>188.18475689155864</v>
      </c>
      <c r="X208" s="25">
        <v>222.813438332045</v>
      </c>
      <c r="Y208" s="25">
        <v>243.4870745178448</v>
      </c>
      <c r="Z208" s="25">
        <v>264.02638413137765</v>
      </c>
      <c r="AA208" s="25">
        <v>255.63701229700087</v>
      </c>
      <c r="AB208" s="25">
        <v>260.0054447276566</v>
      </c>
      <c r="AC208" s="25">
        <v>268.92327672098372</v>
      </c>
      <c r="AD208" s="25">
        <v>279.10496426803076</v>
      </c>
      <c r="AE208" s="25">
        <v>301.79812452455934</v>
      </c>
      <c r="AF208" s="25">
        <v>318.20650016049791</v>
      </c>
      <c r="AG208" s="25">
        <v>337.95546192918061</v>
      </c>
      <c r="AH208" s="25">
        <v>330.49712125203177</v>
      </c>
      <c r="AI208" s="25">
        <v>349.87330955205852</v>
      </c>
      <c r="AJ208" s="25">
        <v>269.85042334791029</v>
      </c>
      <c r="AK208" s="25">
        <v>302.73863764438556</v>
      </c>
      <c r="AL208" s="25">
        <v>314.75130406967332</v>
      </c>
      <c r="AM208" s="25">
        <v>126.95489401387466</v>
      </c>
      <c r="AN208" s="25">
        <v>221.62892610878708</v>
      </c>
      <c r="AO208" s="25">
        <v>229.88676735243283</v>
      </c>
      <c r="AP208" s="25">
        <v>288.40930209486146</v>
      </c>
      <c r="AQ208" s="25">
        <v>285.71027391544141</v>
      </c>
      <c r="AR208" s="25">
        <v>287.38020645878697</v>
      </c>
      <c r="AS208" s="25">
        <v>260.6076546539316</v>
      </c>
      <c r="AT208" s="25">
        <v>238.78813402017425</v>
      </c>
      <c r="AU208" s="25">
        <v>233.15750436952754</v>
      </c>
      <c r="AV208" s="25">
        <v>249.75070314185547</v>
      </c>
      <c r="AW208" s="25">
        <v>273.6446627261721</v>
      </c>
      <c r="AX208" s="25">
        <v>331.70451134909757</v>
      </c>
      <c r="AY208" s="25">
        <v>366.91162927155739</v>
      </c>
      <c r="AZ208" s="25">
        <v>438.68133634775478</v>
      </c>
      <c r="BA208" s="25">
        <v>543.5680118758894</v>
      </c>
      <c r="BB208" s="25">
        <v>579.75323678260031</v>
      </c>
      <c r="BC208" s="25">
        <v>609.75429739396077</v>
      </c>
      <c r="BD208" s="25">
        <v>668.52784825268236</v>
      </c>
      <c r="BE208" s="25">
        <v>725.20495213212007</v>
      </c>
      <c r="BF208" s="25">
        <v>722.92908683979294</v>
      </c>
      <c r="BG208" s="25">
        <v>742.96624337017124</v>
      </c>
      <c r="BH208" s="25">
        <v>751.11050547861078</v>
      </c>
      <c r="BI208" s="25">
        <v>744.79438579097507</v>
      </c>
      <c r="BJ208" s="25">
        <v>772.29488458300352</v>
      </c>
      <c r="BK208" s="25">
        <v>783.81279011607637</v>
      </c>
      <c r="BL208" s="25">
        <v>820.17723928209421</v>
      </c>
      <c r="BM208" s="25">
        <v>786.30181478470683</v>
      </c>
      <c r="BN208" s="25">
        <v>833.82987567299404</v>
      </c>
    </row>
    <row r="209" spans="1:66" x14ac:dyDescent="0.25">
      <c r="A209" s="25" t="s">
        <v>1066</v>
      </c>
      <c r="B209" s="25" t="s">
        <v>52</v>
      </c>
      <c r="C209" s="25" t="s">
        <v>1255</v>
      </c>
      <c r="D209" s="25" t="s">
        <v>1256</v>
      </c>
      <c r="E209" s="25">
        <v>82.345398907159478</v>
      </c>
      <c r="F209" s="25">
        <v>86.046082757322424</v>
      </c>
      <c r="G209" s="25">
        <v>89.911328035944479</v>
      </c>
      <c r="H209" s="25">
        <v>98.97857963426668</v>
      </c>
      <c r="I209" s="25">
        <v>110.87464389759793</v>
      </c>
      <c r="J209" s="25">
        <v>116.48449853689677</v>
      </c>
      <c r="K209" s="25">
        <v>95.799548223918521</v>
      </c>
      <c r="L209" s="25">
        <v>103.06263661391678</v>
      </c>
      <c r="M209" s="25">
        <v>105.61440625974791</v>
      </c>
      <c r="N209" s="25">
        <v>113.50838292417677</v>
      </c>
      <c r="O209" s="25">
        <v>120.12879167293781</v>
      </c>
      <c r="P209" s="25">
        <v>124.90744118736473</v>
      </c>
      <c r="Q209" s="25">
        <v>122.7461399725054</v>
      </c>
      <c r="R209" s="25">
        <v>137.15772569258991</v>
      </c>
      <c r="S209" s="25">
        <v>162.3755547253883</v>
      </c>
      <c r="T209" s="25">
        <v>169.8135590967679</v>
      </c>
      <c r="U209" s="25">
        <v>161.90530283701108</v>
      </c>
      <c r="V209" s="25">
        <v>183.11419695644727</v>
      </c>
      <c r="W209" s="25">
        <v>203.48504985049027</v>
      </c>
      <c r="X209" s="25">
        <v>222.56821145000538</v>
      </c>
      <c r="Y209" s="25">
        <v>262.07725288455725</v>
      </c>
      <c r="Z209" s="25">
        <v>271.31470074555784</v>
      </c>
      <c r="AA209" s="25">
        <v>274.13427970213337</v>
      </c>
      <c r="AB209" s="25">
        <v>283.43235351153186</v>
      </c>
      <c r="AC209" s="25">
        <v>275.58860551658393</v>
      </c>
      <c r="AD209" s="25">
        <v>292.80939305917286</v>
      </c>
      <c r="AE209" s="25">
        <v>303.08431747610348</v>
      </c>
      <c r="AF209" s="25">
        <v>328.98610246812575</v>
      </c>
      <c r="AG209" s="25">
        <v>345.65736113252512</v>
      </c>
      <c r="AH209" s="25">
        <v>341.14229239521018</v>
      </c>
      <c r="AI209" s="25">
        <v>359.23166942033322</v>
      </c>
      <c r="AJ209" s="25">
        <v>312.6576414623014</v>
      </c>
      <c r="AK209" s="25">
        <v>324.90734314438231</v>
      </c>
      <c r="AL209" s="25">
        <v>314.99853583153481</v>
      </c>
      <c r="AM209" s="25">
        <v>349.86357450078236</v>
      </c>
      <c r="AN209" s="25">
        <v>380.35370103308009</v>
      </c>
      <c r="AO209" s="25">
        <v>407.75155182592562</v>
      </c>
      <c r="AP209" s="25">
        <v>419.31978808327489</v>
      </c>
      <c r="AQ209" s="25">
        <v>416.98287657710028</v>
      </c>
      <c r="AR209" s="25">
        <v>438.3107210120171</v>
      </c>
      <c r="AS209" s="25">
        <v>453.23760409734376</v>
      </c>
      <c r="AT209" s="25">
        <v>455.85801892526752</v>
      </c>
      <c r="AU209" s="25">
        <v>469.71218602770278</v>
      </c>
      <c r="AV209" s="25">
        <v>538.71113599032878</v>
      </c>
      <c r="AW209" s="25">
        <v>613.94779740106014</v>
      </c>
      <c r="AX209" s="25">
        <v>691.69261716496601</v>
      </c>
      <c r="AY209" s="25">
        <v>774.86379861930482</v>
      </c>
      <c r="AZ209" s="25">
        <v>959.30512639909659</v>
      </c>
      <c r="BA209" s="25">
        <v>959.46124936305534</v>
      </c>
      <c r="BB209" s="25">
        <v>1041.9802107285077</v>
      </c>
      <c r="BC209" s="25">
        <v>1257.4995082144883</v>
      </c>
      <c r="BD209" s="25">
        <v>1368.9163043781055</v>
      </c>
      <c r="BE209" s="25">
        <v>1366.0594252823505</v>
      </c>
      <c r="BF209" s="25">
        <v>1383.3169085385719</v>
      </c>
      <c r="BG209" s="25">
        <v>1496.0149957047888</v>
      </c>
      <c r="BH209" s="25">
        <v>1543.0481307216744</v>
      </c>
      <c r="BI209" s="25">
        <v>1696.7396285635516</v>
      </c>
      <c r="BJ209" s="25">
        <v>1911.3297536051791</v>
      </c>
      <c r="BK209" s="25">
        <v>1944.0066346858641</v>
      </c>
      <c r="BL209" s="25">
        <v>1987.568340433799</v>
      </c>
      <c r="BM209" s="25">
        <v>1875.4413914902202</v>
      </c>
      <c r="BN209" s="25">
        <v>2176.7766712639077</v>
      </c>
    </row>
    <row r="210" spans="1:66" x14ac:dyDescent="0.25">
      <c r="A210" s="25" t="s">
        <v>399</v>
      </c>
      <c r="B210" s="25" t="s">
        <v>74</v>
      </c>
      <c r="C210" s="25" t="s">
        <v>1255</v>
      </c>
      <c r="D210" s="25" t="s">
        <v>1256</v>
      </c>
      <c r="M210" s="25">
        <v>777.26727258456413</v>
      </c>
      <c r="N210" s="25">
        <v>801.0447391992343</v>
      </c>
      <c r="O210" s="25">
        <v>921.33505319462051</v>
      </c>
      <c r="P210" s="25">
        <v>1177.7246118475214</v>
      </c>
      <c r="Q210" s="25">
        <v>1511.6703808533275</v>
      </c>
      <c r="R210" s="25">
        <v>2227.0060731477247</v>
      </c>
      <c r="S210" s="25">
        <v>6437.4180895145355</v>
      </c>
      <c r="T210" s="25">
        <v>6304.1164470540471</v>
      </c>
      <c r="U210" s="25">
        <v>8202.7700203934201</v>
      </c>
      <c r="V210" s="25">
        <v>9038.879186492848</v>
      </c>
      <c r="W210" s="25">
        <v>9282.6611662443775</v>
      </c>
      <c r="X210" s="25">
        <v>12241.257145846563</v>
      </c>
      <c r="Y210" s="25">
        <v>16977.985931961517</v>
      </c>
      <c r="Z210" s="25">
        <v>17871.991995231685</v>
      </c>
      <c r="AA210" s="25">
        <v>13944.95128448391</v>
      </c>
      <c r="AB210" s="25">
        <v>11039.239795435962</v>
      </c>
      <c r="AC210" s="25">
        <v>9632.5387464438791</v>
      </c>
      <c r="AD210" s="25">
        <v>7919.6515473667941</v>
      </c>
      <c r="AE210" s="25">
        <v>6304.2598375873013</v>
      </c>
      <c r="AF210" s="25">
        <v>5932.2955104019502</v>
      </c>
      <c r="AG210" s="25">
        <v>5856.3823388237633</v>
      </c>
      <c r="AH210" s="25">
        <v>6085.956465020523</v>
      </c>
      <c r="AI210" s="25">
        <v>7246.0159202790528</v>
      </c>
      <c r="AJ210" s="25">
        <v>7883.2452680575043</v>
      </c>
      <c r="AK210" s="25">
        <v>7932.0932326269349</v>
      </c>
      <c r="AL210" s="25">
        <v>7485.5417558587405</v>
      </c>
      <c r="AM210" s="25">
        <v>7421.2891938225803</v>
      </c>
      <c r="AN210" s="25">
        <v>7690.5762842861077</v>
      </c>
      <c r="AO210" s="25">
        <v>8335.8047423735352</v>
      </c>
      <c r="AP210" s="25">
        <v>8551.6760590809336</v>
      </c>
      <c r="AQ210" s="25">
        <v>7419.16114403759</v>
      </c>
      <c r="AR210" s="25">
        <v>8007.958194225952</v>
      </c>
      <c r="AS210" s="25">
        <v>9171.3314763051476</v>
      </c>
      <c r="AT210" s="25">
        <v>8684.6457622946382</v>
      </c>
      <c r="AU210" s="25">
        <v>8695.3964834823346</v>
      </c>
      <c r="AV210" s="25">
        <v>9609.9686864771356</v>
      </c>
      <c r="AW210" s="25">
        <v>11185.137041154667</v>
      </c>
      <c r="AX210" s="25">
        <v>13791.454761931982</v>
      </c>
      <c r="AY210" s="25">
        <v>15384.738358418264</v>
      </c>
      <c r="AZ210" s="25">
        <v>16516.631780465832</v>
      </c>
      <c r="BA210" s="25">
        <v>20078.260073040055</v>
      </c>
      <c r="BB210" s="25">
        <v>16113.143710005854</v>
      </c>
      <c r="BC210" s="25">
        <v>19262.547601373346</v>
      </c>
      <c r="BD210" s="25">
        <v>23745.880577804783</v>
      </c>
      <c r="BE210" s="25">
        <v>25243.601997847774</v>
      </c>
      <c r="BF210" s="25">
        <v>24845.124663596038</v>
      </c>
      <c r="BG210" s="25">
        <v>24464.212556611772</v>
      </c>
      <c r="BH210" s="25">
        <v>20627.921779389471</v>
      </c>
      <c r="BI210" s="25">
        <v>19878.768169317744</v>
      </c>
      <c r="BJ210" s="25">
        <v>20802.461785510201</v>
      </c>
      <c r="BK210" s="25">
        <v>24228.839039166476</v>
      </c>
      <c r="BL210" s="25">
        <v>23450.562024154115</v>
      </c>
      <c r="BM210" s="25">
        <v>20203.668877765136</v>
      </c>
      <c r="BN210" s="25">
        <v>23585.88563008167</v>
      </c>
    </row>
    <row r="211" spans="1:66" x14ac:dyDescent="0.25">
      <c r="A211" s="25" t="s">
        <v>325</v>
      </c>
      <c r="B211" s="25" t="s">
        <v>155</v>
      </c>
      <c r="C211" s="25" t="s">
        <v>1255</v>
      </c>
      <c r="D211" s="25" t="s">
        <v>1256</v>
      </c>
      <c r="E211" s="25">
        <v>125.85984039306599</v>
      </c>
      <c r="F211" s="25">
        <v>133.08224487304699</v>
      </c>
      <c r="G211" s="25">
        <v>140.72512817382801</v>
      </c>
      <c r="H211" s="25">
        <v>139.30984497070301</v>
      </c>
      <c r="I211" s="25">
        <v>139.22340393066401</v>
      </c>
      <c r="J211" s="25">
        <v>141.08192443847699</v>
      </c>
      <c r="K211" s="25">
        <v>140.68577575683599</v>
      </c>
      <c r="L211" s="25">
        <v>147.99768066406301</v>
      </c>
      <c r="M211" s="25">
        <v>150.022537231445</v>
      </c>
      <c r="N211" s="25">
        <v>160.38415527343801</v>
      </c>
      <c r="O211" s="25">
        <v>176.954025268555</v>
      </c>
      <c r="P211" s="25">
        <v>187.07693481445301</v>
      </c>
      <c r="Q211" s="25">
        <v>196.91081237793</v>
      </c>
      <c r="R211" s="25">
        <v>236.61721801757801</v>
      </c>
      <c r="S211" s="25">
        <v>294.98522949218801</v>
      </c>
      <c r="T211" s="25">
        <v>348.01007080078102</v>
      </c>
      <c r="U211" s="25">
        <v>419.93103027343801</v>
      </c>
      <c r="V211" s="25">
        <v>506.65972900390602</v>
      </c>
      <c r="W211" s="25">
        <v>431.81207275390602</v>
      </c>
      <c r="X211" s="25">
        <v>491.57742309570301</v>
      </c>
      <c r="Y211" s="25">
        <v>470.89782714843801</v>
      </c>
      <c r="Z211" s="25">
        <v>509.13064575195301</v>
      </c>
      <c r="AA211" s="25">
        <v>408.41656494140602</v>
      </c>
      <c r="AB211" s="25">
        <v>390.78131103515602</v>
      </c>
      <c r="AC211" s="25">
        <v>480.25222778320301</v>
      </c>
      <c r="AD211" s="25">
        <v>360.63555908203102</v>
      </c>
      <c r="AE211" s="25">
        <v>437.16314697265602</v>
      </c>
      <c r="AF211" s="25">
        <v>509.76739501953102</v>
      </c>
      <c r="AG211" s="25">
        <v>590.1796875</v>
      </c>
      <c r="AH211" s="25">
        <v>856.72760009765602</v>
      </c>
      <c r="AI211" s="25">
        <v>1312.04931640625</v>
      </c>
      <c r="AJ211" s="25">
        <v>1668.13305664063</v>
      </c>
      <c r="AK211" s="25">
        <v>260.51034545898398</v>
      </c>
      <c r="AL211" s="25">
        <v>320.48532104492199</v>
      </c>
      <c r="AM211" s="25">
        <v>449.71057128906301</v>
      </c>
      <c r="AN211" s="25">
        <v>473.41348266601602</v>
      </c>
      <c r="AO211" s="25">
        <v>300.56494140625</v>
      </c>
      <c r="AP211" s="25">
        <v>378.95477294921898</v>
      </c>
      <c r="AQ211" s="25">
        <v>355.15255737304699</v>
      </c>
      <c r="AR211" s="25">
        <v>328.06866455078102</v>
      </c>
      <c r="AS211" s="25">
        <v>366.17272949218801</v>
      </c>
      <c r="AT211" s="25">
        <v>456.62423706054699</v>
      </c>
      <c r="AU211" s="25">
        <v>512.44128417968795</v>
      </c>
      <c r="AV211" s="25">
        <v>586.75323486328102</v>
      </c>
      <c r="AW211" s="25">
        <v>711.92199707031295</v>
      </c>
      <c r="AX211" s="25">
        <v>914.16650390625</v>
      </c>
      <c r="AY211" s="25">
        <v>1143.93225097656</v>
      </c>
      <c r="AZ211" s="25">
        <v>1461.31591796875</v>
      </c>
      <c r="BA211" s="25">
        <v>1551.08581542969</v>
      </c>
      <c r="BB211" s="25">
        <v>1358.52722167969</v>
      </c>
      <c r="BC211" s="25">
        <v>1683.2119140625</v>
      </c>
      <c r="BD211" s="25">
        <v>1947.18420410156</v>
      </c>
      <c r="BE211" s="25">
        <v>1746.03198242188</v>
      </c>
      <c r="BF211" s="25">
        <v>1781.01025390625</v>
      </c>
      <c r="BG211" s="25">
        <v>2022.72424316406</v>
      </c>
      <c r="BH211" s="25">
        <v>2184.54223632813</v>
      </c>
      <c r="BI211" s="25">
        <v>2583.447265625</v>
      </c>
      <c r="BJ211" s="25">
        <v>3178.31420898438</v>
      </c>
      <c r="BK211" s="25">
        <v>773.507080078125</v>
      </c>
      <c r="BL211" s="25">
        <v>755.32897949218795</v>
      </c>
      <c r="BM211" s="25">
        <v>615.46209716796898</v>
      </c>
      <c r="BN211" s="25">
        <v>764.34100341796898</v>
      </c>
    </row>
    <row r="212" spans="1:66" x14ac:dyDescent="0.25">
      <c r="A212" s="25" t="s">
        <v>348</v>
      </c>
      <c r="B212" s="25" t="s">
        <v>139</v>
      </c>
      <c r="C212" s="25" t="s">
        <v>1255</v>
      </c>
      <c r="D212" s="25" t="s">
        <v>1256</v>
      </c>
      <c r="E212" s="25">
        <v>312.99296284755422</v>
      </c>
      <c r="F212" s="25">
        <v>321.36123959292667</v>
      </c>
      <c r="G212" s="25">
        <v>320.50153891687188</v>
      </c>
      <c r="H212" s="25">
        <v>322.3007332908719</v>
      </c>
      <c r="I212" s="25">
        <v>332.08115534915146</v>
      </c>
      <c r="J212" s="25">
        <v>328.56316920969647</v>
      </c>
      <c r="K212" s="25">
        <v>329.05331339129714</v>
      </c>
      <c r="L212" s="25">
        <v>319.63935168634413</v>
      </c>
      <c r="M212" s="25">
        <v>326.19579652157398</v>
      </c>
      <c r="N212" s="25">
        <v>301.26716581859228</v>
      </c>
      <c r="O212" s="25">
        <v>304.73409060006492</v>
      </c>
      <c r="P212" s="25">
        <v>305.30804644894835</v>
      </c>
      <c r="Q212" s="25">
        <v>358.36792640344373</v>
      </c>
      <c r="R212" s="25">
        <v>399.80862387794861</v>
      </c>
      <c r="S212" s="25">
        <v>437.61573443983349</v>
      </c>
      <c r="T212" s="25">
        <v>574.13322949595147</v>
      </c>
      <c r="U212" s="25">
        <v>567.44414096089497</v>
      </c>
      <c r="V212" s="25">
        <v>567.02566286141928</v>
      </c>
      <c r="W212" s="25">
        <v>618.15508917006935</v>
      </c>
      <c r="X212" s="25">
        <v>751.02534419873564</v>
      </c>
      <c r="Y212" s="25">
        <v>807.80592953004532</v>
      </c>
      <c r="Z212" s="25">
        <v>713.51522855776864</v>
      </c>
      <c r="AA212" s="25">
        <v>679.21007418644683</v>
      </c>
      <c r="AB212" s="25">
        <v>586.14290016600012</v>
      </c>
      <c r="AC212" s="25">
        <v>555.19069307607833</v>
      </c>
      <c r="AD212" s="25">
        <v>590.13297006687253</v>
      </c>
      <c r="AE212" s="25">
        <v>808.32923071265168</v>
      </c>
      <c r="AF212" s="25">
        <v>943.51249777851172</v>
      </c>
      <c r="AG212" s="25">
        <v>905.70909336683224</v>
      </c>
      <c r="AH212" s="25">
        <v>871.6409618033174</v>
      </c>
      <c r="AI212" s="25">
        <v>982.01787632156493</v>
      </c>
      <c r="AJ212" s="25">
        <v>935.49195983535242</v>
      </c>
      <c r="AK212" s="25">
        <v>972.43183359770001</v>
      </c>
      <c r="AL212" s="25">
        <v>895.61328476067695</v>
      </c>
      <c r="AM212" s="25">
        <v>595.03000677291914</v>
      </c>
      <c r="AN212" s="25">
        <v>727.98965759925693</v>
      </c>
      <c r="AO212" s="25">
        <v>735.98190916009139</v>
      </c>
      <c r="AP212" s="25">
        <v>661.6537598452137</v>
      </c>
      <c r="AQ212" s="25">
        <v>695.95237812897858</v>
      </c>
      <c r="AR212" s="25">
        <v>688.99889689365921</v>
      </c>
      <c r="AS212" s="25">
        <v>613.73238449177506</v>
      </c>
      <c r="AT212" s="25">
        <v>648.44147329939767</v>
      </c>
      <c r="AU212" s="25">
        <v>681.31185082467778</v>
      </c>
      <c r="AV212" s="25">
        <v>831.83104029440631</v>
      </c>
      <c r="AW212" s="25">
        <v>932.16809543443696</v>
      </c>
      <c r="AX212" s="25">
        <v>992.68805813854328</v>
      </c>
      <c r="AY212" s="25">
        <v>1027.7314408575201</v>
      </c>
      <c r="AZ212" s="25">
        <v>1197.4095611617465</v>
      </c>
      <c r="BA212" s="25">
        <v>1403.9493845665306</v>
      </c>
      <c r="BB212" s="25">
        <v>1308.9378080491404</v>
      </c>
      <c r="BC212" s="25">
        <v>1271.5832808452537</v>
      </c>
      <c r="BD212" s="25">
        <v>1366.774500708068</v>
      </c>
      <c r="BE212" s="25">
        <v>1317.7798018053811</v>
      </c>
      <c r="BF212" s="25">
        <v>1372.6657793190216</v>
      </c>
      <c r="BG212" s="25">
        <v>1396.6573385558554</v>
      </c>
      <c r="BH212" s="25">
        <v>1219.2494151330177</v>
      </c>
      <c r="BI212" s="25">
        <v>1269.9032938598457</v>
      </c>
      <c r="BJ212" s="25">
        <v>1361.7019721837473</v>
      </c>
      <c r="BK212" s="25">
        <v>1458.0815837400178</v>
      </c>
      <c r="BL212" s="25">
        <v>1435.8303665307624</v>
      </c>
      <c r="BM212" s="25">
        <v>1462.808168884379</v>
      </c>
      <c r="BN212" s="25">
        <v>1606.4720608731118</v>
      </c>
    </row>
    <row r="213" spans="1:66" x14ac:dyDescent="0.25">
      <c r="A213" s="25" t="s">
        <v>382</v>
      </c>
      <c r="B213" s="25" t="s">
        <v>61</v>
      </c>
      <c r="C213" s="25" t="s">
        <v>1255</v>
      </c>
      <c r="D213" s="25" t="s">
        <v>1256</v>
      </c>
      <c r="E213" s="25">
        <v>428.05898002739582</v>
      </c>
      <c r="F213" s="25">
        <v>449.15107127874569</v>
      </c>
      <c r="G213" s="25">
        <v>472.08582445256525</v>
      </c>
      <c r="H213" s="25">
        <v>511.20557525277292</v>
      </c>
      <c r="I213" s="25">
        <v>485.53385820657377</v>
      </c>
      <c r="J213" s="25">
        <v>516.53530333900983</v>
      </c>
      <c r="K213" s="25">
        <v>566.80767755488614</v>
      </c>
      <c r="L213" s="25">
        <v>626.03352768569732</v>
      </c>
      <c r="M213" s="25">
        <v>708.60606646284589</v>
      </c>
      <c r="N213" s="25">
        <v>812.68279685201162</v>
      </c>
      <c r="O213" s="25">
        <v>925.80391294264984</v>
      </c>
      <c r="P213" s="25">
        <v>1071.4115403553799</v>
      </c>
      <c r="Q213" s="25">
        <v>1264.3751072098653</v>
      </c>
      <c r="R213" s="25">
        <v>1685.4597963216295</v>
      </c>
      <c r="S213" s="25">
        <v>2341.7055142363338</v>
      </c>
      <c r="T213" s="25">
        <v>2489.9115751759145</v>
      </c>
      <c r="U213" s="25">
        <v>2758.9403802847551</v>
      </c>
      <c r="V213" s="25">
        <v>2846.3359883285393</v>
      </c>
      <c r="W213" s="25">
        <v>3193.9056572235531</v>
      </c>
      <c r="X213" s="25">
        <v>3900.5335531087276</v>
      </c>
      <c r="Y213" s="25">
        <v>4928.1391178575395</v>
      </c>
      <c r="Z213" s="25">
        <v>5596.585977230684</v>
      </c>
      <c r="AA213" s="25">
        <v>6077.6342407093243</v>
      </c>
      <c r="AB213" s="25">
        <v>6633.2366736649074</v>
      </c>
      <c r="AC213" s="25">
        <v>7228.3175841064749</v>
      </c>
      <c r="AD213" s="25">
        <v>7001.766747711702</v>
      </c>
      <c r="AE213" s="25">
        <v>6799.9303633267064</v>
      </c>
      <c r="AF213" s="25">
        <v>7539.0293021244306</v>
      </c>
      <c r="AG213" s="25">
        <v>8914.4412257472868</v>
      </c>
      <c r="AH213" s="25">
        <v>10394.538996240593</v>
      </c>
      <c r="AI213" s="25">
        <v>11861.75615913661</v>
      </c>
      <c r="AJ213" s="25">
        <v>14502.379993860553</v>
      </c>
      <c r="AK213" s="25">
        <v>16135.913652598629</v>
      </c>
      <c r="AL213" s="25">
        <v>18290.028237228209</v>
      </c>
      <c r="AM213" s="25">
        <v>21553.030899626294</v>
      </c>
      <c r="AN213" s="25">
        <v>24914.411255677973</v>
      </c>
      <c r="AO213" s="25">
        <v>26233.628896479451</v>
      </c>
      <c r="AP213" s="25">
        <v>26375.971950318948</v>
      </c>
      <c r="AQ213" s="25">
        <v>21829.299869766553</v>
      </c>
      <c r="AR213" s="25">
        <v>21796.084436057197</v>
      </c>
      <c r="AS213" s="25">
        <v>23852.327028597541</v>
      </c>
      <c r="AT213" s="25">
        <v>21700.020045831468</v>
      </c>
      <c r="AU213" s="25">
        <v>22159.688863274056</v>
      </c>
      <c r="AV213" s="25">
        <v>23730.152449648936</v>
      </c>
      <c r="AW213" s="25">
        <v>27608.537371274353</v>
      </c>
      <c r="AX213" s="25">
        <v>29961.263277456856</v>
      </c>
      <c r="AY213" s="25">
        <v>33769.154163350082</v>
      </c>
      <c r="AZ213" s="25">
        <v>39432.938349376091</v>
      </c>
      <c r="BA213" s="25">
        <v>40007.469261213977</v>
      </c>
      <c r="BB213" s="25">
        <v>38927.206881771519</v>
      </c>
      <c r="BC213" s="25">
        <v>47236.960234542064</v>
      </c>
      <c r="BD213" s="25">
        <v>53890.428727050443</v>
      </c>
      <c r="BE213" s="25">
        <v>55546.488538692116</v>
      </c>
      <c r="BF213" s="25">
        <v>56967.425794038332</v>
      </c>
      <c r="BG213" s="25">
        <v>57562.53079376783</v>
      </c>
      <c r="BH213" s="25">
        <v>55646.61874695048</v>
      </c>
      <c r="BI213" s="25">
        <v>56860.413237520734</v>
      </c>
      <c r="BJ213" s="25">
        <v>61150.727196659478</v>
      </c>
      <c r="BK213" s="25">
        <v>66859.338344780437</v>
      </c>
      <c r="BL213" s="25">
        <v>65831.18943087646</v>
      </c>
      <c r="BM213" s="25">
        <v>60729.450348679376</v>
      </c>
      <c r="BN213" s="25">
        <v>72794.003022673845</v>
      </c>
    </row>
    <row r="214" spans="1:66" x14ac:dyDescent="0.25">
      <c r="A214" s="25" t="s">
        <v>527</v>
      </c>
      <c r="B214" s="25" t="s">
        <v>242</v>
      </c>
      <c r="C214" s="25" t="s">
        <v>1255</v>
      </c>
      <c r="D214" s="25" t="s">
        <v>1256</v>
      </c>
      <c r="L214" s="25">
        <v>173.43584825496902</v>
      </c>
      <c r="M214" s="25">
        <v>187.36950341440433</v>
      </c>
      <c r="N214" s="25">
        <v>184.76013303649785</v>
      </c>
      <c r="P214" s="25">
        <v>301.25167950378807</v>
      </c>
      <c r="Q214" s="25">
        <v>235.33301681042573</v>
      </c>
      <c r="R214" s="25">
        <v>308.25576859412075</v>
      </c>
      <c r="S214" s="25">
        <v>453.78794227798608</v>
      </c>
      <c r="T214" s="25">
        <v>385.81546361495896</v>
      </c>
      <c r="U214" s="25">
        <v>414.24865109338742</v>
      </c>
      <c r="V214" s="25">
        <v>448.07003513877231</v>
      </c>
      <c r="W214" s="25">
        <v>515.66468010640824</v>
      </c>
      <c r="X214" s="25">
        <v>678.82574504778745</v>
      </c>
      <c r="Y214" s="25">
        <v>793.11235819609715</v>
      </c>
      <c r="Z214" s="25">
        <v>812.63333009857251</v>
      </c>
      <c r="AA214" s="25">
        <v>782.7192542985656</v>
      </c>
      <c r="AB214" s="25">
        <v>711.87962965028203</v>
      </c>
      <c r="AC214" s="25">
        <v>691.19404288729697</v>
      </c>
      <c r="AD214" s="25">
        <v>611.27373515130205</v>
      </c>
      <c r="AE214" s="25">
        <v>529.41910794575381</v>
      </c>
      <c r="AF214" s="25">
        <v>540.76071840362715</v>
      </c>
      <c r="AG214" s="25">
        <v>598.33485482565982</v>
      </c>
      <c r="AH214" s="25">
        <v>570.05736040783324</v>
      </c>
      <c r="AI214" s="25">
        <v>688.99967094624924</v>
      </c>
      <c r="AJ214" s="25">
        <v>709.31969972999173</v>
      </c>
      <c r="AK214" s="25">
        <v>815.24646917305404</v>
      </c>
      <c r="AL214" s="25">
        <v>885.8574040806177</v>
      </c>
      <c r="AM214" s="25">
        <v>1153.3438452440871</v>
      </c>
      <c r="AN214" s="25">
        <v>1306.6366846192725</v>
      </c>
      <c r="AO214" s="25">
        <v>1381.750818575211</v>
      </c>
      <c r="AP214" s="25">
        <v>1385.6913875262753</v>
      </c>
      <c r="AQ214" s="25">
        <v>1171.1854462496131</v>
      </c>
      <c r="AR214" s="25">
        <v>1215.2352411301863</v>
      </c>
      <c r="AS214" s="25">
        <v>1017.3996626294208</v>
      </c>
      <c r="AT214" s="25">
        <v>965.93549970058098</v>
      </c>
      <c r="AU214" s="25">
        <v>795.54031537101423</v>
      </c>
      <c r="AV214" s="25">
        <v>788.63335624156491</v>
      </c>
      <c r="AW214" s="25">
        <v>866.9902758825308</v>
      </c>
      <c r="AX214" s="25">
        <v>1014.7231879994258</v>
      </c>
      <c r="AY214" s="25">
        <v>1119.5808629219025</v>
      </c>
      <c r="AZ214" s="25">
        <v>1260.251271286</v>
      </c>
      <c r="BA214" s="25">
        <v>1389.0561072138682</v>
      </c>
      <c r="BB214" s="25">
        <v>1428.6162087955365</v>
      </c>
      <c r="BC214" s="25">
        <v>1604.1488875580349</v>
      </c>
      <c r="BD214" s="25">
        <v>1938.7756943293762</v>
      </c>
      <c r="BE214" s="25">
        <v>2141.9140411388453</v>
      </c>
      <c r="BF214" s="25">
        <v>2248.7275935118364</v>
      </c>
      <c r="BG214" s="25">
        <v>2274.9662512203604</v>
      </c>
      <c r="BH214" s="25">
        <v>2167.1553940620615</v>
      </c>
      <c r="BI214" s="25">
        <v>2225.4752038344441</v>
      </c>
      <c r="BJ214" s="25">
        <v>2332.8985551986329</v>
      </c>
      <c r="BK214" s="25">
        <v>2411.8979043361173</v>
      </c>
      <c r="BL214" s="25">
        <v>2344.0489761531494</v>
      </c>
      <c r="BM214" s="25">
        <v>2250.6011638606951</v>
      </c>
      <c r="BN214" s="25">
        <v>2336.9681341773125</v>
      </c>
    </row>
    <row r="215" spans="1:66" x14ac:dyDescent="0.25">
      <c r="A215" s="25" t="s">
        <v>349</v>
      </c>
      <c r="B215" s="25" t="s">
        <v>222</v>
      </c>
      <c r="C215" s="25" t="s">
        <v>1255</v>
      </c>
      <c r="D215" s="25" t="s">
        <v>1256</v>
      </c>
      <c r="E215" s="25">
        <v>138.93863992868614</v>
      </c>
      <c r="F215" s="25">
        <v>139.36356974332375</v>
      </c>
      <c r="G215" s="25">
        <v>143.47264827370034</v>
      </c>
      <c r="H215" s="25">
        <v>143.62030675570111</v>
      </c>
      <c r="I215" s="25">
        <v>150.74897087935747</v>
      </c>
      <c r="J215" s="25">
        <v>143.28049236713815</v>
      </c>
      <c r="K215" s="25">
        <v>147.15582102385977</v>
      </c>
      <c r="L215" s="25">
        <v>134.31745672955125</v>
      </c>
      <c r="M215" s="25">
        <v>124.75745824962029</v>
      </c>
      <c r="N215" s="25">
        <v>151.74079637657329</v>
      </c>
      <c r="O215" s="25">
        <v>158.26148725965319</v>
      </c>
      <c r="P215" s="25">
        <v>149.90723463813569</v>
      </c>
      <c r="Q215" s="25">
        <v>163.01328678282627</v>
      </c>
      <c r="R215" s="25">
        <v>197.44652263772849</v>
      </c>
      <c r="S215" s="25">
        <v>218.07926853284886</v>
      </c>
      <c r="T215" s="25">
        <v>223.67486351301142</v>
      </c>
      <c r="U215" s="25">
        <v>191.74132374152879</v>
      </c>
      <c r="V215" s="25">
        <v>218.1918006054924</v>
      </c>
      <c r="W215" s="25">
        <v>296.44414487981061</v>
      </c>
      <c r="X215" s="25">
        <v>334.80389716600342</v>
      </c>
      <c r="Y215" s="25">
        <v>324.83039513212719</v>
      </c>
      <c r="Z215" s="25">
        <v>321.82277885215268</v>
      </c>
      <c r="AA215" s="25">
        <v>365.90448519452536</v>
      </c>
      <c r="AB215" s="25">
        <v>274.90177928366018</v>
      </c>
      <c r="AC215" s="25">
        <v>293.3157245812173</v>
      </c>
      <c r="AD215" s="25">
        <v>225.18319131029591</v>
      </c>
      <c r="AE215" s="25">
        <v>125.15212651117199</v>
      </c>
      <c r="AF215" s="25">
        <v>173.67034597601534</v>
      </c>
      <c r="AG215" s="25">
        <v>253.83120999225716</v>
      </c>
      <c r="AH215" s="25">
        <v>219.29460227074662</v>
      </c>
      <c r="AI215" s="25">
        <v>150.38899745204711</v>
      </c>
      <c r="AJ215" s="25">
        <v>179.36121031256937</v>
      </c>
      <c r="AK215" s="25">
        <v>156.40310387407411</v>
      </c>
      <c r="AL215" s="25">
        <v>177.59726281033969</v>
      </c>
      <c r="AM215" s="25">
        <v>211.59223224468158</v>
      </c>
      <c r="AN215" s="25">
        <v>202.31604281152227</v>
      </c>
      <c r="AO215" s="25">
        <v>218.36689020462885</v>
      </c>
      <c r="AP215" s="25">
        <v>196.11538168037171</v>
      </c>
      <c r="AQ215" s="25">
        <v>153.45849199658099</v>
      </c>
      <c r="AR215" s="25">
        <v>150.00642457862799</v>
      </c>
      <c r="AS215" s="25">
        <v>138.69872249714754</v>
      </c>
      <c r="AT215" s="25">
        <v>229.37565952613033</v>
      </c>
      <c r="AU215" s="25">
        <v>252.39600697034118</v>
      </c>
      <c r="AV215" s="25">
        <v>266.44690542610459</v>
      </c>
      <c r="AW215" s="25">
        <v>266.56937131547363</v>
      </c>
      <c r="AX215" s="25">
        <v>292.34906633056295</v>
      </c>
      <c r="AY215" s="25">
        <v>323.38901844027316</v>
      </c>
      <c r="AZ215" s="25">
        <v>360.37166048148197</v>
      </c>
      <c r="BA215" s="25">
        <v>408.48100846393515</v>
      </c>
      <c r="BB215" s="25">
        <v>391.2009429512276</v>
      </c>
      <c r="BC215" s="25">
        <v>401.83487609944279</v>
      </c>
      <c r="BD215" s="25">
        <v>448.33766214869553</v>
      </c>
      <c r="BE215" s="25">
        <v>566.37823505935535</v>
      </c>
      <c r="BF215" s="25">
        <v>716.83582690691514</v>
      </c>
      <c r="BG215" s="25">
        <v>714.69979573397666</v>
      </c>
      <c r="BH215" s="25">
        <v>588.22886279481565</v>
      </c>
      <c r="BI215" s="25">
        <v>501.41516552395348</v>
      </c>
      <c r="BJ215" s="25">
        <v>496.68229487313147</v>
      </c>
      <c r="BK215" s="25">
        <v>533.99153326598434</v>
      </c>
      <c r="BL215" s="25">
        <v>521.75483672224073</v>
      </c>
      <c r="BM215" s="25">
        <v>509.37659398732154</v>
      </c>
      <c r="BN215" s="25">
        <v>515.93209183412546</v>
      </c>
    </row>
    <row r="216" spans="1:66" x14ac:dyDescent="0.25">
      <c r="A216" s="25" t="s">
        <v>495</v>
      </c>
      <c r="B216" s="25" t="s">
        <v>156</v>
      </c>
      <c r="C216" s="25" t="s">
        <v>1255</v>
      </c>
      <c r="D216" s="25" t="s">
        <v>1256</v>
      </c>
      <c r="J216" s="25">
        <v>274.17525950314092</v>
      </c>
      <c r="K216" s="25">
        <v>282.18973306852496</v>
      </c>
      <c r="L216" s="25">
        <v>288.1869903146499</v>
      </c>
      <c r="M216" s="25">
        <v>290.02560299446463</v>
      </c>
      <c r="N216" s="25">
        <v>293.38795146769462</v>
      </c>
      <c r="O216" s="25">
        <v>308.43987012484939</v>
      </c>
      <c r="P216" s="25">
        <v>314.61568250903167</v>
      </c>
      <c r="Q216" s="25">
        <v>326.76977020202673</v>
      </c>
      <c r="R216" s="25">
        <v>363.82963534549714</v>
      </c>
      <c r="S216" s="25">
        <v>410.28950152145615</v>
      </c>
      <c r="T216" s="25">
        <v>453.49245154089755</v>
      </c>
      <c r="U216" s="25">
        <v>548.1520223152022</v>
      </c>
      <c r="V216" s="25">
        <v>678.0392587123838</v>
      </c>
      <c r="W216" s="25">
        <v>706.61550114657064</v>
      </c>
      <c r="X216" s="25">
        <v>767.79924395832791</v>
      </c>
      <c r="Y216" s="25">
        <v>778.44800904351541</v>
      </c>
      <c r="Z216" s="25">
        <v>736.59114672011015</v>
      </c>
      <c r="AA216" s="25">
        <v>717.54389038717773</v>
      </c>
      <c r="AB216" s="25">
        <v>729.73871035951368</v>
      </c>
      <c r="AC216" s="25">
        <v>751.72502140712834</v>
      </c>
      <c r="AD216" s="25">
        <v>769.80357530977028</v>
      </c>
      <c r="AE216" s="25">
        <v>753.9799281895929</v>
      </c>
      <c r="AF216" s="25">
        <v>781.06000732901293</v>
      </c>
      <c r="AG216" s="25">
        <v>816.21998284525296</v>
      </c>
      <c r="AH216" s="25">
        <v>840.71233594225907</v>
      </c>
      <c r="AI216" s="25">
        <v>914.13179473381206</v>
      </c>
      <c r="AJ216" s="25">
        <v>983.18150421456369</v>
      </c>
      <c r="AK216" s="25">
        <v>1073.3102525013721</v>
      </c>
      <c r="AL216" s="25">
        <v>1216.700840983244</v>
      </c>
      <c r="AM216" s="25">
        <v>1380.7083745960924</v>
      </c>
      <c r="AN216" s="25">
        <v>1585.10889560143</v>
      </c>
      <c r="AO216" s="25">
        <v>1684.7845048711383</v>
      </c>
      <c r="AP216" s="25">
        <v>1778.8363374756016</v>
      </c>
      <c r="AQ216" s="25">
        <v>1886.3599656695237</v>
      </c>
      <c r="AR216" s="25">
        <v>1930.6274566565962</v>
      </c>
      <c r="AS216" s="25">
        <v>2001.5400488796572</v>
      </c>
      <c r="AT216" s="25">
        <v>2072.3015906358037</v>
      </c>
      <c r="AU216" s="25">
        <v>2124.1018198334523</v>
      </c>
      <c r="AV216" s="25">
        <v>2209.4972451962981</v>
      </c>
      <c r="AW216" s="25">
        <v>2278.4303299527987</v>
      </c>
      <c r="AX216" s="25">
        <v>2428.5688792893206</v>
      </c>
      <c r="AY216" s="25">
        <v>2631.822738940306</v>
      </c>
      <c r="AZ216" s="25">
        <v>2786.1577743165935</v>
      </c>
      <c r="BA216" s="25">
        <v>2933.3942401921013</v>
      </c>
      <c r="BB216" s="25">
        <v>2858.4833438838473</v>
      </c>
      <c r="BC216" s="25">
        <v>2983.2288061356976</v>
      </c>
      <c r="BD216" s="25">
        <v>3266.010977741646</v>
      </c>
      <c r="BE216" s="25">
        <v>3428.4093324668056</v>
      </c>
      <c r="BF216" s="25">
        <v>3509.5265362245846</v>
      </c>
      <c r="BG216" s="25">
        <v>3589.0428846199056</v>
      </c>
      <c r="BH216" s="25">
        <v>3705.5797035345254</v>
      </c>
      <c r="BI216" s="25">
        <v>3805.9956857443444</v>
      </c>
      <c r="BJ216" s="25">
        <v>3910.2544033271738</v>
      </c>
      <c r="BK216" s="25">
        <v>4052.6247753374223</v>
      </c>
      <c r="BL216" s="25">
        <v>4167.7309387856294</v>
      </c>
      <c r="BM216" s="25">
        <v>3798.636520823206</v>
      </c>
      <c r="BN216" s="25">
        <v>4408.520365114674</v>
      </c>
    </row>
    <row r="217" spans="1:66" x14ac:dyDescent="0.25">
      <c r="A217" s="25" t="s">
        <v>444</v>
      </c>
      <c r="B217" s="25" t="s">
        <v>237</v>
      </c>
      <c r="C217" s="25" t="s">
        <v>1255</v>
      </c>
      <c r="D217" s="25" t="s">
        <v>1256</v>
      </c>
      <c r="AR217" s="25">
        <v>40864.325469773103</v>
      </c>
      <c r="AS217" s="25">
        <v>36604.493381062108</v>
      </c>
      <c r="AT217" s="25">
        <v>38730.803043095235</v>
      </c>
      <c r="AU217" s="25">
        <v>41464.746433690532</v>
      </c>
      <c r="AV217" s="25">
        <v>51270.129225706456</v>
      </c>
      <c r="AW217" s="25">
        <v>59558.77271784949</v>
      </c>
      <c r="AX217" s="25">
        <v>60900.543288827139</v>
      </c>
      <c r="AY217" s="25">
        <v>64261.032725748431</v>
      </c>
      <c r="AZ217" s="25">
        <v>72697.705986332425</v>
      </c>
      <c r="BA217" s="25">
        <v>78643.550647924189</v>
      </c>
      <c r="BB217" s="25">
        <v>66703.218227465637</v>
      </c>
      <c r="BC217" s="25">
        <v>60254.776302486935</v>
      </c>
      <c r="BD217" s="25">
        <v>57297.513314306278</v>
      </c>
      <c r="BE217" s="25">
        <v>49988.463631145431</v>
      </c>
      <c r="BF217" s="25">
        <v>51570.983954708339</v>
      </c>
      <c r="BG217" s="25">
        <v>50817.330824780161</v>
      </c>
      <c r="BH217" s="25">
        <v>42662.902408173664</v>
      </c>
      <c r="BI217" s="25">
        <v>43828.231547383526</v>
      </c>
      <c r="BJ217" s="25">
        <v>45399.028984153738</v>
      </c>
      <c r="BK217" s="25">
        <v>48996.592987700016</v>
      </c>
      <c r="BL217" s="25">
        <v>47727.134893946255</v>
      </c>
      <c r="BM217" s="25">
        <v>45515.757695701264</v>
      </c>
    </row>
    <row r="218" spans="1:66" x14ac:dyDescent="0.25">
      <c r="A218" s="25" t="s">
        <v>304</v>
      </c>
      <c r="B218" s="25" t="s">
        <v>183</v>
      </c>
      <c r="C218" s="25" t="s">
        <v>1255</v>
      </c>
      <c r="D218" s="25" t="s">
        <v>1256</v>
      </c>
      <c r="E218" s="25">
        <v>65.479716112720254</v>
      </c>
      <c r="F218" s="25">
        <v>68.106396971006717</v>
      </c>
      <c r="G218" s="25">
        <v>70.813048970668163</v>
      </c>
      <c r="H218" s="25">
        <v>73.607204256808885</v>
      </c>
      <c r="I218" s="25">
        <v>76.480398468603781</v>
      </c>
      <c r="J218" s="25">
        <v>79.428813159935331</v>
      </c>
      <c r="K218" s="25">
        <v>81.871114236256744</v>
      </c>
      <c r="L218" s="25">
        <v>84.198964580844745</v>
      </c>
      <c r="M218" s="25">
        <v>86.550321619544533</v>
      </c>
      <c r="N218" s="25">
        <v>90.457976225908538</v>
      </c>
      <c r="O218" s="25">
        <v>93.654680496415409</v>
      </c>
      <c r="P218" s="25">
        <v>95.353888495168576</v>
      </c>
      <c r="Q218" s="25">
        <v>119.81820664218944</v>
      </c>
      <c r="R218" s="25">
        <v>144.34455254890844</v>
      </c>
      <c r="S218" s="25">
        <v>128.70333996547626</v>
      </c>
      <c r="T218" s="25">
        <v>183.19536490979175</v>
      </c>
      <c r="U218" s="25">
        <v>188.6610689237871</v>
      </c>
      <c r="V218" s="25">
        <v>103.81860919405378</v>
      </c>
      <c r="W218" s="25">
        <v>105.11333351228001</v>
      </c>
      <c r="X218" s="25">
        <v>100.19406093849527</v>
      </c>
      <c r="Y218" s="25">
        <v>96.096066799075118</v>
      </c>
      <c r="Z218" s="25">
        <v>107.37212702214048</v>
      </c>
      <c r="AA218" s="25">
        <v>117.19353540521335</v>
      </c>
      <c r="AB218" s="25">
        <v>110.88478397909802</v>
      </c>
      <c r="AC218" s="25">
        <v>119.17481732589685</v>
      </c>
      <c r="AD218" s="25">
        <v>131.81736407218162</v>
      </c>
      <c r="AE218" s="25">
        <v>138.09605035147283</v>
      </c>
      <c r="AF218" s="25">
        <v>147.15147697134904</v>
      </c>
      <c r="AG218" s="25">
        <v>148.21667202413545</v>
      </c>
      <c r="AH218" s="25">
        <v>153.14071038669053</v>
      </c>
      <c r="AI218" s="25">
        <v>126.92497324371502</v>
      </c>
      <c r="BF218" s="25">
        <v>350.16816178764935</v>
      </c>
      <c r="BG218" s="25">
        <v>374.11478071826247</v>
      </c>
      <c r="BH218" s="25">
        <v>386.43781698486686</v>
      </c>
      <c r="BI218" s="25">
        <v>389.82206153419088</v>
      </c>
      <c r="BJ218" s="25">
        <v>384.46340143524321</v>
      </c>
      <c r="BK218" s="25">
        <v>389.83139549815996</v>
      </c>
      <c r="BL218" s="25">
        <v>419.39480767898993</v>
      </c>
      <c r="BM218" s="25">
        <v>438.2551655848676</v>
      </c>
      <c r="BN218" s="25">
        <v>445.77901647360932</v>
      </c>
    </row>
    <row r="219" spans="1:66" x14ac:dyDescent="0.25">
      <c r="A219" s="25" t="s">
        <v>446</v>
      </c>
      <c r="B219" s="25" t="s">
        <v>445</v>
      </c>
      <c r="C219" s="25" t="s">
        <v>1255</v>
      </c>
      <c r="D219" s="25" t="s">
        <v>1256</v>
      </c>
      <c r="AN219" s="25">
        <v>2207.4505980580971</v>
      </c>
      <c r="AO219" s="25">
        <v>2864.0847269943988</v>
      </c>
      <c r="AP219" s="25">
        <v>3380.0414163828937</v>
      </c>
      <c r="AQ219" s="25">
        <v>2571.1727104145293</v>
      </c>
      <c r="AR219" s="25">
        <v>2571.3040395333292</v>
      </c>
      <c r="AS219" s="25">
        <v>914.78571988586054</v>
      </c>
      <c r="AT219" s="25">
        <v>1727.2811956552566</v>
      </c>
      <c r="AU219" s="25">
        <v>2283.8466849494112</v>
      </c>
      <c r="AV219" s="25">
        <v>3005.4263522448409</v>
      </c>
      <c r="AW219" s="25">
        <v>3502.8029238956656</v>
      </c>
      <c r="AX219" s="25">
        <v>3720.4791546743099</v>
      </c>
      <c r="AY219" s="25">
        <v>4382.617278516921</v>
      </c>
      <c r="AZ219" s="25">
        <v>5848.4764054510451</v>
      </c>
      <c r="BA219" s="25">
        <v>7101.0401411686234</v>
      </c>
      <c r="BB219" s="25">
        <v>6169.1141947782262</v>
      </c>
      <c r="BC219" s="25">
        <v>5735.4228565984877</v>
      </c>
      <c r="BD219" s="25">
        <v>6809.1598040014596</v>
      </c>
      <c r="BE219" s="25">
        <v>6015.9452275696913</v>
      </c>
      <c r="BF219" s="25">
        <v>6755.073674616292</v>
      </c>
      <c r="BG219" s="25">
        <v>6600.0568085458945</v>
      </c>
      <c r="BH219" s="25">
        <v>5588.9807276855599</v>
      </c>
      <c r="BI219" s="25">
        <v>5765.2007620271133</v>
      </c>
      <c r="BJ219" s="25">
        <v>6292.5436292670665</v>
      </c>
      <c r="BK219" s="25">
        <v>7252.4018577399229</v>
      </c>
      <c r="BL219" s="25">
        <v>7417.2036485220124</v>
      </c>
      <c r="BM219" s="25">
        <v>7730.6917463769832</v>
      </c>
      <c r="BN219" s="25">
        <v>9214.9935464098162</v>
      </c>
    </row>
    <row r="220" spans="1:66" x14ac:dyDescent="0.25">
      <c r="A220" s="25" t="s">
        <v>1325</v>
      </c>
      <c r="B220" s="25" t="s">
        <v>1324</v>
      </c>
      <c r="C220" s="25" t="s">
        <v>1255</v>
      </c>
      <c r="D220" s="25" t="s">
        <v>1256</v>
      </c>
      <c r="E220" s="25">
        <v>137.13833393953428</v>
      </c>
      <c r="F220" s="25">
        <v>139.39576262913181</v>
      </c>
      <c r="G220" s="25">
        <v>147.30815461539632</v>
      </c>
      <c r="H220" s="25">
        <v>164.4218099927086</v>
      </c>
      <c r="I220" s="25">
        <v>157.56190489674356</v>
      </c>
      <c r="J220" s="25">
        <v>171.13623326829591</v>
      </c>
      <c r="K220" s="25">
        <v>180.09068272352562</v>
      </c>
      <c r="L220" s="25">
        <v>174.52808362449917</v>
      </c>
      <c r="M220" s="25">
        <v>182.16234962322636</v>
      </c>
      <c r="N220" s="25">
        <v>202.76044191765445</v>
      </c>
      <c r="O220" s="25">
        <v>232.03938532209125</v>
      </c>
      <c r="P220" s="25">
        <v>230.70852612554236</v>
      </c>
      <c r="Q220" s="25">
        <v>252.61833671398503</v>
      </c>
      <c r="R220" s="25">
        <v>314.31859753529773</v>
      </c>
      <c r="S220" s="25">
        <v>396.77796092689476</v>
      </c>
      <c r="T220" s="25">
        <v>425.24822806436498</v>
      </c>
      <c r="U220" s="25">
        <v>446.02668960437995</v>
      </c>
      <c r="V220" s="25">
        <v>476.11198921128789</v>
      </c>
      <c r="W220" s="25">
        <v>511.2026958687585</v>
      </c>
      <c r="X220" s="25">
        <v>595.94922515991209</v>
      </c>
      <c r="Y220" s="25">
        <v>733.1833125032324</v>
      </c>
      <c r="Z220" s="25">
        <v>984.14569308988791</v>
      </c>
      <c r="AA220" s="25">
        <v>878.9504949110916</v>
      </c>
      <c r="AB220" s="25">
        <v>751.85866717529973</v>
      </c>
      <c r="AC220" s="25">
        <v>639.81815294705984</v>
      </c>
      <c r="AD220" s="25">
        <v>573.77331535450116</v>
      </c>
      <c r="AE220" s="25">
        <v>572.32360199607945</v>
      </c>
      <c r="AF220" s="25">
        <v>632.57490626067181</v>
      </c>
      <c r="AG220" s="25">
        <v>648.28405394643858</v>
      </c>
      <c r="AH220" s="25">
        <v>642.1042079975141</v>
      </c>
      <c r="AI220" s="25">
        <v>733.47869219257745</v>
      </c>
      <c r="AJ220" s="25">
        <v>742.98350583320803</v>
      </c>
      <c r="AK220" s="25">
        <v>659.73097756495281</v>
      </c>
      <c r="AL220" s="25">
        <v>603.39115177210863</v>
      </c>
      <c r="AM220" s="25">
        <v>571.33684626540492</v>
      </c>
      <c r="AN220" s="25">
        <v>644.38967953472672</v>
      </c>
      <c r="AO220" s="25">
        <v>655.11958806787368</v>
      </c>
      <c r="AP220" s="25">
        <v>662.31004979801799</v>
      </c>
      <c r="AQ220" s="25">
        <v>624.27259038889906</v>
      </c>
      <c r="AR220" s="25">
        <v>614.10888248151582</v>
      </c>
      <c r="AS220" s="25">
        <v>635.04126862444673</v>
      </c>
      <c r="AT220" s="25">
        <v>593.58732833726367</v>
      </c>
      <c r="AU220" s="25">
        <v>628.52817097875027</v>
      </c>
      <c r="AV220" s="25">
        <v>771.87237185574588</v>
      </c>
      <c r="AW220" s="25">
        <v>934.72738494408122</v>
      </c>
      <c r="AX220" s="25">
        <v>1081.1155421543767</v>
      </c>
      <c r="AY220" s="25">
        <v>1240.825725355653</v>
      </c>
      <c r="AZ220" s="25">
        <v>1399.7174816684872</v>
      </c>
      <c r="BA220" s="25">
        <v>1547.9435530538319</v>
      </c>
      <c r="BB220" s="25">
        <v>1448.9396373568213</v>
      </c>
      <c r="BC220" s="25">
        <v>1669.6106654326459</v>
      </c>
      <c r="BD220" s="25">
        <v>1829.868734359339</v>
      </c>
      <c r="BE220" s="25">
        <v>1851.8651283775982</v>
      </c>
      <c r="BF220" s="25">
        <v>1912.5113373104757</v>
      </c>
      <c r="BG220" s="25">
        <v>1927.283887234561</v>
      </c>
      <c r="BH220" s="25">
        <v>1691.410566098122</v>
      </c>
      <c r="BI220" s="25">
        <v>1536.9293313376759</v>
      </c>
      <c r="BJ220" s="25">
        <v>1621.6323409706956</v>
      </c>
      <c r="BK220" s="25">
        <v>1605.490023319144</v>
      </c>
      <c r="BL220" s="25">
        <v>1617.5419322668185</v>
      </c>
      <c r="BM220" s="25">
        <v>1500.8526484490903</v>
      </c>
      <c r="BN220" s="25">
        <v>1644.4803616135587</v>
      </c>
    </row>
    <row r="221" spans="1:66" x14ac:dyDescent="0.25">
      <c r="A221" s="25" t="s">
        <v>305</v>
      </c>
      <c r="B221" s="25" t="s">
        <v>227</v>
      </c>
      <c r="C221" s="25" t="s">
        <v>1255</v>
      </c>
      <c r="D221" s="25" t="s">
        <v>1256</v>
      </c>
      <c r="BA221" s="25">
        <v>1669.4937517040498</v>
      </c>
      <c r="BB221" s="25">
        <v>1337.8822305241335</v>
      </c>
      <c r="BC221" s="25">
        <v>1535.7068918791342</v>
      </c>
      <c r="BD221" s="25">
        <v>1516.4043775901328</v>
      </c>
      <c r="BE221" s="25">
        <v>1179.739711080663</v>
      </c>
      <c r="BF221" s="25">
        <v>1779.4703653151319</v>
      </c>
      <c r="BG221" s="25">
        <v>1322.8203638333073</v>
      </c>
      <c r="BH221" s="25">
        <v>1119.6514371656524</v>
      </c>
    </row>
    <row r="222" spans="1:66" x14ac:dyDescent="0.25">
      <c r="A222" s="25" t="s">
        <v>1085</v>
      </c>
      <c r="B222" s="25" t="s">
        <v>58</v>
      </c>
      <c r="C222" s="25" t="s">
        <v>1255</v>
      </c>
      <c r="D222" s="25" t="s">
        <v>1256</v>
      </c>
      <c r="E222" s="25">
        <v>137.16190940058391</v>
      </c>
      <c r="F222" s="25">
        <v>139.41520346784711</v>
      </c>
      <c r="G222" s="25">
        <v>147.32908901232884</v>
      </c>
      <c r="H222" s="25">
        <v>164.44269008250265</v>
      </c>
      <c r="I222" s="25">
        <v>157.58964452649599</v>
      </c>
      <c r="J222" s="25">
        <v>171.1596246701632</v>
      </c>
      <c r="K222" s="25">
        <v>180.11363404821907</v>
      </c>
      <c r="L222" s="25">
        <v>174.55156786784548</v>
      </c>
      <c r="M222" s="25">
        <v>182.17990634879351</v>
      </c>
      <c r="N222" s="25">
        <v>202.77255167969227</v>
      </c>
      <c r="O222" s="25">
        <v>232.04993634632294</v>
      </c>
      <c r="P222" s="25">
        <v>230.7310436428634</v>
      </c>
      <c r="Q222" s="25">
        <v>252.66472323498223</v>
      </c>
      <c r="R222" s="25">
        <v>314.36891782636866</v>
      </c>
      <c r="S222" s="25">
        <v>396.82583242967888</v>
      </c>
      <c r="T222" s="25">
        <v>425.30080510807227</v>
      </c>
      <c r="U222" s="25">
        <v>446.07501366647165</v>
      </c>
      <c r="V222" s="25">
        <v>476.19700533052583</v>
      </c>
      <c r="W222" s="25">
        <v>511.33972513951517</v>
      </c>
      <c r="X222" s="25">
        <v>596.18438697156057</v>
      </c>
      <c r="Y222" s="25">
        <v>733.43521725991457</v>
      </c>
      <c r="Z222" s="25">
        <v>984.35425078380013</v>
      </c>
      <c r="AA222" s="25">
        <v>879.15436834232071</v>
      </c>
      <c r="AB222" s="25">
        <v>752.07816801319234</v>
      </c>
      <c r="AC222" s="25">
        <v>640.06304719109642</v>
      </c>
      <c r="AD222" s="25">
        <v>574.06424380327439</v>
      </c>
      <c r="AE222" s="25">
        <v>572.69536444914797</v>
      </c>
      <c r="AF222" s="25">
        <v>633.01317792906968</v>
      </c>
      <c r="AG222" s="25">
        <v>648.78094980945014</v>
      </c>
      <c r="AH222" s="25">
        <v>642.63076385764487</v>
      </c>
      <c r="AI222" s="25">
        <v>734.10364226196054</v>
      </c>
      <c r="AJ222" s="25">
        <v>743.59942646387742</v>
      </c>
      <c r="AK222" s="25">
        <v>660.45393742956355</v>
      </c>
      <c r="AL222" s="25">
        <v>604.17490921985325</v>
      </c>
      <c r="AM222" s="25">
        <v>572.12460632321381</v>
      </c>
      <c r="AN222" s="25">
        <v>645.18290857772854</v>
      </c>
      <c r="AO222" s="25">
        <v>655.88039060589392</v>
      </c>
      <c r="AP222" s="25">
        <v>663.14785189706481</v>
      </c>
      <c r="AQ222" s="25">
        <v>625.16525203447384</v>
      </c>
      <c r="AR222" s="25">
        <v>615.00107162281176</v>
      </c>
      <c r="AS222" s="25">
        <v>635.89429995498642</v>
      </c>
      <c r="AT222" s="25">
        <v>594.43444432155229</v>
      </c>
      <c r="AU222" s="25">
        <v>629.45542562041146</v>
      </c>
      <c r="AV222" s="25">
        <v>772.76976106703682</v>
      </c>
      <c r="AW222" s="25">
        <v>935.76493477063661</v>
      </c>
      <c r="AX222" s="25">
        <v>1082.2141623871821</v>
      </c>
      <c r="AY222" s="25">
        <v>1242.0000928833726</v>
      </c>
      <c r="AZ222" s="25">
        <v>1400.862668992376</v>
      </c>
      <c r="BA222" s="25">
        <v>1548.9553706741735</v>
      </c>
      <c r="BB222" s="25">
        <v>1449.7919574104135</v>
      </c>
      <c r="BC222" s="25">
        <v>1670.5540315333647</v>
      </c>
      <c r="BD222" s="25">
        <v>1830.8826452602864</v>
      </c>
      <c r="BE222" s="25">
        <v>1852.8408918847292</v>
      </c>
      <c r="BF222" s="25">
        <v>1913.7372257657989</v>
      </c>
      <c r="BG222" s="25">
        <v>1928.5342021031386</v>
      </c>
      <c r="BH222" s="25">
        <v>1692.6742941007526</v>
      </c>
      <c r="BI222" s="25">
        <v>1538.2444167370845</v>
      </c>
      <c r="BJ222" s="25">
        <v>1622.9826136666645</v>
      </c>
      <c r="BK222" s="25">
        <v>1606.8634192442662</v>
      </c>
      <c r="BL222" s="25">
        <v>1618.9207706480249</v>
      </c>
      <c r="BM222" s="25">
        <v>1501.7794215002054</v>
      </c>
      <c r="BN222" s="25">
        <v>1645.4729438013314</v>
      </c>
    </row>
    <row r="223" spans="1:66" x14ac:dyDescent="0.25">
      <c r="A223" s="25" t="s">
        <v>1327</v>
      </c>
      <c r="B223" s="25" t="s">
        <v>1326</v>
      </c>
      <c r="C223" s="25" t="s">
        <v>1255</v>
      </c>
      <c r="D223" s="25" t="s">
        <v>1256</v>
      </c>
      <c r="O223" s="25">
        <v>461.0314845231008</v>
      </c>
      <c r="P223" s="25">
        <v>509.38816064804985</v>
      </c>
      <c r="Q223" s="25">
        <v>589.36911756704842</v>
      </c>
      <c r="R223" s="25">
        <v>721.37067377790424</v>
      </c>
      <c r="S223" s="25">
        <v>1100.5890368057453</v>
      </c>
      <c r="T223" s="25">
        <v>1230.3735487270405</v>
      </c>
      <c r="U223" s="25">
        <v>1379.418284901672</v>
      </c>
      <c r="V223" s="25">
        <v>1538.454268251236</v>
      </c>
      <c r="W223" s="25">
        <v>1624.2931753406817</v>
      </c>
      <c r="X223" s="25">
        <v>1978.1216985271883</v>
      </c>
      <c r="Y223" s="25">
        <v>2581.2984697113643</v>
      </c>
      <c r="Z223" s="25">
        <v>2614.0116477035504</v>
      </c>
      <c r="AA223" s="25">
        <v>2548.0551795093756</v>
      </c>
      <c r="AB223" s="25">
        <v>2414.127925586542</v>
      </c>
      <c r="AC223" s="25">
        <v>2342.6340567583534</v>
      </c>
      <c r="AD223" s="25">
        <v>2209.6784660327817</v>
      </c>
      <c r="AE223" s="25">
        <v>2124.0382768459285</v>
      </c>
      <c r="AF223" s="25">
        <v>2376.3774638435798</v>
      </c>
      <c r="AG223" s="25">
        <v>2564.5285050559728</v>
      </c>
      <c r="AH223" s="25">
        <v>2616.2708737332009</v>
      </c>
      <c r="AI223" s="25">
        <v>2973.4391258106175</v>
      </c>
      <c r="AJ223" s="25">
        <v>2982.0072936034007</v>
      </c>
      <c r="AK223" s="25">
        <v>3120.5795202525132</v>
      </c>
      <c r="AL223" s="25">
        <v>3030.5371824416748</v>
      </c>
      <c r="AM223" s="25">
        <v>3140.156097514689</v>
      </c>
      <c r="AN223" s="25">
        <v>3518.4385689219766</v>
      </c>
      <c r="AO223" s="25">
        <v>3684.4200380129314</v>
      </c>
      <c r="AP223" s="25">
        <v>3880.747474535327</v>
      </c>
      <c r="AQ223" s="25">
        <v>3818.0127443178608</v>
      </c>
      <c r="AR223" s="25">
        <v>4028.83465816117</v>
      </c>
      <c r="AS223" s="25">
        <v>4391.700955504929</v>
      </c>
      <c r="AT223" s="25">
        <v>4346.3052273396652</v>
      </c>
      <c r="AU223" s="25">
        <v>4584.6999402588044</v>
      </c>
      <c r="AV223" s="25">
        <v>5404.0441434661434</v>
      </c>
      <c r="AW223" s="25">
        <v>6401.585154014153</v>
      </c>
      <c r="AX223" s="25">
        <v>7494.2437364383504</v>
      </c>
      <c r="AY223" s="25">
        <v>8558.7730504289248</v>
      </c>
      <c r="AZ223" s="25">
        <v>10045.264521262599</v>
      </c>
      <c r="BA223" s="25">
        <v>11836.661487595993</v>
      </c>
      <c r="BB223" s="25">
        <v>9923.0577423332888</v>
      </c>
      <c r="BC223" s="25">
        <v>11170.417230662359</v>
      </c>
      <c r="BD223" s="25">
        <v>13210.266749578628</v>
      </c>
      <c r="BE223" s="25">
        <v>13523.418510463365</v>
      </c>
      <c r="BF223" s="25">
        <v>13820.563438558209</v>
      </c>
      <c r="BG223" s="25">
        <v>14001.869338776049</v>
      </c>
      <c r="BH223" s="25">
        <v>11746.839678277205</v>
      </c>
      <c r="BI223" s="25">
        <v>11348.570567882198</v>
      </c>
      <c r="BJ223" s="25">
        <v>12064.640491484921</v>
      </c>
      <c r="BK223" s="25">
        <v>13015.085851986021</v>
      </c>
      <c r="BL223" s="25">
        <v>12615.132554273543</v>
      </c>
      <c r="BM223" s="25">
        <v>10787.668729493189</v>
      </c>
      <c r="BN223" s="25">
        <v>12394.925908705916</v>
      </c>
    </row>
    <row r="224" spans="1:66" x14ac:dyDescent="0.25">
      <c r="A224" s="25" t="s">
        <v>320</v>
      </c>
      <c r="B224" s="25" t="s">
        <v>252</v>
      </c>
      <c r="C224" s="25" t="s">
        <v>1255</v>
      </c>
      <c r="D224" s="25" t="s">
        <v>1256</v>
      </c>
      <c r="AT224" s="25">
        <v>524.66987210033471</v>
      </c>
      <c r="AU224" s="25">
        <v>577.6284039704542</v>
      </c>
      <c r="AV224" s="25">
        <v>678.73796393254554</v>
      </c>
      <c r="AW224" s="25">
        <v>745.32029991086495</v>
      </c>
      <c r="AX224" s="25">
        <v>866.50499563880294</v>
      </c>
      <c r="AY224" s="25">
        <v>883.09704134142567</v>
      </c>
      <c r="AZ224" s="25">
        <v>896.86779126347506</v>
      </c>
      <c r="BA224" s="25">
        <v>1098.7552190416582</v>
      </c>
      <c r="BB224" s="25">
        <v>1067.9080526223349</v>
      </c>
      <c r="BC224" s="25">
        <v>1090.260762575429</v>
      </c>
      <c r="BD224" s="25">
        <v>1254.5415976746774</v>
      </c>
      <c r="BE224" s="25">
        <v>1330.6201139518096</v>
      </c>
      <c r="BF224" s="25">
        <v>1564.7685479269999</v>
      </c>
      <c r="BG224" s="25">
        <v>1770.4676880717873</v>
      </c>
      <c r="BH224" s="25">
        <v>1584.7756574378843</v>
      </c>
      <c r="BI224" s="25">
        <v>1700.0979966636439</v>
      </c>
      <c r="BJ224" s="25">
        <v>1813.8074335970416</v>
      </c>
      <c r="BK224" s="25">
        <v>1953.5132573675983</v>
      </c>
      <c r="BL224" s="25">
        <v>1987.5797016681831</v>
      </c>
      <c r="BM224" s="25">
        <v>2157.8404456966778</v>
      </c>
      <c r="BN224" s="25">
        <v>2449.3334424362661</v>
      </c>
    </row>
    <row r="225" spans="1:66" x14ac:dyDescent="0.25">
      <c r="A225" s="25" t="s">
        <v>513</v>
      </c>
      <c r="B225" s="25" t="s">
        <v>214</v>
      </c>
      <c r="C225" s="25" t="s">
        <v>1255</v>
      </c>
      <c r="D225" s="25" t="s">
        <v>1256</v>
      </c>
      <c r="E225" s="25">
        <v>346.16319866606455</v>
      </c>
      <c r="F225" s="25">
        <v>363.95832558894</v>
      </c>
      <c r="G225" s="25">
        <v>382.20563749202023</v>
      </c>
      <c r="H225" s="25">
        <v>403.7570725608681</v>
      </c>
      <c r="I225" s="25">
        <v>419.64985465252431</v>
      </c>
      <c r="J225" s="25">
        <v>468.62792189433299</v>
      </c>
      <c r="K225" s="25">
        <v>562.90754239919568</v>
      </c>
      <c r="L225" s="25">
        <v>634.79188777960906</v>
      </c>
      <c r="M225" s="25">
        <v>676.90176159932241</v>
      </c>
      <c r="N225" s="25">
        <v>714.1599784363018</v>
      </c>
      <c r="O225" s="25">
        <v>747.16111391964694</v>
      </c>
      <c r="P225" s="25">
        <v>815.21003168756602</v>
      </c>
      <c r="Q225" s="25">
        <v>847.90449760401407</v>
      </c>
      <c r="R225" s="25">
        <v>930.23701929532717</v>
      </c>
      <c r="S225" s="25">
        <v>1133.231028714418</v>
      </c>
      <c r="T225" s="25">
        <v>1295.8127571443686</v>
      </c>
      <c r="U225" s="25">
        <v>1412.2123542739328</v>
      </c>
      <c r="V225" s="25">
        <v>1793.658027842941</v>
      </c>
      <c r="W225" s="25">
        <v>2053.8783534346262</v>
      </c>
      <c r="X225" s="25">
        <v>2180.7226901060681</v>
      </c>
      <c r="Y225" s="25">
        <v>2211.2140538646181</v>
      </c>
      <c r="Z225" s="25">
        <v>2468.4570616197966</v>
      </c>
      <c r="AA225" s="25">
        <v>2535.1386845539405</v>
      </c>
      <c r="AB225" s="25">
        <v>2438.7079678261684</v>
      </c>
      <c r="AC225" s="25">
        <v>2368.9275667494694</v>
      </c>
      <c r="AD225" s="25">
        <v>2368.1897590034614</v>
      </c>
      <c r="AE225" s="25">
        <v>2381.5060419690326</v>
      </c>
      <c r="AF225" s="25">
        <v>2571.9557098728983</v>
      </c>
      <c r="AG225" s="25">
        <v>2985.5198430352016</v>
      </c>
      <c r="AH225" s="25">
        <v>1366.4683868823065</v>
      </c>
      <c r="AI225" s="25">
        <v>958.61233213794742</v>
      </c>
      <c r="AJ225" s="25">
        <v>1084.9642501737251</v>
      </c>
      <c r="AK225" s="25">
        <v>961.82647186075144</v>
      </c>
      <c r="AL225" s="25">
        <v>1001.7211628266209</v>
      </c>
      <c r="AM225" s="25">
        <v>1391.6201538349499</v>
      </c>
      <c r="AN225" s="25">
        <v>1565.2120233688654</v>
      </c>
      <c r="AO225" s="25">
        <v>1921.9054394993734</v>
      </c>
      <c r="AP225" s="25">
        <v>2039.8368434379577</v>
      </c>
      <c r="AQ225" s="25">
        <v>2415.7420656840022</v>
      </c>
      <c r="AR225" s="25">
        <v>1904.4451795831762</v>
      </c>
      <c r="AS225" s="25">
        <v>2012.2816506781478</v>
      </c>
      <c r="AT225" s="25">
        <v>1750.5767368722697</v>
      </c>
      <c r="AU225" s="25">
        <v>2267.7539837693089</v>
      </c>
      <c r="AV225" s="25">
        <v>2611.3774934903313</v>
      </c>
      <c r="AW225" s="25">
        <v>3006.183232874062</v>
      </c>
      <c r="AX225" s="25">
        <v>3590.6481833241178</v>
      </c>
      <c r="AY225" s="25">
        <v>5197.747906514991</v>
      </c>
      <c r="AZ225" s="25">
        <v>5744.7597267072206</v>
      </c>
      <c r="BA225" s="25">
        <v>6831.9836220628376</v>
      </c>
      <c r="BB225" s="25">
        <v>7408.3607864181804</v>
      </c>
      <c r="BC225" s="25">
        <v>8255.8748722295459</v>
      </c>
      <c r="BD225" s="25">
        <v>8263.2038032034761</v>
      </c>
      <c r="BE225" s="25">
        <v>9200.9747860034331</v>
      </c>
      <c r="BF225" s="25">
        <v>9402.1644191114046</v>
      </c>
      <c r="BG225" s="25">
        <v>9471.9220005242587</v>
      </c>
      <c r="BH225" s="25">
        <v>9168.2371566400907</v>
      </c>
      <c r="BI225" s="25">
        <v>5872.7894286616593</v>
      </c>
      <c r="BJ225" s="25">
        <v>6295.5605617357787</v>
      </c>
      <c r="BK225" s="25">
        <v>6938.0869814729404</v>
      </c>
      <c r="BL225" s="25">
        <v>6853.6934107798834</v>
      </c>
      <c r="BM225" s="25">
        <v>4916.6056663791778</v>
      </c>
      <c r="BN225" s="25">
        <v>4836.332633255658</v>
      </c>
    </row>
    <row r="226" spans="1:66" x14ac:dyDescent="0.25">
      <c r="A226" s="25" t="s">
        <v>415</v>
      </c>
      <c r="B226" s="25" t="s">
        <v>88</v>
      </c>
      <c r="C226" s="25" t="s">
        <v>1255</v>
      </c>
      <c r="D226" s="25" t="s">
        <v>1256</v>
      </c>
      <c r="AI226" s="25">
        <v>2405.5351604078478</v>
      </c>
      <c r="AJ226" s="25">
        <v>2691.195652262611</v>
      </c>
      <c r="AK226" s="25">
        <v>2920.9175423418596</v>
      </c>
      <c r="AL226" s="25">
        <v>3102.2968587771215</v>
      </c>
      <c r="AM226" s="25">
        <v>3771.3595157828827</v>
      </c>
      <c r="AN226" s="25">
        <v>4819.1255547098681</v>
      </c>
      <c r="AO226" s="25">
        <v>5196.940379659316</v>
      </c>
      <c r="AP226" s="25">
        <v>5146.6710782708424</v>
      </c>
      <c r="AQ226" s="25">
        <v>5538.616464771836</v>
      </c>
      <c r="AR226" s="25">
        <v>5645.5813958423278</v>
      </c>
      <c r="AS226" s="25">
        <v>5426.624281193057</v>
      </c>
      <c r="AT226" s="25">
        <v>5722.1681828082974</v>
      </c>
      <c r="AU226" s="25">
        <v>6564.6963137366465</v>
      </c>
      <c r="AV226" s="25">
        <v>8731.9373682438072</v>
      </c>
      <c r="AW226" s="25">
        <v>10691.446549525903</v>
      </c>
      <c r="AX226" s="25">
        <v>11690.11346894073</v>
      </c>
      <c r="AY226" s="25">
        <v>13170.784980467546</v>
      </c>
      <c r="AZ226" s="25">
        <v>16106.0604446695</v>
      </c>
      <c r="BA226" s="25">
        <v>18753.584941381567</v>
      </c>
      <c r="BB226" s="25">
        <v>16597.208458136094</v>
      </c>
      <c r="BC226" s="25">
        <v>16841.767739873401</v>
      </c>
      <c r="BD226" s="25">
        <v>18430.129803398515</v>
      </c>
      <c r="BE226" s="25">
        <v>17429.829750132005</v>
      </c>
      <c r="BF226" s="25">
        <v>18208.417593657839</v>
      </c>
      <c r="BG226" s="25">
        <v>18655.79010894211</v>
      </c>
      <c r="BH226" s="25">
        <v>16342.216262109338</v>
      </c>
      <c r="BI226" s="25">
        <v>16512.292985900462</v>
      </c>
      <c r="BJ226" s="25">
        <v>17538.048584386037</v>
      </c>
      <c r="BK226" s="25">
        <v>19389.982159444902</v>
      </c>
      <c r="BL226" s="25">
        <v>19303.545658138271</v>
      </c>
      <c r="BM226" s="25">
        <v>19266.513573624732</v>
      </c>
      <c r="BN226" s="25">
        <v>21087.846101005667</v>
      </c>
    </row>
    <row r="227" spans="1:66" x14ac:dyDescent="0.25">
      <c r="A227" s="25" t="s">
        <v>447</v>
      </c>
      <c r="B227" s="25" t="s">
        <v>104</v>
      </c>
      <c r="C227" s="25" t="s">
        <v>1255</v>
      </c>
      <c r="D227" s="25" t="s">
        <v>1256</v>
      </c>
      <c r="AN227" s="25">
        <v>10730.451013637876</v>
      </c>
      <c r="AO227" s="25">
        <v>10815.111045768848</v>
      </c>
      <c r="AP227" s="25">
        <v>10454.965639065658</v>
      </c>
      <c r="AQ227" s="25">
        <v>11175.771028626496</v>
      </c>
      <c r="AR227" s="25">
        <v>11452.783124508223</v>
      </c>
      <c r="AS227" s="25">
        <v>10201.303536672682</v>
      </c>
      <c r="AT227" s="25">
        <v>10479.759630927281</v>
      </c>
      <c r="AU227" s="25">
        <v>11777.155657881414</v>
      </c>
      <c r="AV227" s="25">
        <v>14849.037241503169</v>
      </c>
      <c r="AW227" s="25">
        <v>17233.138561127915</v>
      </c>
      <c r="AX227" s="25">
        <v>18098.908544000278</v>
      </c>
      <c r="AY227" s="25">
        <v>19672.965555414557</v>
      </c>
      <c r="AZ227" s="25">
        <v>23817.88673202007</v>
      </c>
      <c r="BA227" s="25">
        <v>27595.599965399237</v>
      </c>
      <c r="BB227" s="25">
        <v>24792.12798055042</v>
      </c>
      <c r="BC227" s="25">
        <v>23532.480854546822</v>
      </c>
      <c r="BD227" s="25">
        <v>25128.015043130395</v>
      </c>
      <c r="BE227" s="25">
        <v>22641.805122502992</v>
      </c>
      <c r="BF227" s="25">
        <v>23503.282485025542</v>
      </c>
      <c r="BG227" s="25">
        <v>24247.17331840832</v>
      </c>
      <c r="BH227" s="25">
        <v>20890.166430417266</v>
      </c>
      <c r="BI227" s="25">
        <v>21678.359467062946</v>
      </c>
      <c r="BJ227" s="25">
        <v>23514.025460414683</v>
      </c>
      <c r="BK227" s="25">
        <v>26116.856355879307</v>
      </c>
      <c r="BL227" s="25">
        <v>25942.954774143614</v>
      </c>
      <c r="BM227" s="25">
        <v>25489.500228408266</v>
      </c>
      <c r="BN227" s="25">
        <v>29200.819878386264</v>
      </c>
    </row>
    <row r="228" spans="1:66" x14ac:dyDescent="0.25">
      <c r="A228" s="25" t="s">
        <v>429</v>
      </c>
      <c r="B228" s="25" t="s">
        <v>77</v>
      </c>
      <c r="C228" s="25" t="s">
        <v>1255</v>
      </c>
      <c r="D228" s="25" t="s">
        <v>1256</v>
      </c>
      <c r="E228" s="25">
        <v>2114.0029726919179</v>
      </c>
      <c r="F228" s="25">
        <v>2288.9217011191495</v>
      </c>
      <c r="G228" s="25">
        <v>2468.6945890300576</v>
      </c>
      <c r="H228" s="25">
        <v>2657.0225047820313</v>
      </c>
      <c r="I228" s="25">
        <v>2941.0488994520379</v>
      </c>
      <c r="J228" s="25">
        <v>3206.0991702033893</v>
      </c>
      <c r="K228" s="25">
        <v>3454.4297893867879</v>
      </c>
      <c r="L228" s="25">
        <v>3720.9268452772094</v>
      </c>
      <c r="M228" s="25">
        <v>3926.4090014696517</v>
      </c>
      <c r="N228" s="25">
        <v>4234.161348210183</v>
      </c>
      <c r="O228" s="25">
        <v>4736.2171537776612</v>
      </c>
      <c r="P228" s="25">
        <v>5132.7116074255173</v>
      </c>
      <c r="Q228" s="25">
        <v>6027.1284991733719</v>
      </c>
      <c r="R228" s="25">
        <v>7301.2154258859991</v>
      </c>
      <c r="S228" s="25">
        <v>8089.9145846668225</v>
      </c>
      <c r="T228" s="25">
        <v>10117.306684267272</v>
      </c>
      <c r="U228" s="25">
        <v>10868.27576575461</v>
      </c>
      <c r="V228" s="25">
        <v>11448.619391226561</v>
      </c>
      <c r="W228" s="25">
        <v>12620.51861415118</v>
      </c>
      <c r="X228" s="25">
        <v>14877.164288354901</v>
      </c>
      <c r="Y228" s="25">
        <v>17097.832651209472</v>
      </c>
      <c r="Z228" s="25">
        <v>15586.430078004683</v>
      </c>
      <c r="AA228" s="25">
        <v>13738.972298037401</v>
      </c>
      <c r="AB228" s="25">
        <v>12608.229150586521</v>
      </c>
      <c r="AC228" s="25">
        <v>13099.020834176539</v>
      </c>
      <c r="AD228" s="25">
        <v>13666.857745473601</v>
      </c>
      <c r="AE228" s="25">
        <v>17981.019411940542</v>
      </c>
      <c r="AF228" s="25">
        <v>21792.558905982172</v>
      </c>
      <c r="AG228" s="25">
        <v>24534.693816419072</v>
      </c>
      <c r="AH228" s="25">
        <v>25662.220589250552</v>
      </c>
      <c r="AI228" s="25">
        <v>30593.672444776061</v>
      </c>
      <c r="AJ228" s="25">
        <v>31822.803848236734</v>
      </c>
      <c r="AK228" s="25">
        <v>32800.9826867546</v>
      </c>
      <c r="AL228" s="25">
        <v>24425.284928111811</v>
      </c>
      <c r="AM228" s="25">
        <v>26083.614387483787</v>
      </c>
      <c r="AN228" s="25">
        <v>30282.963920006623</v>
      </c>
      <c r="AO228" s="25">
        <v>32998.968160843237</v>
      </c>
      <c r="AP228" s="25">
        <v>30312.48759931028</v>
      </c>
      <c r="AQ228" s="25">
        <v>30596.527204883238</v>
      </c>
      <c r="AR228" s="25">
        <v>30941.0793624668</v>
      </c>
      <c r="AS228" s="25">
        <v>29624.91267486176</v>
      </c>
      <c r="AT228" s="25">
        <v>27247.857734792986</v>
      </c>
      <c r="AU228" s="25">
        <v>29899.19524950812</v>
      </c>
      <c r="AV228" s="25">
        <v>37321.797904705898</v>
      </c>
      <c r="AW228" s="25">
        <v>42821.673142335829</v>
      </c>
      <c r="AX228" s="25">
        <v>43437.063116477562</v>
      </c>
      <c r="AY228" s="25">
        <v>46593.602164611097</v>
      </c>
      <c r="AZ228" s="25">
        <v>53700.005336306276</v>
      </c>
      <c r="BA228" s="25">
        <v>56152.552340314003</v>
      </c>
      <c r="BB228" s="25">
        <v>46946.960271995427</v>
      </c>
      <c r="BC228" s="25">
        <v>52869.044289158664</v>
      </c>
      <c r="BD228" s="25">
        <v>60755.759550846473</v>
      </c>
      <c r="BE228" s="25">
        <v>58037.821319217262</v>
      </c>
      <c r="BF228" s="25">
        <v>61126.943196397886</v>
      </c>
      <c r="BG228" s="25">
        <v>60020.360457657203</v>
      </c>
      <c r="BH228" s="25">
        <v>51545.483609532152</v>
      </c>
      <c r="BI228" s="25">
        <v>51965.157153198517</v>
      </c>
      <c r="BJ228" s="25">
        <v>53791.50872984028</v>
      </c>
      <c r="BK228" s="25">
        <v>54589.060386060613</v>
      </c>
      <c r="BL228" s="25">
        <v>51939.429744529123</v>
      </c>
      <c r="BM228" s="25">
        <v>52300.206199499342</v>
      </c>
      <c r="BN228" s="25">
        <v>60238.986564492232</v>
      </c>
    </row>
    <row r="229" spans="1:66" x14ac:dyDescent="0.25">
      <c r="A229" s="25" t="s">
        <v>329</v>
      </c>
      <c r="B229" s="25" t="s">
        <v>220</v>
      </c>
      <c r="C229" s="25" t="s">
        <v>1255</v>
      </c>
      <c r="D229" s="25" t="s">
        <v>1256</v>
      </c>
      <c r="E229" s="25">
        <v>104.21405581122492</v>
      </c>
      <c r="F229" s="25">
        <v>125.31149189450315</v>
      </c>
      <c r="G229" s="25">
        <v>131.16208952826838</v>
      </c>
      <c r="H229" s="25">
        <v>151.5017043611613</v>
      </c>
      <c r="I229" s="25">
        <v>177.96691612180027</v>
      </c>
      <c r="J229" s="25">
        <v>187.94837047031206</v>
      </c>
      <c r="K229" s="25">
        <v>200.24611232021101</v>
      </c>
      <c r="L229" s="25">
        <v>189.37710211243134</v>
      </c>
      <c r="M229" s="25">
        <v>196.30217371348007</v>
      </c>
      <c r="N229" s="25">
        <v>251.75083200315029</v>
      </c>
      <c r="O229" s="25">
        <v>260.02897905130675</v>
      </c>
      <c r="P229" s="25">
        <v>307.36887191688675</v>
      </c>
      <c r="Q229" s="25">
        <v>321.06943053767799</v>
      </c>
      <c r="R229" s="25">
        <v>471.56907880395164</v>
      </c>
      <c r="S229" s="25">
        <v>545.2576170936976</v>
      </c>
      <c r="T229" s="25">
        <v>576.8838727663624</v>
      </c>
      <c r="U229" s="25">
        <v>528.58425381604911</v>
      </c>
      <c r="V229" s="25">
        <v>571.24682826865512</v>
      </c>
      <c r="W229" s="25">
        <v>619.54243251474884</v>
      </c>
      <c r="X229" s="25">
        <v>725.11267281052858</v>
      </c>
      <c r="Y229" s="25">
        <v>922.00164941291871</v>
      </c>
      <c r="Z229" s="25">
        <v>938.1748181523144</v>
      </c>
      <c r="AA229" s="25">
        <v>853.54991782248919</v>
      </c>
      <c r="AB229" s="25">
        <v>851.59626838316785</v>
      </c>
      <c r="AC229" s="25">
        <v>732.29622039223989</v>
      </c>
      <c r="AD229" s="25">
        <v>515.07256034245597</v>
      </c>
      <c r="AE229" s="25">
        <v>620.71203569255692</v>
      </c>
      <c r="AF229" s="25">
        <v>780.26854233365634</v>
      </c>
      <c r="AG229" s="25">
        <v>894.33958018379042</v>
      </c>
      <c r="AH229" s="25">
        <v>872.78293829547113</v>
      </c>
      <c r="AI229" s="25">
        <v>1355.3890007470657</v>
      </c>
      <c r="AJ229" s="25">
        <v>1367.7831955277068</v>
      </c>
      <c r="AK229" s="25">
        <v>1481.8611805392175</v>
      </c>
      <c r="AL229" s="25">
        <v>1528.8924438341562</v>
      </c>
      <c r="AM229" s="25">
        <v>1563.7495069489912</v>
      </c>
      <c r="AN229" s="25">
        <v>1833.0993161251765</v>
      </c>
      <c r="AO229" s="25">
        <v>1695.1347749051554</v>
      </c>
      <c r="AP229" s="25">
        <v>1781.8885229168341</v>
      </c>
      <c r="AQ229" s="25">
        <v>1609.2140930184269</v>
      </c>
      <c r="AR229" s="25">
        <v>1557.0633305959138</v>
      </c>
      <c r="AS229" s="25">
        <v>1728.7104976274081</v>
      </c>
      <c r="AT229" s="25">
        <v>1521.7690753171614</v>
      </c>
      <c r="AU229" s="25">
        <v>1405.4487056297537</v>
      </c>
      <c r="AV229" s="25">
        <v>2148.6324751940006</v>
      </c>
      <c r="AW229" s="25">
        <v>2699.1307416971258</v>
      </c>
      <c r="AX229" s="25">
        <v>3083.8381407558759</v>
      </c>
      <c r="AY229" s="25">
        <v>3176.6911682133405</v>
      </c>
      <c r="AZ229" s="25">
        <v>3327.4451339579819</v>
      </c>
      <c r="BA229" s="25">
        <v>3137.3872660436132</v>
      </c>
      <c r="BB229" s="25">
        <v>3385.8588459204398</v>
      </c>
      <c r="BC229" s="25">
        <v>4168.4894029268471</v>
      </c>
      <c r="BD229" s="25">
        <v>4496.6133605097439</v>
      </c>
      <c r="BE229" s="25">
        <v>4527.5650387865326</v>
      </c>
      <c r="BF229" s="25">
        <v>4230.1712664152128</v>
      </c>
      <c r="BG229" s="25">
        <v>4039.1593407948335</v>
      </c>
      <c r="BH229" s="25">
        <v>3680.3494728377518</v>
      </c>
      <c r="BI229" s="25">
        <v>3425.5319569284597</v>
      </c>
      <c r="BJ229" s="25">
        <v>3914.418483796032</v>
      </c>
      <c r="BK229" s="25">
        <v>4107.0944310930718</v>
      </c>
      <c r="BL229" s="25">
        <v>3889.8512257548314</v>
      </c>
      <c r="BM229" s="25">
        <v>3434.7217983029495</v>
      </c>
      <c r="BN229" s="25">
        <v>4214.8616878155308</v>
      </c>
    </row>
    <row r="230" spans="1:66" x14ac:dyDescent="0.25">
      <c r="A230" s="25" t="s">
        <v>488</v>
      </c>
      <c r="B230" s="25" t="s">
        <v>487</v>
      </c>
      <c r="C230" s="25" t="s">
        <v>1255</v>
      </c>
      <c r="D230" s="25" t="s">
        <v>1256</v>
      </c>
      <c r="BD230" s="25">
        <v>27997.289830263504</v>
      </c>
      <c r="BE230" s="25">
        <v>28460.332615118634</v>
      </c>
      <c r="BF230" s="25">
        <v>27942.880540141527</v>
      </c>
      <c r="BG230" s="25">
        <v>33043.68838126694</v>
      </c>
      <c r="BH230" s="25">
        <v>32274.890552435903</v>
      </c>
      <c r="BI230" s="25">
        <v>31616.681699266654</v>
      </c>
      <c r="BJ230" s="25">
        <v>29369.056827816916</v>
      </c>
      <c r="BK230" s="25">
        <v>28988.259208587737</v>
      </c>
    </row>
    <row r="231" spans="1:66" x14ac:dyDescent="0.25">
      <c r="A231" s="25" t="s">
        <v>303</v>
      </c>
      <c r="B231" s="25" t="s">
        <v>228</v>
      </c>
      <c r="C231" s="25" t="s">
        <v>1255</v>
      </c>
      <c r="D231" s="25" t="s">
        <v>1256</v>
      </c>
      <c r="E231" s="25">
        <v>288.05784201467657</v>
      </c>
      <c r="F231" s="25">
        <v>270.27936282057391</v>
      </c>
      <c r="G231" s="25">
        <v>287.04478842687416</v>
      </c>
      <c r="H231" s="25">
        <v>308.19526439697006</v>
      </c>
      <c r="I231" s="25">
        <v>332.30500311197517</v>
      </c>
      <c r="J231" s="25">
        <v>328.48490095887456</v>
      </c>
      <c r="K231" s="25">
        <v>337.64624655785644</v>
      </c>
      <c r="L231" s="25">
        <v>333.23381246655674</v>
      </c>
      <c r="M231" s="25">
        <v>314.35106484147349</v>
      </c>
      <c r="N231" s="25">
        <v>314.17985281702829</v>
      </c>
      <c r="O231" s="25">
        <v>343.88118212119133</v>
      </c>
      <c r="P231" s="25">
        <v>401.60803951558324</v>
      </c>
      <c r="Q231" s="25">
        <v>546.95106128879445</v>
      </c>
      <c r="R231" s="25">
        <v>648.53192405897016</v>
      </c>
      <c r="S231" s="25">
        <v>744.50694190181855</v>
      </c>
      <c r="T231" s="25">
        <v>806.23264447193981</v>
      </c>
      <c r="U231" s="25">
        <v>814.47473798667409</v>
      </c>
      <c r="V231" s="25">
        <v>1044.3530679852413</v>
      </c>
      <c r="W231" s="25">
        <v>1376.5465794719873</v>
      </c>
      <c r="X231" s="25">
        <v>2030.1359034546733</v>
      </c>
      <c r="Y231" s="25">
        <v>2329.3533579899504</v>
      </c>
      <c r="Z231" s="25">
        <v>2419.034419011326</v>
      </c>
      <c r="AA231" s="25">
        <v>2296.3077292743651</v>
      </c>
      <c r="AB231" s="25">
        <v>2280.451550621709</v>
      </c>
      <c r="AC231" s="25">
        <v>2338.0756521855492</v>
      </c>
      <c r="AD231" s="25">
        <v>2588.5528037952545</v>
      </c>
      <c r="AE231" s="25">
        <v>3165.9450380353069</v>
      </c>
      <c r="AF231" s="25">
        <v>3638.9880112508872</v>
      </c>
      <c r="AG231" s="25">
        <v>4128.1182318366009</v>
      </c>
      <c r="AH231" s="25">
        <v>4407.2009396568592</v>
      </c>
      <c r="AI231" s="25">
        <v>5302.8437271419753</v>
      </c>
      <c r="AJ231" s="25">
        <v>5314.6631281665868</v>
      </c>
      <c r="AK231" s="25">
        <v>6128.4455692211359</v>
      </c>
      <c r="AL231" s="25">
        <v>6559.1299939632418</v>
      </c>
      <c r="AM231" s="25">
        <v>6555.5044074811985</v>
      </c>
      <c r="AN231" s="25">
        <v>6748.9311088588693</v>
      </c>
      <c r="AO231" s="25">
        <v>6583.2010181328769</v>
      </c>
      <c r="AP231" s="25">
        <v>7280.9896211785635</v>
      </c>
      <c r="AQ231" s="25">
        <v>7715.9181470934136</v>
      </c>
      <c r="AR231" s="25">
        <v>7747.6121587207163</v>
      </c>
      <c r="AS231" s="25">
        <v>7578.8510529884543</v>
      </c>
      <c r="AT231" s="25">
        <v>7663.1370802644597</v>
      </c>
      <c r="AU231" s="25">
        <v>8331.2619970041978</v>
      </c>
      <c r="AV231" s="25">
        <v>8524.9612355777899</v>
      </c>
      <c r="AW231" s="25">
        <v>10176.658712006392</v>
      </c>
      <c r="AX231" s="25">
        <v>11092.510735782356</v>
      </c>
      <c r="AY231" s="25">
        <v>12014.399872950233</v>
      </c>
      <c r="AZ231" s="25">
        <v>12154.82993728078</v>
      </c>
      <c r="BA231" s="25">
        <v>11122.862067714215</v>
      </c>
      <c r="BB231" s="25">
        <v>9706.9560596395859</v>
      </c>
      <c r="BC231" s="25">
        <v>10804.723295628226</v>
      </c>
      <c r="BD231" s="25">
        <v>12189.063747394985</v>
      </c>
      <c r="BE231" s="25">
        <v>11998.41987497124</v>
      </c>
      <c r="BF231" s="25">
        <v>14764.918858145911</v>
      </c>
      <c r="BG231" s="25">
        <v>15188.189047515429</v>
      </c>
      <c r="BH231" s="25">
        <v>15157.501825687577</v>
      </c>
      <c r="BI231" s="25">
        <v>15740.110628310229</v>
      </c>
      <c r="BJ231" s="25">
        <v>16416.726074108046</v>
      </c>
      <c r="BK231" s="25">
        <v>16910.667921259803</v>
      </c>
      <c r="BL231" s="25">
        <v>17252.020780260929</v>
      </c>
      <c r="BM231" s="25">
        <v>12193.88687360011</v>
      </c>
      <c r="BN231" s="25">
        <v>13306.725600683767</v>
      </c>
    </row>
    <row r="232" spans="1:66" x14ac:dyDescent="0.25">
      <c r="A232" s="25" t="s">
        <v>401</v>
      </c>
      <c r="B232" s="25" t="s">
        <v>180</v>
      </c>
      <c r="C232" s="25" t="s">
        <v>1255</v>
      </c>
      <c r="D232" s="25" t="s">
        <v>1256</v>
      </c>
      <c r="E232" s="25">
        <v>187.53728826626991</v>
      </c>
      <c r="F232" s="25">
        <v>200.18347981774241</v>
      </c>
      <c r="G232" s="25">
        <v>227.78834042272123</v>
      </c>
      <c r="H232" s="25">
        <v>238.43763343845774</v>
      </c>
      <c r="I232" s="25">
        <v>257.57816016597889</v>
      </c>
      <c r="J232" s="25">
        <v>247.49833003606159</v>
      </c>
      <c r="K232" s="25">
        <v>237.91567395035756</v>
      </c>
      <c r="L232" s="25">
        <v>251.48802377254918</v>
      </c>
      <c r="M232" s="25">
        <v>263.19792941522644</v>
      </c>
      <c r="N232" s="25">
        <v>292.65044923774326</v>
      </c>
      <c r="O232" s="25">
        <v>280.30743697577481</v>
      </c>
      <c r="P232" s="25">
        <v>319.23436175659708</v>
      </c>
      <c r="Q232" s="25">
        <v>355.24326915865987</v>
      </c>
      <c r="R232" s="25">
        <v>366.47777174276649</v>
      </c>
      <c r="S232" s="25">
        <v>582.80443123554198</v>
      </c>
      <c r="T232" s="25">
        <v>738.71646642113683</v>
      </c>
      <c r="U232" s="25">
        <v>823.33731677410617</v>
      </c>
      <c r="V232" s="25">
        <v>853.81343762645668</v>
      </c>
      <c r="W232" s="25">
        <v>989.87017597755607</v>
      </c>
      <c r="X232" s="25">
        <v>1151.1749292100264</v>
      </c>
      <c r="Y232" s="25">
        <v>1462.629941918329</v>
      </c>
      <c r="Z232" s="25">
        <v>1811.167812393843</v>
      </c>
      <c r="AA232" s="25">
        <v>1827.4444309801877</v>
      </c>
      <c r="AB232" s="25">
        <v>1878.7749573127978</v>
      </c>
      <c r="AC232" s="25">
        <v>1864.8911394116546</v>
      </c>
      <c r="AD232" s="25">
        <v>1991.2247568350751</v>
      </c>
      <c r="AE232" s="25">
        <v>2313.7045893604386</v>
      </c>
      <c r="AF232" s="25">
        <v>2864.0546173995572</v>
      </c>
      <c r="AG232" s="25">
        <v>1414.3060388107617</v>
      </c>
      <c r="AH232" s="25">
        <v>1540.4682142748816</v>
      </c>
      <c r="AI232" s="25">
        <v>1920.6312245194065</v>
      </c>
      <c r="AJ232" s="25">
        <v>2165.8518931826629</v>
      </c>
      <c r="AK232" s="25">
        <v>2510.4777550850176</v>
      </c>
      <c r="AL232" s="25">
        <v>2717.2821637603697</v>
      </c>
      <c r="AM232" s="25">
        <v>3231.9267425561861</v>
      </c>
      <c r="AN232" s="25">
        <v>3545.8089033319043</v>
      </c>
      <c r="AO232" s="25">
        <v>4171.456096523365</v>
      </c>
      <c r="AP232" s="25">
        <v>4376.8733320515539</v>
      </c>
      <c r="AQ232" s="25">
        <v>4514.1047134947657</v>
      </c>
      <c r="AR232" s="25">
        <v>4556.6610796186133</v>
      </c>
      <c r="AS232" s="25">
        <v>4910.7777478953358</v>
      </c>
      <c r="AT232" s="25">
        <v>5175.2619444590973</v>
      </c>
      <c r="AU232" s="25">
        <v>5300.5828118344334</v>
      </c>
      <c r="AV232" s="25">
        <v>5494.839653606994</v>
      </c>
      <c r="AW232" s="25">
        <v>6330.7401825942279</v>
      </c>
      <c r="AX232" s="25">
        <v>7309.1078761377184</v>
      </c>
      <c r="AY232" s="25">
        <v>8069.5648793203391</v>
      </c>
      <c r="AZ232" s="25">
        <v>9056.634661609145</v>
      </c>
      <c r="BA232" s="25">
        <v>10554.083779867657</v>
      </c>
      <c r="BB232" s="25">
        <v>10589.599053542104</v>
      </c>
      <c r="BC232" s="25">
        <v>11820.607776144525</v>
      </c>
      <c r="BD232" s="25">
        <v>3491.9525762453582</v>
      </c>
      <c r="BE232" s="25">
        <v>2158.525350640175</v>
      </c>
      <c r="BF232" s="25">
        <v>1151.9015966486302</v>
      </c>
      <c r="BG232" s="25">
        <v>1179.8582962416888</v>
      </c>
      <c r="BH232" s="25">
        <v>979.14443870899061</v>
      </c>
      <c r="BI232" s="25">
        <v>713.02920396001957</v>
      </c>
      <c r="BJ232" s="25">
        <v>955.8365590440917</v>
      </c>
      <c r="BK232" s="25">
        <v>1265.606190396928</v>
      </c>
    </row>
    <row r="233" spans="1:66" x14ac:dyDescent="0.25">
      <c r="A233" s="25" t="s">
        <v>491</v>
      </c>
      <c r="B233" s="25" t="s">
        <v>490</v>
      </c>
      <c r="C233" s="25" t="s">
        <v>1255</v>
      </c>
      <c r="D233" s="25" t="s">
        <v>1256</v>
      </c>
      <c r="AT233" s="25">
        <v>16625.488923903977</v>
      </c>
      <c r="AU233" s="25">
        <v>15785.962548428755</v>
      </c>
      <c r="AV233" s="25">
        <v>16384.90243122201</v>
      </c>
      <c r="AW233" s="25">
        <v>18181.092890037067</v>
      </c>
      <c r="AX233" s="25">
        <v>20533.18760867251</v>
      </c>
      <c r="AY233" s="25">
        <v>24559.143702796489</v>
      </c>
      <c r="AZ233" s="25">
        <v>25457.977816542145</v>
      </c>
      <c r="BA233" s="25">
        <v>27650.116346153845</v>
      </c>
      <c r="BB233" s="25">
        <v>22020.347289637681</v>
      </c>
      <c r="BC233" s="25">
        <v>21029.695939739115</v>
      </c>
      <c r="BD233" s="25">
        <v>21839.009019807618</v>
      </c>
      <c r="BE233" s="25">
        <v>21345.02597821939</v>
      </c>
      <c r="BF233" s="25">
        <v>21715.313966544785</v>
      </c>
      <c r="BG233" s="25">
        <v>23778.519125837549</v>
      </c>
      <c r="BH233" s="25">
        <v>26183.885044053477</v>
      </c>
      <c r="BI233" s="25">
        <v>28241.479293177963</v>
      </c>
      <c r="BJ233" s="25">
        <v>27545.128785429464</v>
      </c>
      <c r="BK233" s="25">
        <v>29553.136697905327</v>
      </c>
      <c r="BL233" s="25">
        <v>31350.86662826622</v>
      </c>
      <c r="BM233" s="25">
        <v>23879.926649103774</v>
      </c>
      <c r="BN233" s="25">
        <v>24047.054708611635</v>
      </c>
    </row>
    <row r="234" spans="1:66" x14ac:dyDescent="0.25">
      <c r="A234" s="25" t="s">
        <v>314</v>
      </c>
      <c r="B234" s="25" t="s">
        <v>224</v>
      </c>
      <c r="C234" s="25" t="s">
        <v>1255</v>
      </c>
      <c r="D234" s="25" t="s">
        <v>1256</v>
      </c>
      <c r="E234" s="25">
        <v>104.47171892977398</v>
      </c>
      <c r="F234" s="25">
        <v>109.12925054173608</v>
      </c>
      <c r="G234" s="25">
        <v>114.58180659516907</v>
      </c>
      <c r="H234" s="25">
        <v>116.77654393992186</v>
      </c>
      <c r="I234" s="25">
        <v>120.82065468742915</v>
      </c>
      <c r="J234" s="25">
        <v>125.97547877167476</v>
      </c>
      <c r="K234" s="25">
        <v>128.34269397547558</v>
      </c>
      <c r="L234" s="25">
        <v>130.96078277167297</v>
      </c>
      <c r="M234" s="25">
        <v>129.73195079366249</v>
      </c>
      <c r="N234" s="25">
        <v>132.16997998729079</v>
      </c>
      <c r="O234" s="25">
        <v>128.79177359357652</v>
      </c>
      <c r="P234" s="25">
        <v>134.68633252741466</v>
      </c>
      <c r="Q234" s="25">
        <v>153.44396445786211</v>
      </c>
      <c r="R234" s="25">
        <v>165.61349403997002</v>
      </c>
      <c r="S234" s="25">
        <v>163.13654331432261</v>
      </c>
      <c r="T234" s="25">
        <v>211.46819700882844</v>
      </c>
      <c r="U234" s="25">
        <v>207.52882213323628</v>
      </c>
      <c r="V234" s="25">
        <v>219.81369481182324</v>
      </c>
      <c r="W234" s="25">
        <v>256.82387135379918</v>
      </c>
      <c r="X234" s="25">
        <v>227.08000331988029</v>
      </c>
      <c r="Y234" s="25">
        <v>228.82248441461945</v>
      </c>
      <c r="Z234" s="25">
        <v>190.10720896372837</v>
      </c>
      <c r="AA234" s="25">
        <v>176.84232644754141</v>
      </c>
      <c r="AB234" s="25">
        <v>172.26021766092595</v>
      </c>
      <c r="AC234" s="25">
        <v>185.39433711833584</v>
      </c>
      <c r="AD234" s="25">
        <v>202.74555677645569</v>
      </c>
      <c r="AE234" s="25">
        <v>203.50125088586677</v>
      </c>
      <c r="AF234" s="25">
        <v>214.93818234110546</v>
      </c>
      <c r="AG234" s="25">
        <v>265.24097128611743</v>
      </c>
      <c r="AH234" s="25">
        <v>248.30337566042289</v>
      </c>
      <c r="AI234" s="25">
        <v>291.55335732736586</v>
      </c>
      <c r="AJ234" s="25">
        <v>304.87447252118164</v>
      </c>
      <c r="AK234" s="25">
        <v>296.03969656896783</v>
      </c>
      <c r="AL234" s="25">
        <v>222.9231832174618</v>
      </c>
      <c r="AM234" s="25">
        <v>173.99027241946573</v>
      </c>
      <c r="AN234" s="25">
        <v>206.26065256047994</v>
      </c>
      <c r="AO234" s="25">
        <v>221.67304006962132</v>
      </c>
      <c r="AP234" s="25">
        <v>205.86269580874131</v>
      </c>
      <c r="AQ234" s="25">
        <v>224.55373950164832</v>
      </c>
      <c r="AR234" s="25">
        <v>190.5590718766251</v>
      </c>
      <c r="AS234" s="25">
        <v>166.17570888178633</v>
      </c>
      <c r="AT234" s="25">
        <v>197.14608210319494</v>
      </c>
      <c r="AU234" s="25">
        <v>221.41653691139146</v>
      </c>
      <c r="AV234" s="25">
        <v>292.60088018204698</v>
      </c>
      <c r="AW234" s="25">
        <v>454.33636523940135</v>
      </c>
      <c r="AX234" s="25">
        <v>658.56697304280101</v>
      </c>
      <c r="AY234" s="25">
        <v>710.39639868464485</v>
      </c>
      <c r="AZ234" s="25">
        <v>799.60374199626597</v>
      </c>
      <c r="BA234" s="25">
        <v>929.3827518922609</v>
      </c>
      <c r="BB234" s="25">
        <v>803.68638839879543</v>
      </c>
      <c r="BC234" s="25">
        <v>892.56886969416792</v>
      </c>
      <c r="BD234" s="25">
        <v>984.73613048482935</v>
      </c>
      <c r="BE234" s="25">
        <v>967.35294881212224</v>
      </c>
      <c r="BF234" s="25">
        <v>979.81174261675915</v>
      </c>
      <c r="BG234" s="25">
        <v>1020.2879794892665</v>
      </c>
      <c r="BH234" s="25">
        <v>776.01975228426159</v>
      </c>
      <c r="BI234" s="25">
        <v>693.44976744853739</v>
      </c>
      <c r="BJ234" s="25">
        <v>665.94888485910246</v>
      </c>
      <c r="BK234" s="25">
        <v>726.15100708854857</v>
      </c>
      <c r="BL234" s="25">
        <v>709.54004317463011</v>
      </c>
      <c r="BM234" s="25">
        <v>652.34920958573764</v>
      </c>
      <c r="BN234" s="25">
        <v>696.42277553212625</v>
      </c>
    </row>
    <row r="235" spans="1:66" x14ac:dyDescent="0.25">
      <c r="A235" s="25" t="s">
        <v>1329</v>
      </c>
      <c r="B235" s="25" t="s">
        <v>1328</v>
      </c>
      <c r="C235" s="25" t="s">
        <v>1255</v>
      </c>
      <c r="D235" s="25" t="s">
        <v>1256</v>
      </c>
      <c r="E235" s="25">
        <v>91.941142907522945</v>
      </c>
      <c r="F235" s="25">
        <v>80.999525191458915</v>
      </c>
      <c r="G235" s="25">
        <v>72.997083763025998</v>
      </c>
      <c r="H235" s="25">
        <v>77.093039793098754</v>
      </c>
      <c r="I235" s="25">
        <v>86.832329212280044</v>
      </c>
      <c r="J235" s="25">
        <v>98.606838743232274</v>
      </c>
      <c r="K235" s="25">
        <v>104.87288306237799</v>
      </c>
      <c r="L235" s="25">
        <v>99.158674931865605</v>
      </c>
      <c r="M235" s="25">
        <v>97.799872420964448</v>
      </c>
      <c r="N235" s="25">
        <v>106.82189266798741</v>
      </c>
      <c r="O235" s="25">
        <v>115.43584503605383</v>
      </c>
      <c r="P235" s="25">
        <v>120.78420013011747</v>
      </c>
      <c r="Q235" s="25">
        <v>133.6092361763688</v>
      </c>
      <c r="R235" s="25">
        <v>164.1994236716906</v>
      </c>
      <c r="S235" s="25">
        <v>181.75144054349971</v>
      </c>
      <c r="T235" s="25">
        <v>200.35158082978916</v>
      </c>
      <c r="U235" s="25">
        <v>200.05434144713263</v>
      </c>
      <c r="V235" s="25">
        <v>227.22797778854732</v>
      </c>
      <c r="W235" s="25">
        <v>216.90322013700387</v>
      </c>
      <c r="X235" s="25">
        <v>247.34350253130449</v>
      </c>
      <c r="Y235" s="25">
        <v>281.14044154100094</v>
      </c>
      <c r="Z235" s="25">
        <v>295.48988184165756</v>
      </c>
      <c r="AA235" s="25">
        <v>305.00709013643183</v>
      </c>
      <c r="AB235" s="25">
        <v>314.19198793364063</v>
      </c>
      <c r="AC235" s="25">
        <v>335.10176404476772</v>
      </c>
      <c r="AD235" s="25">
        <v>360.92564212212181</v>
      </c>
      <c r="AE235" s="25">
        <v>354.03382754188607</v>
      </c>
      <c r="AF235" s="25">
        <v>343.84718642592611</v>
      </c>
      <c r="AG235" s="25">
        <v>374.72660879632122</v>
      </c>
      <c r="AH235" s="25">
        <v>398.54673139084269</v>
      </c>
      <c r="AI235" s="25">
        <v>420.45236699456348</v>
      </c>
      <c r="AJ235" s="25">
        <v>449.19642468790022</v>
      </c>
      <c r="AK235" s="25">
        <v>496.48693632454382</v>
      </c>
      <c r="AL235" s="25">
        <v>537.82832461378007</v>
      </c>
      <c r="AM235" s="25">
        <v>638.85220066918737</v>
      </c>
      <c r="AN235" s="25">
        <v>778.38268445112669</v>
      </c>
      <c r="AO235" s="25">
        <v>883.14523570597987</v>
      </c>
      <c r="AP235" s="25">
        <v>903.47778124495494</v>
      </c>
      <c r="AQ235" s="25">
        <v>813.57665921614057</v>
      </c>
      <c r="AR235" s="25">
        <v>885.94377091466151</v>
      </c>
      <c r="AS235" s="25">
        <v>965.7513487736029</v>
      </c>
      <c r="AT235" s="25">
        <v>1019.0270831169601</v>
      </c>
      <c r="AU235" s="25">
        <v>1117.757721492575</v>
      </c>
      <c r="AV235" s="25">
        <v>1253.4754700078313</v>
      </c>
      <c r="AW235" s="25">
        <v>1442.7805714101592</v>
      </c>
      <c r="AX235" s="25">
        <v>1657.9182426821887</v>
      </c>
      <c r="AY235" s="25">
        <v>1980.8934701998214</v>
      </c>
      <c r="AZ235" s="25">
        <v>2485.209268496164</v>
      </c>
      <c r="BA235" s="25">
        <v>3120.0322498008809</v>
      </c>
      <c r="BB235" s="25">
        <v>3359.5939361680025</v>
      </c>
      <c r="BC235" s="25">
        <v>4058.4615887900004</v>
      </c>
      <c r="BD235" s="25">
        <v>4924.1948615973097</v>
      </c>
      <c r="BE235" s="25">
        <v>5445.9250697435418</v>
      </c>
      <c r="BF235" s="25">
        <v>5958.1591929803672</v>
      </c>
      <c r="BG235" s="25">
        <v>6371.6604193164385</v>
      </c>
      <c r="BH235" s="25">
        <v>6583.9534555163727</v>
      </c>
      <c r="BI235" s="25">
        <v>6674.2555779698678</v>
      </c>
      <c r="BJ235" s="25">
        <v>7238.9699620602769</v>
      </c>
      <c r="BK235" s="25">
        <v>8042.9483517320059</v>
      </c>
      <c r="BL235" s="25">
        <v>8268.375718166797</v>
      </c>
      <c r="BM235" s="25">
        <v>8361.9381469708132</v>
      </c>
      <c r="BN235" s="25">
        <v>9884.6789139274497</v>
      </c>
    </row>
    <row r="236" spans="1:66" x14ac:dyDescent="0.25">
      <c r="A236" s="25" t="s">
        <v>1331</v>
      </c>
      <c r="B236" s="25" t="s">
        <v>1330</v>
      </c>
      <c r="C236" s="25" t="s">
        <v>1255</v>
      </c>
      <c r="D236" s="25" t="s">
        <v>1256</v>
      </c>
      <c r="AG236" s="25">
        <v>2346.2265207705286</v>
      </c>
      <c r="AH236" s="25">
        <v>2259.6689504585156</v>
      </c>
      <c r="AI236" s="25">
        <v>2387.4644786670306</v>
      </c>
      <c r="AJ236" s="25">
        <v>2344.6223892797193</v>
      </c>
      <c r="AK236" s="25">
        <v>2178.8730928922237</v>
      </c>
      <c r="AL236" s="25">
        <v>2145.7575034263505</v>
      </c>
      <c r="AM236" s="25">
        <v>1925.8010105493299</v>
      </c>
      <c r="AN236" s="25">
        <v>2130.3210272509364</v>
      </c>
      <c r="AO236" s="25">
        <v>2189.6546177233172</v>
      </c>
      <c r="AP236" s="25">
        <v>2256.4558786706366</v>
      </c>
      <c r="AQ236" s="25">
        <v>2180.1580005998912</v>
      </c>
      <c r="AR236" s="25">
        <v>1890.1435263986332</v>
      </c>
      <c r="AS236" s="25">
        <v>2059.062591253281</v>
      </c>
      <c r="AT236" s="25">
        <v>2096.8961427346558</v>
      </c>
      <c r="AU236" s="25">
        <v>2359.8454459735644</v>
      </c>
      <c r="AV236" s="25">
        <v>2900.758096643463</v>
      </c>
      <c r="AW236" s="25">
        <v>3751.4768626211689</v>
      </c>
      <c r="AX236" s="25">
        <v>4696.1693014558923</v>
      </c>
      <c r="AY236" s="25">
        <v>5673.3849484980155</v>
      </c>
      <c r="AZ236" s="25">
        <v>7285.2280763550834</v>
      </c>
      <c r="BA236" s="25">
        <v>8994.9182177373114</v>
      </c>
      <c r="BB236" s="25">
        <v>7103.4688594956169</v>
      </c>
      <c r="BC236" s="25">
        <v>8309.822093519997</v>
      </c>
      <c r="BD236" s="25">
        <v>10041.79738863011</v>
      </c>
      <c r="BE236" s="25">
        <v>10432.471213289266</v>
      </c>
      <c r="BF236" s="25">
        <v>11000.659115859204</v>
      </c>
      <c r="BG236" s="25">
        <v>10330.805049361126</v>
      </c>
      <c r="BH236" s="25">
        <v>8019.8978816305962</v>
      </c>
      <c r="BI236" s="25">
        <v>7677.4066056113688</v>
      </c>
      <c r="BJ236" s="25">
        <v>8562.5336453887012</v>
      </c>
      <c r="BK236" s="25">
        <v>8876.157250567403</v>
      </c>
      <c r="BL236" s="25">
        <v>9026.0806460730346</v>
      </c>
      <c r="BM236" s="25">
        <v>8406.8909107741183</v>
      </c>
      <c r="BN236" s="25">
        <v>9782.5419671857071</v>
      </c>
    </row>
    <row r="237" spans="1:66" x14ac:dyDescent="0.25">
      <c r="A237" s="25" t="s">
        <v>350</v>
      </c>
      <c r="B237" s="25" t="s">
        <v>142</v>
      </c>
      <c r="C237" s="25" t="s">
        <v>1255</v>
      </c>
      <c r="D237" s="25" t="s">
        <v>1256</v>
      </c>
      <c r="E237" s="25">
        <v>76.638696617810396</v>
      </c>
      <c r="F237" s="25">
        <v>79.120281652945181</v>
      </c>
      <c r="G237" s="25">
        <v>81.994444081213885</v>
      </c>
      <c r="H237" s="25">
        <v>87.792297945376177</v>
      </c>
      <c r="I237" s="25">
        <v>99.937889388758919</v>
      </c>
      <c r="J237" s="25">
        <v>109.62012064943735</v>
      </c>
      <c r="K237" s="25">
        <v>121.83417543911398</v>
      </c>
      <c r="L237" s="25">
        <v>124.8788571312157</v>
      </c>
      <c r="M237" s="25">
        <v>124.3497639545039</v>
      </c>
      <c r="N237" s="25">
        <v>131.570191772583</v>
      </c>
      <c r="O237" s="25">
        <v>120.05388087036604</v>
      </c>
      <c r="P237" s="25">
        <v>131.09843585062626</v>
      </c>
      <c r="Q237" s="25">
        <v>149.35082871150055</v>
      </c>
      <c r="R237" s="25">
        <v>176.47381639896273</v>
      </c>
      <c r="S237" s="25">
        <v>237.81421807290616</v>
      </c>
      <c r="T237" s="25">
        <v>256.10214411779231</v>
      </c>
      <c r="U237" s="25">
        <v>251.32653073517795</v>
      </c>
      <c r="V237" s="25">
        <v>308.69534264904075</v>
      </c>
      <c r="W237" s="25">
        <v>319.9418084586124</v>
      </c>
      <c r="X237" s="25">
        <v>337.4496797891448</v>
      </c>
      <c r="Y237" s="25">
        <v>417.66913987688412</v>
      </c>
      <c r="Z237" s="25">
        <v>342.19069612183426</v>
      </c>
      <c r="AA237" s="25">
        <v>281.81055224814293</v>
      </c>
      <c r="AB237" s="25">
        <v>252.97378595724075</v>
      </c>
      <c r="AC237" s="25">
        <v>228.64869258251682</v>
      </c>
      <c r="AD237" s="25">
        <v>234.35610998147311</v>
      </c>
      <c r="AE237" s="25">
        <v>315.46212214563212</v>
      </c>
      <c r="AF237" s="25">
        <v>359.79072442182155</v>
      </c>
      <c r="AG237" s="25">
        <v>385.42541875593406</v>
      </c>
      <c r="AH237" s="25">
        <v>367.79258410998671</v>
      </c>
      <c r="AI237" s="25">
        <v>431.45038839385558</v>
      </c>
      <c r="AJ237" s="25">
        <v>414.78143735106846</v>
      </c>
      <c r="AK237" s="25">
        <v>429.04236095580097</v>
      </c>
      <c r="AL237" s="25">
        <v>306.15124737653213</v>
      </c>
      <c r="AM237" s="25">
        <v>238.4654534592284</v>
      </c>
      <c r="AN237" s="25">
        <v>309.81829355662154</v>
      </c>
      <c r="AO237" s="25">
        <v>336.97700389194512</v>
      </c>
      <c r="AP237" s="25">
        <v>334.14384239836579</v>
      </c>
      <c r="AQ237" s="25">
        <v>342.65790420110216</v>
      </c>
      <c r="AR237" s="25">
        <v>329.8164696989748</v>
      </c>
      <c r="AS237" s="25">
        <v>302.95859195141622</v>
      </c>
      <c r="AT237" s="25">
        <v>292.82310352929102</v>
      </c>
      <c r="AU237" s="25">
        <v>328.39810727743691</v>
      </c>
      <c r="AV237" s="25">
        <v>396.92057975154472</v>
      </c>
      <c r="AW237" s="25">
        <v>413.32986615935647</v>
      </c>
      <c r="AX237" s="25">
        <v>406.56236604238291</v>
      </c>
      <c r="AY237" s="25">
        <v>408.05711733614248</v>
      </c>
      <c r="AZ237" s="25">
        <v>449.73825045115325</v>
      </c>
      <c r="BA237" s="25">
        <v>546.35037020227992</v>
      </c>
      <c r="BB237" s="25">
        <v>540.60871258461566</v>
      </c>
      <c r="BC237" s="25">
        <v>534.04478262417967</v>
      </c>
      <c r="BD237" s="25">
        <v>587.09749282798282</v>
      </c>
      <c r="BE237" s="25">
        <v>571.80672394416661</v>
      </c>
      <c r="BF237" s="25">
        <v>621.39885357468302</v>
      </c>
      <c r="BG237" s="25">
        <v>640.93421962882735</v>
      </c>
      <c r="BH237" s="25">
        <v>570.90996717530766</v>
      </c>
      <c r="BI237" s="25">
        <v>803.15189340410018</v>
      </c>
      <c r="BJ237" s="25">
        <v>830.74527665143751</v>
      </c>
      <c r="BK237" s="25">
        <v>901.5230168989367</v>
      </c>
      <c r="BL237" s="25">
        <v>893.35245412167478</v>
      </c>
      <c r="BM237" s="25">
        <v>914.95079245321426</v>
      </c>
      <c r="BN237" s="25">
        <v>992.32842936249074</v>
      </c>
    </row>
    <row r="238" spans="1:66" x14ac:dyDescent="0.25">
      <c r="A238" s="25" t="s">
        <v>383</v>
      </c>
      <c r="B238" s="25" t="s">
        <v>71</v>
      </c>
      <c r="C238" s="25" t="s">
        <v>1255</v>
      </c>
      <c r="D238" s="25" t="s">
        <v>1256</v>
      </c>
      <c r="E238" s="25">
        <v>100.7674749881901</v>
      </c>
      <c r="F238" s="25">
        <v>107.49800097195744</v>
      </c>
      <c r="G238" s="25">
        <v>113.78284979854905</v>
      </c>
      <c r="H238" s="25">
        <v>118.14390699199909</v>
      </c>
      <c r="I238" s="25">
        <v>125.93869416940142</v>
      </c>
      <c r="J238" s="25">
        <v>137.91864667230988</v>
      </c>
      <c r="K238" s="25">
        <v>161.005521595517</v>
      </c>
      <c r="L238" s="25">
        <v>166.92306341893254</v>
      </c>
      <c r="M238" s="25">
        <v>174.78475375406128</v>
      </c>
      <c r="N238" s="25">
        <v>186.87916752900836</v>
      </c>
      <c r="O238" s="25">
        <v>192.12768600110752</v>
      </c>
      <c r="P238" s="25">
        <v>194.26667095252205</v>
      </c>
      <c r="Q238" s="25">
        <v>209.37478069191673</v>
      </c>
      <c r="R238" s="25">
        <v>269.88795918330396</v>
      </c>
      <c r="S238" s="25">
        <v>332.17526990139578</v>
      </c>
      <c r="T238" s="25">
        <v>351.61933581951297</v>
      </c>
      <c r="U238" s="25">
        <v>391.56938982153088</v>
      </c>
      <c r="V238" s="25">
        <v>445.42085249395058</v>
      </c>
      <c r="W238" s="25">
        <v>528.62675513095746</v>
      </c>
      <c r="X238" s="25">
        <v>589.88505999693086</v>
      </c>
      <c r="Y238" s="25">
        <v>682.92997277637915</v>
      </c>
      <c r="Z238" s="25">
        <v>721.05934481239024</v>
      </c>
      <c r="AA238" s="25">
        <v>742.85123261912133</v>
      </c>
      <c r="AB238" s="25">
        <v>798.08044992443922</v>
      </c>
      <c r="AC238" s="25">
        <v>818.03893352585862</v>
      </c>
      <c r="AD238" s="25">
        <v>747.70343734579944</v>
      </c>
      <c r="AE238" s="25">
        <v>813.45150453101962</v>
      </c>
      <c r="AF238" s="25">
        <v>936.78045831587281</v>
      </c>
      <c r="AG238" s="25">
        <v>1123.4376427313866</v>
      </c>
      <c r="AH238" s="25">
        <v>1295.4647220250347</v>
      </c>
      <c r="AI238" s="25">
        <v>1508.9424699104297</v>
      </c>
      <c r="AJ238" s="25">
        <v>1716.4154195270394</v>
      </c>
      <c r="AK238" s="25">
        <v>1927.882603335039</v>
      </c>
      <c r="AL238" s="25">
        <v>2209.3630304774715</v>
      </c>
      <c r="AM238" s="25">
        <v>2491.4278363194776</v>
      </c>
      <c r="AN238" s="25">
        <v>2846.5868340484913</v>
      </c>
      <c r="AO238" s="25">
        <v>3043.9803141882589</v>
      </c>
      <c r="AP238" s="25">
        <v>2468.1847298751527</v>
      </c>
      <c r="AQ238" s="25">
        <v>1845.8288696450202</v>
      </c>
      <c r="AR238" s="25">
        <v>2033.2580092925889</v>
      </c>
      <c r="AS238" s="25">
        <v>2007.7352707451951</v>
      </c>
      <c r="AT238" s="25">
        <v>1893.2642386596669</v>
      </c>
      <c r="AU238" s="25">
        <v>2096.1878023620802</v>
      </c>
      <c r="AV238" s="25">
        <v>2359.1168305436677</v>
      </c>
      <c r="AW238" s="25">
        <v>2660.1268345813519</v>
      </c>
      <c r="AX238" s="25">
        <v>2894.06265596401</v>
      </c>
      <c r="AY238" s="25">
        <v>3369.5431980734434</v>
      </c>
      <c r="AZ238" s="25">
        <v>3973.0171715772522</v>
      </c>
      <c r="BA238" s="25">
        <v>4379.6587871950451</v>
      </c>
      <c r="BB238" s="25">
        <v>4213.006653751424</v>
      </c>
      <c r="BC238" s="25">
        <v>5076.33987220163</v>
      </c>
      <c r="BD238" s="25">
        <v>5492.1214999334134</v>
      </c>
      <c r="BE238" s="25">
        <v>5860.5814705347484</v>
      </c>
      <c r="BF238" s="25">
        <v>6168.261355699442</v>
      </c>
      <c r="BG238" s="25">
        <v>5951.8834865400768</v>
      </c>
      <c r="BH238" s="25">
        <v>5840.0530668779757</v>
      </c>
      <c r="BI238" s="25">
        <v>5993.305516100454</v>
      </c>
      <c r="BJ238" s="25">
        <v>6593.8183515713818</v>
      </c>
      <c r="BK238" s="25">
        <v>7298.9471462134934</v>
      </c>
      <c r="BL238" s="25">
        <v>7814.3844312724241</v>
      </c>
      <c r="BM238" s="25">
        <v>7158.7666837225634</v>
      </c>
      <c r="BN238" s="25">
        <v>7233.3888583575163</v>
      </c>
    </row>
    <row r="239" spans="1:66" x14ac:dyDescent="0.25">
      <c r="A239" s="25" t="s">
        <v>353</v>
      </c>
      <c r="B239" s="25" t="s">
        <v>193</v>
      </c>
      <c r="C239" s="25" t="s">
        <v>1255</v>
      </c>
      <c r="D239" s="25" t="s">
        <v>1256</v>
      </c>
      <c r="AI239" s="25">
        <v>498.0815841196046</v>
      </c>
      <c r="AJ239" s="25">
        <v>250.34088577715661</v>
      </c>
      <c r="AK239" s="25">
        <v>391.94376848784225</v>
      </c>
      <c r="AL239" s="25">
        <v>293.9804022184598</v>
      </c>
      <c r="AM239" s="25">
        <v>267.43296290024176</v>
      </c>
      <c r="AN239" s="25">
        <v>213.54414430839438</v>
      </c>
      <c r="AO239" s="25">
        <v>178.36125148726694</v>
      </c>
      <c r="AP239" s="25">
        <v>155.18851774476957</v>
      </c>
      <c r="AQ239" s="25">
        <v>219.04024555638222</v>
      </c>
      <c r="AR239" s="25">
        <v>177.55962866750869</v>
      </c>
      <c r="AS239" s="25">
        <v>138.42914673575879</v>
      </c>
      <c r="AT239" s="25">
        <v>171.04806457539755</v>
      </c>
      <c r="AU239" s="25">
        <v>190.00267763895266</v>
      </c>
      <c r="AV239" s="25">
        <v>237.75733519541393</v>
      </c>
      <c r="AW239" s="25">
        <v>311.62723125454124</v>
      </c>
      <c r="AX239" s="25">
        <v>340.58318323252666</v>
      </c>
      <c r="AY239" s="25">
        <v>408.83841352340744</v>
      </c>
      <c r="AZ239" s="25">
        <v>526.64328827049417</v>
      </c>
      <c r="BA239" s="25">
        <v>715.8657062686998</v>
      </c>
      <c r="BB239" s="25">
        <v>676.1235110633703</v>
      </c>
      <c r="BC239" s="25">
        <v>749.55241228599743</v>
      </c>
      <c r="BD239" s="25">
        <v>847.38243206631489</v>
      </c>
      <c r="BE239" s="25">
        <v>969.29610388089372</v>
      </c>
      <c r="BF239" s="25">
        <v>1048.2256018262412</v>
      </c>
      <c r="BG239" s="25">
        <v>1104.1723583794094</v>
      </c>
      <c r="BH239" s="25">
        <v>978.40498118060532</v>
      </c>
      <c r="BI239" s="25">
        <v>807.10258610434039</v>
      </c>
      <c r="BJ239" s="25">
        <v>848.67237990323906</v>
      </c>
      <c r="BK239" s="25">
        <v>853.21887340132105</v>
      </c>
      <c r="BL239" s="25">
        <v>890.54440235573281</v>
      </c>
      <c r="BM239" s="25">
        <v>852.83098777496275</v>
      </c>
      <c r="BN239" s="25">
        <v>897.08790198611928</v>
      </c>
    </row>
    <row r="240" spans="1:66" x14ac:dyDescent="0.25">
      <c r="A240" s="25" t="s">
        <v>354</v>
      </c>
      <c r="B240" s="25" t="s">
        <v>192</v>
      </c>
      <c r="C240" s="25" t="s">
        <v>1255</v>
      </c>
      <c r="D240" s="25" t="s">
        <v>1256</v>
      </c>
      <c r="AF240" s="25">
        <v>685.7164737375939</v>
      </c>
      <c r="AG240" s="25">
        <v>861.51301895309109</v>
      </c>
      <c r="AH240" s="25">
        <v>838.71454155786626</v>
      </c>
      <c r="AI240" s="25">
        <v>865.39544164801259</v>
      </c>
      <c r="AJ240" s="25">
        <v>846.6454868469441</v>
      </c>
      <c r="AK240" s="25">
        <v>820.68427268997652</v>
      </c>
      <c r="AL240" s="25">
        <v>792.66846213578867</v>
      </c>
      <c r="AM240" s="25">
        <v>622.37017241483818</v>
      </c>
      <c r="AN240" s="25">
        <v>589.90547402196739</v>
      </c>
      <c r="AO240" s="25">
        <v>554.83391565558259</v>
      </c>
      <c r="AP240" s="25">
        <v>562.63589092720883</v>
      </c>
      <c r="AQ240" s="25">
        <v>590.39348456633638</v>
      </c>
      <c r="AR240" s="25">
        <v>548.6993933192656</v>
      </c>
      <c r="AS240" s="25">
        <v>643.17543807893151</v>
      </c>
      <c r="AT240" s="25">
        <v>774.48215197664445</v>
      </c>
      <c r="AU240" s="25">
        <v>967.88743533447496</v>
      </c>
      <c r="AV240" s="25">
        <v>1283.9087815330645</v>
      </c>
      <c r="AW240" s="25">
        <v>1453.9177837602624</v>
      </c>
      <c r="AX240" s="25">
        <v>1704.4153802150474</v>
      </c>
      <c r="AY240" s="25">
        <v>2136.4721012633117</v>
      </c>
      <c r="AZ240" s="25">
        <v>2600.3687578697895</v>
      </c>
      <c r="BA240" s="25">
        <v>3904.465301489829</v>
      </c>
      <c r="BB240" s="25">
        <v>4036.4568047887592</v>
      </c>
      <c r="BC240" s="25">
        <v>4439.2021275973893</v>
      </c>
      <c r="BD240" s="25">
        <v>5649.9621059554074</v>
      </c>
      <c r="BE240" s="25">
        <v>6675.1780548695797</v>
      </c>
      <c r="BF240" s="25">
        <v>7304.2857711888109</v>
      </c>
      <c r="BG240" s="25">
        <v>7962.2449248006133</v>
      </c>
      <c r="BH240" s="25">
        <v>6432.6853253849422</v>
      </c>
      <c r="BI240" s="25">
        <v>6387.6825752725445</v>
      </c>
      <c r="BJ240" s="25">
        <v>6587.092604397877</v>
      </c>
      <c r="BK240" s="25">
        <v>6967.3750425880617</v>
      </c>
      <c r="BL240" s="25">
        <v>7612.0351800945209</v>
      </c>
    </row>
    <row r="241" spans="1:66" x14ac:dyDescent="0.25">
      <c r="A241" s="25" t="s">
        <v>1333</v>
      </c>
      <c r="B241" s="25" t="s">
        <v>1332</v>
      </c>
      <c r="C241" s="25" t="s">
        <v>1255</v>
      </c>
      <c r="D241" s="25" t="s">
        <v>1256</v>
      </c>
      <c r="E241" s="25">
        <v>379.00040539094442</v>
      </c>
      <c r="F241" s="25">
        <v>390.20581596421306</v>
      </c>
      <c r="G241" s="25">
        <v>415.53299843249988</v>
      </c>
      <c r="H241" s="25">
        <v>411.19032958433695</v>
      </c>
      <c r="I241" s="25">
        <v>443.6547150728087</v>
      </c>
      <c r="J241" s="25">
        <v>463.69098274035036</v>
      </c>
      <c r="K241" s="25">
        <v>497.09722814215223</v>
      </c>
      <c r="L241" s="25">
        <v>492.73651949497668</v>
      </c>
      <c r="M241" s="25">
        <v>514.70713676483012</v>
      </c>
      <c r="N241" s="25">
        <v>560.32319956328229</v>
      </c>
      <c r="O241" s="25">
        <v>595.54607577285367</v>
      </c>
      <c r="P241" s="25">
        <v>646.09065780696358</v>
      </c>
      <c r="Q241" s="25">
        <v>708.27777936496955</v>
      </c>
      <c r="R241" s="25">
        <v>927.82229253322464</v>
      </c>
      <c r="S241" s="25">
        <v>1185.1308320567041</v>
      </c>
      <c r="T241" s="25">
        <v>1210.1013472184286</v>
      </c>
      <c r="U241" s="25">
        <v>1298.231546471736</v>
      </c>
      <c r="V241" s="25">
        <v>1395.7377631803704</v>
      </c>
      <c r="W241" s="25">
        <v>1541.4827569181359</v>
      </c>
      <c r="X241" s="25">
        <v>1793.323097788427</v>
      </c>
      <c r="Y241" s="25">
        <v>2144.0785274357286</v>
      </c>
      <c r="Z241" s="25">
        <v>2404.2610211176093</v>
      </c>
      <c r="AA241" s="25">
        <v>2166.6207300578044</v>
      </c>
      <c r="AB241" s="25">
        <v>1837.5209295829841</v>
      </c>
      <c r="AC241" s="25">
        <v>1787.5537966716347</v>
      </c>
      <c r="AD241" s="25">
        <v>1739.4272700564504</v>
      </c>
      <c r="AE241" s="25">
        <v>1695.8704609204972</v>
      </c>
      <c r="AF241" s="25">
        <v>1749.4550056742744</v>
      </c>
      <c r="AG241" s="25">
        <v>1919.7827291606998</v>
      </c>
      <c r="AH241" s="25">
        <v>2063.0571439724063</v>
      </c>
      <c r="AI241" s="25">
        <v>2432.3316638504507</v>
      </c>
      <c r="AJ241" s="25">
        <v>2580.4849114455637</v>
      </c>
      <c r="AK241" s="25">
        <v>2779.5043832056845</v>
      </c>
      <c r="AL241" s="25">
        <v>3184.6451306081885</v>
      </c>
      <c r="AM241" s="25">
        <v>3678.758507157911</v>
      </c>
      <c r="AN241" s="25">
        <v>3930.9392585230248</v>
      </c>
      <c r="AO241" s="25">
        <v>4203.0625696865627</v>
      </c>
      <c r="AP241" s="25">
        <v>4536.3703376154472</v>
      </c>
      <c r="AQ241" s="25">
        <v>4491.3913367520936</v>
      </c>
      <c r="AR241" s="25">
        <v>3958.1587725730606</v>
      </c>
      <c r="AS241" s="25">
        <v>4313.353494988145</v>
      </c>
      <c r="AT241" s="25">
        <v>4138.7033092298079</v>
      </c>
      <c r="AU241" s="25">
        <v>3632.5218262016788</v>
      </c>
      <c r="AV241" s="25">
        <v>3650.743006537868</v>
      </c>
      <c r="AW241" s="25">
        <v>4171.2173199956278</v>
      </c>
      <c r="AX241" s="25">
        <v>5013.354690877818</v>
      </c>
      <c r="AY241" s="25">
        <v>5821.9406043673162</v>
      </c>
      <c r="AZ241" s="25">
        <v>6810.9898771006656</v>
      </c>
      <c r="BA241" s="25">
        <v>7862.1303091226182</v>
      </c>
      <c r="BB241" s="25">
        <v>7277.9091950053071</v>
      </c>
      <c r="BC241" s="25">
        <v>8988.8076344121437</v>
      </c>
      <c r="BD241" s="25">
        <v>10137.848282807956</v>
      </c>
      <c r="BE241" s="25">
        <v>10124.037565786419</v>
      </c>
      <c r="BF241" s="25">
        <v>10260.505815679384</v>
      </c>
      <c r="BG241" s="25">
        <v>10349.123394974296</v>
      </c>
      <c r="BH241" s="25">
        <v>8480.625831401152</v>
      </c>
      <c r="BI241" s="25">
        <v>8185.1475194763889</v>
      </c>
      <c r="BJ241" s="25">
        <v>9037.7811708000918</v>
      </c>
      <c r="BK241" s="25">
        <v>8740.5152336583724</v>
      </c>
      <c r="BL241" s="25">
        <v>8519.2544246384423</v>
      </c>
      <c r="BM241" s="25">
        <v>7062.4755904494587</v>
      </c>
      <c r="BN241" s="25">
        <v>8100.572875072563</v>
      </c>
    </row>
    <row r="242" spans="1:66" x14ac:dyDescent="0.25">
      <c r="A242" s="25" t="s">
        <v>385</v>
      </c>
      <c r="B242" s="25" t="s">
        <v>384</v>
      </c>
      <c r="C242" s="25" t="s">
        <v>1255</v>
      </c>
      <c r="D242" s="25" t="s">
        <v>1256</v>
      </c>
      <c r="AS242" s="25">
        <v>415.08594857785124</v>
      </c>
      <c r="AT242" s="25">
        <v>529.77816589622444</v>
      </c>
      <c r="AU242" s="25">
        <v>508.84058614997957</v>
      </c>
      <c r="AV242" s="25">
        <v>517.8269683563683</v>
      </c>
      <c r="AW242" s="25">
        <v>453.51331273427314</v>
      </c>
      <c r="AX242" s="25">
        <v>464.54593872157409</v>
      </c>
      <c r="AY242" s="25">
        <v>446.46652965210831</v>
      </c>
      <c r="AZ242" s="25">
        <v>523.73763493981016</v>
      </c>
      <c r="BA242" s="25">
        <v>614.43575497333779</v>
      </c>
      <c r="BB242" s="25">
        <v>676.61907536726721</v>
      </c>
      <c r="BC242" s="25">
        <v>806.4143492968102</v>
      </c>
      <c r="BD242" s="25">
        <v>936.44859561210751</v>
      </c>
      <c r="BE242" s="25">
        <v>1024.1725080803035</v>
      </c>
      <c r="BF242" s="25">
        <v>1210.0356545806426</v>
      </c>
      <c r="BG242" s="25">
        <v>1232.4503356373364</v>
      </c>
      <c r="BH242" s="25">
        <v>1332.7918555137783</v>
      </c>
      <c r="BI242" s="25">
        <v>1353.7549342280624</v>
      </c>
      <c r="BJ242" s="25">
        <v>1299.4946350723098</v>
      </c>
      <c r="BK242" s="25">
        <v>1249.1383505195292</v>
      </c>
      <c r="BL242" s="25">
        <v>1583.7135764662212</v>
      </c>
      <c r="BM242" s="25">
        <v>1442.7307382501467</v>
      </c>
      <c r="BN242" s="25">
        <v>1457.8251279586345</v>
      </c>
    </row>
    <row r="243" spans="1:66" x14ac:dyDescent="0.25">
      <c r="A243" s="25" t="s">
        <v>1335</v>
      </c>
      <c r="B243" s="25" t="s">
        <v>1334</v>
      </c>
      <c r="C243" s="25" t="s">
        <v>1255</v>
      </c>
      <c r="D243" s="25" t="s">
        <v>1256</v>
      </c>
      <c r="J243" s="25">
        <v>212.00696224332518</v>
      </c>
      <c r="K243" s="25">
        <v>215.09987120503203</v>
      </c>
      <c r="L243" s="25">
        <v>226.6191932249173</v>
      </c>
      <c r="M243" s="25">
        <v>242.63954981553954</v>
      </c>
      <c r="N243" s="25">
        <v>262.07434848791405</v>
      </c>
      <c r="O243" s="25">
        <v>288.30037719041417</v>
      </c>
      <c r="P243" s="25">
        <v>322.08317787147342</v>
      </c>
      <c r="Q243" s="25">
        <v>374.6234913764074</v>
      </c>
      <c r="R243" s="25">
        <v>484.78359033949869</v>
      </c>
      <c r="S243" s="25">
        <v>720.21735257985938</v>
      </c>
      <c r="T243" s="25">
        <v>816.30492703119194</v>
      </c>
      <c r="U243" s="25">
        <v>981.02443104412259</v>
      </c>
      <c r="V243" s="25">
        <v>1104.8960238750894</v>
      </c>
      <c r="W243" s="25">
        <v>1155.0024468040626</v>
      </c>
      <c r="X243" s="25">
        <v>1399.9461291081532</v>
      </c>
      <c r="Y243" s="25">
        <v>1627.6083075464005</v>
      </c>
      <c r="Z243" s="25">
        <v>1540.770071369911</v>
      </c>
      <c r="AA243" s="25">
        <v>1713.1471494441939</v>
      </c>
      <c r="AB243" s="25">
        <v>1865.9001184831204</v>
      </c>
      <c r="AC243" s="25">
        <v>1914.8263171869617</v>
      </c>
      <c r="AD243" s="25">
        <v>2024.6146844065845</v>
      </c>
      <c r="AE243" s="25">
        <v>2207.7213725613742</v>
      </c>
      <c r="AF243" s="25">
        <v>1874.5594837599583</v>
      </c>
      <c r="AG243" s="25">
        <v>1672.2361512331397</v>
      </c>
      <c r="AH243" s="25">
        <v>1635.7354454835988</v>
      </c>
      <c r="AI243" s="25">
        <v>2240.9995810838473</v>
      </c>
      <c r="AJ243" s="25">
        <v>1132.1243424859372</v>
      </c>
      <c r="AK243" s="25">
        <v>1216.9334321210047</v>
      </c>
      <c r="AL243" s="25">
        <v>1220.9951065333148</v>
      </c>
      <c r="AM243" s="25">
        <v>1280.5747791422536</v>
      </c>
      <c r="AN243" s="25">
        <v>1461.364667208336</v>
      </c>
      <c r="AO243" s="25">
        <v>1652.7056401548757</v>
      </c>
      <c r="AP243" s="25">
        <v>1713.7310276692699</v>
      </c>
      <c r="AQ243" s="25">
        <v>1714.4689916066945</v>
      </c>
      <c r="AR243" s="25">
        <v>1831.7444452957566</v>
      </c>
      <c r="AS243" s="25">
        <v>1909.4837976254228</v>
      </c>
      <c r="AT243" s="25">
        <v>1898.4839874434435</v>
      </c>
      <c r="AU243" s="25">
        <v>1816.6374083558544</v>
      </c>
      <c r="AV243" s="25">
        <v>1949.848056818143</v>
      </c>
      <c r="AW243" s="25">
        <v>2277.314713655911</v>
      </c>
      <c r="AX243" s="25">
        <v>2643.6896685429319</v>
      </c>
      <c r="AY243" s="25">
        <v>3031.3157959229734</v>
      </c>
      <c r="AZ243" s="25">
        <v>3635.590131212593</v>
      </c>
      <c r="BA243" s="25">
        <v>4407.1935947443744</v>
      </c>
      <c r="BB243" s="25">
        <v>4214.7389742181113</v>
      </c>
      <c r="BC243" s="25">
        <v>4773.5236627295335</v>
      </c>
      <c r="BD243" s="25">
        <v>4844.5325017385658</v>
      </c>
      <c r="BE243" s="25">
        <v>5116.5951840261714</v>
      </c>
      <c r="BF243" s="25">
        <v>4616.200050485877</v>
      </c>
      <c r="BG243" s="25">
        <v>4465.5877768133105</v>
      </c>
      <c r="BH243" s="25">
        <v>3939.3840911599218</v>
      </c>
      <c r="BI243" s="25">
        <v>3968.0936197202377</v>
      </c>
      <c r="BJ243" s="25">
        <v>3867.0670603768558</v>
      </c>
      <c r="BK243" s="25">
        <v>3605.4401035865521</v>
      </c>
      <c r="BL243" s="25">
        <v>3573.1557023082423</v>
      </c>
      <c r="BM243" s="25">
        <v>3189.7954038264152</v>
      </c>
      <c r="BN243" s="25">
        <v>3611.6010114475166</v>
      </c>
    </row>
    <row r="244" spans="1:66" x14ac:dyDescent="0.25">
      <c r="A244" s="25" t="s">
        <v>542</v>
      </c>
      <c r="B244" s="25" t="s">
        <v>251</v>
      </c>
      <c r="C244" s="25" t="s">
        <v>1255</v>
      </c>
      <c r="D244" s="25" t="s">
        <v>1256</v>
      </c>
      <c r="T244" s="25">
        <v>368.05223808743597</v>
      </c>
      <c r="U244" s="25">
        <v>336.62546467470276</v>
      </c>
      <c r="V244" s="25">
        <v>378.23804707436267</v>
      </c>
      <c r="W244" s="25">
        <v>455.10501524260633</v>
      </c>
      <c r="X244" s="25">
        <v>484.08494556331283</v>
      </c>
      <c r="Y244" s="25">
        <v>572.89845138124781</v>
      </c>
      <c r="Z244" s="25">
        <v>666.2957055105594</v>
      </c>
      <c r="AA244" s="25">
        <v>662.86643033771782</v>
      </c>
      <c r="AB244" s="25">
        <v>649.31257962750658</v>
      </c>
      <c r="AC244" s="25">
        <v>685.00159437767809</v>
      </c>
      <c r="AD244" s="25">
        <v>639.62962548433666</v>
      </c>
      <c r="AE244" s="25">
        <v>724.86320952129824</v>
      </c>
      <c r="AF244" s="25">
        <v>865.87007204031272</v>
      </c>
      <c r="AG244" s="25">
        <v>1127.5506107000774</v>
      </c>
      <c r="AH244" s="25">
        <v>1121.2134677177651</v>
      </c>
      <c r="AI244" s="25">
        <v>1194.541034168908</v>
      </c>
      <c r="AJ244" s="25">
        <v>1388.0405011062339</v>
      </c>
      <c r="AK244" s="25">
        <v>1436.783690958621</v>
      </c>
      <c r="AL244" s="25">
        <v>1449.3060026901881</v>
      </c>
      <c r="AM244" s="25">
        <v>2047.1384306730797</v>
      </c>
      <c r="AN244" s="25">
        <v>2176.3812960934652</v>
      </c>
      <c r="AO244" s="25">
        <v>2307.1309622766116</v>
      </c>
      <c r="AP244" s="25">
        <v>2225.1006749567691</v>
      </c>
      <c r="AQ244" s="25">
        <v>1973.5447953480575</v>
      </c>
      <c r="AR244" s="25">
        <v>2043.7510461319284</v>
      </c>
      <c r="AS244" s="25">
        <v>2091.1130090471434</v>
      </c>
      <c r="AT244" s="25">
        <v>1839.0868665309351</v>
      </c>
      <c r="AU244" s="25">
        <v>1845.6691265349777</v>
      </c>
      <c r="AV244" s="25">
        <v>2030.7754685692034</v>
      </c>
      <c r="AW244" s="25">
        <v>2301.6541150795879</v>
      </c>
      <c r="AX244" s="25">
        <v>2594.4187393439456</v>
      </c>
      <c r="AY244" s="25">
        <v>2873.0766372278981</v>
      </c>
      <c r="AZ244" s="25">
        <v>2910.1451218029879</v>
      </c>
      <c r="BA244" s="25">
        <v>3331.5465546577229</v>
      </c>
      <c r="BB244" s="25">
        <v>3006.6063437550506</v>
      </c>
      <c r="BC244" s="25">
        <v>3527.9523417001628</v>
      </c>
      <c r="BD244" s="25">
        <v>4002.8137706534358</v>
      </c>
      <c r="BE244" s="25">
        <v>4581.7832446927159</v>
      </c>
      <c r="BF244" s="25">
        <v>4428.1465213085485</v>
      </c>
      <c r="BG244" s="25">
        <v>4354.2443602804096</v>
      </c>
      <c r="BH244" s="25">
        <v>4336.239602726544</v>
      </c>
      <c r="BI244" s="25">
        <v>4157.8772487609485</v>
      </c>
      <c r="BJ244" s="25">
        <v>4513.4325306349019</v>
      </c>
      <c r="BK244" s="25">
        <v>4740.7002722447605</v>
      </c>
      <c r="BL244" s="25">
        <v>4903.0121383544929</v>
      </c>
      <c r="BM244" s="25">
        <v>4624.8234488284388</v>
      </c>
    </row>
    <row r="245" spans="1:66" x14ac:dyDescent="0.25">
      <c r="A245" s="25" t="s">
        <v>1337</v>
      </c>
      <c r="B245" s="25" t="s">
        <v>1336</v>
      </c>
      <c r="C245" s="25" t="s">
        <v>1255</v>
      </c>
      <c r="D245" s="25" t="s">
        <v>1256</v>
      </c>
      <c r="E245" s="25">
        <v>82.345398907159492</v>
      </c>
      <c r="F245" s="25">
        <v>86.046082757322424</v>
      </c>
      <c r="G245" s="25">
        <v>89.911328035944479</v>
      </c>
      <c r="H245" s="25">
        <v>98.97857963426668</v>
      </c>
      <c r="I245" s="25">
        <v>110.87464389759792</v>
      </c>
      <c r="J245" s="25">
        <v>116.48449853689677</v>
      </c>
      <c r="K245" s="25">
        <v>95.799548223918507</v>
      </c>
      <c r="L245" s="25">
        <v>103.06263661391675</v>
      </c>
      <c r="M245" s="25">
        <v>105.61440625974785</v>
      </c>
      <c r="N245" s="25">
        <v>113.50838292417677</v>
      </c>
      <c r="O245" s="25">
        <v>120.12879167293781</v>
      </c>
      <c r="P245" s="25">
        <v>124.90744118736473</v>
      </c>
      <c r="Q245" s="25">
        <v>122.74613997250539</v>
      </c>
      <c r="R245" s="25">
        <v>137.15772569258985</v>
      </c>
      <c r="S245" s="25">
        <v>162.37555472538821</v>
      </c>
      <c r="T245" s="25">
        <v>169.81355909676785</v>
      </c>
      <c r="U245" s="25">
        <v>161.90530283701102</v>
      </c>
      <c r="V245" s="25">
        <v>183.11419695644724</v>
      </c>
      <c r="W245" s="25">
        <v>203.48504985049024</v>
      </c>
      <c r="X245" s="25">
        <v>222.56821145000535</v>
      </c>
      <c r="Y245" s="25">
        <v>262.07725288455714</v>
      </c>
      <c r="Z245" s="25">
        <v>271.31470074555773</v>
      </c>
      <c r="AA245" s="25">
        <v>274.13427970213331</v>
      </c>
      <c r="AB245" s="25">
        <v>283.4323535115318</v>
      </c>
      <c r="AC245" s="25">
        <v>275.58860551658381</v>
      </c>
      <c r="AD245" s="25">
        <v>292.80939305917281</v>
      </c>
      <c r="AE245" s="25">
        <v>303.08431747610337</v>
      </c>
      <c r="AF245" s="25">
        <v>328.98610246812569</v>
      </c>
      <c r="AG245" s="25">
        <v>345.65736113252507</v>
      </c>
      <c r="AH245" s="25">
        <v>341.14229239521012</v>
      </c>
      <c r="AI245" s="25">
        <v>359.23166942033316</v>
      </c>
      <c r="AJ245" s="25">
        <v>312.65764146230129</v>
      </c>
      <c r="AK245" s="25">
        <v>324.90734314438231</v>
      </c>
      <c r="AL245" s="25">
        <v>314.99853583153475</v>
      </c>
      <c r="AM245" s="25">
        <v>349.86357450078236</v>
      </c>
      <c r="AN245" s="25">
        <v>380.35370103308009</v>
      </c>
      <c r="AO245" s="25">
        <v>407.75155182592562</v>
      </c>
      <c r="AP245" s="25">
        <v>419.31978808327489</v>
      </c>
      <c r="AQ245" s="25">
        <v>416.98287657710028</v>
      </c>
      <c r="AR245" s="25">
        <v>438.3107210120171</v>
      </c>
      <c r="AS245" s="25">
        <v>453.23760409734376</v>
      </c>
      <c r="AT245" s="25">
        <v>455.85801892526752</v>
      </c>
      <c r="AU245" s="25">
        <v>469.71218602770278</v>
      </c>
      <c r="AV245" s="25">
        <v>538.71113599032878</v>
      </c>
      <c r="AW245" s="25">
        <v>613.94779740106014</v>
      </c>
      <c r="AX245" s="25">
        <v>691.69261716496601</v>
      </c>
      <c r="AY245" s="25">
        <v>774.86379861930482</v>
      </c>
      <c r="AZ245" s="25">
        <v>959.30512639909682</v>
      </c>
      <c r="BA245" s="25">
        <v>959.46124936305546</v>
      </c>
      <c r="BB245" s="25">
        <v>1041.9802107285075</v>
      </c>
      <c r="BC245" s="25">
        <v>1257.4995082144883</v>
      </c>
      <c r="BD245" s="25">
        <v>1368.9163043781055</v>
      </c>
      <c r="BE245" s="25">
        <v>1366.0594252823505</v>
      </c>
      <c r="BF245" s="25">
        <v>1383.3169085385719</v>
      </c>
      <c r="BG245" s="25">
        <v>1496.0149957047888</v>
      </c>
      <c r="BH245" s="25">
        <v>1543.0481307216742</v>
      </c>
      <c r="BI245" s="25">
        <v>1696.7396285635516</v>
      </c>
      <c r="BJ245" s="25">
        <v>1911.3297536051791</v>
      </c>
      <c r="BK245" s="25">
        <v>1944.0066346858641</v>
      </c>
      <c r="BL245" s="25">
        <v>1987.568340433799</v>
      </c>
      <c r="BM245" s="25">
        <v>1875.4413914902202</v>
      </c>
      <c r="BN245" s="25">
        <v>2176.7766712639077</v>
      </c>
    </row>
    <row r="246" spans="1:66" x14ac:dyDescent="0.25">
      <c r="A246" s="25" t="s">
        <v>1339</v>
      </c>
      <c r="B246" s="25" t="s">
        <v>1338</v>
      </c>
      <c r="C246" s="25" t="s">
        <v>1255</v>
      </c>
      <c r="D246" s="25" t="s">
        <v>1256</v>
      </c>
      <c r="E246" s="25">
        <v>137.16190940058382</v>
      </c>
      <c r="F246" s="25">
        <v>139.41520346784714</v>
      </c>
      <c r="G246" s="25">
        <v>147.32908901232884</v>
      </c>
      <c r="H246" s="25">
        <v>164.44269008250268</v>
      </c>
      <c r="I246" s="25">
        <v>157.58964452649604</v>
      </c>
      <c r="J246" s="25">
        <v>171.15962467016323</v>
      </c>
      <c r="K246" s="25">
        <v>180.11363404821921</v>
      </c>
      <c r="L246" s="25">
        <v>174.55156786784556</v>
      </c>
      <c r="M246" s="25">
        <v>182.17990634879365</v>
      </c>
      <c r="N246" s="25">
        <v>202.77255167969233</v>
      </c>
      <c r="O246" s="25">
        <v>232.04993634632308</v>
      </c>
      <c r="P246" s="25">
        <v>230.73104364286343</v>
      </c>
      <c r="Q246" s="25">
        <v>252.66472323498235</v>
      </c>
      <c r="R246" s="25">
        <v>314.36891782636866</v>
      </c>
      <c r="S246" s="25">
        <v>396.82583242967877</v>
      </c>
      <c r="T246" s="25">
        <v>425.30080510807198</v>
      </c>
      <c r="U246" s="25">
        <v>446.07501366647165</v>
      </c>
      <c r="V246" s="25">
        <v>476.1970053305256</v>
      </c>
      <c r="W246" s="25">
        <v>511.33972513951505</v>
      </c>
      <c r="X246" s="25">
        <v>596.18438697156034</v>
      </c>
      <c r="Y246" s="25">
        <v>733.43521725991434</v>
      </c>
      <c r="Z246" s="25">
        <v>984.35425078379967</v>
      </c>
      <c r="AA246" s="25">
        <v>879.15436834232059</v>
      </c>
      <c r="AB246" s="25">
        <v>752.07816801319223</v>
      </c>
      <c r="AC246" s="25">
        <v>640.0630471910963</v>
      </c>
      <c r="AD246" s="25">
        <v>574.06424380327417</v>
      </c>
      <c r="AE246" s="25">
        <v>572.69536444914741</v>
      </c>
      <c r="AF246" s="25">
        <v>633.01317792906923</v>
      </c>
      <c r="AG246" s="25">
        <v>648.78094980944968</v>
      </c>
      <c r="AH246" s="25">
        <v>642.63076385764452</v>
      </c>
      <c r="AI246" s="25">
        <v>734.1036422619602</v>
      </c>
      <c r="AJ246" s="25">
        <v>743.59942646387663</v>
      </c>
      <c r="AK246" s="25">
        <v>660.45393742956321</v>
      </c>
      <c r="AL246" s="25">
        <v>604.17490921985257</v>
      </c>
      <c r="AM246" s="25">
        <v>572.12460632321313</v>
      </c>
      <c r="AN246" s="25">
        <v>645.18290857772797</v>
      </c>
      <c r="AO246" s="25">
        <v>655.88039060589369</v>
      </c>
      <c r="AP246" s="25">
        <v>663.14785189706402</v>
      </c>
      <c r="AQ246" s="25">
        <v>625.16525203447338</v>
      </c>
      <c r="AR246" s="25">
        <v>615.00107162281108</v>
      </c>
      <c r="AS246" s="25">
        <v>635.89429995498597</v>
      </c>
      <c r="AT246" s="25">
        <v>594.43444432155161</v>
      </c>
      <c r="AU246" s="25">
        <v>629.45542562041078</v>
      </c>
      <c r="AV246" s="25">
        <v>772.7697610670366</v>
      </c>
      <c r="AW246" s="25">
        <v>935.76493477063605</v>
      </c>
      <c r="AX246" s="25">
        <v>1082.2141623871812</v>
      </c>
      <c r="AY246" s="25">
        <v>1242.000092883372</v>
      </c>
      <c r="AZ246" s="25">
        <v>1400.8626689923751</v>
      </c>
      <c r="BA246" s="25">
        <v>1548.9553706741735</v>
      </c>
      <c r="BB246" s="25">
        <v>1449.7919574104142</v>
      </c>
      <c r="BC246" s="25">
        <v>1670.5540315333647</v>
      </c>
      <c r="BD246" s="25">
        <v>1830.8826452602859</v>
      </c>
      <c r="BE246" s="25">
        <v>1852.8408918847292</v>
      </c>
      <c r="BF246" s="25">
        <v>1913.7372257657996</v>
      </c>
      <c r="BG246" s="25">
        <v>1928.5342021031386</v>
      </c>
      <c r="BH246" s="25">
        <v>1692.6742941007528</v>
      </c>
      <c r="BI246" s="25">
        <v>1538.2444167370854</v>
      </c>
      <c r="BJ246" s="25">
        <v>1622.9826136666643</v>
      </c>
      <c r="BK246" s="25">
        <v>1606.8634192442664</v>
      </c>
      <c r="BL246" s="25">
        <v>1618.9207706480256</v>
      </c>
      <c r="BM246" s="25">
        <v>1501.7794215002057</v>
      </c>
      <c r="BN246" s="25">
        <v>1645.4729438013321</v>
      </c>
    </row>
    <row r="247" spans="1:66" x14ac:dyDescent="0.25">
      <c r="A247" s="25" t="s">
        <v>489</v>
      </c>
      <c r="B247" s="25" t="s">
        <v>171</v>
      </c>
      <c r="C247" s="25" t="s">
        <v>1255</v>
      </c>
      <c r="D247" s="25" t="s">
        <v>1256</v>
      </c>
      <c r="E247" s="25">
        <v>631.70658470132355</v>
      </c>
      <c r="F247" s="25">
        <v>676.40117835348929</v>
      </c>
      <c r="G247" s="25">
        <v>704.22315818322443</v>
      </c>
      <c r="H247" s="25">
        <v>760.39788534595959</v>
      </c>
      <c r="I247" s="25">
        <v>788.69664704445995</v>
      </c>
      <c r="J247" s="25">
        <v>807.86983809690753</v>
      </c>
      <c r="K247" s="25">
        <v>787.33840670697327</v>
      </c>
      <c r="L247" s="25">
        <v>823.55630854428978</v>
      </c>
      <c r="M247" s="25">
        <v>815.32710852693185</v>
      </c>
      <c r="N247" s="25">
        <v>831.42691296479666</v>
      </c>
      <c r="O247" s="25">
        <v>869.35411701611133</v>
      </c>
      <c r="P247" s="25">
        <v>938.26994702005845</v>
      </c>
      <c r="Q247" s="25">
        <v>1119.0380732507977</v>
      </c>
      <c r="R247" s="25">
        <v>1332.7815298102475</v>
      </c>
      <c r="S247" s="25">
        <v>2049.2473011695884</v>
      </c>
      <c r="T247" s="25">
        <v>2416.2483139831161</v>
      </c>
      <c r="U247" s="25">
        <v>2439.177472521591</v>
      </c>
      <c r="V247" s="25">
        <v>3020.2429409519414</v>
      </c>
      <c r="W247" s="25">
        <v>3381.2345365554247</v>
      </c>
      <c r="X247" s="25">
        <v>4306.7818890107465</v>
      </c>
      <c r="Y247" s="25">
        <v>5748.6734953194755</v>
      </c>
      <c r="Z247" s="25">
        <v>6345.001087433594</v>
      </c>
      <c r="AA247" s="25">
        <v>7268.1058684421132</v>
      </c>
      <c r="AB247" s="25">
        <v>6821.8503063517128</v>
      </c>
      <c r="AC247" s="25">
        <v>6715.6068726951517</v>
      </c>
      <c r="AD247" s="25">
        <v>6302.6092265093084</v>
      </c>
      <c r="AE247" s="25">
        <v>4051.4765683815071</v>
      </c>
      <c r="AF247" s="25">
        <v>4016.449770937721</v>
      </c>
      <c r="AG247" s="25">
        <v>3734.4617144616223</v>
      </c>
      <c r="AH247" s="25">
        <v>3564.3569350487951</v>
      </c>
      <c r="AI247" s="25">
        <v>4150.2848612054004</v>
      </c>
      <c r="AJ247" s="25">
        <v>4318.5024280640446</v>
      </c>
      <c r="AK247" s="25">
        <v>4398.4951229912795</v>
      </c>
      <c r="AL247" s="25">
        <v>3754.8003718060077</v>
      </c>
      <c r="AM247" s="25">
        <v>3959.2628730827864</v>
      </c>
      <c r="AN247" s="25">
        <v>4249.0943734811153</v>
      </c>
      <c r="AO247" s="25">
        <v>4579.9781052048211</v>
      </c>
      <c r="AP247" s="25">
        <v>4554.3564582412937</v>
      </c>
      <c r="AQ247" s="25">
        <v>4790.1237380834018</v>
      </c>
      <c r="AR247" s="25">
        <v>5387.1643858843063</v>
      </c>
      <c r="AS247" s="25">
        <v>6435.1342120126801</v>
      </c>
      <c r="AT247" s="25">
        <v>6939.8284711798779</v>
      </c>
      <c r="AU247" s="25">
        <v>7053.0873708583194</v>
      </c>
      <c r="AV247" s="25">
        <v>8807.8660682819682</v>
      </c>
      <c r="AW247" s="25">
        <v>10293.869246567478</v>
      </c>
      <c r="AX247" s="25">
        <v>12327.280712858237</v>
      </c>
      <c r="AY247" s="25">
        <v>14102.593289472239</v>
      </c>
      <c r="AZ247" s="25">
        <v>16539.89074854615</v>
      </c>
      <c r="BA247" s="25">
        <v>21204.008181025863</v>
      </c>
      <c r="BB247" s="25">
        <v>14514.240613557897</v>
      </c>
      <c r="BC247" s="25">
        <v>16683.393062954183</v>
      </c>
      <c r="BD247" s="25">
        <v>19034.120706268368</v>
      </c>
      <c r="BE247" s="25">
        <v>19171.21081640782</v>
      </c>
      <c r="BF247" s="25">
        <v>20162.733207886919</v>
      </c>
      <c r="BG247" s="25">
        <v>20290.519709400534</v>
      </c>
      <c r="BH247" s="25">
        <v>18383.53869749845</v>
      </c>
      <c r="BI247" s="25">
        <v>16241.410962562577</v>
      </c>
      <c r="BJ247" s="25">
        <v>16747.906703409404</v>
      </c>
      <c r="BK247" s="25">
        <v>17139.18567445804</v>
      </c>
      <c r="BL247" s="25">
        <v>17123.116286702767</v>
      </c>
      <c r="BM247" s="25">
        <v>15285.940486771526</v>
      </c>
      <c r="BN247" s="25">
        <v>15243.12286746923</v>
      </c>
    </row>
    <row r="248" spans="1:66" x14ac:dyDescent="0.25">
      <c r="A248" s="25" t="s">
        <v>326</v>
      </c>
      <c r="B248" s="25" t="s">
        <v>117</v>
      </c>
      <c r="C248" s="25" t="s">
        <v>1255</v>
      </c>
      <c r="D248" s="25" t="s">
        <v>1256</v>
      </c>
      <c r="J248" s="25">
        <v>217.91127436517291</v>
      </c>
      <c r="K248" s="25">
        <v>224.2950877887998</v>
      </c>
      <c r="L248" s="25">
        <v>229.02823140602658</v>
      </c>
      <c r="M248" s="25">
        <v>250.69381094494503</v>
      </c>
      <c r="N248" s="25">
        <v>260.40905852444598</v>
      </c>
      <c r="O248" s="25">
        <v>284.2206789633675</v>
      </c>
      <c r="P248" s="25">
        <v>325.56465319969215</v>
      </c>
      <c r="Q248" s="25">
        <v>422.85669307230177</v>
      </c>
      <c r="R248" s="25">
        <v>504.82840530224496</v>
      </c>
      <c r="S248" s="25">
        <v>641.10426084291203</v>
      </c>
      <c r="T248" s="25">
        <v>765.18964581459204</v>
      </c>
      <c r="U248" s="25">
        <v>779.04486775861596</v>
      </c>
      <c r="V248" s="25">
        <v>863.06761117629696</v>
      </c>
      <c r="W248" s="25">
        <v>984.80010084137348</v>
      </c>
      <c r="X248" s="25">
        <v>1157.3779233830503</v>
      </c>
      <c r="Y248" s="25">
        <v>1371.8355005869937</v>
      </c>
      <c r="Z248" s="25">
        <v>1286.5539746182478</v>
      </c>
      <c r="AA248" s="25">
        <v>1206.6429666557131</v>
      </c>
      <c r="AB248" s="25">
        <v>1203.6582338220883</v>
      </c>
      <c r="AC248" s="25">
        <v>1156.9145454384204</v>
      </c>
      <c r="AD248" s="25">
        <v>1147.4292204562671</v>
      </c>
      <c r="AE248" s="25">
        <v>1199.5625374144181</v>
      </c>
      <c r="AF248" s="25">
        <v>1259.1361456437301</v>
      </c>
      <c r="AG248" s="25">
        <v>1281.2012946856876</v>
      </c>
      <c r="AH248" s="25">
        <v>1253.3263972016457</v>
      </c>
      <c r="AI248" s="25">
        <v>1491.1197769778817</v>
      </c>
      <c r="AJ248" s="25">
        <v>1551.3779976290102</v>
      </c>
      <c r="AK248" s="25">
        <v>1799.1115819564827</v>
      </c>
      <c r="AL248" s="25">
        <v>1660.8750016181355</v>
      </c>
      <c r="AM248" s="25">
        <v>1743.1545327006152</v>
      </c>
      <c r="AN248" s="25">
        <v>1975.8998618520177</v>
      </c>
      <c r="AO248" s="25">
        <v>2113.5874322133104</v>
      </c>
      <c r="AP248" s="25">
        <v>2208.2062430948095</v>
      </c>
      <c r="AQ248" s="25">
        <v>2292.711741413264</v>
      </c>
      <c r="AR248" s="25">
        <v>2386.5894924655095</v>
      </c>
      <c r="AS248" s="25">
        <v>2211.835015478699</v>
      </c>
      <c r="AT248" s="25">
        <v>2253.03485218065</v>
      </c>
      <c r="AU248" s="25">
        <v>2344.3969073032913</v>
      </c>
      <c r="AV248" s="25">
        <v>2760.405122038193</v>
      </c>
      <c r="AW248" s="25">
        <v>3111.3743813976025</v>
      </c>
      <c r="AX248" s="25">
        <v>3193.2043578644621</v>
      </c>
      <c r="AY248" s="25">
        <v>3369.9244425992924</v>
      </c>
      <c r="AZ248" s="25">
        <v>3776.3320463646073</v>
      </c>
      <c r="BA248" s="25">
        <v>4307.5800226306583</v>
      </c>
      <c r="BB248" s="25">
        <v>4128.463959293641</v>
      </c>
      <c r="BC248" s="25">
        <v>4344.6194176027757</v>
      </c>
      <c r="BD248" s="25">
        <v>4479.921628935359</v>
      </c>
      <c r="BE248" s="25">
        <v>4361.6843382532224</v>
      </c>
      <c r="BF248" s="25">
        <v>4444.8474881116153</v>
      </c>
      <c r="BG248" s="25">
        <v>4543.9922759811006</v>
      </c>
      <c r="BH248" s="25">
        <v>4094.8416023073728</v>
      </c>
      <c r="BI248" s="25">
        <v>3924.3490921255316</v>
      </c>
      <c r="BJ248" s="25">
        <v>3687.7803164010134</v>
      </c>
      <c r="BK248" s="25">
        <v>3690.8969318953832</v>
      </c>
      <c r="BL248" s="25">
        <v>3571.9450479715401</v>
      </c>
      <c r="BM248" s="25">
        <v>3597.2185254045462</v>
      </c>
      <c r="BN248" s="25">
        <v>3924.3439248205823</v>
      </c>
    </row>
    <row r="249" spans="1:66" x14ac:dyDescent="0.25">
      <c r="A249" s="25" t="s">
        <v>402</v>
      </c>
      <c r="B249" s="25" t="s">
        <v>1340</v>
      </c>
      <c r="C249" s="25" t="s">
        <v>1255</v>
      </c>
      <c r="D249" s="25" t="s">
        <v>1256</v>
      </c>
      <c r="E249" s="25">
        <v>509.00554536973385</v>
      </c>
      <c r="F249" s="25">
        <v>283.82828426698251</v>
      </c>
      <c r="G249" s="25">
        <v>309.44662430901155</v>
      </c>
      <c r="H249" s="25">
        <v>350.66298518691946</v>
      </c>
      <c r="I249" s="25">
        <v>369.58346862990578</v>
      </c>
      <c r="J249" s="25">
        <v>386.3580606366483</v>
      </c>
      <c r="K249" s="25">
        <v>444.54948283446265</v>
      </c>
      <c r="L249" s="25">
        <v>481.69367986349295</v>
      </c>
      <c r="M249" s="25">
        <v>526.21347458306229</v>
      </c>
      <c r="N249" s="25">
        <v>571.61777019875262</v>
      </c>
      <c r="O249" s="25">
        <v>489.93036765541643</v>
      </c>
      <c r="P249" s="25">
        <v>455.6241053723225</v>
      </c>
      <c r="Q249" s="25">
        <v>556.45465209460622</v>
      </c>
      <c r="R249" s="25">
        <v>684.07284791135908</v>
      </c>
      <c r="S249" s="25">
        <v>929.60141566348409</v>
      </c>
      <c r="T249" s="25">
        <v>1139.6900248509994</v>
      </c>
      <c r="U249" s="25">
        <v>1272.2317315834503</v>
      </c>
      <c r="V249" s="25">
        <v>1427.5303918828374</v>
      </c>
      <c r="W249" s="25">
        <v>1548.4964737521127</v>
      </c>
      <c r="X249" s="25">
        <v>2077.6825821318398</v>
      </c>
      <c r="Y249" s="25">
        <v>1565.029289415736</v>
      </c>
      <c r="Z249" s="25">
        <v>1579.0737783658026</v>
      </c>
      <c r="AA249" s="25">
        <v>1402.4064354527607</v>
      </c>
      <c r="AB249" s="25">
        <v>1310.2556517609332</v>
      </c>
      <c r="AC249" s="25">
        <v>1246.8244681292749</v>
      </c>
      <c r="AD249" s="25">
        <v>1368.4016524100955</v>
      </c>
      <c r="AE249" s="25">
        <v>1510.6763108875166</v>
      </c>
      <c r="AF249" s="25">
        <v>1705.8943844726818</v>
      </c>
      <c r="AG249" s="25">
        <v>1745.3649270202966</v>
      </c>
      <c r="AH249" s="25">
        <v>2021.8595296720127</v>
      </c>
      <c r="AI249" s="25">
        <v>2794.3504938064148</v>
      </c>
      <c r="AJ249" s="25">
        <v>2735.7076146481149</v>
      </c>
      <c r="AK249" s="25">
        <v>2842.3699783451084</v>
      </c>
      <c r="AL249" s="25">
        <v>3180.1875765109448</v>
      </c>
      <c r="AM249" s="25">
        <v>2270.3373253560608</v>
      </c>
      <c r="AN249" s="25">
        <v>2897.8666401266451</v>
      </c>
      <c r="AO249" s="25">
        <v>3053.9472306215634</v>
      </c>
      <c r="AP249" s="25">
        <v>3144.3857030911831</v>
      </c>
      <c r="AQ249" s="25">
        <v>4499.7375077687766</v>
      </c>
      <c r="AR249" s="25">
        <v>4116.1705596503989</v>
      </c>
      <c r="AS249" s="25">
        <v>4337.4780029635431</v>
      </c>
      <c r="AT249" s="25">
        <v>3142.9209977458154</v>
      </c>
      <c r="AU249" s="25">
        <v>3687.9560932503105</v>
      </c>
      <c r="AV249" s="25">
        <v>4760.1040190451031</v>
      </c>
      <c r="AW249" s="25">
        <v>6101.6321166069647</v>
      </c>
      <c r="AX249" s="25">
        <v>7456.2961006748983</v>
      </c>
      <c r="AY249" s="25">
        <v>8101.8569237477632</v>
      </c>
      <c r="AZ249" s="25">
        <v>9791.8824500116698</v>
      </c>
      <c r="BA249" s="25">
        <v>10941.172146425997</v>
      </c>
      <c r="BB249" s="25">
        <v>9103.4740506124272</v>
      </c>
      <c r="BC249" s="25">
        <v>10742.774978762647</v>
      </c>
      <c r="BD249" s="25">
        <v>11420.55545583777</v>
      </c>
      <c r="BE249" s="25">
        <v>11795.633456757056</v>
      </c>
      <c r="BF249" s="25">
        <v>12614.781610038588</v>
      </c>
      <c r="BG249" s="25">
        <v>12157.990433782299</v>
      </c>
      <c r="BH249" s="25">
        <v>11006.279523964891</v>
      </c>
      <c r="BI249" s="25">
        <v>10894.603377927504</v>
      </c>
      <c r="BJ249" s="25">
        <v>10589.667724687044</v>
      </c>
      <c r="BK249" s="25">
        <v>9454.3484427227104</v>
      </c>
      <c r="BL249" s="25">
        <v>9121.5151667370828</v>
      </c>
      <c r="BM249" s="25">
        <v>8536.4333196063162</v>
      </c>
      <c r="BN249" s="25">
        <v>9586.612450055969</v>
      </c>
    </row>
    <row r="250" spans="1:66" x14ac:dyDescent="0.25">
      <c r="A250" s="25" t="s">
        <v>543</v>
      </c>
      <c r="B250" s="25" t="s">
        <v>261</v>
      </c>
      <c r="C250" s="25" t="s">
        <v>1255</v>
      </c>
      <c r="D250" s="25" t="s">
        <v>1256</v>
      </c>
      <c r="AI250" s="25">
        <v>990.39817510923069</v>
      </c>
      <c r="AJ250" s="25">
        <v>1038.9578337800888</v>
      </c>
      <c r="AK250" s="25">
        <v>1069.4785369056358</v>
      </c>
      <c r="AL250" s="25">
        <v>1047.5052157816369</v>
      </c>
      <c r="AM250" s="25">
        <v>1175.8100830858941</v>
      </c>
      <c r="AN250" s="25">
        <v>1185.8405188805677</v>
      </c>
      <c r="AO250" s="25">
        <v>1323.9075058602059</v>
      </c>
      <c r="AP250" s="25">
        <v>1361.589349006065</v>
      </c>
      <c r="AQ250" s="25">
        <v>1367.0845336959719</v>
      </c>
      <c r="AR250" s="25">
        <v>1464.8053409543877</v>
      </c>
      <c r="AS250" s="25">
        <v>1605.0054836864279</v>
      </c>
      <c r="AT250" s="25">
        <v>1473.4158776561023</v>
      </c>
      <c r="AU250" s="25">
        <v>1755.6899845214975</v>
      </c>
      <c r="AV250" s="25">
        <v>2000.8756365352313</v>
      </c>
      <c r="AW250" s="25">
        <v>2309.5400887659071</v>
      </c>
      <c r="AX250" s="25">
        <v>2291.6382360298007</v>
      </c>
      <c r="AY250" s="25">
        <v>2381.5364244088428</v>
      </c>
      <c r="AZ250" s="25">
        <v>2783.981028839677</v>
      </c>
      <c r="BA250" s="25">
        <v>3090.0481502687162</v>
      </c>
      <c r="BB250" s="25">
        <v>2696.316440776016</v>
      </c>
      <c r="BC250" s="25">
        <v>3051.4400783219226</v>
      </c>
      <c r="BD250" s="25">
        <v>3688.6374532404529</v>
      </c>
      <c r="BE250" s="25">
        <v>3662.1016577833075</v>
      </c>
      <c r="BF250" s="25">
        <v>3559.5440800679571</v>
      </c>
      <c r="BG250" s="25">
        <v>3532.2783124469715</v>
      </c>
      <c r="BH250" s="25">
        <v>3316.6645220030873</v>
      </c>
      <c r="BI250" s="25">
        <v>3706.3299031779557</v>
      </c>
      <c r="BJ250" s="25">
        <v>3978.6764521427267</v>
      </c>
      <c r="BK250" s="25">
        <v>4156.3051278674284</v>
      </c>
      <c r="BL250" s="25">
        <v>4652.3508463028802</v>
      </c>
      <c r="BM250" s="25">
        <v>4668.8187431035713</v>
      </c>
      <c r="BN250" s="25">
        <v>5291.4852443154332</v>
      </c>
    </row>
    <row r="251" spans="1:66" x14ac:dyDescent="0.25">
      <c r="A251" s="25" t="s">
        <v>308</v>
      </c>
      <c r="B251" s="25" t="s">
        <v>141</v>
      </c>
      <c r="C251" s="25" t="s">
        <v>1255</v>
      </c>
      <c r="D251" s="25" t="s">
        <v>1256</v>
      </c>
      <c r="AG251" s="25">
        <v>221.58815002441401</v>
      </c>
      <c r="AH251" s="25">
        <v>186.218673706055</v>
      </c>
      <c r="AI251" s="25">
        <v>173.79061889648401</v>
      </c>
      <c r="AJ251" s="25">
        <v>195.66145324707</v>
      </c>
      <c r="AK251" s="25">
        <v>175.55807495117199</v>
      </c>
      <c r="AL251" s="25">
        <v>157.06080627441401</v>
      </c>
      <c r="AM251" s="25">
        <v>161.17687988281301</v>
      </c>
      <c r="AN251" s="25">
        <v>182.36192321777301</v>
      </c>
      <c r="AO251" s="25">
        <v>219.550216674805</v>
      </c>
      <c r="AP251" s="25">
        <v>253.47598266601599</v>
      </c>
      <c r="AQ251" s="25">
        <v>395.53262329101602</v>
      </c>
      <c r="AR251" s="25">
        <v>400.263671875</v>
      </c>
      <c r="AS251" s="25">
        <v>410.95236206054699</v>
      </c>
      <c r="AT251" s="25">
        <v>406.53875732421898</v>
      </c>
      <c r="AU251" s="25">
        <v>411.97232055664102</v>
      </c>
      <c r="AV251" s="25">
        <v>431.27972412109398</v>
      </c>
      <c r="AW251" s="25">
        <v>459.25930786132801</v>
      </c>
      <c r="AX251" s="25">
        <v>492.63134765625</v>
      </c>
      <c r="AY251" s="25">
        <v>485.49743652343801</v>
      </c>
      <c r="AZ251" s="25">
        <v>552.83947753906295</v>
      </c>
      <c r="BA251" s="25">
        <v>687.39044189453102</v>
      </c>
      <c r="BB251" s="25">
        <v>695.21685791015602</v>
      </c>
      <c r="BC251" s="25">
        <v>743.40368652343795</v>
      </c>
      <c r="BD251" s="25">
        <v>781.43389892578102</v>
      </c>
      <c r="BE251" s="25">
        <v>867.85748291015602</v>
      </c>
      <c r="BF251" s="25">
        <v>970.39959716796898</v>
      </c>
      <c r="BG251" s="25">
        <v>1030.07763671875</v>
      </c>
      <c r="BH251" s="25">
        <v>947.933349609375</v>
      </c>
      <c r="BI251" s="25">
        <v>966.50299072265602</v>
      </c>
      <c r="BJ251" s="25">
        <v>1004.90661621094</v>
      </c>
      <c r="BK251" s="25">
        <v>1042.83874511719</v>
      </c>
      <c r="BL251" s="25">
        <v>1085.88488769531</v>
      </c>
      <c r="BM251" s="25">
        <v>1076.4697265625</v>
      </c>
      <c r="BN251" s="25">
        <v>1135.53967285156</v>
      </c>
    </row>
    <row r="252" spans="1:66" x14ac:dyDescent="0.25">
      <c r="A252" s="25" t="s">
        <v>306</v>
      </c>
      <c r="B252" s="25" t="s">
        <v>178</v>
      </c>
      <c r="C252" s="25" t="s">
        <v>1255</v>
      </c>
      <c r="D252" s="25" t="s">
        <v>1256</v>
      </c>
      <c r="E252" s="25">
        <v>62.509625367031333</v>
      </c>
      <c r="F252" s="25">
        <v>63.220967340338916</v>
      </c>
      <c r="G252" s="25">
        <v>62.226314593346103</v>
      </c>
      <c r="H252" s="25">
        <v>69.173543006136782</v>
      </c>
      <c r="I252" s="25">
        <v>76.311486220115711</v>
      </c>
      <c r="J252" s="25">
        <v>110.8022889854639</v>
      </c>
      <c r="K252" s="25">
        <v>112.03215371760083</v>
      </c>
      <c r="L252" s="25">
        <v>113.16921774162013</v>
      </c>
      <c r="M252" s="25">
        <v>117.38455084950657</v>
      </c>
      <c r="N252" s="25">
        <v>128.07473596454139</v>
      </c>
      <c r="O252" s="25">
        <v>133.97159455897315</v>
      </c>
      <c r="P252" s="25">
        <v>146.58893958366815</v>
      </c>
      <c r="Q252" s="25">
        <v>150.21652726477021</v>
      </c>
      <c r="R252" s="25">
        <v>167.13582004837025</v>
      </c>
      <c r="S252" s="25">
        <v>200.91235309424223</v>
      </c>
      <c r="T252" s="25">
        <v>219.75104739531113</v>
      </c>
      <c r="U252" s="25">
        <v>221.61600474509814</v>
      </c>
      <c r="V252" s="25">
        <v>258.29617885263571</v>
      </c>
      <c r="W252" s="25">
        <v>206.63842937272508</v>
      </c>
      <c r="X252" s="25">
        <v>177.20157333938633</v>
      </c>
      <c r="Y252" s="25">
        <v>100.03027567257683</v>
      </c>
      <c r="Z252" s="25">
        <v>104.27222153086872</v>
      </c>
      <c r="AA252" s="25">
        <v>164.68775390937719</v>
      </c>
      <c r="AB252" s="25">
        <v>164.26261811737248</v>
      </c>
      <c r="AC252" s="25">
        <v>256.74081185541991</v>
      </c>
      <c r="AD252" s="25">
        <v>241.74600145628281</v>
      </c>
      <c r="AE252" s="25">
        <v>260.32840593008279</v>
      </c>
      <c r="AF252" s="25">
        <v>401.56346629571863</v>
      </c>
      <c r="AG252" s="25">
        <v>402.27934225163887</v>
      </c>
      <c r="AH252" s="25">
        <v>314.76872161795501</v>
      </c>
      <c r="AI252" s="25">
        <v>248.02932432289802</v>
      </c>
      <c r="AJ252" s="25">
        <v>185.01811716412791</v>
      </c>
      <c r="AK252" s="25">
        <v>153.94402378336233</v>
      </c>
      <c r="AL252" s="25">
        <v>167.94124923690947</v>
      </c>
      <c r="AM252" s="25">
        <v>201.60265647830064</v>
      </c>
      <c r="AN252" s="25">
        <v>281.96613328458943</v>
      </c>
      <c r="AO252" s="25">
        <v>287.3882907333811</v>
      </c>
      <c r="AP252" s="25">
        <v>289.50449445436425</v>
      </c>
      <c r="AQ252" s="25">
        <v>295.40526525723556</v>
      </c>
      <c r="AR252" s="25">
        <v>261.34790653087043</v>
      </c>
      <c r="AS252" s="25">
        <v>261.86914164496204</v>
      </c>
      <c r="AT252" s="25">
        <v>239.47312701930207</v>
      </c>
      <c r="AU252" s="25">
        <v>245.50004034577051</v>
      </c>
      <c r="AV252" s="25">
        <v>254.30120431183335</v>
      </c>
      <c r="AW252" s="25">
        <v>296.01426753599497</v>
      </c>
      <c r="AX252" s="25">
        <v>333.73157625084525</v>
      </c>
      <c r="AY252" s="25">
        <v>349.21710008669578</v>
      </c>
      <c r="AZ252" s="25">
        <v>403.66374462352962</v>
      </c>
      <c r="BA252" s="25">
        <v>474.5179496340283</v>
      </c>
      <c r="BB252" s="25">
        <v>799.96589633329302</v>
      </c>
      <c r="BC252" s="25">
        <v>822.53937248132627</v>
      </c>
      <c r="BD252" s="25">
        <v>832.56907821254208</v>
      </c>
      <c r="BE252" s="25">
        <v>790.13145058384021</v>
      </c>
      <c r="BF252" s="25">
        <v>810.09039501419909</v>
      </c>
      <c r="BG252" s="25">
        <v>883.52874449956118</v>
      </c>
      <c r="BH252" s="25">
        <v>847.26762893498301</v>
      </c>
      <c r="BI252" s="25">
        <v>736.55984741213308</v>
      </c>
      <c r="BJ252" s="25">
        <v>746.83075292835076</v>
      </c>
      <c r="BK252" s="25">
        <v>770.60078434329239</v>
      </c>
      <c r="BL252" s="25">
        <v>798.58573413395914</v>
      </c>
      <c r="BM252" s="25">
        <v>822.0276815316663</v>
      </c>
      <c r="BN252" s="25">
        <v>858.05751272835982</v>
      </c>
    </row>
    <row r="253" spans="1:66" x14ac:dyDescent="0.25">
      <c r="A253" s="25" t="s">
        <v>416</v>
      </c>
      <c r="B253" s="25" t="s">
        <v>87</v>
      </c>
      <c r="C253" s="25" t="s">
        <v>1255</v>
      </c>
      <c r="D253" s="25" t="s">
        <v>1256</v>
      </c>
      <c r="AF253" s="25">
        <v>1249.44323730469</v>
      </c>
      <c r="AG253" s="25">
        <v>1449.96252441406</v>
      </c>
      <c r="AH253" s="25">
        <v>1597.53466796875</v>
      </c>
      <c r="AI253" s="25">
        <v>1568.53662109375</v>
      </c>
      <c r="AJ253" s="25">
        <v>1487.49975585938</v>
      </c>
      <c r="AK253" s="25">
        <v>1417.935546875</v>
      </c>
      <c r="AL253" s="25">
        <v>1257.35009765625</v>
      </c>
      <c r="AM253" s="25">
        <v>1011.97937011719</v>
      </c>
      <c r="AN253" s="25">
        <v>935.97613525390602</v>
      </c>
      <c r="AO253" s="25">
        <v>872.69873046875</v>
      </c>
      <c r="AP253" s="25">
        <v>991.22039794921898</v>
      </c>
      <c r="AQ253" s="25">
        <v>835.2509765625</v>
      </c>
      <c r="AR253" s="25">
        <v>635.764404296875</v>
      </c>
      <c r="AS253" s="25">
        <v>658.3486328125</v>
      </c>
      <c r="AT253" s="25">
        <v>807.80194091796898</v>
      </c>
      <c r="AU253" s="25">
        <v>911.9111328125</v>
      </c>
      <c r="AV253" s="25">
        <v>1087.78564453125</v>
      </c>
      <c r="AW253" s="25">
        <v>1416.60375976563</v>
      </c>
      <c r="AX253" s="25">
        <v>1894.47082519531</v>
      </c>
      <c r="AY253" s="25">
        <v>2391.32397460938</v>
      </c>
      <c r="AZ253" s="25">
        <v>3197.93432617188</v>
      </c>
      <c r="BA253" s="25">
        <v>4066.5478515625</v>
      </c>
      <c r="BB253" s="25">
        <v>2639.3916015625</v>
      </c>
      <c r="BC253" s="25">
        <v>3078.42993164063</v>
      </c>
      <c r="BD253" s="25">
        <v>3704.82495117188</v>
      </c>
      <c r="BE253" s="25">
        <v>4004.80444335938</v>
      </c>
      <c r="BF253" s="25">
        <v>4187.73974609375</v>
      </c>
      <c r="BG253" s="25">
        <v>3104.64331054688</v>
      </c>
      <c r="BH253" s="25">
        <v>2124.66235351563</v>
      </c>
      <c r="BI253" s="25">
        <v>2187.73046875</v>
      </c>
      <c r="BJ253" s="25">
        <v>2638.326171875</v>
      </c>
      <c r="BK253" s="25">
        <v>3096.56176757813</v>
      </c>
      <c r="BL253" s="25">
        <v>3661.45629882813</v>
      </c>
      <c r="BM253" s="25">
        <v>3751.74072265625</v>
      </c>
      <c r="BN253" s="25">
        <v>4835.57177734375</v>
      </c>
    </row>
    <row r="254" spans="1:66" x14ac:dyDescent="0.25">
      <c r="A254" s="25" t="s">
        <v>1341</v>
      </c>
      <c r="B254" s="25" t="s">
        <v>563</v>
      </c>
      <c r="C254" s="25" t="s">
        <v>1255</v>
      </c>
      <c r="D254" s="25" t="s">
        <v>1256</v>
      </c>
      <c r="E254" s="25">
        <v>216.95107475202482</v>
      </c>
      <c r="F254" s="25">
        <v>195.20525531865837</v>
      </c>
      <c r="G254" s="25">
        <v>197.4113114929637</v>
      </c>
      <c r="H254" s="25">
        <v>202.26368796264427</v>
      </c>
      <c r="I254" s="25">
        <v>226.87518505294292</v>
      </c>
      <c r="J254" s="25">
        <v>247.66842413711942</v>
      </c>
      <c r="K254" s="25">
        <v>266.90866953489058</v>
      </c>
      <c r="L254" s="25">
        <v>262.31926799176921</v>
      </c>
      <c r="M254" s="25">
        <v>267.35203848183755</v>
      </c>
      <c r="N254" s="25">
        <v>292.44766844136615</v>
      </c>
      <c r="O254" s="25">
        <v>312.40989509473445</v>
      </c>
      <c r="P254" s="25">
        <v>331.68380704305389</v>
      </c>
      <c r="Q254" s="25">
        <v>368.7698391751174</v>
      </c>
      <c r="R254" s="25">
        <v>469.43095202689665</v>
      </c>
      <c r="S254" s="25">
        <v>570.49473661299055</v>
      </c>
      <c r="T254" s="25">
        <v>617.14429182217225</v>
      </c>
      <c r="U254" s="25">
        <v>639.17103606728233</v>
      </c>
      <c r="V254" s="25">
        <v>695.85601742784183</v>
      </c>
      <c r="W254" s="25">
        <v>734.45632120058872</v>
      </c>
      <c r="X254" s="25">
        <v>877.86908022242744</v>
      </c>
      <c r="Y254" s="25">
        <v>1005.1302908618788</v>
      </c>
      <c r="Z254" s="25">
        <v>1070.4875854992633</v>
      </c>
      <c r="AA254" s="25">
        <v>1005.922425127173</v>
      </c>
      <c r="AB254" s="25">
        <v>940.64182296093577</v>
      </c>
      <c r="AC254" s="25">
        <v>954.22172755276233</v>
      </c>
      <c r="AD254" s="25">
        <v>961.62089205557947</v>
      </c>
      <c r="AE254" s="25">
        <v>958.0838153771424</v>
      </c>
      <c r="AF254" s="25">
        <v>1005.8798031166842</v>
      </c>
      <c r="AG254" s="25">
        <v>1097.5926952643465</v>
      </c>
      <c r="AH254" s="25">
        <v>1143.0598018908172</v>
      </c>
      <c r="AI254" s="25">
        <v>1335.8192996913933</v>
      </c>
      <c r="AJ254" s="25">
        <v>1277.0566608958254</v>
      </c>
      <c r="AK254" s="25">
        <v>1314.7470491477006</v>
      </c>
      <c r="AL254" s="25">
        <v>1416.8872771123927</v>
      </c>
      <c r="AM254" s="25">
        <v>1552.0422431892687</v>
      </c>
      <c r="AN254" s="25">
        <v>1727.0380132519472</v>
      </c>
      <c r="AO254" s="25">
        <v>1858.8592643238048</v>
      </c>
      <c r="AP254" s="25">
        <v>1969.9554667640973</v>
      </c>
      <c r="AQ254" s="25">
        <v>1921.9294591470307</v>
      </c>
      <c r="AR254" s="25">
        <v>1798.9777609201285</v>
      </c>
      <c r="AS254" s="25">
        <v>1971.4228801522183</v>
      </c>
      <c r="AT254" s="25">
        <v>1964.5493386331273</v>
      </c>
      <c r="AU254" s="25">
        <v>1962.9617869435133</v>
      </c>
      <c r="AV254" s="25">
        <v>2181.0859544615128</v>
      </c>
      <c r="AW254" s="25">
        <v>2595.0891462928989</v>
      </c>
      <c r="AX254" s="25">
        <v>3095.9847847073816</v>
      </c>
      <c r="AY254" s="25">
        <v>3652.2533491150293</v>
      </c>
      <c r="AZ254" s="25">
        <v>4493.6523766928694</v>
      </c>
      <c r="BA254" s="25">
        <v>5443.1926640350412</v>
      </c>
      <c r="BB254" s="25">
        <v>5205.2068471387238</v>
      </c>
      <c r="BC254" s="25">
        <v>6300.0854124682764</v>
      </c>
      <c r="BD254" s="25">
        <v>7556.4834199373418</v>
      </c>
      <c r="BE254" s="25">
        <v>8031.9362100123017</v>
      </c>
      <c r="BF254" s="25">
        <v>8551.3361354108492</v>
      </c>
      <c r="BG254" s="25">
        <v>8746.2657033762007</v>
      </c>
      <c r="BH254" s="25">
        <v>8149.7518399725786</v>
      </c>
      <c r="BI254" s="25">
        <v>8041.0623240794139</v>
      </c>
      <c r="BJ254" s="25">
        <v>8834.5262262121996</v>
      </c>
      <c r="BK254" s="25">
        <v>9448.6348536614951</v>
      </c>
      <c r="BL254" s="25">
        <v>9548.200238357922</v>
      </c>
      <c r="BM254" s="25">
        <v>9166.4608540095669</v>
      </c>
      <c r="BN254" s="25">
        <v>10835.523168453168</v>
      </c>
    </row>
    <row r="255" spans="1:66" x14ac:dyDescent="0.25">
      <c r="A255" s="25" t="s">
        <v>514</v>
      </c>
      <c r="B255" s="25" t="s">
        <v>150</v>
      </c>
      <c r="C255" s="25" t="s">
        <v>1255</v>
      </c>
      <c r="D255" s="25" t="s">
        <v>1256</v>
      </c>
      <c r="E255" s="25">
        <v>489.35072495475339</v>
      </c>
      <c r="F255" s="25">
        <v>601.70300271625138</v>
      </c>
      <c r="G255" s="25">
        <v>656.71322683386836</v>
      </c>
      <c r="H255" s="25">
        <v>584.29163352088995</v>
      </c>
      <c r="I255" s="25">
        <v>741.24499798571071</v>
      </c>
      <c r="J255" s="25">
        <v>701.70471815462565</v>
      </c>
      <c r="K255" s="25">
        <v>664.43984108196446</v>
      </c>
      <c r="L255" s="25">
        <v>580.97025880594799</v>
      </c>
      <c r="M255" s="25">
        <v>574.3468825476042</v>
      </c>
      <c r="N255" s="25">
        <v>717.14094799853012</v>
      </c>
      <c r="O255" s="25">
        <v>760.58706483757317</v>
      </c>
      <c r="P255" s="25">
        <v>996.08806656965567</v>
      </c>
      <c r="Q255" s="25">
        <v>775.98815980212464</v>
      </c>
      <c r="R255" s="25">
        <v>1404.7265567505626</v>
      </c>
      <c r="S255" s="25">
        <v>1448.3258112675815</v>
      </c>
      <c r="T255" s="25">
        <v>1250.2008083173955</v>
      </c>
      <c r="U255" s="25">
        <v>1290.6309107412319</v>
      </c>
      <c r="V255" s="25">
        <v>1440.2266545917601</v>
      </c>
      <c r="W255" s="25">
        <v>1707.4855872578642</v>
      </c>
      <c r="X255" s="25">
        <v>2479.9625090130758</v>
      </c>
      <c r="Y255" s="25">
        <v>3485.9911029829509</v>
      </c>
      <c r="Z255" s="25">
        <v>3764.8215040473101</v>
      </c>
      <c r="AA255" s="25">
        <v>3107.400832086917</v>
      </c>
      <c r="AB255" s="25">
        <v>1716.1785669117555</v>
      </c>
      <c r="AC255" s="25">
        <v>1620.9345616764751</v>
      </c>
      <c r="AD255" s="25">
        <v>1571.3059998571105</v>
      </c>
      <c r="AE255" s="25">
        <v>1940.2144253526624</v>
      </c>
      <c r="AF255" s="25">
        <v>2415.9037193634595</v>
      </c>
      <c r="AG255" s="25">
        <v>2676.5333812507083</v>
      </c>
      <c r="AH255" s="25">
        <v>2732.2875345476391</v>
      </c>
      <c r="AI255" s="25">
        <v>2990.3671327391467</v>
      </c>
      <c r="AJ255" s="25">
        <v>3578.2881571244261</v>
      </c>
      <c r="AK255" s="25">
        <v>4082.5383626745088</v>
      </c>
      <c r="AL255" s="25">
        <v>4721.0076483697776</v>
      </c>
      <c r="AM255" s="25">
        <v>5458.8673605579988</v>
      </c>
      <c r="AN255" s="25">
        <v>5985.1169942237048</v>
      </c>
      <c r="AO255" s="25">
        <v>6317.5618765058589</v>
      </c>
      <c r="AP255" s="25">
        <v>7329.8669392863958</v>
      </c>
      <c r="AQ255" s="25">
        <v>7713.6187684524848</v>
      </c>
      <c r="AR255" s="25">
        <v>7250.2747700261125</v>
      </c>
      <c r="AS255" s="25">
        <v>6875.0254694637242</v>
      </c>
      <c r="AT255" s="25">
        <v>6284.4596800377321</v>
      </c>
      <c r="AU255" s="25">
        <v>4090.8918876726511</v>
      </c>
      <c r="AV255" s="25">
        <v>3624.2056853979038</v>
      </c>
      <c r="AW255" s="25">
        <v>4120.544205250023</v>
      </c>
      <c r="AX255" s="25">
        <v>5226.9440998249647</v>
      </c>
      <c r="AY255" s="25">
        <v>5887.8451622416342</v>
      </c>
      <c r="AZ255" s="25">
        <v>7026.5030553929673</v>
      </c>
      <c r="BA255" s="25">
        <v>9091.0790391691953</v>
      </c>
      <c r="BB255" s="25">
        <v>9451.9324486993428</v>
      </c>
      <c r="BC255" s="25">
        <v>11992.02376582734</v>
      </c>
      <c r="BD255" s="25">
        <v>14236.714995735947</v>
      </c>
      <c r="BE255" s="25">
        <v>15171.580173422677</v>
      </c>
      <c r="BF255" s="25">
        <v>16973.689236471815</v>
      </c>
      <c r="BG255" s="25">
        <v>16831.948194372064</v>
      </c>
      <c r="BH255" s="25">
        <v>15613.745968182426</v>
      </c>
      <c r="BI255" s="25">
        <v>16715.633474625283</v>
      </c>
      <c r="BJ255" s="25">
        <v>18690.893840141114</v>
      </c>
      <c r="BK255" s="25">
        <v>18703.860292447818</v>
      </c>
      <c r="BL255" s="25">
        <v>17688.015007689984</v>
      </c>
      <c r="BM255" s="25">
        <v>15418.815308909603</v>
      </c>
      <c r="BN255" s="25">
        <v>17020.648636296941</v>
      </c>
    </row>
    <row r="256" spans="1:66" x14ac:dyDescent="0.25">
      <c r="A256" s="25" t="s">
        <v>521</v>
      </c>
      <c r="B256" s="25" t="s">
        <v>41</v>
      </c>
      <c r="C256" s="25" t="s">
        <v>1255</v>
      </c>
      <c r="D256" s="25" t="s">
        <v>1256</v>
      </c>
      <c r="E256" s="25">
        <v>3007.1234453786165</v>
      </c>
      <c r="F256" s="25">
        <v>3066.5628691661541</v>
      </c>
      <c r="G256" s="25">
        <v>3243.8430775498828</v>
      </c>
      <c r="H256" s="25">
        <v>3374.5151710508239</v>
      </c>
      <c r="I256" s="25">
        <v>3573.9411847474321</v>
      </c>
      <c r="J256" s="25">
        <v>3827.5271097203854</v>
      </c>
      <c r="K256" s="25">
        <v>4146.3166463166463</v>
      </c>
      <c r="L256" s="25">
        <v>4336.4265872217075</v>
      </c>
      <c r="M256" s="25">
        <v>4695.9233904317762</v>
      </c>
      <c r="N256" s="25">
        <v>5032.1447426200311</v>
      </c>
      <c r="O256" s="25">
        <v>5234.2966662114977</v>
      </c>
      <c r="P256" s="25">
        <v>5609.3825995251873</v>
      </c>
      <c r="Q256" s="25">
        <v>6094.0179898616461</v>
      </c>
      <c r="R256" s="25">
        <v>6726.3589559669481</v>
      </c>
      <c r="S256" s="25">
        <v>7225.6913595256574</v>
      </c>
      <c r="T256" s="25">
        <v>7801.4566635644269</v>
      </c>
      <c r="U256" s="25">
        <v>8592.2535372761249</v>
      </c>
      <c r="V256" s="25">
        <v>9452.5765191451101</v>
      </c>
      <c r="W256" s="25">
        <v>10564.94822202754</v>
      </c>
      <c r="X256" s="25">
        <v>11674.181866654817</v>
      </c>
      <c r="Y256" s="25">
        <v>12574.791506216305</v>
      </c>
      <c r="Z256" s="25">
        <v>13976.105392520025</v>
      </c>
      <c r="AA256" s="25">
        <v>14433.787727052973</v>
      </c>
      <c r="AB256" s="25">
        <v>15543.893717492472</v>
      </c>
      <c r="AC256" s="25">
        <v>17121.225484999472</v>
      </c>
      <c r="AD256" s="25">
        <v>18236.827726500898</v>
      </c>
      <c r="AE256" s="25">
        <v>19071.227194929477</v>
      </c>
      <c r="AF256" s="25">
        <v>20038.941099265754</v>
      </c>
      <c r="AG256" s="25">
        <v>21417.011930519144</v>
      </c>
      <c r="AH256" s="25">
        <v>22857.154433005562</v>
      </c>
      <c r="AI256" s="25">
        <v>23888.60000881329</v>
      </c>
      <c r="AJ256" s="25">
        <v>24342.25890481894</v>
      </c>
      <c r="AK256" s="25">
        <v>25418.990776331895</v>
      </c>
      <c r="AL256" s="25">
        <v>26387.293733817074</v>
      </c>
      <c r="AM256" s="25">
        <v>27694.853416234047</v>
      </c>
      <c r="AN256" s="25">
        <v>28690.875701334695</v>
      </c>
      <c r="AO256" s="25">
        <v>29967.712718174866</v>
      </c>
      <c r="AP256" s="25">
        <v>31459.138980477303</v>
      </c>
      <c r="AQ256" s="25">
        <v>32853.676952300855</v>
      </c>
      <c r="AR256" s="25">
        <v>34515.390227207572</v>
      </c>
      <c r="AS256" s="25">
        <v>36329.956072710193</v>
      </c>
      <c r="AT256" s="25">
        <v>37133.623113437039</v>
      </c>
      <c r="AU256" s="25">
        <v>37997.759657305127</v>
      </c>
      <c r="AV256" s="25">
        <v>39490.274955700712</v>
      </c>
      <c r="AW256" s="25">
        <v>41724.631628762399</v>
      </c>
      <c r="AX256" s="25">
        <v>44123.407067905515</v>
      </c>
      <c r="AY256" s="25">
        <v>46302.000880005624</v>
      </c>
      <c r="AZ256" s="25">
        <v>48050.223777113504</v>
      </c>
      <c r="BA256" s="25">
        <v>48570.045980458555</v>
      </c>
      <c r="BB256" s="25">
        <v>47194.94335473355</v>
      </c>
      <c r="BC256" s="25">
        <v>48650.643128333555</v>
      </c>
      <c r="BD256" s="25">
        <v>50065.966504174205</v>
      </c>
      <c r="BE256" s="25">
        <v>51784.418573883733</v>
      </c>
      <c r="BF256" s="25">
        <v>53291.127689140565</v>
      </c>
      <c r="BG256" s="25">
        <v>55123.84978690464</v>
      </c>
      <c r="BH256" s="25">
        <v>56762.729451598891</v>
      </c>
      <c r="BI256" s="25">
        <v>57866.744934109141</v>
      </c>
      <c r="BJ256" s="25">
        <v>59914.777796976035</v>
      </c>
      <c r="BK256" s="25">
        <v>62805.253757991733</v>
      </c>
      <c r="BL256" s="25">
        <v>65094.799428792903</v>
      </c>
      <c r="BM256" s="25">
        <v>63027.67952671527</v>
      </c>
      <c r="BN256" s="25">
        <v>69287.536587952272</v>
      </c>
    </row>
    <row r="257" spans="1:66" x14ac:dyDescent="0.25">
      <c r="A257" s="25" t="s">
        <v>355</v>
      </c>
      <c r="B257" s="25" t="s">
        <v>121</v>
      </c>
      <c r="C257" s="25" t="s">
        <v>1255</v>
      </c>
      <c r="D257" s="25" t="s">
        <v>1256</v>
      </c>
      <c r="AI257" s="25">
        <v>651.41920613736306</v>
      </c>
      <c r="AJ257" s="25">
        <v>652.8074752874295</v>
      </c>
      <c r="AK257" s="25">
        <v>603.35201529643791</v>
      </c>
      <c r="AL257" s="25">
        <v>596.98358561257623</v>
      </c>
      <c r="AM257" s="25">
        <v>576.44711045339204</v>
      </c>
      <c r="AN257" s="25">
        <v>585.93236416113461</v>
      </c>
      <c r="AO257" s="25">
        <v>600.59815782858402</v>
      </c>
      <c r="AP257" s="25">
        <v>623.00265236763869</v>
      </c>
      <c r="AQ257" s="25">
        <v>623.21613283598492</v>
      </c>
      <c r="AR257" s="25">
        <v>702.48074408887271</v>
      </c>
      <c r="AS257" s="25">
        <v>558.22680237700013</v>
      </c>
      <c r="AT257" s="25">
        <v>456.7062895115829</v>
      </c>
      <c r="AU257" s="25">
        <v>383.34306799074233</v>
      </c>
      <c r="AV257" s="25">
        <v>396.37797902663289</v>
      </c>
      <c r="AW257" s="25">
        <v>465.11988694402487</v>
      </c>
      <c r="AX257" s="25">
        <v>546.77685018555155</v>
      </c>
      <c r="AY257" s="25">
        <v>654.28383728328504</v>
      </c>
      <c r="AZ257" s="25">
        <v>830.40769420432196</v>
      </c>
      <c r="BA257" s="25">
        <v>1082.286025016987</v>
      </c>
      <c r="BB257" s="25">
        <v>1213.2653281638804</v>
      </c>
      <c r="BC257" s="25">
        <v>1742.3492564507694</v>
      </c>
      <c r="BD257" s="25">
        <v>2051.1295151641821</v>
      </c>
      <c r="BE257" s="25">
        <v>2267.6232753551167</v>
      </c>
      <c r="BF257" s="25">
        <v>2419.7187034548433</v>
      </c>
      <c r="BG257" s="25">
        <v>2628.4600075793574</v>
      </c>
      <c r="BH257" s="25">
        <v>2753.9710721994866</v>
      </c>
      <c r="BI257" s="25">
        <v>2704.6771879816811</v>
      </c>
      <c r="BJ257" s="25">
        <v>1916.7646424677932</v>
      </c>
      <c r="BK257" s="25">
        <v>1597.0683366108963</v>
      </c>
      <c r="BL257" s="25">
        <v>1784.0098160819514</v>
      </c>
      <c r="BM257" s="25">
        <v>1749.655815322059</v>
      </c>
      <c r="BN257" s="25">
        <v>1983.0647228899177</v>
      </c>
    </row>
    <row r="258" spans="1:66" x14ac:dyDescent="0.25">
      <c r="A258" s="25" t="s">
        <v>486</v>
      </c>
      <c r="B258" s="25" t="s">
        <v>248</v>
      </c>
      <c r="C258" s="25" t="s">
        <v>1255</v>
      </c>
      <c r="D258" s="25" t="s">
        <v>1256</v>
      </c>
      <c r="E258" s="25">
        <v>161.37529676034555</v>
      </c>
      <c r="F258" s="25">
        <v>170.38121086439426</v>
      </c>
      <c r="G258" s="25">
        <v>174.49607707134885</v>
      </c>
      <c r="H258" s="25">
        <v>162.80545247237745</v>
      </c>
      <c r="I258" s="25">
        <v>173.38734152104865</v>
      </c>
      <c r="J258" s="25">
        <v>175.65844773924516</v>
      </c>
      <c r="K258" s="25">
        <v>185.25395922597005</v>
      </c>
      <c r="L258" s="25">
        <v>180.3982493866794</v>
      </c>
      <c r="M258" s="25">
        <v>173.12746015812684</v>
      </c>
      <c r="N258" s="25">
        <v>185.89850946240159</v>
      </c>
      <c r="O258" s="25">
        <v>203.86515066131867</v>
      </c>
      <c r="P258" s="25">
        <v>219.16764875634729</v>
      </c>
      <c r="Q258" s="25">
        <v>298.18604265253265</v>
      </c>
      <c r="R258" s="25">
        <v>322.42086407386233</v>
      </c>
      <c r="S258" s="25">
        <v>347.96989852007664</v>
      </c>
      <c r="T258" s="25">
        <v>347.43286171161861</v>
      </c>
      <c r="U258" s="25">
        <v>339.13666797278597</v>
      </c>
      <c r="V258" s="25">
        <v>505.10871015527749</v>
      </c>
      <c r="W258" s="25">
        <v>616.53667600398705</v>
      </c>
      <c r="X258" s="25">
        <v>713.46786851478316</v>
      </c>
      <c r="Y258" s="25">
        <v>818.76916283465209</v>
      </c>
      <c r="Z258" s="25">
        <v>1006.3835335448817</v>
      </c>
      <c r="AA258" s="25">
        <v>1112.5050445780971</v>
      </c>
      <c r="AB258" s="25">
        <v>1186.5419481693564</v>
      </c>
      <c r="AC258" s="25">
        <v>1301.1196016205843</v>
      </c>
      <c r="AD258" s="25">
        <v>1393.6605186950151</v>
      </c>
      <c r="AE258" s="25">
        <v>1528.713579237829</v>
      </c>
      <c r="AF258" s="25">
        <v>1657.9070620594628</v>
      </c>
      <c r="AG258" s="25">
        <v>1884.1740361445991</v>
      </c>
      <c r="AH258" s="25">
        <v>2005.6317977997983</v>
      </c>
      <c r="AI258" s="25">
        <v>2236.1978124893399</v>
      </c>
      <c r="AJ258" s="25">
        <v>2364.5253834913483</v>
      </c>
      <c r="AK258" s="25">
        <v>2575.0693022628616</v>
      </c>
      <c r="AL258" s="25">
        <v>2650.1111426506664</v>
      </c>
      <c r="AM258" s="25">
        <v>2678.5093054445906</v>
      </c>
      <c r="AN258" s="25">
        <v>2924.8299973844432</v>
      </c>
      <c r="AO258" s="25">
        <v>3069.8247769453424</v>
      </c>
      <c r="AP258" s="25">
        <v>3223.2297175065605</v>
      </c>
      <c r="AQ258" s="25">
        <v>3465.6239253343338</v>
      </c>
      <c r="AR258" s="25">
        <v>3625.7205025706271</v>
      </c>
      <c r="AS258" s="25">
        <v>3970.2936224881787</v>
      </c>
      <c r="AT258" s="25">
        <v>4282.690402534542</v>
      </c>
      <c r="AU258" s="25">
        <v>4512.3627266255844</v>
      </c>
      <c r="AV258" s="25">
        <v>4699.7922774089184</v>
      </c>
      <c r="AW258" s="25">
        <v>5067.2702736622359</v>
      </c>
      <c r="AX258" s="25">
        <v>5339.3935508934046</v>
      </c>
      <c r="AY258" s="25">
        <v>5925.3158957101941</v>
      </c>
      <c r="AZ258" s="25">
        <v>6575.9580352210887</v>
      </c>
      <c r="BA258" s="25">
        <v>6758.823844061606</v>
      </c>
      <c r="BB258" s="25">
        <v>6595.9964520353387</v>
      </c>
      <c r="BC258" s="25">
        <v>6654.7929074674139</v>
      </c>
      <c r="BD258" s="25">
        <v>6590.004788828126</v>
      </c>
      <c r="BE258" s="25">
        <v>6732.4443225230334</v>
      </c>
      <c r="BF258" s="25">
        <v>7040.6286153321607</v>
      </c>
      <c r="BG258" s="25">
        <v>7081.0654778366315</v>
      </c>
      <c r="BH258" s="25">
        <v>7207.1707591227987</v>
      </c>
      <c r="BI258" s="25">
        <v>7438.7922120214143</v>
      </c>
      <c r="BJ258" s="25">
        <v>7717.8465459733961</v>
      </c>
      <c r="BK258" s="25">
        <v>8024.0284958436923</v>
      </c>
      <c r="BL258" s="25">
        <v>8229.7224861375598</v>
      </c>
      <c r="BM258" s="25">
        <v>7860.8213543710717</v>
      </c>
      <c r="BN258" s="25">
        <v>7996.6140019084542</v>
      </c>
    </row>
    <row r="259" spans="1:66" x14ac:dyDescent="0.25">
      <c r="A259" s="25" t="s">
        <v>515</v>
      </c>
      <c r="B259" s="25" t="s">
        <v>1342</v>
      </c>
      <c r="C259" s="25" t="s">
        <v>1255</v>
      </c>
      <c r="D259" s="25" t="s">
        <v>1256</v>
      </c>
      <c r="E259" s="25">
        <v>955.44641807470146</v>
      </c>
      <c r="F259" s="25">
        <v>970.35639839683938</v>
      </c>
      <c r="G259" s="25">
        <v>1023.355236774767</v>
      </c>
      <c r="H259" s="25">
        <v>1077.403050663424</v>
      </c>
      <c r="I259" s="25">
        <v>864.47122107213715</v>
      </c>
      <c r="J259" s="25">
        <v>869.53502253780903</v>
      </c>
      <c r="K259" s="25">
        <v>876.15392638284925</v>
      </c>
      <c r="L259" s="25">
        <v>892.87946484376391</v>
      </c>
      <c r="M259" s="25">
        <v>937.59867120331126</v>
      </c>
      <c r="N259" s="25">
        <v>930.92621234619401</v>
      </c>
      <c r="O259" s="25">
        <v>1014.4532632168198</v>
      </c>
      <c r="P259" s="25">
        <v>1105.6226782717065</v>
      </c>
      <c r="Q259" s="25">
        <v>1155.4040763404264</v>
      </c>
      <c r="R259" s="25">
        <v>1367.9122737931998</v>
      </c>
      <c r="S259" s="25">
        <v>2036.4378488491213</v>
      </c>
      <c r="T259" s="25">
        <v>2082.3100388475887</v>
      </c>
      <c r="U259" s="25">
        <v>2314.9903283047443</v>
      </c>
      <c r="V259" s="25">
        <v>2593.0764884404512</v>
      </c>
      <c r="W259" s="25">
        <v>2737.0016713000609</v>
      </c>
      <c r="X259" s="25">
        <v>3270.6009864120101</v>
      </c>
      <c r="Y259" s="25">
        <v>3893.6973462219539</v>
      </c>
      <c r="Z259" s="25">
        <v>4252.3375205566499</v>
      </c>
      <c r="AA259" s="25">
        <v>4228.9026479076729</v>
      </c>
      <c r="AB259" s="25">
        <v>4108.4810061545131</v>
      </c>
      <c r="AC259" s="25">
        <v>3555.8062326679396</v>
      </c>
      <c r="AD259" s="25">
        <v>3577.78343228627</v>
      </c>
      <c r="AE259" s="25">
        <v>3398.1321707332663</v>
      </c>
      <c r="AF259" s="25">
        <v>2634.2202500721432</v>
      </c>
      <c r="AG259" s="25">
        <v>3220.8619135991489</v>
      </c>
      <c r="AH259" s="25">
        <v>2270.9577986178092</v>
      </c>
      <c r="AI259" s="25">
        <v>2475.3804725457285</v>
      </c>
      <c r="AJ259" s="25">
        <v>2661.0338508338355</v>
      </c>
      <c r="AK259" s="25">
        <v>2938.1601966453063</v>
      </c>
      <c r="AL259" s="25">
        <v>2857.9386595176197</v>
      </c>
      <c r="AM259" s="25">
        <v>2720.3670626655962</v>
      </c>
      <c r="AN259" s="25">
        <v>3529.5891281788217</v>
      </c>
      <c r="AO259" s="25">
        <v>3151.2692782697382</v>
      </c>
      <c r="AP259" s="25">
        <v>3758.8449343974385</v>
      </c>
      <c r="AQ259" s="25">
        <v>3921.7184738400993</v>
      </c>
      <c r="AR259" s="25">
        <v>4127.1089814784791</v>
      </c>
      <c r="AS259" s="25">
        <v>4842.0366011482247</v>
      </c>
      <c r="AT259" s="25">
        <v>4986.6757883716746</v>
      </c>
      <c r="AU259" s="25">
        <v>3700.8797400637736</v>
      </c>
      <c r="AV259" s="25">
        <v>3272.6150236911812</v>
      </c>
      <c r="AW259" s="25">
        <v>4325.6967558755796</v>
      </c>
      <c r="AX259" s="25">
        <v>5504.9772404614769</v>
      </c>
      <c r="AY259" s="25">
        <v>6833.3789118026289</v>
      </c>
      <c r="AZ259" s="25">
        <v>8454.4695357102082</v>
      </c>
      <c r="BA259" s="25">
        <v>11432.745924725827</v>
      </c>
      <c r="BB259" s="25">
        <v>11765.099756607824</v>
      </c>
      <c r="BC259" s="25">
        <v>13825.357116081779</v>
      </c>
      <c r="BD259" s="25">
        <v>10955.538014182066</v>
      </c>
      <c r="BE259" s="25">
        <v>12986.222692149218</v>
      </c>
      <c r="BF259" s="25">
        <v>12457.76860176658</v>
      </c>
      <c r="BG259" s="25">
        <v>16055.645317382641</v>
      </c>
    </row>
    <row r="260" spans="1:66" x14ac:dyDescent="0.25">
      <c r="A260" s="25" t="s">
        <v>466</v>
      </c>
      <c r="B260" s="25" t="s">
        <v>210</v>
      </c>
      <c r="C260" s="25" t="s">
        <v>1255</v>
      </c>
      <c r="D260" s="25" t="s">
        <v>1256</v>
      </c>
    </row>
    <row r="261" spans="1:66" x14ac:dyDescent="0.25">
      <c r="A261" s="25" t="s">
        <v>492</v>
      </c>
      <c r="B261" s="25" t="s">
        <v>1343</v>
      </c>
      <c r="C261" s="25" t="s">
        <v>1255</v>
      </c>
      <c r="D261" s="25" t="s">
        <v>1256</v>
      </c>
      <c r="AU261" s="25">
        <v>30062.022505045665</v>
      </c>
      <c r="AV261" s="25">
        <v>31731.256624118705</v>
      </c>
      <c r="AW261" s="25">
        <v>35006.361440451386</v>
      </c>
      <c r="AX261" s="25">
        <v>40828.746092777517</v>
      </c>
      <c r="AY261" s="25">
        <v>41377.146600965221</v>
      </c>
      <c r="AZ261" s="25">
        <v>44158.505404432464</v>
      </c>
      <c r="BA261" s="25">
        <v>39152.375065730601</v>
      </c>
      <c r="BB261" s="25">
        <v>38753.182539389687</v>
      </c>
      <c r="BC261" s="25">
        <v>39905.128418099433</v>
      </c>
      <c r="BD261" s="25">
        <v>38997.13731646505</v>
      </c>
      <c r="BE261" s="25">
        <v>37795.319259067546</v>
      </c>
      <c r="BF261" s="25">
        <v>34597.976694032819</v>
      </c>
      <c r="BG261" s="25">
        <v>33045.364379599931</v>
      </c>
      <c r="BH261" s="25">
        <v>34007.352941176468</v>
      </c>
      <c r="BI261" s="25">
        <v>35324.974887458608</v>
      </c>
      <c r="BJ261" s="25">
        <v>35365.069303977405</v>
      </c>
      <c r="BK261" s="25">
        <v>36653.863048008898</v>
      </c>
      <c r="BL261" s="25">
        <v>38596.030711828178</v>
      </c>
      <c r="BM261" s="25">
        <v>39552.168595352341</v>
      </c>
    </row>
    <row r="262" spans="1:66" x14ac:dyDescent="0.25">
      <c r="A262" s="25" t="s">
        <v>386</v>
      </c>
      <c r="B262" s="25" t="s">
        <v>64</v>
      </c>
      <c r="C262" s="25" t="s">
        <v>1255</v>
      </c>
      <c r="D262" s="25" t="s">
        <v>1256</v>
      </c>
      <c r="AD262" s="25">
        <v>231.45228582618338</v>
      </c>
      <c r="AE262" s="25">
        <v>422.7802976604753</v>
      </c>
      <c r="AF262" s="25">
        <v>575.46268268413235</v>
      </c>
      <c r="AG262" s="25">
        <v>390.41222344154755</v>
      </c>
      <c r="AH262" s="25">
        <v>94.564735238770638</v>
      </c>
      <c r="AI262" s="25">
        <v>95.18825998128429</v>
      </c>
      <c r="AJ262" s="25">
        <v>138.44745038101684</v>
      </c>
      <c r="AK262" s="25">
        <v>139.20012283306198</v>
      </c>
      <c r="AL262" s="25">
        <v>182.30840175911277</v>
      </c>
      <c r="AM262" s="25">
        <v>221.12917523053594</v>
      </c>
      <c r="AN262" s="25">
        <v>276.81266281538166</v>
      </c>
      <c r="AO262" s="25">
        <v>324.14722393058372</v>
      </c>
      <c r="AP262" s="25">
        <v>348.01740710017623</v>
      </c>
      <c r="AQ262" s="25">
        <v>348.32431726469093</v>
      </c>
      <c r="AR262" s="25">
        <v>362.91950280114224</v>
      </c>
      <c r="AS262" s="25">
        <v>390.09333093426619</v>
      </c>
      <c r="AT262" s="25">
        <v>404.80786122928225</v>
      </c>
      <c r="AU262" s="25">
        <v>430.05287241357286</v>
      </c>
      <c r="AV262" s="25">
        <v>480.57983425694897</v>
      </c>
      <c r="AW262" s="25">
        <v>546.90961901082881</v>
      </c>
      <c r="AX262" s="25">
        <v>687.47972739161128</v>
      </c>
      <c r="AY262" s="25">
        <v>784.37237593035377</v>
      </c>
      <c r="AZ262" s="25">
        <v>906.28422993851439</v>
      </c>
      <c r="BA262" s="25">
        <v>1149.4244952418335</v>
      </c>
      <c r="BB262" s="25">
        <v>1217.2685832576626</v>
      </c>
      <c r="BC262" s="25">
        <v>1673.3292888042031</v>
      </c>
      <c r="BD262" s="25">
        <v>1942.0870103455463</v>
      </c>
      <c r="BE262" s="25">
        <v>2178.0431710645962</v>
      </c>
      <c r="BF262" s="25">
        <v>2354.8741173610924</v>
      </c>
      <c r="BG262" s="25">
        <v>2545.4167677894102</v>
      </c>
      <c r="BH262" s="25">
        <v>2581.6224415736065</v>
      </c>
      <c r="BI262" s="25">
        <v>2745.5655879378314</v>
      </c>
      <c r="BJ262" s="25">
        <v>2974.1172285185849</v>
      </c>
      <c r="BK262" s="25">
        <v>3230.9277125746062</v>
      </c>
      <c r="BL262" s="25">
        <v>3425.0892534479331</v>
      </c>
      <c r="BM262" s="25">
        <v>3526.2745793962413</v>
      </c>
      <c r="BN262" s="25">
        <v>3694.0190462185165</v>
      </c>
    </row>
    <row r="263" spans="1:66" x14ac:dyDescent="0.25">
      <c r="A263" s="25" t="s">
        <v>528</v>
      </c>
      <c r="B263" s="25" t="s">
        <v>249</v>
      </c>
      <c r="C263" s="25" t="s">
        <v>1255</v>
      </c>
      <c r="D263" s="25" t="s">
        <v>1256</v>
      </c>
      <c r="X263" s="25">
        <v>1059.6735055536515</v>
      </c>
      <c r="Y263" s="25">
        <v>1048.3355903152426</v>
      </c>
      <c r="Z263" s="25">
        <v>959.81134600543442</v>
      </c>
      <c r="AA263" s="25">
        <v>943.19438971702277</v>
      </c>
      <c r="AB263" s="25">
        <v>945.06657267279468</v>
      </c>
      <c r="AC263" s="25">
        <v>1137.1382783322276</v>
      </c>
      <c r="AD263" s="25">
        <v>1014.3659902236647</v>
      </c>
      <c r="AE263" s="25">
        <v>951.20563761880351</v>
      </c>
      <c r="AF263" s="25">
        <v>1024.9066584407426</v>
      </c>
      <c r="AG263" s="25">
        <v>1136.609998874158</v>
      </c>
      <c r="AH263" s="25">
        <v>1078.5162717101075</v>
      </c>
      <c r="AI263" s="25">
        <v>1152.1692460798108</v>
      </c>
      <c r="AJ263" s="25">
        <v>1335.8336035141208</v>
      </c>
      <c r="AK263" s="25">
        <v>1347.430173534812</v>
      </c>
      <c r="AL263" s="25">
        <v>1255.0900707251458</v>
      </c>
      <c r="AM263" s="25">
        <v>1423.8966019843401</v>
      </c>
      <c r="AN263" s="25">
        <v>1482.705562422366</v>
      </c>
      <c r="AO263" s="25">
        <v>1522.0622083881049</v>
      </c>
      <c r="AP263" s="25">
        <v>1559.4322399404393</v>
      </c>
      <c r="AQ263" s="25">
        <v>1473.6661144259645</v>
      </c>
      <c r="AR263" s="25">
        <v>1478.5857402407403</v>
      </c>
      <c r="AS263" s="25">
        <v>1470.6358699574291</v>
      </c>
      <c r="AT263" s="25">
        <v>1363.1850584297265</v>
      </c>
      <c r="AU263" s="25">
        <v>1354.1002428917984</v>
      </c>
      <c r="AV263" s="25">
        <v>1580.5756336527345</v>
      </c>
      <c r="AW263" s="25">
        <v>1788.1222063638982</v>
      </c>
      <c r="AX263" s="25">
        <v>1887.2265762755903</v>
      </c>
      <c r="AY263" s="25">
        <v>2049.53280915594</v>
      </c>
      <c r="AZ263" s="25">
        <v>2352.9732553572699</v>
      </c>
      <c r="BA263" s="25">
        <v>2629.0531242619363</v>
      </c>
      <c r="BB263" s="25">
        <v>2573.8890149617764</v>
      </c>
      <c r="BC263" s="25">
        <v>2839.4063403179807</v>
      </c>
      <c r="BD263" s="25">
        <v>3173.8220217500834</v>
      </c>
      <c r="BE263" s="25">
        <v>2997.2934319816954</v>
      </c>
      <c r="BF263" s="25">
        <v>2954.7745112565194</v>
      </c>
      <c r="BG263" s="25">
        <v>2926.6799599293154</v>
      </c>
      <c r="BH263" s="25">
        <v>2695.6661859797309</v>
      </c>
      <c r="BI263" s="25">
        <v>2805.6653201640415</v>
      </c>
      <c r="BJ263" s="25">
        <v>3082.5400545888165</v>
      </c>
      <c r="BK263" s="25">
        <v>3125.4360141144425</v>
      </c>
      <c r="BL263" s="25">
        <v>3122.9825985638122</v>
      </c>
      <c r="BM263" s="25">
        <v>2919.8367999834759</v>
      </c>
      <c r="BN263" s="25">
        <v>3127.4462477410098</v>
      </c>
    </row>
    <row r="264" spans="1:66" x14ac:dyDescent="0.25">
      <c r="A264" s="25" t="s">
        <v>1162</v>
      </c>
      <c r="B264" s="25" t="s">
        <v>35</v>
      </c>
      <c r="C264" s="25" t="s">
        <v>1255</v>
      </c>
      <c r="D264" s="25" t="s">
        <v>1256</v>
      </c>
      <c r="E264" s="25">
        <v>459.09673541105639</v>
      </c>
      <c r="F264" s="25">
        <v>471.54420119966858</v>
      </c>
      <c r="G264" s="25">
        <v>496.16553298216718</v>
      </c>
      <c r="H264" s="25">
        <v>523.98974089020783</v>
      </c>
      <c r="I264" s="25">
        <v>562.18636371603475</v>
      </c>
      <c r="J264" s="25">
        <v>600.10795893059583</v>
      </c>
      <c r="K264" s="25">
        <v>637.82201347742227</v>
      </c>
      <c r="L264" s="25">
        <v>665.05520572499699</v>
      </c>
      <c r="M264" s="25">
        <v>703.36165661225562</v>
      </c>
      <c r="N264" s="25">
        <v>759.93392466986347</v>
      </c>
      <c r="O264" s="25">
        <v>813.89774117092679</v>
      </c>
      <c r="P264" s="25">
        <v>880.2663597507244</v>
      </c>
      <c r="Q264" s="25">
        <v>994.69422007924175</v>
      </c>
      <c r="R264" s="25">
        <v>1189.9466689107664</v>
      </c>
      <c r="S264" s="25">
        <v>1345.5588164207059</v>
      </c>
      <c r="T264" s="25">
        <v>1471.5027968751483</v>
      </c>
      <c r="U264" s="25">
        <v>1571.3894708306561</v>
      </c>
      <c r="V264" s="25">
        <v>1746.6808525421875</v>
      </c>
      <c r="W264" s="25">
        <v>2021.6122277932175</v>
      </c>
      <c r="X264" s="25">
        <v>2307.3622892223948</v>
      </c>
      <c r="Y264" s="25">
        <v>2556.9549203737852</v>
      </c>
      <c r="Z264" s="25">
        <v>2599.2979407247562</v>
      </c>
      <c r="AA264" s="25">
        <v>2527.6740295495206</v>
      </c>
      <c r="AB264" s="25">
        <v>2532.6231914134146</v>
      </c>
      <c r="AC264" s="25">
        <v>2579.8572134550259</v>
      </c>
      <c r="AD264" s="25">
        <v>2657.4963406388683</v>
      </c>
      <c r="AE264" s="25">
        <v>3087.5317346090569</v>
      </c>
      <c r="AF264" s="25">
        <v>3452.7768164687373</v>
      </c>
      <c r="AG264" s="25">
        <v>3790.8070867788083</v>
      </c>
      <c r="AH264" s="25">
        <v>3890.962052890593</v>
      </c>
      <c r="AI264" s="25">
        <v>4314.3387150900053</v>
      </c>
      <c r="AJ264" s="25">
        <v>4426.0345771749089</v>
      </c>
      <c r="AK264" s="25">
        <v>4659.4676719066156</v>
      </c>
      <c r="AL264" s="25">
        <v>4662.7867947740506</v>
      </c>
      <c r="AM264" s="25">
        <v>4957.6364782485089</v>
      </c>
      <c r="AN264" s="25">
        <v>5439.8087176126564</v>
      </c>
      <c r="AO264" s="25">
        <v>5481.6148932469905</v>
      </c>
      <c r="AP264" s="25">
        <v>5384.692144469851</v>
      </c>
      <c r="AQ264" s="25">
        <v>5297.2682081749917</v>
      </c>
      <c r="AR264" s="25">
        <v>5425.0492613497936</v>
      </c>
      <c r="AS264" s="25">
        <v>5533.0529681463113</v>
      </c>
      <c r="AT264" s="25">
        <v>5427.391189016219</v>
      </c>
      <c r="AU264" s="25">
        <v>5565.5925139801238</v>
      </c>
      <c r="AV264" s="25">
        <v>6163.0789552344786</v>
      </c>
      <c r="AW264" s="25">
        <v>6859.583985479514</v>
      </c>
      <c r="AX264" s="25">
        <v>7337.4898217906666</v>
      </c>
      <c r="AY264" s="25">
        <v>7854.104395908982</v>
      </c>
      <c r="AZ264" s="25">
        <v>8743.3960327620571</v>
      </c>
      <c r="BA264" s="25">
        <v>9489.966012195162</v>
      </c>
      <c r="BB264" s="25">
        <v>8890.801149523144</v>
      </c>
      <c r="BC264" s="25">
        <v>9621.1282884261673</v>
      </c>
      <c r="BD264" s="25">
        <v>10544.875810483021</v>
      </c>
      <c r="BE264" s="25">
        <v>10648.237224960521</v>
      </c>
      <c r="BF264" s="25">
        <v>10815.580012816727</v>
      </c>
      <c r="BG264" s="25">
        <v>10976.383454177972</v>
      </c>
      <c r="BH264" s="25">
        <v>10231.702585220411</v>
      </c>
      <c r="BI264" s="25">
        <v>10286.411329630548</v>
      </c>
      <c r="BJ264" s="25">
        <v>10825.902369121095</v>
      </c>
      <c r="BK264" s="25">
        <v>11366.073669216481</v>
      </c>
      <c r="BL264" s="25">
        <v>11407.479333948801</v>
      </c>
      <c r="BM264" s="25">
        <v>10936.057465743797</v>
      </c>
      <c r="BN264" s="25">
        <v>12262.934615044569</v>
      </c>
    </row>
    <row r="265" spans="1:66" x14ac:dyDescent="0.25">
      <c r="A265" s="25" t="s">
        <v>540</v>
      </c>
      <c r="B265" s="25" t="s">
        <v>243</v>
      </c>
      <c r="C265" s="25" t="s">
        <v>1255</v>
      </c>
      <c r="D265" s="25" t="s">
        <v>1256</v>
      </c>
      <c r="AA265" s="25">
        <v>770.32155574184742</v>
      </c>
      <c r="AB265" s="25">
        <v>706.44998942169957</v>
      </c>
      <c r="AC265" s="25">
        <v>685.75029563948488</v>
      </c>
      <c r="AD265" s="25">
        <v>597.34474817066575</v>
      </c>
      <c r="AE265" s="25">
        <v>628.75484979807413</v>
      </c>
      <c r="AF265" s="25">
        <v>694.03910327641256</v>
      </c>
      <c r="AG265" s="25">
        <v>824.2975132526409</v>
      </c>
      <c r="AH265" s="25">
        <v>758.87615225394677</v>
      </c>
      <c r="AI265" s="25">
        <v>772.53432038279766</v>
      </c>
      <c r="AJ265" s="25">
        <v>765.83661842874949</v>
      </c>
      <c r="AK265" s="25">
        <v>799.46245309402627</v>
      </c>
      <c r="AL265" s="25">
        <v>796.58501047925506</v>
      </c>
      <c r="AM265" s="25">
        <v>1310.6847898136555</v>
      </c>
      <c r="AN265" s="25">
        <v>1322.3506696965803</v>
      </c>
      <c r="AO265" s="25">
        <v>1460.0471513391794</v>
      </c>
      <c r="AP265" s="25">
        <v>1659.1148222852389</v>
      </c>
      <c r="AQ265" s="25">
        <v>1559.1476645922801</v>
      </c>
      <c r="AR265" s="25">
        <v>1471.2050577153673</v>
      </c>
      <c r="AS265" s="25">
        <v>1483.8074146038878</v>
      </c>
      <c r="AT265" s="25">
        <v>1518.2936903358479</v>
      </c>
      <c r="AU265" s="25">
        <v>1597.3789179401815</v>
      </c>
      <c r="AV265" s="25">
        <v>1878.6727276358554</v>
      </c>
      <c r="AW265" s="25">
        <v>2283.0706947522226</v>
      </c>
      <c r="AX265" s="25">
        <v>2652.9962450306198</v>
      </c>
      <c r="AY265" s="25">
        <v>2763.9336851606718</v>
      </c>
      <c r="AZ265" s="25">
        <v>3150.5861760990119</v>
      </c>
      <c r="BA265" s="25">
        <v>3499.4607676974092</v>
      </c>
      <c r="BB265" s="25">
        <v>3402.8497140057084</v>
      </c>
      <c r="BC265" s="25">
        <v>3566.4583337188419</v>
      </c>
      <c r="BD265" s="25">
        <v>3933.4593136992353</v>
      </c>
      <c r="BE265" s="25">
        <v>4022.1777982799472</v>
      </c>
      <c r="BF265" s="25">
        <v>4037.8139024813368</v>
      </c>
      <c r="BG265" s="25">
        <v>3937.1862981385525</v>
      </c>
      <c r="BH265" s="25">
        <v>4073.7290829975504</v>
      </c>
      <c r="BI265" s="25">
        <v>4109.6632956712556</v>
      </c>
      <c r="BJ265" s="25">
        <v>4258.9786754645365</v>
      </c>
      <c r="BK265" s="25">
        <v>4187.5047871937868</v>
      </c>
      <c r="BL265" s="25">
        <v>4322.8684157227599</v>
      </c>
      <c r="BM265" s="25">
        <v>4068.0788650526374</v>
      </c>
      <c r="BN265" s="25">
        <v>3939.113696154096</v>
      </c>
    </row>
    <row r="266" spans="1:66" x14ac:dyDescent="0.25">
      <c r="A266" s="25" t="s">
        <v>439</v>
      </c>
      <c r="B266" s="25" t="s">
        <v>1344</v>
      </c>
      <c r="C266" s="25" t="s">
        <v>1255</v>
      </c>
      <c r="D266" s="25" t="s">
        <v>1256</v>
      </c>
      <c r="BA266" s="25">
        <v>2965.4499149370604</v>
      </c>
      <c r="BB266" s="25">
        <v>2847.5553388640815</v>
      </c>
      <c r="BC266" s="25">
        <v>3009.5593338386675</v>
      </c>
      <c r="BD266" s="25">
        <v>3540.891788812909</v>
      </c>
      <c r="BE266" s="25">
        <v>3410.8597795660799</v>
      </c>
      <c r="BF266" s="25">
        <v>3704.7842205966463</v>
      </c>
      <c r="BG266" s="25">
        <v>3902.6760127081839</v>
      </c>
      <c r="BH266" s="25">
        <v>3520.7664492743993</v>
      </c>
      <c r="BI266" s="25">
        <v>3759.5602460444647</v>
      </c>
      <c r="BJ266" s="25">
        <v>4009.3809868036847</v>
      </c>
      <c r="BK266" s="25">
        <v>4384.0488917318971</v>
      </c>
      <c r="BL266" s="25">
        <v>4416.1083575463563</v>
      </c>
      <c r="BM266" s="25">
        <v>4310.8111833731664</v>
      </c>
      <c r="BN266" s="25">
        <v>4986.5824691214175</v>
      </c>
    </row>
    <row r="267" spans="1:66" x14ac:dyDescent="0.25">
      <c r="A267" s="25" t="s">
        <v>404</v>
      </c>
      <c r="B267" s="25" t="s">
        <v>1345</v>
      </c>
      <c r="C267" s="25" t="s">
        <v>1255</v>
      </c>
      <c r="D267" s="25" t="s">
        <v>1256</v>
      </c>
      <c r="AI267" s="25">
        <v>482.24812111299815</v>
      </c>
      <c r="AJ267" s="25">
        <v>482.06057134431882</v>
      </c>
      <c r="AK267" s="25">
        <v>498.96338179446815</v>
      </c>
      <c r="AL267" s="25">
        <v>393.73905884142414</v>
      </c>
      <c r="AM267" s="25">
        <v>291.47207098579457</v>
      </c>
      <c r="AN267" s="25">
        <v>285.56959311790172</v>
      </c>
      <c r="AO267" s="25">
        <v>374.01143136172271</v>
      </c>
      <c r="AP267" s="25">
        <v>428.06059564575361</v>
      </c>
      <c r="AQ267" s="25">
        <v>384.49994035794157</v>
      </c>
      <c r="AR267" s="25">
        <v>451.5709252712935</v>
      </c>
      <c r="AS267" s="25">
        <v>554.44866527605359</v>
      </c>
      <c r="AT267" s="25">
        <v>550.36036453653162</v>
      </c>
      <c r="AU267" s="25">
        <v>579.8531406020943</v>
      </c>
      <c r="AV267" s="25">
        <v>620.38272599457525</v>
      </c>
      <c r="AW267" s="25">
        <v>709.96537880615983</v>
      </c>
      <c r="AX267" s="25">
        <v>832.84419868790917</v>
      </c>
      <c r="AY267" s="25">
        <v>921.41835486217451</v>
      </c>
      <c r="AZ267" s="25">
        <v>1017.2920484972874</v>
      </c>
      <c r="BA267" s="25">
        <v>1229.2466747670826</v>
      </c>
      <c r="BB267" s="25">
        <v>1116.0843960336069</v>
      </c>
      <c r="BC267" s="25">
        <v>1334.7849022594139</v>
      </c>
      <c r="BD267" s="25">
        <v>1374.621400605168</v>
      </c>
      <c r="BE267" s="25">
        <v>1446.5364717289856</v>
      </c>
      <c r="BF267" s="25">
        <v>1607.1521732589838</v>
      </c>
      <c r="BG267" s="25">
        <v>1674.0025716637192</v>
      </c>
      <c r="BH267" s="25">
        <v>1601.807162999474</v>
      </c>
      <c r="BI267" s="25">
        <v>1152.7380193095514</v>
      </c>
      <c r="BJ267" s="25">
        <v>964.34034363677438</v>
      </c>
      <c r="BK267" s="25">
        <v>758.14594892709181</v>
      </c>
      <c r="BL267" s="25">
        <v>750.55458337672655</v>
      </c>
      <c r="BM267" s="25">
        <v>631.68149004412487</v>
      </c>
      <c r="BN267" s="25">
        <v>690.75927301939748</v>
      </c>
    </row>
    <row r="268" spans="1:66" x14ac:dyDescent="0.25">
      <c r="A268" s="25" t="s">
        <v>332</v>
      </c>
      <c r="B268" s="25" t="s">
        <v>83</v>
      </c>
      <c r="C268" s="25" t="s">
        <v>1255</v>
      </c>
      <c r="D268" s="25" t="s">
        <v>1256</v>
      </c>
      <c r="E268" s="25">
        <v>511.61873740986812</v>
      </c>
      <c r="F268" s="25">
        <v>526.46175013487618</v>
      </c>
      <c r="G268" s="25">
        <v>546.26193534788968</v>
      </c>
      <c r="H268" s="25">
        <v>589.1604605486724</v>
      </c>
      <c r="I268" s="25">
        <v>632.71610444770226</v>
      </c>
      <c r="J268" s="25">
        <v>674.18643260733302</v>
      </c>
      <c r="K268" s="25">
        <v>714.56200974711055</v>
      </c>
      <c r="L268" s="25">
        <v>775.29768676780532</v>
      </c>
      <c r="M268" s="25">
        <v>817.71907900728388</v>
      </c>
      <c r="N268" s="25">
        <v>895.83760315736788</v>
      </c>
      <c r="O268" s="25">
        <v>961.42275261859709</v>
      </c>
      <c r="P268" s="25">
        <v>1032.9056103256337</v>
      </c>
      <c r="Q268" s="25">
        <v>1053.0203702870735</v>
      </c>
      <c r="R268" s="25">
        <v>1390.985745080173</v>
      </c>
      <c r="S268" s="25">
        <v>1685.7394744214389</v>
      </c>
      <c r="T268" s="25">
        <v>1702.9810089949858</v>
      </c>
      <c r="U268" s="25">
        <v>1592.7013648493448</v>
      </c>
      <c r="V268" s="25">
        <v>1711.7384336250223</v>
      </c>
      <c r="W268" s="25">
        <v>1901.597870675691</v>
      </c>
      <c r="X268" s="25">
        <v>2265.3520556851677</v>
      </c>
      <c r="Y268" s="25">
        <v>3131.0225711785815</v>
      </c>
      <c r="Z268" s="25">
        <v>3175.3034664312636</v>
      </c>
      <c r="AA268" s="25">
        <v>2849.1805698413395</v>
      </c>
      <c r="AB268" s="25">
        <v>3103.9830195133286</v>
      </c>
      <c r="AC268" s="25">
        <v>2665.3863688913293</v>
      </c>
      <c r="AD268" s="25">
        <v>1972.5089719744929</v>
      </c>
      <c r="AE268" s="25">
        <v>2189.9593523645021</v>
      </c>
      <c r="AF268" s="25">
        <v>2814.6398044221623</v>
      </c>
      <c r="AG268" s="25">
        <v>2962.2271772882123</v>
      </c>
      <c r="AH268" s="25">
        <v>3007.3875610312584</v>
      </c>
      <c r="AI268" s="25">
        <v>3425.1742309718106</v>
      </c>
      <c r="AJ268" s="25">
        <v>3584.522515226437</v>
      </c>
      <c r="AK268" s="25">
        <v>3800.0245799350469</v>
      </c>
      <c r="AL268" s="25">
        <v>3713.9212064339827</v>
      </c>
      <c r="AM268" s="25">
        <v>3784.4491436714561</v>
      </c>
      <c r="AN268" s="25">
        <v>4144.6137233323161</v>
      </c>
      <c r="AO268" s="25">
        <v>3864.4151121288355</v>
      </c>
      <c r="AP268" s="25">
        <v>3930.8365641708624</v>
      </c>
      <c r="AQ268" s="25">
        <v>3502.1664468873178</v>
      </c>
      <c r="AR268" s="25">
        <v>3417.2645893408107</v>
      </c>
      <c r="AS268" s="25">
        <v>3374.7184227918419</v>
      </c>
      <c r="AT268" s="25">
        <v>2971.819769188327</v>
      </c>
      <c r="AU268" s="25">
        <v>2797.0872905991305</v>
      </c>
      <c r="AV268" s="25">
        <v>4217.1147801917541</v>
      </c>
      <c r="AW268" s="25">
        <v>5409.1334888271022</v>
      </c>
      <c r="AX268" s="25">
        <v>6033.1014908855395</v>
      </c>
      <c r="AY268" s="25">
        <v>6266.5339866204113</v>
      </c>
      <c r="AZ268" s="25">
        <v>6780.8845546965849</v>
      </c>
      <c r="BA268" s="25">
        <v>6350.6527099580589</v>
      </c>
      <c r="BB268" s="25">
        <v>6532.7369679551339</v>
      </c>
      <c r="BC268" s="25">
        <v>8148.9612020223021</v>
      </c>
      <c r="BD268" s="25">
        <v>8810.930650935763</v>
      </c>
      <c r="BE268" s="25">
        <v>8222.1972792588604</v>
      </c>
      <c r="BF268" s="25">
        <v>7467.0791851039367</v>
      </c>
      <c r="BG268" s="25">
        <v>6988.8087385468198</v>
      </c>
      <c r="BH268" s="25">
        <v>6259.8396811057073</v>
      </c>
      <c r="BI268" s="25">
        <v>5756.9657409880383</v>
      </c>
      <c r="BJ268" s="25">
        <v>6690.9398473509627</v>
      </c>
      <c r="BK268" s="25">
        <v>7005.0954126602228</v>
      </c>
      <c r="BL268" s="25">
        <v>6624.7618649330934</v>
      </c>
      <c r="BM268" s="25">
        <v>5655.8676539039616</v>
      </c>
      <c r="BN268" s="25">
        <v>6994.2116535567466</v>
      </c>
    </row>
    <row r="269" spans="1:66" x14ac:dyDescent="0.25">
      <c r="A269" s="25" t="s">
        <v>309</v>
      </c>
      <c r="B269" s="25" t="s">
        <v>177</v>
      </c>
      <c r="C269" s="25" t="s">
        <v>1255</v>
      </c>
      <c r="D269" s="25" t="s">
        <v>1256</v>
      </c>
      <c r="E269" s="25">
        <v>232.18856446896228</v>
      </c>
      <c r="F269" s="25">
        <v>220.04206713134036</v>
      </c>
      <c r="G269" s="25">
        <v>212.57844909300374</v>
      </c>
      <c r="H269" s="25">
        <v>213.89675890927194</v>
      </c>
      <c r="I269" s="25">
        <v>242.38447251079171</v>
      </c>
      <c r="J269" s="25">
        <v>303.28174049469817</v>
      </c>
      <c r="K269" s="25">
        <v>343.37366997506876</v>
      </c>
      <c r="L269" s="25">
        <v>360.20123874469868</v>
      </c>
      <c r="M269" s="25">
        <v>409.77534934979832</v>
      </c>
      <c r="N269" s="25">
        <v>485.87261804126956</v>
      </c>
      <c r="O269" s="25">
        <v>436.76923536566682</v>
      </c>
      <c r="P269" s="25">
        <v>390.57923803940798</v>
      </c>
      <c r="Q269" s="25">
        <v>427.81942597668382</v>
      </c>
      <c r="R269" s="25">
        <v>491.11164005713238</v>
      </c>
      <c r="S269" s="25">
        <v>653.27869104029901</v>
      </c>
      <c r="T269" s="25">
        <v>529.74284208248548</v>
      </c>
      <c r="U269" s="25">
        <v>537.22068722392419</v>
      </c>
      <c r="V269" s="25">
        <v>469.59420101279534</v>
      </c>
      <c r="W269" s="25">
        <v>514.49190683908716</v>
      </c>
      <c r="X269" s="25">
        <v>587.94461598845146</v>
      </c>
      <c r="Y269" s="25">
        <v>654.41201349734388</v>
      </c>
      <c r="Z269" s="25">
        <v>639.54348331448227</v>
      </c>
      <c r="AA269" s="25">
        <v>637.54569043460333</v>
      </c>
      <c r="AB269" s="25">
        <v>496.19775357895321</v>
      </c>
      <c r="AC269" s="25">
        <v>408.77792014954827</v>
      </c>
      <c r="AD269" s="25">
        <v>329.51167077695419</v>
      </c>
      <c r="AE269" s="25">
        <v>232.53908728372366</v>
      </c>
      <c r="AF269" s="25">
        <v>307.87271610474198</v>
      </c>
      <c r="AG269" s="25">
        <v>488.74473502933233</v>
      </c>
      <c r="AH269" s="25">
        <v>511.32172994055782</v>
      </c>
      <c r="AI269" s="25">
        <v>408.76933127701511</v>
      </c>
      <c r="AJ269" s="25">
        <v>409.72727546505195</v>
      </c>
      <c r="AK269" s="25">
        <v>376.4988189703152</v>
      </c>
      <c r="AL269" s="25">
        <v>378.12555921744797</v>
      </c>
      <c r="AM269" s="25">
        <v>412.26075205640984</v>
      </c>
      <c r="AN269" s="25">
        <v>418.51502470601082</v>
      </c>
      <c r="AO269" s="25">
        <v>385.15215220125674</v>
      </c>
      <c r="AP269" s="25">
        <v>448.37016010169697</v>
      </c>
      <c r="AQ269" s="25">
        <v>358.55595889912718</v>
      </c>
      <c r="AR269" s="25">
        <v>335.7122914020772</v>
      </c>
      <c r="AS269" s="25">
        <v>345.68962074986064</v>
      </c>
      <c r="AT269" s="25">
        <v>382.94103523525666</v>
      </c>
      <c r="AU269" s="25">
        <v>382.24196334227815</v>
      </c>
      <c r="AV269" s="25">
        <v>435.45819937794721</v>
      </c>
      <c r="AW269" s="25">
        <v>538.59155303837372</v>
      </c>
      <c r="AX269" s="25">
        <v>702.74111844777917</v>
      </c>
      <c r="AY269" s="25">
        <v>1047.9188431216985</v>
      </c>
      <c r="AZ269" s="25">
        <v>1124.2905859769212</v>
      </c>
      <c r="BA269" s="25">
        <v>1394.0004999719265</v>
      </c>
      <c r="BB269" s="25">
        <v>1159.9074988341035</v>
      </c>
      <c r="BC269" s="25">
        <v>1489.4590868941675</v>
      </c>
      <c r="BD269" s="25">
        <v>1672.9075352619325</v>
      </c>
      <c r="BE269" s="25">
        <v>1763.0694424990347</v>
      </c>
      <c r="BF269" s="25">
        <v>1878.3468105066079</v>
      </c>
      <c r="BG269" s="25">
        <v>1762.4278169247377</v>
      </c>
      <c r="BH269" s="25">
        <v>1338.2909270818832</v>
      </c>
      <c r="BI269" s="25">
        <v>1280.8065425760392</v>
      </c>
      <c r="BJ269" s="25">
        <v>1535.1965739819809</v>
      </c>
      <c r="BK269" s="25">
        <v>1516.3683712572799</v>
      </c>
      <c r="BL269" s="25">
        <v>1305.001030804026</v>
      </c>
      <c r="BM269" s="25">
        <v>985.1324360388694</v>
      </c>
      <c r="BN269" s="25">
        <v>1120.6301705247697</v>
      </c>
    </row>
    <row r="270" spans="1:66" x14ac:dyDescent="0.25">
      <c r="A270" s="25" t="s">
        <v>310</v>
      </c>
      <c r="B270" s="25" t="s">
        <v>190</v>
      </c>
      <c r="C270" s="25" t="s">
        <v>1255</v>
      </c>
      <c r="D270" s="25" t="s">
        <v>1256</v>
      </c>
      <c r="E270" s="25">
        <v>278.81384676854981</v>
      </c>
      <c r="F270" s="25">
        <v>280.82866287088626</v>
      </c>
      <c r="G270" s="25">
        <v>276.68823277032703</v>
      </c>
      <c r="H270" s="25">
        <v>277.47971510934195</v>
      </c>
      <c r="I270" s="25">
        <v>281.55889604414119</v>
      </c>
      <c r="J270" s="25">
        <v>293.30878797489163</v>
      </c>
      <c r="K270" s="25">
        <v>277.23453174544812</v>
      </c>
      <c r="L270" s="25">
        <v>292.27053291700008</v>
      </c>
      <c r="M270" s="25">
        <v>299.39893575367051</v>
      </c>
      <c r="N270" s="25">
        <v>341.98538696220902</v>
      </c>
      <c r="O270" s="25">
        <v>356.22899537784878</v>
      </c>
      <c r="P270" s="25">
        <v>397.79533531082285</v>
      </c>
      <c r="Q270" s="25">
        <v>471.93690281523476</v>
      </c>
      <c r="R270" s="25">
        <v>563.0330782743323</v>
      </c>
      <c r="S270" s="25">
        <v>654.41419156829215</v>
      </c>
      <c r="T270" s="25">
        <v>694.53249389287203</v>
      </c>
      <c r="U270" s="25">
        <v>664.10275574288676</v>
      </c>
      <c r="V270" s="25">
        <v>650.1557987881406</v>
      </c>
      <c r="W270" s="25">
        <v>627.96711759287575</v>
      </c>
      <c r="X270" s="25">
        <v>723.10673390483078</v>
      </c>
      <c r="Y270" s="25">
        <v>901.49841468665602</v>
      </c>
      <c r="Z270" s="25">
        <v>1043.7480571505848</v>
      </c>
      <c r="AA270" s="25">
        <v>1073.0641163202058</v>
      </c>
      <c r="AB270" s="25">
        <v>940.5579529642705</v>
      </c>
      <c r="AC270" s="25">
        <v>741.87500051096333</v>
      </c>
      <c r="AD270" s="25">
        <v>635.00605858255642</v>
      </c>
      <c r="AE270" s="25">
        <v>675.80677488953984</v>
      </c>
      <c r="AF270" s="25">
        <v>707.57554001689061</v>
      </c>
      <c r="AG270" s="25">
        <v>793.449258304973</v>
      </c>
      <c r="AH270" s="25">
        <v>816.07676574368043</v>
      </c>
      <c r="AI270" s="25">
        <v>841.97395826793218</v>
      </c>
      <c r="AJ270" s="25">
        <v>809.0511401171126</v>
      </c>
      <c r="AK270" s="25">
        <v>619.37208264823551</v>
      </c>
      <c r="AL270" s="25">
        <v>591.71968240589035</v>
      </c>
      <c r="AM270" s="25">
        <v>611.86527637973199</v>
      </c>
      <c r="AN270" s="25">
        <v>623.20958509107356</v>
      </c>
      <c r="AO270" s="25">
        <v>741.09585515909725</v>
      </c>
      <c r="AP270" s="25">
        <v>731.94762595923839</v>
      </c>
      <c r="AQ270" s="25">
        <v>544.98383810988241</v>
      </c>
      <c r="AR270" s="25">
        <v>580.07057088883596</v>
      </c>
      <c r="AS270" s="25">
        <v>563.05750410596931</v>
      </c>
      <c r="AT270" s="25">
        <v>568.38629053264924</v>
      </c>
      <c r="AU270" s="25">
        <v>530.53044625892971</v>
      </c>
      <c r="AV270" s="25">
        <v>478.00760443453754</v>
      </c>
      <c r="AW270" s="25">
        <v>482.99845148603845</v>
      </c>
      <c r="AX270" s="25">
        <v>476.55540252438226</v>
      </c>
      <c r="AY270" s="25">
        <v>447.8547399464407</v>
      </c>
      <c r="AZ270" s="25">
        <v>431.78725872884286</v>
      </c>
      <c r="BA270" s="25">
        <v>356.69323440030507</v>
      </c>
      <c r="BB270" s="25">
        <v>771.59903229545478</v>
      </c>
      <c r="BC270" s="25">
        <v>948.33148103345729</v>
      </c>
      <c r="BD270" s="25">
        <v>1093.6534085581693</v>
      </c>
      <c r="BE270" s="25">
        <v>1304.9680106569892</v>
      </c>
      <c r="BF270" s="25">
        <v>1429.998461466784</v>
      </c>
      <c r="BG270" s="25">
        <v>1434.8962773180556</v>
      </c>
      <c r="BH270" s="25">
        <v>1445.0697021319843</v>
      </c>
      <c r="BI270" s="25">
        <v>1464.5889571584091</v>
      </c>
      <c r="BJ270" s="25">
        <v>1235.1890319206368</v>
      </c>
      <c r="BK270" s="25">
        <v>1254.6422649443412</v>
      </c>
      <c r="BL270" s="25">
        <v>1316.7406569287105</v>
      </c>
      <c r="BM270" s="25">
        <v>1214.5098202353445</v>
      </c>
      <c r="BN270" s="25">
        <v>1737.1739769804251</v>
      </c>
    </row>
  </sheetData>
  <pageMargins left="0.7" right="0.7" top="0.75" bottom="0.75" header="0.3" footer="0.3"/>
  <headerFooter alignWithMargins="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F5DB9-4610-4E0A-8047-1ABB87CFE451}">
  <dimension ref="A1:S264"/>
  <sheetViews>
    <sheetView zoomScale="115" zoomScaleNormal="115" workbookViewId="0">
      <pane xSplit="3" ySplit="5" topLeftCell="D206" activePane="bottomRight" state="frozen"/>
      <selection pane="topRight" activeCell="C1" sqref="C1"/>
      <selection pane="bottomLeft" activeCell="A8" sqref="A8"/>
      <selection pane="bottomRight" activeCell="C216" sqref="C216"/>
    </sheetView>
  </sheetViews>
  <sheetFormatPr defaultColWidth="8.7109375" defaultRowHeight="12.75" x14ac:dyDescent="0.25"/>
  <cols>
    <col min="1" max="2" width="8.7109375" style="35"/>
    <col min="3" max="3" width="32" style="34" bestFit="1" customWidth="1"/>
    <col min="4" max="4" width="13" style="34" customWidth="1"/>
    <col min="5" max="5" width="10.28515625" style="34" customWidth="1"/>
    <col min="6" max="6" width="15.140625" style="34" customWidth="1"/>
    <col min="7" max="7" width="21" style="34" customWidth="1"/>
    <col min="8" max="8" width="17.42578125" style="34" customWidth="1"/>
    <col min="9" max="9" width="27.140625" style="34" customWidth="1"/>
    <col min="10" max="10" width="35.42578125" style="34" customWidth="1"/>
    <col min="11" max="11" width="21.7109375" style="34" customWidth="1"/>
    <col min="12" max="12" width="30" style="34" customWidth="1"/>
    <col min="13" max="13" width="19.42578125" style="34" customWidth="1"/>
    <col min="14" max="14" width="27.7109375" style="34" customWidth="1"/>
    <col min="15" max="15" width="31.7109375" style="34" customWidth="1"/>
    <col min="16" max="16" width="31.42578125" style="34" customWidth="1"/>
    <col min="17" max="17" width="27" style="34" customWidth="1"/>
    <col min="18" max="18" width="18.5703125" style="34" customWidth="1"/>
    <col min="19" max="19" width="14.42578125" style="34" customWidth="1"/>
    <col min="20" max="16384" width="8.7109375" style="34"/>
  </cols>
  <sheetData>
    <row r="1" spans="1:19" ht="16.149999999999999" customHeight="1" x14ac:dyDescent="0.25">
      <c r="A1" s="30" t="s">
        <v>1347</v>
      </c>
      <c r="B1" s="30"/>
      <c r="C1" s="33" t="s">
        <v>1367</v>
      </c>
      <c r="O1" s="72" t="s">
        <v>1368</v>
      </c>
      <c r="P1" s="72"/>
      <c r="Q1" s="72"/>
    </row>
    <row r="3" spans="1:19" ht="60" customHeight="1" x14ac:dyDescent="0.25">
      <c r="D3" s="36" t="s">
        <v>1369</v>
      </c>
      <c r="E3" s="54" t="s">
        <v>1370</v>
      </c>
      <c r="F3" s="36"/>
      <c r="G3" s="36"/>
      <c r="H3" s="36" t="s">
        <v>1371</v>
      </c>
      <c r="I3" s="36" t="s">
        <v>1372</v>
      </c>
      <c r="J3" s="36" t="s">
        <v>1373</v>
      </c>
      <c r="K3" s="36" t="s">
        <v>1374</v>
      </c>
      <c r="L3" s="36" t="s">
        <v>1375</v>
      </c>
      <c r="M3" s="37" t="s">
        <v>1376</v>
      </c>
      <c r="N3" s="36" t="s">
        <v>1377</v>
      </c>
      <c r="O3" s="73" t="s">
        <v>1378</v>
      </c>
      <c r="P3" s="74"/>
      <c r="Q3" s="74"/>
      <c r="R3" s="37"/>
    </row>
    <row r="4" spans="1:19" ht="38.25" x14ac:dyDescent="0.25">
      <c r="D4" s="38" t="s">
        <v>1349</v>
      </c>
      <c r="E4" s="38" t="s">
        <v>1349</v>
      </c>
      <c r="F4" s="38" t="s">
        <v>1379</v>
      </c>
      <c r="G4" s="38" t="s">
        <v>1380</v>
      </c>
      <c r="H4" s="37"/>
      <c r="I4" s="38" t="s">
        <v>1381</v>
      </c>
      <c r="J4" s="38" t="s">
        <v>1349</v>
      </c>
      <c r="K4" s="38" t="s">
        <v>1381</v>
      </c>
      <c r="L4" s="38" t="s">
        <v>1349</v>
      </c>
      <c r="M4" s="38" t="s">
        <v>1381</v>
      </c>
      <c r="N4" s="38" t="s">
        <v>1349</v>
      </c>
      <c r="O4" s="38" t="s">
        <v>1382</v>
      </c>
      <c r="P4" s="38" t="s">
        <v>1383</v>
      </c>
      <c r="Q4" s="38" t="s">
        <v>1384</v>
      </c>
      <c r="R4" s="36" t="s">
        <v>1385</v>
      </c>
      <c r="S4" s="31" t="s">
        <v>1421</v>
      </c>
    </row>
    <row r="5" spans="1:19" ht="30" x14ac:dyDescent="0.25">
      <c r="A5" s="40" t="s">
        <v>1425</v>
      </c>
      <c r="B5" s="40"/>
      <c r="C5" s="37" t="s">
        <v>1348</v>
      </c>
      <c r="D5" s="41">
        <v>2021</v>
      </c>
      <c r="E5" s="41">
        <v>2021</v>
      </c>
      <c r="F5" s="41">
        <v>2021</v>
      </c>
      <c r="G5" s="42">
        <v>2021</v>
      </c>
      <c r="H5" s="41">
        <v>2021</v>
      </c>
      <c r="I5" s="41">
        <v>2021</v>
      </c>
      <c r="J5" s="41">
        <v>2021</v>
      </c>
      <c r="K5" s="41">
        <v>2021</v>
      </c>
      <c r="L5" s="41">
        <v>2021</v>
      </c>
      <c r="M5" s="41">
        <v>2021</v>
      </c>
      <c r="N5" s="41">
        <v>2021</v>
      </c>
      <c r="O5" s="40" t="s">
        <v>1386</v>
      </c>
      <c r="P5" s="40" t="s">
        <v>1386</v>
      </c>
      <c r="Q5" s="41">
        <v>2021</v>
      </c>
      <c r="R5" s="40" t="s">
        <v>1386</v>
      </c>
    </row>
    <row r="6" spans="1:19" ht="15" x14ac:dyDescent="0.25">
      <c r="A6" s="40" t="s">
        <v>560</v>
      </c>
      <c r="B6" s="40" t="s">
        <v>1441</v>
      </c>
      <c r="C6" s="37" t="s">
        <v>1348</v>
      </c>
      <c r="D6" s="41" t="s">
        <v>1366</v>
      </c>
      <c r="E6" s="41" t="s">
        <v>1426</v>
      </c>
      <c r="F6" s="41" t="s">
        <v>1427</v>
      </c>
      <c r="G6" s="41" t="s">
        <v>1428</v>
      </c>
      <c r="H6" s="41" t="s">
        <v>1429</v>
      </c>
      <c r="I6" s="41" t="s">
        <v>1430</v>
      </c>
      <c r="J6" s="41" t="s">
        <v>1433</v>
      </c>
      <c r="K6" s="41" t="s">
        <v>1431</v>
      </c>
      <c r="L6" s="41" t="s">
        <v>1434</v>
      </c>
      <c r="M6" s="41" t="s">
        <v>1432</v>
      </c>
      <c r="N6" s="41" t="s">
        <v>1435</v>
      </c>
      <c r="O6" s="40" t="s">
        <v>1436</v>
      </c>
      <c r="P6" s="40" t="s">
        <v>1437</v>
      </c>
      <c r="Q6" s="41" t="s">
        <v>1438</v>
      </c>
      <c r="R6" s="40" t="s">
        <v>1385</v>
      </c>
      <c r="S6" s="53" t="s">
        <v>1439</v>
      </c>
    </row>
    <row r="7" spans="1:19" ht="14.25" x14ac:dyDescent="0.25">
      <c r="A7" s="35">
        <v>1</v>
      </c>
      <c r="B7" s="35" t="str">
        <f>VLOOKUP(IHDI[[#This Row],[Country]],CountryList[],2,FALSE)</f>
        <v>CHE</v>
      </c>
      <c r="C7" s="45" t="s">
        <v>54</v>
      </c>
      <c r="D7" s="46">
        <v>0.96199999999999997</v>
      </c>
      <c r="E7" s="46">
        <v>0.89400000000000002</v>
      </c>
      <c r="F7" s="47">
        <v>7.0686070686070686</v>
      </c>
      <c r="G7" s="48">
        <v>-3</v>
      </c>
      <c r="H7" s="47">
        <v>6.8999063596666668</v>
      </c>
      <c r="I7" s="47">
        <v>3.1034290790000001</v>
      </c>
      <c r="J7" s="46">
        <v>0.95386773274403258</v>
      </c>
      <c r="K7" s="47">
        <v>2.01457</v>
      </c>
      <c r="L7" s="46">
        <v>0.90178962446637512</v>
      </c>
      <c r="M7" s="47">
        <v>15.581720000000001</v>
      </c>
      <c r="N7" s="46">
        <v>0.82967169702712784</v>
      </c>
      <c r="O7" s="47">
        <v>19.899999999999999</v>
      </c>
      <c r="P7" s="47">
        <v>25.8</v>
      </c>
      <c r="Q7" s="47">
        <v>11.46</v>
      </c>
      <c r="R7" s="47">
        <v>33.1</v>
      </c>
      <c r="S7" s="34" t="s">
        <v>1420</v>
      </c>
    </row>
    <row r="8" spans="1:19" ht="14.25" x14ac:dyDescent="0.25">
      <c r="A8" s="35">
        <v>2</v>
      </c>
      <c r="B8" s="35" t="str">
        <f>VLOOKUP(IHDI[[#This Row],[Country]],CountryList[],2,FALSE)</f>
        <v>NOR</v>
      </c>
      <c r="C8" s="45" t="s">
        <v>78</v>
      </c>
      <c r="D8" s="46">
        <v>0.96099999999999997</v>
      </c>
      <c r="E8" s="46">
        <v>0.90800000000000003</v>
      </c>
      <c r="F8" s="47">
        <v>5.5150884495317349</v>
      </c>
      <c r="G8" s="48">
        <v>0</v>
      </c>
      <c r="H8" s="47">
        <v>5.4351515106666666</v>
      </c>
      <c r="I8" s="47">
        <v>2.5416145320000001</v>
      </c>
      <c r="J8" s="46">
        <v>0.94810366166845628</v>
      </c>
      <c r="K8" s="47">
        <v>2.3323999999999998</v>
      </c>
      <c r="L8" s="46">
        <v>0.91168243404478932</v>
      </c>
      <c r="M8" s="47">
        <v>11.43144</v>
      </c>
      <c r="N8" s="46">
        <v>0.86583901016516163</v>
      </c>
      <c r="O8" s="47">
        <v>22.9</v>
      </c>
      <c r="P8" s="47">
        <v>22.4</v>
      </c>
      <c r="Q8" s="47">
        <v>8.8800000000000008</v>
      </c>
      <c r="R8" s="47">
        <v>27.7</v>
      </c>
      <c r="S8" s="34" t="s">
        <v>1420</v>
      </c>
    </row>
    <row r="9" spans="1:19" ht="14.25" x14ac:dyDescent="0.25">
      <c r="A9" s="35">
        <v>3</v>
      </c>
      <c r="B9" s="35" t="str">
        <f>VLOOKUP(IHDI[[#This Row],[Country]],CountryList[],2,FALSE)</f>
        <v>ISL</v>
      </c>
      <c r="C9" s="45" t="s">
        <v>162</v>
      </c>
      <c r="D9" s="46">
        <v>0.95899999999999996</v>
      </c>
      <c r="E9" s="46">
        <v>0.91500000000000004</v>
      </c>
      <c r="F9" s="47">
        <v>4.588112617309692</v>
      </c>
      <c r="G9" s="48">
        <v>2</v>
      </c>
      <c r="H9" s="47">
        <v>4.5564374743333333</v>
      </c>
      <c r="I9" s="47">
        <v>1.9544724229999999</v>
      </c>
      <c r="J9" s="46">
        <v>0.9454334133194956</v>
      </c>
      <c r="K9" s="47">
        <v>2.2007699999999999</v>
      </c>
      <c r="L9" s="46">
        <v>0.93780235679637947</v>
      </c>
      <c r="M9" s="47">
        <v>9.5140700000000002</v>
      </c>
      <c r="N9" s="46">
        <v>0.86439586329700391</v>
      </c>
      <c r="O9" s="47">
        <v>23.9</v>
      </c>
      <c r="P9" s="47">
        <v>22.1</v>
      </c>
      <c r="Q9" s="47">
        <v>8.7799999999999994</v>
      </c>
      <c r="R9" s="47">
        <v>26.1</v>
      </c>
      <c r="S9" s="34" t="s">
        <v>1420</v>
      </c>
    </row>
    <row r="10" spans="1:19" ht="14.25" x14ac:dyDescent="0.25">
      <c r="A10" s="35">
        <v>4</v>
      </c>
      <c r="B10" s="35" t="str">
        <f>VLOOKUP(IHDI[[#This Row],[Country]],CountryList[],2,FALSE)</f>
        <v>HKG</v>
      </c>
      <c r="C10" s="45" t="s">
        <v>47</v>
      </c>
      <c r="D10" s="46">
        <v>0.95199999999999996</v>
      </c>
      <c r="E10" s="46">
        <v>0.82799999999999996</v>
      </c>
      <c r="F10" s="47">
        <v>13.025210084033612</v>
      </c>
      <c r="G10" s="48">
        <v>-19</v>
      </c>
      <c r="H10" s="47">
        <v>12.429978021666669</v>
      </c>
      <c r="I10" s="47">
        <v>2.0555951600000002</v>
      </c>
      <c r="J10" s="46">
        <v>0.97944404839999999</v>
      </c>
      <c r="K10" s="47">
        <v>9.6716192650000004</v>
      </c>
      <c r="L10" s="46">
        <v>0.80165487441999195</v>
      </c>
      <c r="M10" s="47">
        <v>25.562719640000001</v>
      </c>
      <c r="N10" s="46">
        <v>0.72406430160865232</v>
      </c>
      <c r="O10" s="49" t="s">
        <v>1351</v>
      </c>
      <c r="P10" s="49" t="s">
        <v>1351</v>
      </c>
      <c r="Q10" s="47">
        <v>17.850000000000001</v>
      </c>
      <c r="R10" s="49" t="s">
        <v>1351</v>
      </c>
      <c r="S10" s="34" t="s">
        <v>1420</v>
      </c>
    </row>
    <row r="11" spans="1:19" ht="14.25" x14ac:dyDescent="0.25">
      <c r="A11" s="35">
        <v>5</v>
      </c>
      <c r="B11" s="35" t="str">
        <f>VLOOKUP(IHDI[[#This Row],[Country]],CountryList[],2,FALSE)</f>
        <v>AUS</v>
      </c>
      <c r="C11" s="45" t="s">
        <v>68</v>
      </c>
      <c r="D11" s="46">
        <v>0.95099999999999996</v>
      </c>
      <c r="E11" s="46">
        <v>0.876</v>
      </c>
      <c r="F11" s="47">
        <v>7.8864353312302793</v>
      </c>
      <c r="G11" s="48">
        <v>-6</v>
      </c>
      <c r="H11" s="47">
        <v>7.6401831830000004</v>
      </c>
      <c r="I11" s="47">
        <v>2.7379796500000002</v>
      </c>
      <c r="J11" s="46">
        <v>0.96553503940219609</v>
      </c>
      <c r="K11" s="47">
        <v>3.0565698989999999</v>
      </c>
      <c r="L11" s="46">
        <v>0.89597767854119148</v>
      </c>
      <c r="M11" s="47">
        <v>17.126000000000001</v>
      </c>
      <c r="N11" s="46">
        <v>0.77606005579120207</v>
      </c>
      <c r="O11" s="47">
        <v>19.5</v>
      </c>
      <c r="P11" s="47">
        <v>26.6</v>
      </c>
      <c r="Q11" s="47">
        <v>11.28</v>
      </c>
      <c r="R11" s="47">
        <v>34.299999999999997</v>
      </c>
      <c r="S11" s="34" t="s">
        <v>1420</v>
      </c>
    </row>
    <row r="12" spans="1:19" ht="14.25" x14ac:dyDescent="0.25">
      <c r="A12" s="35">
        <v>6</v>
      </c>
      <c r="B12" s="35" t="str">
        <f>VLOOKUP(IHDI[[#This Row],[Country]],CountryList[],2,FALSE)</f>
        <v>DNK</v>
      </c>
      <c r="C12" s="45" t="s">
        <v>81</v>
      </c>
      <c r="D12" s="46">
        <v>0.94799999999999995</v>
      </c>
      <c r="E12" s="46">
        <v>0.89800000000000002</v>
      </c>
      <c r="F12" s="47">
        <v>5.2742616033755185</v>
      </c>
      <c r="G12" s="48">
        <v>3</v>
      </c>
      <c r="H12" s="47">
        <v>5.1869137216666665</v>
      </c>
      <c r="I12" s="47">
        <v>3.006301165</v>
      </c>
      <c r="J12" s="46">
        <v>0.91584882524735001</v>
      </c>
      <c r="K12" s="47">
        <v>2.5037600000000002</v>
      </c>
      <c r="L12" s="46">
        <v>0.90868088866057839</v>
      </c>
      <c r="M12" s="47">
        <v>10.05068</v>
      </c>
      <c r="N12" s="46">
        <v>0.86999746028966107</v>
      </c>
      <c r="O12" s="47">
        <v>23.5</v>
      </c>
      <c r="P12" s="47">
        <v>23.5</v>
      </c>
      <c r="Q12" s="47">
        <v>12.91</v>
      </c>
      <c r="R12" s="47">
        <v>27.7</v>
      </c>
      <c r="S12" s="34" t="s">
        <v>1420</v>
      </c>
    </row>
    <row r="13" spans="1:19" ht="14.25" x14ac:dyDescent="0.25">
      <c r="A13" s="35">
        <v>7</v>
      </c>
      <c r="B13" s="35" t="str">
        <f>VLOOKUP(IHDI[[#This Row],[Country]],CountryList[],2,FALSE)</f>
        <v>SWE</v>
      </c>
      <c r="C13" s="45" t="s">
        <v>77</v>
      </c>
      <c r="D13" s="46">
        <v>0.94699999999999995</v>
      </c>
      <c r="E13" s="46">
        <v>0.88500000000000001</v>
      </c>
      <c r="F13" s="47">
        <v>6.546990496304117</v>
      </c>
      <c r="G13" s="48">
        <v>0</v>
      </c>
      <c r="H13" s="47">
        <v>6.4165548626666675</v>
      </c>
      <c r="I13" s="47">
        <v>2.6101245880000001</v>
      </c>
      <c r="J13" s="46">
        <v>0.94368242154409543</v>
      </c>
      <c r="K13" s="47">
        <v>3.8679000000000001</v>
      </c>
      <c r="L13" s="46">
        <v>0.88472679537412768</v>
      </c>
      <c r="M13" s="47">
        <v>12.77164</v>
      </c>
      <c r="N13" s="46">
        <v>0.83018750044341172</v>
      </c>
      <c r="O13" s="47">
        <v>21.9</v>
      </c>
      <c r="P13" s="47">
        <v>22.7</v>
      </c>
      <c r="Q13" s="47">
        <v>10.54</v>
      </c>
      <c r="R13" s="47">
        <v>29.3</v>
      </c>
      <c r="S13" s="34" t="s">
        <v>1420</v>
      </c>
    </row>
    <row r="14" spans="1:19" ht="14.25" x14ac:dyDescent="0.25">
      <c r="A14" s="35">
        <v>8</v>
      </c>
      <c r="B14" s="35" t="str">
        <f>VLOOKUP(IHDI[[#This Row],[Country]],CountryList[],2,FALSE)</f>
        <v>IRL</v>
      </c>
      <c r="C14" s="45" t="s">
        <v>86</v>
      </c>
      <c r="D14" s="46">
        <v>0.94499999999999995</v>
      </c>
      <c r="E14" s="46">
        <v>0.88600000000000001</v>
      </c>
      <c r="F14" s="47">
        <v>6.2433862433862402</v>
      </c>
      <c r="G14" s="48">
        <v>2</v>
      </c>
      <c r="H14" s="47">
        <v>6.1617832029999997</v>
      </c>
      <c r="I14" s="47">
        <v>2.8257296090000001</v>
      </c>
      <c r="J14" s="46">
        <v>0.92685716092200954</v>
      </c>
      <c r="K14" s="47">
        <v>3.3966599999999998</v>
      </c>
      <c r="L14" s="46">
        <v>0.85597717644097338</v>
      </c>
      <c r="M14" s="47">
        <v>12.26296</v>
      </c>
      <c r="N14" s="46">
        <v>0.87737039999999999</v>
      </c>
      <c r="O14" s="47">
        <v>21.8</v>
      </c>
      <c r="P14" s="47">
        <v>25.1</v>
      </c>
      <c r="Q14" s="47">
        <v>11.8</v>
      </c>
      <c r="R14" s="47">
        <v>30.6</v>
      </c>
      <c r="S14" s="34" t="s">
        <v>1420</v>
      </c>
    </row>
    <row r="15" spans="1:19" ht="14.25" x14ac:dyDescent="0.25">
      <c r="A15" s="35">
        <v>9</v>
      </c>
      <c r="B15" s="35" t="str">
        <f>VLOOKUP(IHDI[[#This Row],[Country]],CountryList[],2,FALSE)</f>
        <v>DEU</v>
      </c>
      <c r="C15" s="45" t="s">
        <v>43</v>
      </c>
      <c r="D15" s="46">
        <v>0.94199999999999995</v>
      </c>
      <c r="E15" s="46">
        <v>0.88300000000000001</v>
      </c>
      <c r="F15" s="47">
        <v>6.2632696390658165</v>
      </c>
      <c r="G15" s="48">
        <v>1</v>
      </c>
      <c r="H15" s="47">
        <v>6.1771295930000001</v>
      </c>
      <c r="I15" s="47">
        <v>3.4081587789999999</v>
      </c>
      <c r="J15" s="46">
        <v>0.90098046037128487</v>
      </c>
      <c r="K15" s="47">
        <v>2.6631999999999998</v>
      </c>
      <c r="L15" s="46">
        <v>0.91711002696495592</v>
      </c>
      <c r="M15" s="47">
        <v>12.46003</v>
      </c>
      <c r="N15" s="46">
        <v>0.83326199777864529</v>
      </c>
      <c r="O15" s="47">
        <v>20.8</v>
      </c>
      <c r="P15" s="47">
        <v>25.1</v>
      </c>
      <c r="Q15" s="47">
        <v>12.77</v>
      </c>
      <c r="R15" s="47">
        <v>31.7</v>
      </c>
      <c r="S15" s="34" t="s">
        <v>1420</v>
      </c>
    </row>
    <row r="16" spans="1:19" ht="14.25" x14ac:dyDescent="0.25">
      <c r="A16" s="35">
        <v>10</v>
      </c>
      <c r="B16" s="35" t="str">
        <f>VLOOKUP(IHDI[[#This Row],[Country]],CountryList[],2,FALSE)</f>
        <v>NLD</v>
      </c>
      <c r="C16" s="45" t="s">
        <v>50</v>
      </c>
      <c r="D16" s="46">
        <v>0.94099999999999995</v>
      </c>
      <c r="E16" s="46">
        <v>0.878</v>
      </c>
      <c r="F16" s="47">
        <v>6.6950053134962717</v>
      </c>
      <c r="G16" s="48">
        <v>1</v>
      </c>
      <c r="H16" s="47">
        <v>6.6979453520000005</v>
      </c>
      <c r="I16" s="47">
        <v>3.3343460559999998</v>
      </c>
      <c r="J16" s="46">
        <v>0.91739126069841692</v>
      </c>
      <c r="K16" s="47">
        <v>4.8667400000000001</v>
      </c>
      <c r="L16" s="46">
        <v>0.87464345141016164</v>
      </c>
      <c r="M16" s="47">
        <v>11.892749999999999</v>
      </c>
      <c r="N16" s="46">
        <v>0.84214281513899847</v>
      </c>
      <c r="O16" s="47">
        <v>22.3</v>
      </c>
      <c r="P16" s="47">
        <v>23.9</v>
      </c>
      <c r="Q16" s="47">
        <v>6.92</v>
      </c>
      <c r="R16" s="47">
        <v>29.2</v>
      </c>
      <c r="S16" s="34" t="s">
        <v>1420</v>
      </c>
    </row>
    <row r="17" spans="1:19" ht="14.25" x14ac:dyDescent="0.25">
      <c r="A17" s="35">
        <v>11</v>
      </c>
      <c r="B17" s="35" t="str">
        <f>VLOOKUP(IHDI[[#This Row],[Country]],CountryList[],2,FALSE)</f>
        <v>FIN</v>
      </c>
      <c r="C17" s="45" t="s">
        <v>91</v>
      </c>
      <c r="D17" s="46">
        <v>0.94</v>
      </c>
      <c r="E17" s="46">
        <v>0.89</v>
      </c>
      <c r="F17" s="47">
        <v>5.3191489361702038</v>
      </c>
      <c r="G17" s="48">
        <v>6</v>
      </c>
      <c r="H17" s="47">
        <v>5.2243870650000002</v>
      </c>
      <c r="I17" s="47">
        <v>2.774231195</v>
      </c>
      <c r="J17" s="46">
        <v>0.92795414887714933</v>
      </c>
      <c r="K17" s="47">
        <v>2.4155500000000001</v>
      </c>
      <c r="L17" s="46">
        <v>0.90667729337884451</v>
      </c>
      <c r="M17" s="47">
        <v>10.48338</v>
      </c>
      <c r="N17" s="46">
        <v>0.838849477728277</v>
      </c>
      <c r="O17" s="47">
        <v>23.1</v>
      </c>
      <c r="P17" s="47">
        <v>23</v>
      </c>
      <c r="Q17" s="47">
        <v>10.88</v>
      </c>
      <c r="R17" s="47">
        <v>27.7</v>
      </c>
      <c r="S17" s="34" t="s">
        <v>1420</v>
      </c>
    </row>
    <row r="18" spans="1:19" ht="14.25" x14ac:dyDescent="0.25">
      <c r="A18" s="35">
        <v>12</v>
      </c>
      <c r="B18" s="35" t="str">
        <f>VLOOKUP(IHDI[[#This Row],[Country]],CountryList[],2,FALSE)</f>
        <v>SGP</v>
      </c>
      <c r="C18" s="45" t="s">
        <v>61</v>
      </c>
      <c r="D18" s="46">
        <v>0.93899999999999995</v>
      </c>
      <c r="E18" s="46">
        <v>0.81699999999999995</v>
      </c>
      <c r="F18" s="47">
        <v>12.992545260915866</v>
      </c>
      <c r="G18" s="48">
        <v>-15</v>
      </c>
      <c r="H18" s="47">
        <v>12.409716635999999</v>
      </c>
      <c r="I18" s="47">
        <v>2.261428118</v>
      </c>
      <c r="J18" s="46">
        <v>0.94362080141061044</v>
      </c>
      <c r="K18" s="47">
        <v>10.007321149999999</v>
      </c>
      <c r="L18" s="46">
        <v>0.77079170989103363</v>
      </c>
      <c r="M18" s="47">
        <v>24.96040064</v>
      </c>
      <c r="N18" s="46">
        <v>0.75039599359999998</v>
      </c>
      <c r="O18" s="49" t="s">
        <v>1351</v>
      </c>
      <c r="P18" s="49" t="s">
        <v>1351</v>
      </c>
      <c r="Q18" s="47">
        <v>14.21</v>
      </c>
      <c r="R18" s="49" t="s">
        <v>1351</v>
      </c>
      <c r="S18" s="34" t="s">
        <v>1420</v>
      </c>
    </row>
    <row r="19" spans="1:19" ht="14.25" x14ac:dyDescent="0.25">
      <c r="A19" s="35">
        <v>13</v>
      </c>
      <c r="B19" s="35" t="str">
        <f>VLOOKUP(IHDI[[#This Row],[Country]],CountryList[],2,FALSE)</f>
        <v>BEL</v>
      </c>
      <c r="C19" s="45" t="s">
        <v>59</v>
      </c>
      <c r="D19" s="46">
        <v>0.93700000000000006</v>
      </c>
      <c r="E19" s="46">
        <v>0.874</v>
      </c>
      <c r="F19" s="47">
        <v>6.7235859124866622</v>
      </c>
      <c r="G19" s="48">
        <v>1</v>
      </c>
      <c r="H19" s="47">
        <v>6.5873870263333343</v>
      </c>
      <c r="I19" s="47">
        <v>3.5820810789999999</v>
      </c>
      <c r="J19" s="46">
        <v>0.9178793045441358</v>
      </c>
      <c r="K19" s="47">
        <v>5.87561</v>
      </c>
      <c r="L19" s="46">
        <v>0.85890639267048952</v>
      </c>
      <c r="M19" s="47">
        <v>10.30447</v>
      </c>
      <c r="N19" s="46">
        <v>0.84809508783813548</v>
      </c>
      <c r="O19" s="47">
        <v>23.2</v>
      </c>
      <c r="P19" s="47">
        <v>22.3</v>
      </c>
      <c r="Q19" s="47">
        <v>8.6300000000000008</v>
      </c>
      <c r="R19" s="47">
        <v>27.2</v>
      </c>
      <c r="S19" s="34" t="s">
        <v>1420</v>
      </c>
    </row>
    <row r="20" spans="1:19" ht="14.25" x14ac:dyDescent="0.25">
      <c r="A20" s="35">
        <v>13</v>
      </c>
      <c r="B20" s="35" t="str">
        <f>VLOOKUP(IHDI[[#This Row],[Country]],CountryList[],2,FALSE)</f>
        <v>NZL</v>
      </c>
      <c r="C20" s="45" t="s">
        <v>105</v>
      </c>
      <c r="D20" s="46">
        <v>0.93700000000000006</v>
      </c>
      <c r="E20" s="46">
        <v>0.86499999999999999</v>
      </c>
      <c r="F20" s="47">
        <v>7.6840981856990513</v>
      </c>
      <c r="G20" s="48">
        <v>0</v>
      </c>
      <c r="H20" s="47">
        <v>7.4868082536666662</v>
      </c>
      <c r="I20" s="47">
        <v>4.1708946229999997</v>
      </c>
      <c r="J20" s="46">
        <v>0.92071572440471394</v>
      </c>
      <c r="K20" s="47">
        <v>1.8401317779999999</v>
      </c>
      <c r="L20" s="46">
        <v>0.91434902112155814</v>
      </c>
      <c r="M20" s="47">
        <v>16.44939836</v>
      </c>
      <c r="N20" s="46">
        <v>0.76836378682157602</v>
      </c>
      <c r="O20" s="49" t="s">
        <v>1351</v>
      </c>
      <c r="P20" s="49" t="s">
        <v>1351</v>
      </c>
      <c r="Q20" s="47">
        <v>11.87</v>
      </c>
      <c r="R20" s="49" t="s">
        <v>1351</v>
      </c>
      <c r="S20" s="34" t="s">
        <v>1420</v>
      </c>
    </row>
    <row r="21" spans="1:19" ht="14.25" x14ac:dyDescent="0.25">
      <c r="A21" s="35">
        <v>15</v>
      </c>
      <c r="B21" s="35" t="str">
        <f>VLOOKUP(IHDI[[#This Row],[Country]],CountryList[],2,FALSE)</f>
        <v>CAN</v>
      </c>
      <c r="C21" s="45" t="s">
        <v>55</v>
      </c>
      <c r="D21" s="46">
        <v>0.93600000000000005</v>
      </c>
      <c r="E21" s="46">
        <v>0.86</v>
      </c>
      <c r="F21" s="47">
        <v>8.1196581196581246</v>
      </c>
      <c r="G21" s="48">
        <v>1</v>
      </c>
      <c r="H21" s="47">
        <v>7.9015297723333342</v>
      </c>
      <c r="I21" s="47">
        <v>4.1065893170000001</v>
      </c>
      <c r="J21" s="46">
        <v>0.92436084407067531</v>
      </c>
      <c r="K21" s="47">
        <v>2.5209999999999999</v>
      </c>
      <c r="L21" s="46">
        <v>0.89349175512598511</v>
      </c>
      <c r="M21" s="47">
        <v>17.077000000000002</v>
      </c>
      <c r="N21" s="46">
        <v>0.77017816841456765</v>
      </c>
      <c r="O21" s="47">
        <v>19.5</v>
      </c>
      <c r="P21" s="47">
        <v>25.3</v>
      </c>
      <c r="Q21" s="47">
        <v>13.91</v>
      </c>
      <c r="R21" s="47">
        <v>33.299999999999997</v>
      </c>
      <c r="S21" s="34" t="s">
        <v>1420</v>
      </c>
    </row>
    <row r="22" spans="1:19" ht="14.25" x14ac:dyDescent="0.25">
      <c r="A22" s="35">
        <v>16</v>
      </c>
      <c r="B22" s="35" t="e">
        <f>VLOOKUP(IHDI[[#This Row],[Country]],CountryList[],2,FALSE)</f>
        <v>#N/A</v>
      </c>
      <c r="C22" s="45" t="s">
        <v>453</v>
      </c>
      <c r="D22" s="46">
        <v>0.93500000000000005</v>
      </c>
      <c r="E22" s="49" t="s">
        <v>1351</v>
      </c>
      <c r="F22" s="49" t="s">
        <v>1351</v>
      </c>
      <c r="G22" s="49" t="s">
        <v>1351</v>
      </c>
      <c r="H22" s="49" t="s">
        <v>1351</v>
      </c>
      <c r="I22" s="47">
        <v>4.739531994</v>
      </c>
      <c r="J22" s="46">
        <v>0.92706754690608373</v>
      </c>
      <c r="K22" s="49" t="s">
        <v>1351</v>
      </c>
      <c r="L22" s="49" t="s">
        <v>1351</v>
      </c>
      <c r="M22" s="49" t="s">
        <v>1351</v>
      </c>
      <c r="N22" s="49" t="s">
        <v>1351</v>
      </c>
      <c r="O22" s="49" t="s">
        <v>1351</v>
      </c>
      <c r="P22" s="49" t="s">
        <v>1351</v>
      </c>
      <c r="Q22" s="49" t="s">
        <v>1351</v>
      </c>
      <c r="R22" s="49" t="s">
        <v>1351</v>
      </c>
      <c r="S22" s="34" t="s">
        <v>1420</v>
      </c>
    </row>
    <row r="23" spans="1:19" ht="14.25" x14ac:dyDescent="0.25">
      <c r="A23" s="35">
        <v>17</v>
      </c>
      <c r="B23" s="35" t="str">
        <f>VLOOKUP(IHDI[[#This Row],[Country]],CountryList[],2,FALSE)</f>
        <v>LUX</v>
      </c>
      <c r="C23" s="45" t="s">
        <v>120</v>
      </c>
      <c r="D23" s="46">
        <v>0.93</v>
      </c>
      <c r="E23" s="46">
        <v>0.85</v>
      </c>
      <c r="F23" s="47">
        <v>8.6021505376344116</v>
      </c>
      <c r="G23" s="48">
        <v>0</v>
      </c>
      <c r="H23" s="47">
        <v>8.413193197</v>
      </c>
      <c r="I23" s="47">
        <v>3.8703095909999998</v>
      </c>
      <c r="J23" s="46">
        <v>0.92622731411048276</v>
      </c>
      <c r="K23" s="47">
        <v>4.7170699999999997</v>
      </c>
      <c r="L23" s="46">
        <v>0.7944577039863453</v>
      </c>
      <c r="M23" s="47">
        <v>16.652200000000001</v>
      </c>
      <c r="N23" s="46">
        <v>0.83347799999999994</v>
      </c>
      <c r="O23" s="47">
        <v>19.100000000000001</v>
      </c>
      <c r="P23" s="47">
        <v>25.8</v>
      </c>
      <c r="Q23" s="47">
        <v>10.37</v>
      </c>
      <c r="R23" s="47">
        <v>34.200000000000003</v>
      </c>
      <c r="S23" s="34" t="s">
        <v>1420</v>
      </c>
    </row>
    <row r="24" spans="1:19" ht="14.25" x14ac:dyDescent="0.25">
      <c r="A24" s="35">
        <v>18</v>
      </c>
      <c r="B24" s="35" t="str">
        <f>VLOOKUP(IHDI[[#This Row],[Country]],CountryList[],2,FALSE)</f>
        <v>GBR</v>
      </c>
      <c r="C24" s="45" t="s">
        <v>46</v>
      </c>
      <c r="D24" s="46">
        <v>0.92900000000000005</v>
      </c>
      <c r="E24" s="46">
        <v>0.85</v>
      </c>
      <c r="F24" s="47">
        <v>8.5037674919268049</v>
      </c>
      <c r="G24" s="48">
        <v>1</v>
      </c>
      <c r="H24" s="47">
        <v>8.2435079306666665</v>
      </c>
      <c r="I24" s="47">
        <v>3.9130837920000001</v>
      </c>
      <c r="J24" s="46">
        <v>0.89792779718301186</v>
      </c>
      <c r="K24" s="47">
        <v>2.8478500000000002</v>
      </c>
      <c r="L24" s="46">
        <v>0.9012768105149771</v>
      </c>
      <c r="M24" s="47">
        <v>17.96959</v>
      </c>
      <c r="N24" s="46">
        <v>0.75762423366545961</v>
      </c>
      <c r="O24" s="47">
        <v>18.600000000000001</v>
      </c>
      <c r="P24" s="47">
        <v>26.7</v>
      </c>
      <c r="Q24" s="47">
        <v>12.65</v>
      </c>
      <c r="R24" s="47">
        <v>35.1</v>
      </c>
      <c r="S24" s="34" t="s">
        <v>1420</v>
      </c>
    </row>
    <row r="25" spans="1:19" ht="14.25" x14ac:dyDescent="0.25">
      <c r="A25" s="35">
        <v>19</v>
      </c>
      <c r="B25" s="35" t="str">
        <f>VLOOKUP(IHDI[[#This Row],[Country]],CountryList[],2,FALSE)</f>
        <v>JPN</v>
      </c>
      <c r="C25" s="45" t="s">
        <v>48</v>
      </c>
      <c r="D25" s="46">
        <v>0.92500000000000004</v>
      </c>
      <c r="E25" s="46">
        <v>0.85</v>
      </c>
      <c r="F25" s="47">
        <v>8.1081081081081141</v>
      </c>
      <c r="G25" s="48">
        <v>2</v>
      </c>
      <c r="H25" s="47">
        <v>7.8946891093333322</v>
      </c>
      <c r="I25" s="47">
        <v>2.5101783279999998</v>
      </c>
      <c r="J25" s="46">
        <v>0.97165705511025857</v>
      </c>
      <c r="K25" s="47">
        <v>4.5110000000000001</v>
      </c>
      <c r="L25" s="46">
        <v>0.82918791669300884</v>
      </c>
      <c r="M25" s="47">
        <v>16.662889</v>
      </c>
      <c r="N25" s="46">
        <v>0.76119983216224962</v>
      </c>
      <c r="O25" s="47">
        <v>20.5</v>
      </c>
      <c r="P25" s="47">
        <v>26.4</v>
      </c>
      <c r="Q25" s="47">
        <v>13.11</v>
      </c>
      <c r="R25" s="47">
        <v>32.9</v>
      </c>
      <c r="S25" s="34" t="s">
        <v>1420</v>
      </c>
    </row>
    <row r="26" spans="1:19" ht="14.25" x14ac:dyDescent="0.25">
      <c r="A26" s="35">
        <v>19</v>
      </c>
      <c r="B26" s="35" t="str">
        <f>VLOOKUP(IHDI[[#This Row],[Country]],CountryList[],2,FALSE)</f>
        <v>KOR</v>
      </c>
      <c r="C26" s="45" t="s">
        <v>51</v>
      </c>
      <c r="D26" s="46">
        <v>0.92500000000000004</v>
      </c>
      <c r="E26" s="46">
        <v>0.83799999999999997</v>
      </c>
      <c r="F26" s="47">
        <v>9.4054054054054088</v>
      </c>
      <c r="G26" s="48">
        <v>-3</v>
      </c>
      <c r="H26" s="47">
        <v>9.2645352079999999</v>
      </c>
      <c r="I26" s="47">
        <v>2.8275632860000002</v>
      </c>
      <c r="J26" s="46">
        <v>0.95225699066477365</v>
      </c>
      <c r="K26" s="47">
        <v>8.8360423380000004</v>
      </c>
      <c r="L26" s="46">
        <v>0.79862808240283878</v>
      </c>
      <c r="M26" s="47">
        <v>16.13</v>
      </c>
      <c r="N26" s="46">
        <v>0.77257037858065691</v>
      </c>
      <c r="O26" s="47">
        <v>20.5</v>
      </c>
      <c r="P26" s="47">
        <v>24</v>
      </c>
      <c r="Q26" s="47">
        <v>14.71</v>
      </c>
      <c r="R26" s="47">
        <v>31.4</v>
      </c>
      <c r="S26" s="34" t="s">
        <v>1420</v>
      </c>
    </row>
    <row r="27" spans="1:19" ht="14.25" x14ac:dyDescent="0.25">
      <c r="A27" s="35">
        <v>21</v>
      </c>
      <c r="B27" s="35" t="str">
        <f>VLOOKUP(IHDI[[#This Row],[Country]],CountryList[],2,FALSE)</f>
        <v>USA</v>
      </c>
      <c r="C27" s="45" t="s">
        <v>41</v>
      </c>
      <c r="D27" s="46">
        <v>0.92100000000000004</v>
      </c>
      <c r="E27" s="46">
        <v>0.81899999999999995</v>
      </c>
      <c r="F27" s="47">
        <v>11.074918566775249</v>
      </c>
      <c r="G27" s="48">
        <v>-5</v>
      </c>
      <c r="H27" s="47">
        <v>10.638091575333334</v>
      </c>
      <c r="I27" s="47">
        <v>5.946424961</v>
      </c>
      <c r="J27" s="46">
        <v>0.82764541473780462</v>
      </c>
      <c r="K27" s="47">
        <v>2.745849765</v>
      </c>
      <c r="L27" s="46">
        <v>0.8834214413506325</v>
      </c>
      <c r="M27" s="47">
        <v>23.222000000000001</v>
      </c>
      <c r="N27" s="46">
        <v>0.7507638338166196</v>
      </c>
      <c r="O27" s="47">
        <v>15.3</v>
      </c>
      <c r="P27" s="47">
        <v>30.8</v>
      </c>
      <c r="Q27" s="47">
        <v>19.059999999999999</v>
      </c>
      <c r="R27" s="47">
        <v>41.5</v>
      </c>
      <c r="S27" s="34" t="s">
        <v>1420</v>
      </c>
    </row>
    <row r="28" spans="1:19" ht="14.25" x14ac:dyDescent="0.25">
      <c r="A28" s="35">
        <v>22</v>
      </c>
      <c r="B28" s="35" t="str">
        <f>VLOOKUP(IHDI[[#This Row],[Country]],CountryList[],2,FALSE)</f>
        <v>ISR</v>
      </c>
      <c r="C28" s="45" t="s">
        <v>84</v>
      </c>
      <c r="D28" s="46">
        <v>0.91900000000000004</v>
      </c>
      <c r="E28" s="46">
        <v>0.81499999999999995</v>
      </c>
      <c r="F28" s="47">
        <v>11.316648531011975</v>
      </c>
      <c r="G28" s="48">
        <v>-8</v>
      </c>
      <c r="H28" s="47">
        <v>10.868130240666666</v>
      </c>
      <c r="I28" s="47">
        <v>3.1983907220000001</v>
      </c>
      <c r="J28" s="46">
        <v>0.9271360285541369</v>
      </c>
      <c r="K28" s="47">
        <v>6.2720000000000002</v>
      </c>
      <c r="L28" s="46">
        <v>0.83482305017644454</v>
      </c>
      <c r="M28" s="47">
        <v>23.134</v>
      </c>
      <c r="N28" s="46">
        <v>0.70001283470465914</v>
      </c>
      <c r="O28" s="47">
        <v>16.100000000000001</v>
      </c>
      <c r="P28" s="47">
        <v>27.6</v>
      </c>
      <c r="Q28" s="47">
        <v>16.55</v>
      </c>
      <c r="R28" s="47">
        <v>38.6</v>
      </c>
      <c r="S28" s="34" t="s">
        <v>1420</v>
      </c>
    </row>
    <row r="29" spans="1:19" ht="14.25" x14ac:dyDescent="0.25">
      <c r="A29" s="35">
        <v>23</v>
      </c>
      <c r="B29" s="35" t="str">
        <f>VLOOKUP(IHDI[[#This Row],[Country]],CountryList[],2,FALSE)</f>
        <v>MLT</v>
      </c>
      <c r="C29" s="45" t="s">
        <v>136</v>
      </c>
      <c r="D29" s="46">
        <v>0.91800000000000004</v>
      </c>
      <c r="E29" s="46">
        <v>0.84899999999999998</v>
      </c>
      <c r="F29" s="47">
        <v>7.5163398692810528</v>
      </c>
      <c r="G29" s="48">
        <v>2</v>
      </c>
      <c r="H29" s="47">
        <v>7.4259814359999998</v>
      </c>
      <c r="I29" s="47">
        <v>3.2275443080000001</v>
      </c>
      <c r="J29" s="46">
        <v>0.94951495837278699</v>
      </c>
      <c r="K29" s="47">
        <v>5.19238</v>
      </c>
      <c r="L29" s="46">
        <v>0.82932655121112864</v>
      </c>
      <c r="M29" s="47">
        <v>13.85802</v>
      </c>
      <c r="N29" s="46">
        <v>0.775943239282194</v>
      </c>
      <c r="O29" s="47">
        <v>21.2</v>
      </c>
      <c r="P29" s="47">
        <v>24.8</v>
      </c>
      <c r="Q29" s="47">
        <v>9.14</v>
      </c>
      <c r="R29" s="47">
        <v>31</v>
      </c>
      <c r="S29" s="34" t="s">
        <v>1420</v>
      </c>
    </row>
    <row r="30" spans="1:19" ht="14.25" x14ac:dyDescent="0.25">
      <c r="A30" s="35">
        <v>23</v>
      </c>
      <c r="B30" s="35" t="str">
        <f>VLOOKUP(IHDI[[#This Row],[Country]],CountryList[],2,FALSE)</f>
        <v>SVN</v>
      </c>
      <c r="C30" s="45" t="s">
        <v>104</v>
      </c>
      <c r="D30" s="46">
        <v>0.91800000000000004</v>
      </c>
      <c r="E30" s="46">
        <v>0.878</v>
      </c>
      <c r="F30" s="47">
        <v>4.3572984749455372</v>
      </c>
      <c r="G30" s="48">
        <v>13</v>
      </c>
      <c r="H30" s="47">
        <v>4.3712419339999995</v>
      </c>
      <c r="I30" s="47">
        <v>2.7488358019999999</v>
      </c>
      <c r="J30" s="46">
        <v>0.90803262394496898</v>
      </c>
      <c r="K30" s="47">
        <v>2.05965</v>
      </c>
      <c r="L30" s="46">
        <v>0.89831261965970532</v>
      </c>
      <c r="M30" s="47">
        <v>8.3052399999999995</v>
      </c>
      <c r="N30" s="46">
        <v>0.8289966200436174</v>
      </c>
      <c r="O30" s="47">
        <v>24.8</v>
      </c>
      <c r="P30" s="47">
        <v>20.7</v>
      </c>
      <c r="Q30" s="47">
        <v>8.02</v>
      </c>
      <c r="R30" s="47">
        <v>24.4</v>
      </c>
      <c r="S30" s="34" t="s">
        <v>1420</v>
      </c>
    </row>
    <row r="31" spans="1:19" ht="14.25" x14ac:dyDescent="0.25">
      <c r="A31" s="35">
        <v>25</v>
      </c>
      <c r="B31" s="35" t="str">
        <f>VLOOKUP(IHDI[[#This Row],[Country]],CountryList[],2,FALSE)</f>
        <v>AUT</v>
      </c>
      <c r="C31" s="45" t="s">
        <v>73</v>
      </c>
      <c r="D31" s="46">
        <v>0.91600000000000004</v>
      </c>
      <c r="E31" s="46">
        <v>0.85099999999999998</v>
      </c>
      <c r="F31" s="47">
        <v>7.0960698689956363</v>
      </c>
      <c r="G31" s="48">
        <v>9</v>
      </c>
      <c r="H31" s="47">
        <v>6.904079794666667</v>
      </c>
      <c r="I31" s="47">
        <v>3.2569193840000001</v>
      </c>
      <c r="J31" s="46">
        <v>0.91652459713986079</v>
      </c>
      <c r="K31" s="47">
        <v>2.5224099999999998</v>
      </c>
      <c r="L31" s="46">
        <v>0.83170011855756432</v>
      </c>
      <c r="M31" s="47">
        <v>14.93291</v>
      </c>
      <c r="N31" s="46">
        <v>0.80754791865383646</v>
      </c>
      <c r="O31" s="47">
        <v>21.2</v>
      </c>
      <c r="P31" s="47">
        <v>23.2</v>
      </c>
      <c r="Q31" s="47">
        <v>10.09</v>
      </c>
      <c r="R31" s="47">
        <v>30.2</v>
      </c>
      <c r="S31" s="34" t="s">
        <v>1420</v>
      </c>
    </row>
    <row r="32" spans="1:19" ht="14.25" x14ac:dyDescent="0.25">
      <c r="A32" s="35">
        <v>26</v>
      </c>
      <c r="B32" s="35" t="str">
        <f>VLOOKUP(IHDI[[#This Row],[Country]],CountryList[],2,FALSE)</f>
        <v>ARE</v>
      </c>
      <c r="C32" s="45" t="s">
        <v>70</v>
      </c>
      <c r="D32" s="46">
        <v>0.91100000000000003</v>
      </c>
      <c r="E32" s="49" t="s">
        <v>1351</v>
      </c>
      <c r="F32" s="49" t="s">
        <v>1351</v>
      </c>
      <c r="G32" s="49" t="s">
        <v>1351</v>
      </c>
      <c r="H32" s="49" t="s">
        <v>1351</v>
      </c>
      <c r="I32" s="47">
        <v>4.5249261860000001</v>
      </c>
      <c r="J32" s="46">
        <v>0.86236611902299476</v>
      </c>
      <c r="K32" s="47">
        <v>12.63435527</v>
      </c>
      <c r="L32" s="46">
        <v>0.75111463329586503</v>
      </c>
      <c r="M32" s="49" t="s">
        <v>1351</v>
      </c>
      <c r="N32" s="49" t="s">
        <v>1351</v>
      </c>
      <c r="O32" s="47">
        <v>23</v>
      </c>
      <c r="P32" s="47">
        <v>20</v>
      </c>
      <c r="Q32" s="47">
        <v>15.83</v>
      </c>
      <c r="R32" s="47">
        <v>26</v>
      </c>
      <c r="S32" s="34" t="s">
        <v>1420</v>
      </c>
    </row>
    <row r="33" spans="1:19" ht="14.25" x14ac:dyDescent="0.25">
      <c r="A33" s="35">
        <v>27</v>
      </c>
      <c r="B33" s="35" t="str">
        <f>VLOOKUP(IHDI[[#This Row],[Country]],CountryList[],2,FALSE)</f>
        <v>ESP</v>
      </c>
      <c r="C33" s="45" t="s">
        <v>63</v>
      </c>
      <c r="D33" s="46">
        <v>0.90500000000000003</v>
      </c>
      <c r="E33" s="46">
        <v>0.78800000000000003</v>
      </c>
      <c r="F33" s="47">
        <v>12.928176795580104</v>
      </c>
      <c r="G33" s="48">
        <v>-12</v>
      </c>
      <c r="H33" s="47">
        <v>12.643022653666668</v>
      </c>
      <c r="I33" s="47">
        <v>2.883327961</v>
      </c>
      <c r="J33" s="46">
        <v>0.94143407771959853</v>
      </c>
      <c r="K33" s="47">
        <v>15.733790000000001</v>
      </c>
      <c r="L33" s="46">
        <v>0.71727821010507309</v>
      </c>
      <c r="M33" s="47">
        <v>19.31195</v>
      </c>
      <c r="N33" s="46">
        <v>0.72514030476130609</v>
      </c>
      <c r="O33" s="47">
        <v>18.5</v>
      </c>
      <c r="P33" s="47">
        <v>24.9</v>
      </c>
      <c r="Q33" s="47">
        <v>12.38</v>
      </c>
      <c r="R33" s="47">
        <v>34.299999999999997</v>
      </c>
      <c r="S33" s="34" t="s">
        <v>1420</v>
      </c>
    </row>
    <row r="34" spans="1:19" ht="14.25" x14ac:dyDescent="0.25">
      <c r="A34" s="35">
        <v>28</v>
      </c>
      <c r="B34" s="35" t="str">
        <f>VLOOKUP(IHDI[[#This Row],[Country]],CountryList[],2,FALSE)</f>
        <v>FRA</v>
      </c>
      <c r="C34" s="45" t="s">
        <v>49</v>
      </c>
      <c r="D34" s="46">
        <v>0.90300000000000002</v>
      </c>
      <c r="E34" s="46">
        <v>0.82499999999999996</v>
      </c>
      <c r="F34" s="47">
        <v>8.6378737541528352</v>
      </c>
      <c r="G34" s="48">
        <v>2</v>
      </c>
      <c r="H34" s="47">
        <v>8.4853280553333335</v>
      </c>
      <c r="I34" s="47">
        <v>3.8162741659999999</v>
      </c>
      <c r="J34" s="46">
        <v>0.92482576063907684</v>
      </c>
      <c r="K34" s="47">
        <v>7.72173</v>
      </c>
      <c r="L34" s="46">
        <v>0.76242720207025283</v>
      </c>
      <c r="M34" s="47">
        <v>13.91798</v>
      </c>
      <c r="N34" s="46">
        <v>0.79707650942067576</v>
      </c>
      <c r="O34" s="47">
        <v>20.9</v>
      </c>
      <c r="P34" s="47">
        <v>26.7</v>
      </c>
      <c r="Q34" s="47">
        <v>9.84</v>
      </c>
      <c r="R34" s="47">
        <v>32.4</v>
      </c>
      <c r="S34" s="34" t="s">
        <v>1420</v>
      </c>
    </row>
    <row r="35" spans="1:19" ht="14.25" x14ac:dyDescent="0.25">
      <c r="A35" s="35">
        <v>29</v>
      </c>
      <c r="B35" s="35" t="str">
        <f>VLOOKUP(IHDI[[#This Row],[Country]],CountryList[],2,FALSE)</f>
        <v>CYP</v>
      </c>
      <c r="C35" s="45" t="s">
        <v>148</v>
      </c>
      <c r="D35" s="46">
        <v>0.89600000000000002</v>
      </c>
      <c r="E35" s="46">
        <v>0.81899999999999995</v>
      </c>
      <c r="F35" s="47">
        <v>8.5937500000000107</v>
      </c>
      <c r="G35" s="48">
        <v>2</v>
      </c>
      <c r="H35" s="47">
        <v>8.3991553423333318</v>
      </c>
      <c r="I35" s="47">
        <v>2.6440160270000002</v>
      </c>
      <c r="J35" s="46">
        <v>0.91669346059918633</v>
      </c>
      <c r="K35" s="47">
        <v>9.5208999999999993</v>
      </c>
      <c r="L35" s="46">
        <v>0.76848106903123381</v>
      </c>
      <c r="M35" s="47">
        <v>13.032550000000001</v>
      </c>
      <c r="N35" s="46">
        <v>0.78100602427109456</v>
      </c>
      <c r="O35" s="47">
        <v>21.3</v>
      </c>
      <c r="P35" s="47">
        <v>25.5</v>
      </c>
      <c r="Q35" s="47">
        <v>11.49</v>
      </c>
      <c r="R35" s="47">
        <v>31.2</v>
      </c>
      <c r="S35" s="34" t="s">
        <v>1420</v>
      </c>
    </row>
    <row r="36" spans="1:19" ht="14.25" x14ac:dyDescent="0.25">
      <c r="A36" s="35">
        <v>30</v>
      </c>
      <c r="B36" s="35" t="str">
        <f>VLOOKUP(IHDI[[#This Row],[Country]],CountryList[],2,FALSE)</f>
        <v>ITA</v>
      </c>
      <c r="C36" s="45" t="s">
        <v>56</v>
      </c>
      <c r="D36" s="46">
        <v>0.89500000000000002</v>
      </c>
      <c r="E36" s="46">
        <v>0.79100000000000004</v>
      </c>
      <c r="F36" s="47">
        <v>11.620111731843574</v>
      </c>
      <c r="G36" s="48">
        <v>-7</v>
      </c>
      <c r="H36" s="47">
        <v>11.221309115000002</v>
      </c>
      <c r="I36" s="47">
        <v>2.737157345</v>
      </c>
      <c r="J36" s="46">
        <v>0.94045986360542788</v>
      </c>
      <c r="K36" s="47">
        <v>10.05442</v>
      </c>
      <c r="L36" s="46">
        <v>0.72743292817985594</v>
      </c>
      <c r="M36" s="47">
        <v>20.872350000000001</v>
      </c>
      <c r="N36" s="46">
        <v>0.72433821227105755</v>
      </c>
      <c r="O36" s="47">
        <v>18.3</v>
      </c>
      <c r="P36" s="47">
        <v>25.9</v>
      </c>
      <c r="Q36" s="47">
        <v>8.7100000000000009</v>
      </c>
      <c r="R36" s="47">
        <v>35.200000000000003</v>
      </c>
      <c r="S36" s="34" t="s">
        <v>1420</v>
      </c>
    </row>
    <row r="37" spans="1:19" ht="14.25" x14ac:dyDescent="0.25">
      <c r="A37" s="35">
        <v>31</v>
      </c>
      <c r="B37" s="35" t="str">
        <f>VLOOKUP(IHDI[[#This Row],[Country]],CountryList[],2,FALSE)</f>
        <v>EST</v>
      </c>
      <c r="C37" s="45" t="s">
        <v>125</v>
      </c>
      <c r="D37" s="46">
        <v>0.89</v>
      </c>
      <c r="E37" s="46">
        <v>0.82899999999999996</v>
      </c>
      <c r="F37" s="47">
        <v>6.853932584269673</v>
      </c>
      <c r="G37" s="48">
        <v>7</v>
      </c>
      <c r="H37" s="47">
        <v>6.6475196016666667</v>
      </c>
      <c r="I37" s="47">
        <v>2.9255588050000001</v>
      </c>
      <c r="J37" s="46">
        <v>0.85341277505701585</v>
      </c>
      <c r="K37" s="47">
        <v>2.0273699999999999</v>
      </c>
      <c r="L37" s="46">
        <v>0.87595903465653735</v>
      </c>
      <c r="M37" s="47">
        <v>14.98963</v>
      </c>
      <c r="N37" s="46">
        <v>0.76295841946532617</v>
      </c>
      <c r="O37" s="47">
        <v>21</v>
      </c>
      <c r="P37" s="47">
        <v>23.3</v>
      </c>
      <c r="Q37" s="47">
        <v>11.76</v>
      </c>
      <c r="R37" s="47">
        <v>30.8</v>
      </c>
      <c r="S37" s="34" t="s">
        <v>1420</v>
      </c>
    </row>
    <row r="38" spans="1:19" ht="14.25" x14ac:dyDescent="0.25">
      <c r="A38" s="35">
        <v>32</v>
      </c>
      <c r="B38" s="35" t="str">
        <f>VLOOKUP(IHDI[[#This Row],[Country]],CountryList[],2,FALSE)</f>
        <v>CZE</v>
      </c>
      <c r="C38" s="45" t="s">
        <v>75</v>
      </c>
      <c r="D38" s="46">
        <v>0.88900000000000001</v>
      </c>
      <c r="E38" s="46">
        <v>0.85</v>
      </c>
      <c r="F38" s="47">
        <v>4.386951631046121</v>
      </c>
      <c r="G38" s="48">
        <v>14</v>
      </c>
      <c r="H38" s="47">
        <v>4.378451582666667</v>
      </c>
      <c r="I38" s="47">
        <v>3.1125247479999998</v>
      </c>
      <c r="J38" s="46">
        <v>0.86048449809077421</v>
      </c>
      <c r="K38" s="47">
        <v>1.25563</v>
      </c>
      <c r="L38" s="46">
        <v>0.86848013782742361</v>
      </c>
      <c r="M38" s="47">
        <v>8.7672000000000008</v>
      </c>
      <c r="N38" s="46">
        <v>0.82130556259435883</v>
      </c>
      <c r="O38" s="47">
        <v>24.6</v>
      </c>
      <c r="P38" s="47">
        <v>21.5</v>
      </c>
      <c r="Q38" s="47">
        <v>10.039999999999999</v>
      </c>
      <c r="R38" s="47">
        <v>25.3</v>
      </c>
      <c r="S38" s="34" t="s">
        <v>1420</v>
      </c>
    </row>
    <row r="39" spans="1:19" ht="14.25" x14ac:dyDescent="0.25">
      <c r="A39" s="35">
        <v>33</v>
      </c>
      <c r="B39" s="35" t="str">
        <f>VLOOKUP(IHDI[[#This Row],[Country]],CountryList[],2,FALSE)</f>
        <v>GRC</v>
      </c>
      <c r="C39" s="45" t="s">
        <v>94</v>
      </c>
      <c r="D39" s="46">
        <v>0.88700000000000001</v>
      </c>
      <c r="E39" s="46">
        <v>0.79100000000000004</v>
      </c>
      <c r="F39" s="47">
        <v>10.822998872604284</v>
      </c>
      <c r="G39" s="48">
        <v>-4</v>
      </c>
      <c r="H39" s="47">
        <v>10.662714364000001</v>
      </c>
      <c r="I39" s="47">
        <v>3.6125330920000001</v>
      </c>
      <c r="J39" s="46">
        <v>0.89137053358769625</v>
      </c>
      <c r="K39" s="47">
        <v>11.73784</v>
      </c>
      <c r="L39" s="46">
        <v>0.77695797380257281</v>
      </c>
      <c r="M39" s="47">
        <v>16.63777</v>
      </c>
      <c r="N39" s="46">
        <v>0.71398162391317344</v>
      </c>
      <c r="O39" s="47">
        <v>19.600000000000001</v>
      </c>
      <c r="P39" s="47">
        <v>24.9</v>
      </c>
      <c r="Q39" s="47">
        <v>10.8</v>
      </c>
      <c r="R39" s="47">
        <v>33.1</v>
      </c>
      <c r="S39" s="34" t="s">
        <v>1420</v>
      </c>
    </row>
    <row r="40" spans="1:19" ht="14.25" x14ac:dyDescent="0.25">
      <c r="A40" s="35">
        <v>34</v>
      </c>
      <c r="B40" s="35" t="str">
        <f>VLOOKUP(IHDI[[#This Row],[Country]],CountryList[],2,FALSE)</f>
        <v>POL</v>
      </c>
      <c r="C40" s="45" t="s">
        <v>67</v>
      </c>
      <c r="D40" s="46">
        <v>0.876</v>
      </c>
      <c r="E40" s="46">
        <v>0.81599999999999995</v>
      </c>
      <c r="F40" s="47">
        <v>6.8493150684931559</v>
      </c>
      <c r="G40" s="48">
        <v>4</v>
      </c>
      <c r="H40" s="47">
        <v>6.8310176726666656</v>
      </c>
      <c r="I40" s="47">
        <v>3.9263830180000001</v>
      </c>
      <c r="J40" s="46">
        <v>0.83446883210402611</v>
      </c>
      <c r="K40" s="47">
        <v>4.4592499999999999</v>
      </c>
      <c r="L40" s="46">
        <v>0.84460277018605268</v>
      </c>
      <c r="M40" s="47">
        <v>12.107419999999999</v>
      </c>
      <c r="N40" s="46">
        <v>0.77006341811817747</v>
      </c>
      <c r="O40" s="47">
        <v>21.5</v>
      </c>
      <c r="P40" s="47">
        <v>24</v>
      </c>
      <c r="Q40" s="47">
        <v>14.87</v>
      </c>
      <c r="R40" s="47">
        <v>30.2</v>
      </c>
      <c r="S40" s="34" t="s">
        <v>1420</v>
      </c>
    </row>
    <row r="41" spans="1:19" ht="14.25" x14ac:dyDescent="0.25">
      <c r="A41" s="35">
        <v>35</v>
      </c>
      <c r="B41" s="35" t="str">
        <f>VLOOKUP(IHDI[[#This Row],[Country]],CountryList[],2,FALSE)</f>
        <v>BHR</v>
      </c>
      <c r="C41" s="45" t="s">
        <v>134</v>
      </c>
      <c r="D41" s="46">
        <v>0.875</v>
      </c>
      <c r="E41" s="49" t="s">
        <v>1351</v>
      </c>
      <c r="F41" s="49" t="s">
        <v>1351</v>
      </c>
      <c r="G41" s="49" t="s">
        <v>1351</v>
      </c>
      <c r="H41" s="49" t="s">
        <v>1351</v>
      </c>
      <c r="I41" s="47">
        <v>4.5067405699999998</v>
      </c>
      <c r="J41" s="46">
        <v>0.86326641088254064</v>
      </c>
      <c r="K41" s="47">
        <v>12.56789221</v>
      </c>
      <c r="L41" s="46">
        <v>0.71775610035394122</v>
      </c>
      <c r="M41" s="49" t="s">
        <v>1351</v>
      </c>
      <c r="N41" s="49" t="s">
        <v>1351</v>
      </c>
      <c r="O41" s="49" t="s">
        <v>1351</v>
      </c>
      <c r="P41" s="49" t="s">
        <v>1351</v>
      </c>
      <c r="Q41" s="47">
        <v>25.07</v>
      </c>
      <c r="R41" s="49" t="s">
        <v>1351</v>
      </c>
      <c r="S41" s="34" t="s">
        <v>1420</v>
      </c>
    </row>
    <row r="42" spans="1:19" ht="14.25" x14ac:dyDescent="0.25">
      <c r="A42" s="35">
        <v>35</v>
      </c>
      <c r="B42" s="35" t="str">
        <f>VLOOKUP(IHDI[[#This Row],[Country]],CountryList[],2,FALSE)</f>
        <v>LTU</v>
      </c>
      <c r="C42" s="45" t="s">
        <v>115</v>
      </c>
      <c r="D42" s="46">
        <v>0.875</v>
      </c>
      <c r="E42" s="46">
        <v>0.8</v>
      </c>
      <c r="F42" s="47">
        <v>8.5714285714285623</v>
      </c>
      <c r="G42" s="48">
        <v>2</v>
      </c>
      <c r="H42" s="47">
        <v>8.316025070666667</v>
      </c>
      <c r="I42" s="47">
        <v>4.317045212</v>
      </c>
      <c r="J42" s="46">
        <v>0.79078429223182134</v>
      </c>
      <c r="K42" s="47">
        <v>3.57741</v>
      </c>
      <c r="L42" s="46">
        <v>0.87002052645835259</v>
      </c>
      <c r="M42" s="47">
        <v>17.053619999999999</v>
      </c>
      <c r="N42" s="46">
        <v>0.74404859347461938</v>
      </c>
      <c r="O42" s="47">
        <v>19</v>
      </c>
      <c r="P42" s="47">
        <v>27.5</v>
      </c>
      <c r="Q42" s="47">
        <v>10.95</v>
      </c>
      <c r="R42" s="47">
        <v>35.299999999999997</v>
      </c>
      <c r="S42" s="34" t="s">
        <v>1420</v>
      </c>
    </row>
    <row r="43" spans="1:19" ht="14.25" x14ac:dyDescent="0.25">
      <c r="A43" s="35">
        <v>35</v>
      </c>
      <c r="B43" s="35" t="str">
        <f>VLOOKUP(IHDI[[#This Row],[Country]],CountryList[],2,FALSE)</f>
        <v>SAU</v>
      </c>
      <c r="C43" s="45" t="s">
        <v>74</v>
      </c>
      <c r="D43" s="46">
        <v>0.875</v>
      </c>
      <c r="E43" s="49" t="s">
        <v>1351</v>
      </c>
      <c r="F43" s="49" t="s">
        <v>1351</v>
      </c>
      <c r="G43" s="49" t="s">
        <v>1351</v>
      </c>
      <c r="H43" s="49" t="s">
        <v>1351</v>
      </c>
      <c r="I43" s="47">
        <v>5.1039357189999999</v>
      </c>
      <c r="J43" s="46">
        <v>0.83123112552354106</v>
      </c>
      <c r="K43" s="47">
        <v>18.119401140000001</v>
      </c>
      <c r="L43" s="46">
        <v>0.67569976493992767</v>
      </c>
      <c r="M43" s="49" t="s">
        <v>1351</v>
      </c>
      <c r="N43" s="49" t="s">
        <v>1351</v>
      </c>
      <c r="O43" s="49" t="s">
        <v>1351</v>
      </c>
      <c r="P43" s="49" t="s">
        <v>1351</v>
      </c>
      <c r="Q43" s="47">
        <v>20.98</v>
      </c>
      <c r="R43" s="49" t="s">
        <v>1351</v>
      </c>
      <c r="S43" s="34" t="s">
        <v>1420</v>
      </c>
    </row>
    <row r="44" spans="1:19" ht="14.25" x14ac:dyDescent="0.25">
      <c r="A44" s="35">
        <v>38</v>
      </c>
      <c r="B44" s="35" t="str">
        <f>VLOOKUP(IHDI[[#This Row],[Country]],CountryList[],2,FALSE)</f>
        <v>PRT</v>
      </c>
      <c r="C44" s="45" t="s">
        <v>89</v>
      </c>
      <c r="D44" s="46">
        <v>0.86599999999999999</v>
      </c>
      <c r="E44" s="46">
        <v>0.77300000000000002</v>
      </c>
      <c r="F44" s="47">
        <v>10.739030023094687</v>
      </c>
      <c r="G44" s="48">
        <v>-4</v>
      </c>
      <c r="H44" s="47">
        <v>10.569893086333332</v>
      </c>
      <c r="I44" s="47">
        <v>3.195029259</v>
      </c>
      <c r="J44" s="46">
        <v>0.90913718083151185</v>
      </c>
      <c r="K44" s="47">
        <v>13.052759999999999</v>
      </c>
      <c r="L44" s="46">
        <v>0.68500796933282049</v>
      </c>
      <c r="M44" s="47">
        <v>15.46189</v>
      </c>
      <c r="N44" s="46">
        <v>0.74113876249658261</v>
      </c>
      <c r="O44" s="47">
        <v>20.399999999999999</v>
      </c>
      <c r="P44" s="47">
        <v>26</v>
      </c>
      <c r="Q44" s="47">
        <v>9.59</v>
      </c>
      <c r="R44" s="47">
        <v>32.799999999999997</v>
      </c>
      <c r="S44" s="34" t="s">
        <v>1420</v>
      </c>
    </row>
    <row r="45" spans="1:19" ht="14.25" x14ac:dyDescent="0.25">
      <c r="A45" s="35">
        <v>39</v>
      </c>
      <c r="B45" s="35" t="str">
        <f>VLOOKUP(IHDI[[#This Row],[Country]],CountryList[],2,FALSE)</f>
        <v>LVA</v>
      </c>
      <c r="C45" s="45" t="s">
        <v>122</v>
      </c>
      <c r="D45" s="46">
        <v>0.86299999999999999</v>
      </c>
      <c r="E45" s="46">
        <v>0.79200000000000004</v>
      </c>
      <c r="F45" s="47">
        <v>8.2271147161065983</v>
      </c>
      <c r="G45" s="48">
        <v>2</v>
      </c>
      <c r="H45" s="47">
        <v>7.9617441673333333</v>
      </c>
      <c r="I45" s="47">
        <v>4.2072525020000002</v>
      </c>
      <c r="J45" s="46">
        <v>0.78960635401482193</v>
      </c>
      <c r="K45" s="47">
        <v>2.2277399999999998</v>
      </c>
      <c r="L45" s="46">
        <v>0.87196000433214749</v>
      </c>
      <c r="M45" s="47">
        <v>17.450240000000001</v>
      </c>
      <c r="N45" s="46">
        <v>0.72237875248822403</v>
      </c>
      <c r="O45" s="47">
        <v>19.3</v>
      </c>
      <c r="P45" s="47">
        <v>26.6</v>
      </c>
      <c r="Q45" s="47">
        <v>9.1300000000000008</v>
      </c>
      <c r="R45" s="47">
        <v>34.5</v>
      </c>
      <c r="S45" s="34" t="s">
        <v>1420</v>
      </c>
    </row>
    <row r="46" spans="1:19" ht="14.25" x14ac:dyDescent="0.25">
      <c r="A46" s="35">
        <v>40</v>
      </c>
      <c r="B46" s="35" t="str">
        <f>VLOOKUP(IHDI[[#This Row],[Country]],CountryList[],2,FALSE)</f>
        <v>AND</v>
      </c>
      <c r="C46" s="45" t="s">
        <v>202</v>
      </c>
      <c r="D46" s="46">
        <v>0.85799999999999998</v>
      </c>
      <c r="E46" s="49" t="s">
        <v>1351</v>
      </c>
      <c r="F46" s="49" t="s">
        <v>1351</v>
      </c>
      <c r="G46" s="49" t="s">
        <v>1351</v>
      </c>
      <c r="H46" s="49" t="s">
        <v>1351</v>
      </c>
      <c r="I46" s="47">
        <v>5.2979097370000003</v>
      </c>
      <c r="J46" s="46">
        <v>0.87954056397429059</v>
      </c>
      <c r="K46" s="47">
        <v>10.00815435</v>
      </c>
      <c r="L46" s="46">
        <v>0.64910073771988919</v>
      </c>
      <c r="M46" s="49" t="s">
        <v>1351</v>
      </c>
      <c r="N46" s="49" t="s">
        <v>1351</v>
      </c>
      <c r="O46" s="49" t="s">
        <v>1351</v>
      </c>
      <c r="P46" s="49" t="s">
        <v>1351</v>
      </c>
      <c r="Q46" s="49" t="s">
        <v>1351</v>
      </c>
      <c r="R46" s="49" t="s">
        <v>1351</v>
      </c>
      <c r="S46" s="34" t="s">
        <v>1420</v>
      </c>
    </row>
    <row r="47" spans="1:19" ht="14.25" x14ac:dyDescent="0.25">
      <c r="A47" s="35">
        <v>40</v>
      </c>
      <c r="B47" s="35" t="str">
        <f>VLOOKUP(IHDI[[#This Row],[Country]],CountryList[],2,FALSE)</f>
        <v>HRV</v>
      </c>
      <c r="C47" s="45" t="s">
        <v>118</v>
      </c>
      <c r="D47" s="46">
        <v>0.85799999999999998</v>
      </c>
      <c r="E47" s="46">
        <v>0.79700000000000004</v>
      </c>
      <c r="F47" s="47">
        <v>7.1095571095571071</v>
      </c>
      <c r="G47" s="48">
        <v>4</v>
      </c>
      <c r="H47" s="47">
        <v>6.9841915339999998</v>
      </c>
      <c r="I47" s="47">
        <v>3.7569046020000001</v>
      </c>
      <c r="J47" s="46">
        <v>0.85257168157769214</v>
      </c>
      <c r="K47" s="47">
        <v>4.2419700000000002</v>
      </c>
      <c r="L47" s="46">
        <v>0.79110498766733039</v>
      </c>
      <c r="M47" s="47">
        <v>12.9537</v>
      </c>
      <c r="N47" s="46">
        <v>0.75055991207630535</v>
      </c>
      <c r="O47" s="47">
        <v>21.7</v>
      </c>
      <c r="P47" s="47">
        <v>22.2</v>
      </c>
      <c r="Q47" s="47">
        <v>10.24</v>
      </c>
      <c r="R47" s="47">
        <v>28.9</v>
      </c>
      <c r="S47" s="34" t="s">
        <v>1420</v>
      </c>
    </row>
    <row r="48" spans="1:19" ht="14.25" x14ac:dyDescent="0.25">
      <c r="A48" s="35">
        <v>42</v>
      </c>
      <c r="B48" s="35" t="str">
        <f>VLOOKUP(IHDI[[#This Row],[Country]],CountryList[],2,FALSE)</f>
        <v>CHL</v>
      </c>
      <c r="C48" s="45" t="s">
        <v>92</v>
      </c>
      <c r="D48" s="46">
        <v>0.85499999999999998</v>
      </c>
      <c r="E48" s="46">
        <v>0.72199999999999998</v>
      </c>
      <c r="F48" s="47">
        <v>15.555555555555555</v>
      </c>
      <c r="G48" s="48">
        <v>-8</v>
      </c>
      <c r="H48" s="47">
        <v>14.973030491333331</v>
      </c>
      <c r="I48" s="47">
        <v>4.9078278539999998</v>
      </c>
      <c r="J48" s="46">
        <v>0.86231776136734628</v>
      </c>
      <c r="K48" s="47">
        <v>11.738216619999999</v>
      </c>
      <c r="L48" s="46">
        <v>0.73191721093423845</v>
      </c>
      <c r="M48" s="47">
        <v>28.273046999999998</v>
      </c>
      <c r="N48" s="46">
        <v>0.59632785894360041</v>
      </c>
      <c r="O48" s="47">
        <v>15</v>
      </c>
      <c r="P48" s="47">
        <v>35.799999999999997</v>
      </c>
      <c r="Q48" s="47">
        <v>27.07</v>
      </c>
      <c r="R48" s="47">
        <v>44.9</v>
      </c>
      <c r="S48" s="34" t="s">
        <v>1420</v>
      </c>
    </row>
    <row r="49" spans="1:19" ht="14.25" x14ac:dyDescent="0.25">
      <c r="A49" s="35">
        <v>42</v>
      </c>
      <c r="B49" s="35" t="str">
        <f>VLOOKUP(IHDI[[#This Row],[Country]],CountryList[],2,FALSE)</f>
        <v>QAT</v>
      </c>
      <c r="C49" s="45" t="s">
        <v>109</v>
      </c>
      <c r="D49" s="46">
        <v>0.85499999999999998</v>
      </c>
      <c r="E49" s="49" t="s">
        <v>1351</v>
      </c>
      <c r="F49" s="49" t="s">
        <v>1351</v>
      </c>
      <c r="G49" s="49" t="s">
        <v>1351</v>
      </c>
      <c r="H49" s="49" t="s">
        <v>1351</v>
      </c>
      <c r="I49" s="47">
        <v>3.872181892</v>
      </c>
      <c r="J49" s="46">
        <v>0.87656147442617438</v>
      </c>
      <c r="K49" s="47">
        <v>11.227259439999999</v>
      </c>
      <c r="L49" s="46">
        <v>0.60741352319334774</v>
      </c>
      <c r="M49" s="49" t="s">
        <v>1351</v>
      </c>
      <c r="N49" s="49" t="s">
        <v>1351</v>
      </c>
      <c r="O49" s="49" t="s">
        <v>1351</v>
      </c>
      <c r="P49" s="49" t="s">
        <v>1351</v>
      </c>
      <c r="Q49" s="47">
        <v>23.61</v>
      </c>
      <c r="R49" s="49" t="s">
        <v>1351</v>
      </c>
      <c r="S49" s="34" t="s">
        <v>1420</v>
      </c>
    </row>
    <row r="50" spans="1:19" ht="14.25" x14ac:dyDescent="0.25">
      <c r="A50" s="35">
        <v>44</v>
      </c>
      <c r="B50" s="35" t="str">
        <f>VLOOKUP(IHDI[[#This Row],[Country]],CountryList[],2,FALSE)</f>
        <v>SMR</v>
      </c>
      <c r="C50" s="45" t="s">
        <v>237</v>
      </c>
      <c r="D50" s="46">
        <v>0.85299999999999998</v>
      </c>
      <c r="E50" s="49" t="s">
        <v>1351</v>
      </c>
      <c r="F50" s="49" t="s">
        <v>1351</v>
      </c>
      <c r="G50" s="49" t="s">
        <v>1351</v>
      </c>
      <c r="H50" s="49" t="s">
        <v>1351</v>
      </c>
      <c r="I50" s="47">
        <v>2.8320362569999999</v>
      </c>
      <c r="J50" s="46">
        <v>0.91006916884993849</v>
      </c>
      <c r="K50" s="47">
        <v>5.5622563239999998</v>
      </c>
      <c r="L50" s="46">
        <v>0.66179589635857916</v>
      </c>
      <c r="M50" s="49" t="s">
        <v>1351</v>
      </c>
      <c r="N50" s="49" t="s">
        <v>1351</v>
      </c>
      <c r="O50" s="49" t="s">
        <v>1351</v>
      </c>
      <c r="P50" s="49" t="s">
        <v>1351</v>
      </c>
      <c r="Q50" s="49" t="s">
        <v>1351</v>
      </c>
      <c r="R50" s="49" t="s">
        <v>1351</v>
      </c>
      <c r="S50" s="34" t="s">
        <v>1420</v>
      </c>
    </row>
    <row r="51" spans="1:19" ht="14.25" x14ac:dyDescent="0.25">
      <c r="A51" s="35">
        <v>45</v>
      </c>
      <c r="B51" s="35" t="str">
        <f>VLOOKUP(IHDI[[#This Row],[Country]],CountryList[],2,FALSE)</f>
        <v>SVK</v>
      </c>
      <c r="C51" s="45" t="s">
        <v>88</v>
      </c>
      <c r="D51" s="46">
        <v>0.84799999999999998</v>
      </c>
      <c r="E51" s="46">
        <v>0.80300000000000005</v>
      </c>
      <c r="F51" s="47">
        <v>5.3066037735848948</v>
      </c>
      <c r="G51" s="48">
        <v>8</v>
      </c>
      <c r="H51" s="47">
        <v>5.1687649513333334</v>
      </c>
      <c r="I51" s="47">
        <v>4.692834854</v>
      </c>
      <c r="J51" s="46">
        <v>0.80512707213590373</v>
      </c>
      <c r="K51" s="47">
        <v>1.7479199999999999</v>
      </c>
      <c r="L51" s="46">
        <v>0.81895137678245622</v>
      </c>
      <c r="M51" s="47">
        <v>9.0655400000000004</v>
      </c>
      <c r="N51" s="46">
        <v>0.78660704284827698</v>
      </c>
      <c r="O51" s="47">
        <v>24.9</v>
      </c>
      <c r="P51" s="47">
        <v>18.8</v>
      </c>
      <c r="Q51" s="47">
        <v>7.04</v>
      </c>
      <c r="R51" s="47">
        <v>23.2</v>
      </c>
      <c r="S51" s="34" t="s">
        <v>1420</v>
      </c>
    </row>
    <row r="52" spans="1:19" ht="14.25" x14ac:dyDescent="0.25">
      <c r="A52" s="35">
        <v>46</v>
      </c>
      <c r="B52" s="35" t="str">
        <f>VLOOKUP(IHDI[[#This Row],[Country]],CountryList[],2,FALSE)</f>
        <v>HUN</v>
      </c>
      <c r="C52" s="45" t="s">
        <v>80</v>
      </c>
      <c r="D52" s="46">
        <v>0.84599999999999997</v>
      </c>
      <c r="E52" s="46">
        <v>0.79200000000000004</v>
      </c>
      <c r="F52" s="47">
        <v>6.3829787234042534</v>
      </c>
      <c r="G52" s="48">
        <v>6</v>
      </c>
      <c r="H52" s="47">
        <v>6.3703497196666667</v>
      </c>
      <c r="I52" s="47">
        <v>3.9539091590000002</v>
      </c>
      <c r="J52" s="46">
        <v>0.80575429817981759</v>
      </c>
      <c r="K52" s="47">
        <v>2.8630900000000001</v>
      </c>
      <c r="L52" s="46">
        <v>0.80227359889952987</v>
      </c>
      <c r="M52" s="47">
        <v>12.29405</v>
      </c>
      <c r="N52" s="46">
        <v>0.76744222602370471</v>
      </c>
      <c r="O52" s="47">
        <v>21.4</v>
      </c>
      <c r="P52" s="47">
        <v>23.3</v>
      </c>
      <c r="Q52" s="47">
        <v>12.27</v>
      </c>
      <c r="R52" s="47">
        <v>30</v>
      </c>
      <c r="S52" s="34" t="s">
        <v>1420</v>
      </c>
    </row>
    <row r="53" spans="1:19" ht="14.25" x14ac:dyDescent="0.25">
      <c r="A53" s="35">
        <v>47</v>
      </c>
      <c r="B53" s="35" t="str">
        <f>VLOOKUP(IHDI[[#This Row],[Country]],CountryList[],2,FALSE)</f>
        <v>ARG</v>
      </c>
      <c r="C53" s="45" t="s">
        <v>102</v>
      </c>
      <c r="D53" s="46">
        <v>0.84199999999999997</v>
      </c>
      <c r="E53" s="46">
        <v>0.72</v>
      </c>
      <c r="F53" s="47">
        <v>14.48931116389549</v>
      </c>
      <c r="G53" s="48">
        <v>-6</v>
      </c>
      <c r="H53" s="47">
        <v>13.837300834999999</v>
      </c>
      <c r="I53" s="47">
        <v>7.6248455049999997</v>
      </c>
      <c r="J53" s="46">
        <v>0.78717701076347701</v>
      </c>
      <c r="K53" s="47">
        <v>5.7872899999999996</v>
      </c>
      <c r="L53" s="46">
        <v>0.81786036341478319</v>
      </c>
      <c r="M53" s="47">
        <v>28.099767</v>
      </c>
      <c r="N53" s="46">
        <v>0.58035906931513548</v>
      </c>
      <c r="O53" s="47">
        <v>14.3</v>
      </c>
      <c r="P53" s="47">
        <v>30.3</v>
      </c>
      <c r="Q53" s="47">
        <v>21.7</v>
      </c>
      <c r="R53" s="47">
        <v>42.3</v>
      </c>
      <c r="S53" s="34" t="s">
        <v>1420</v>
      </c>
    </row>
    <row r="54" spans="1:19" ht="14.25" x14ac:dyDescent="0.25">
      <c r="A54" s="35">
        <v>48</v>
      </c>
      <c r="B54" s="35" t="str">
        <f>VLOOKUP(IHDI[[#This Row],[Country]],CountryList[],2,FALSE)</f>
        <v>TUR</v>
      </c>
      <c r="C54" s="45" t="s">
        <v>66</v>
      </c>
      <c r="D54" s="46">
        <v>0.83799999999999997</v>
      </c>
      <c r="E54" s="46">
        <v>0.71699999999999997</v>
      </c>
      <c r="F54" s="47">
        <v>14.439140811455854</v>
      </c>
      <c r="G54" s="48">
        <v>-7</v>
      </c>
      <c r="H54" s="47">
        <v>14.195660998333333</v>
      </c>
      <c r="I54" s="47">
        <v>5.864824295</v>
      </c>
      <c r="J54" s="46">
        <v>0.8114799721804371</v>
      </c>
      <c r="K54" s="47">
        <v>13.64287582</v>
      </c>
      <c r="L54" s="46">
        <v>0.68029665735468237</v>
      </c>
      <c r="M54" s="47">
        <v>23.079282880000001</v>
      </c>
      <c r="N54" s="46">
        <v>0.66667329476080661</v>
      </c>
      <c r="O54" s="47">
        <v>15.5</v>
      </c>
      <c r="P54" s="47">
        <v>31.6</v>
      </c>
      <c r="Q54" s="47">
        <v>18.84</v>
      </c>
      <c r="R54" s="47">
        <v>41.9</v>
      </c>
      <c r="S54" s="34" t="s">
        <v>1420</v>
      </c>
    </row>
    <row r="55" spans="1:19" ht="14.25" x14ac:dyDescent="0.25">
      <c r="A55" s="35">
        <v>49</v>
      </c>
      <c r="B55" s="35" t="str">
        <f>VLOOKUP(IHDI[[#This Row],[Country]],CountryList[],2,FALSE)</f>
        <v>MNE</v>
      </c>
      <c r="C55" s="45" t="s">
        <v>195</v>
      </c>
      <c r="D55" s="46">
        <v>0.83199999999999996</v>
      </c>
      <c r="E55" s="46">
        <v>0.75600000000000001</v>
      </c>
      <c r="F55" s="47">
        <v>9.1346153846153744</v>
      </c>
      <c r="G55" s="48">
        <v>2</v>
      </c>
      <c r="H55" s="47">
        <v>9.0107929956666677</v>
      </c>
      <c r="I55" s="47">
        <v>2.2933189870000001</v>
      </c>
      <c r="J55" s="46">
        <v>0.84693053009893149</v>
      </c>
      <c r="K55" s="47">
        <v>7.81501</v>
      </c>
      <c r="L55" s="46">
        <v>0.7603568903026322</v>
      </c>
      <c r="M55" s="47">
        <v>16.924050000000001</v>
      </c>
      <c r="N55" s="46">
        <v>0.67004678373952808</v>
      </c>
      <c r="O55" s="47">
        <v>16.8</v>
      </c>
      <c r="P55" s="47">
        <v>26</v>
      </c>
      <c r="Q55" s="47">
        <v>9.69</v>
      </c>
      <c r="R55" s="47">
        <v>36.799999999999997</v>
      </c>
      <c r="S55" s="34" t="s">
        <v>1420</v>
      </c>
    </row>
    <row r="56" spans="1:19" ht="14.25" x14ac:dyDescent="0.25">
      <c r="A56" s="35">
        <v>50</v>
      </c>
      <c r="B56" s="35" t="str">
        <f>VLOOKUP(IHDI[[#This Row],[Country]],CountryList[],2,FALSE)</f>
        <v>KWT</v>
      </c>
      <c r="C56" s="45" t="s">
        <v>110</v>
      </c>
      <c r="D56" s="46">
        <v>0.83099999999999996</v>
      </c>
      <c r="E56" s="49" t="s">
        <v>1351</v>
      </c>
      <c r="F56" s="49" t="s">
        <v>1351</v>
      </c>
      <c r="G56" s="49" t="s">
        <v>1351</v>
      </c>
      <c r="H56" s="49" t="s">
        <v>1351</v>
      </c>
      <c r="I56" s="47">
        <v>5.555344582</v>
      </c>
      <c r="J56" s="46">
        <v>0.8525141265961188</v>
      </c>
      <c r="K56" s="47">
        <v>22.108177349999998</v>
      </c>
      <c r="L56" s="46">
        <v>0.52183324670470121</v>
      </c>
      <c r="M56" s="49" t="s">
        <v>1351</v>
      </c>
      <c r="N56" s="49" t="s">
        <v>1351</v>
      </c>
      <c r="O56" s="49" t="s">
        <v>1351</v>
      </c>
      <c r="P56" s="49" t="s">
        <v>1351</v>
      </c>
      <c r="Q56" s="47">
        <v>19.38</v>
      </c>
      <c r="R56" s="49" t="s">
        <v>1351</v>
      </c>
      <c r="S56" s="34" t="s">
        <v>1420</v>
      </c>
    </row>
    <row r="57" spans="1:19" ht="14.25" x14ac:dyDescent="0.25">
      <c r="A57" s="35">
        <v>51</v>
      </c>
      <c r="B57" s="35" t="str">
        <f>VLOOKUP(IHDI[[#This Row],[Country]],CountryList[],2,FALSE)</f>
        <v>BRN</v>
      </c>
      <c r="C57" s="45" t="s">
        <v>191</v>
      </c>
      <c r="D57" s="46">
        <v>0.82899999999999996</v>
      </c>
      <c r="E57" s="49" t="s">
        <v>1351</v>
      </c>
      <c r="F57" s="49" t="s">
        <v>1351</v>
      </c>
      <c r="G57" s="49" t="s">
        <v>1351</v>
      </c>
      <c r="H57" s="49" t="s">
        <v>1351</v>
      </c>
      <c r="I57" s="47">
        <v>7.5034399030000003</v>
      </c>
      <c r="J57" s="46">
        <v>0.77757446699143262</v>
      </c>
      <c r="K57" s="49" t="s">
        <v>1351</v>
      </c>
      <c r="L57" s="49" t="s">
        <v>1351</v>
      </c>
      <c r="M57" s="49" t="s">
        <v>1351</v>
      </c>
      <c r="N57" s="49" t="s">
        <v>1351</v>
      </c>
      <c r="O57" s="49" t="s">
        <v>1351</v>
      </c>
      <c r="P57" s="49" t="s">
        <v>1351</v>
      </c>
      <c r="Q57" s="47">
        <v>13.56</v>
      </c>
      <c r="R57" s="49" t="s">
        <v>1351</v>
      </c>
      <c r="S57" s="34" t="s">
        <v>1420</v>
      </c>
    </row>
    <row r="58" spans="1:19" ht="14.25" x14ac:dyDescent="0.25">
      <c r="A58" s="35">
        <v>52</v>
      </c>
      <c r="B58" s="35" t="str">
        <f>VLOOKUP(IHDI[[#This Row],[Country]],CountryList[],2,FALSE)</f>
        <v>RUS</v>
      </c>
      <c r="C58" s="45" t="s">
        <v>62</v>
      </c>
      <c r="D58" s="46">
        <v>0.82199999999999995</v>
      </c>
      <c r="E58" s="46">
        <v>0.751</v>
      </c>
      <c r="F58" s="47">
        <v>8.6374695863746904</v>
      </c>
      <c r="G58" s="48">
        <v>1</v>
      </c>
      <c r="H58" s="47">
        <v>8.4088863549999999</v>
      </c>
      <c r="I58" s="47">
        <v>5.5456590649999997</v>
      </c>
      <c r="J58" s="46">
        <v>0.71812908841027145</v>
      </c>
      <c r="K58" s="47">
        <v>2.036</v>
      </c>
      <c r="L58" s="46">
        <v>0.84617807735631101</v>
      </c>
      <c r="M58" s="47">
        <v>17.645</v>
      </c>
      <c r="N58" s="46">
        <v>0.69721850966962273</v>
      </c>
      <c r="O58" s="47">
        <v>19.100000000000001</v>
      </c>
      <c r="P58" s="47">
        <v>29</v>
      </c>
      <c r="Q58" s="47">
        <v>20.97</v>
      </c>
      <c r="R58" s="47">
        <v>36</v>
      </c>
      <c r="S58" s="34" t="s">
        <v>1420</v>
      </c>
    </row>
    <row r="59" spans="1:19" ht="14.25" x14ac:dyDescent="0.25">
      <c r="A59" s="35">
        <v>53</v>
      </c>
      <c r="B59" s="35" t="str">
        <f>VLOOKUP(IHDI[[#This Row],[Country]],CountryList[],2,FALSE)</f>
        <v>ROM</v>
      </c>
      <c r="C59" s="45" t="s">
        <v>85</v>
      </c>
      <c r="D59" s="46">
        <v>0.82099999999999995</v>
      </c>
      <c r="E59" s="46">
        <v>0.73299999999999998</v>
      </c>
      <c r="F59" s="47">
        <v>10.71863580998782</v>
      </c>
      <c r="G59" s="48">
        <v>1</v>
      </c>
      <c r="H59" s="47">
        <v>10.409186177333334</v>
      </c>
      <c r="I59" s="47">
        <v>4.8960385320000004</v>
      </c>
      <c r="J59" s="46">
        <v>0.79279686476232925</v>
      </c>
      <c r="K59" s="47">
        <v>5.43438</v>
      </c>
      <c r="L59" s="46">
        <v>0.72920716143488318</v>
      </c>
      <c r="M59" s="47">
        <v>20.89714</v>
      </c>
      <c r="N59" s="46">
        <v>0.68165021815064741</v>
      </c>
      <c r="O59" s="47">
        <v>17.8</v>
      </c>
      <c r="P59" s="47">
        <v>24.5</v>
      </c>
      <c r="Q59" s="47">
        <v>14.41</v>
      </c>
      <c r="R59" s="47">
        <v>34.799999999999997</v>
      </c>
      <c r="S59" s="34" t="s">
        <v>1420</v>
      </c>
    </row>
    <row r="60" spans="1:19" ht="14.25" x14ac:dyDescent="0.25">
      <c r="A60" s="35">
        <v>54</v>
      </c>
      <c r="B60" s="35" t="str">
        <f>VLOOKUP(IHDI[[#This Row],[Country]],CountryList[],2,FALSE)</f>
        <v>OMN</v>
      </c>
      <c r="C60" s="45" t="s">
        <v>113</v>
      </c>
      <c r="D60" s="46">
        <v>0.81599999999999995</v>
      </c>
      <c r="E60" s="46">
        <v>0.70799999999999996</v>
      </c>
      <c r="F60" s="47">
        <v>13.235294117647056</v>
      </c>
      <c r="G60" s="48">
        <v>-7</v>
      </c>
      <c r="H60" s="47">
        <v>13.048904525333334</v>
      </c>
      <c r="I60" s="47">
        <v>7.1090559960000004</v>
      </c>
      <c r="J60" s="46">
        <v>0.75085322039024027</v>
      </c>
      <c r="K60" s="47">
        <v>11.948800670000001</v>
      </c>
      <c r="L60" s="46">
        <v>0.69849887778432518</v>
      </c>
      <c r="M60" s="47">
        <v>20.088856910000001</v>
      </c>
      <c r="N60" s="46">
        <v>0.67603016926501525</v>
      </c>
      <c r="O60" s="49" t="s">
        <v>1351</v>
      </c>
      <c r="P60" s="49" t="s">
        <v>1351</v>
      </c>
      <c r="Q60" s="47">
        <v>19.57</v>
      </c>
      <c r="R60" s="49" t="s">
        <v>1351</v>
      </c>
      <c r="S60" s="34" t="s">
        <v>1420</v>
      </c>
    </row>
    <row r="61" spans="1:19" ht="14.25" x14ac:dyDescent="0.25">
      <c r="A61" s="35">
        <v>55</v>
      </c>
      <c r="B61" s="35" t="str">
        <f>VLOOKUP(IHDI[[#This Row],[Country]],CountryList[],2,FALSE)</f>
        <v>BHS</v>
      </c>
      <c r="C61" s="45" t="s">
        <v>167</v>
      </c>
      <c r="D61" s="46">
        <v>0.81200000000000006</v>
      </c>
      <c r="E61" s="49" t="s">
        <v>1351</v>
      </c>
      <c r="F61" s="49" t="s">
        <v>1351</v>
      </c>
      <c r="G61" s="49" t="s">
        <v>1351</v>
      </c>
      <c r="H61" s="49" t="s">
        <v>1351</v>
      </c>
      <c r="I61" s="47">
        <v>8.7390975950000005</v>
      </c>
      <c r="J61" s="46">
        <v>0.72444729547137099</v>
      </c>
      <c r="K61" s="47">
        <v>6.917101819</v>
      </c>
      <c r="L61" s="46">
        <v>0.72578180130769498</v>
      </c>
      <c r="M61" s="49" t="s">
        <v>1351</v>
      </c>
      <c r="N61" s="49" t="s">
        <v>1351</v>
      </c>
      <c r="O61" s="49" t="s">
        <v>1351</v>
      </c>
      <c r="P61" s="49" t="s">
        <v>1351</v>
      </c>
      <c r="Q61" s="47">
        <v>20.75</v>
      </c>
      <c r="R61" s="49" t="s">
        <v>1351</v>
      </c>
      <c r="S61" s="34" t="s">
        <v>1420</v>
      </c>
    </row>
    <row r="62" spans="1:19" ht="14.25" x14ac:dyDescent="0.25">
      <c r="A62" s="35">
        <v>56</v>
      </c>
      <c r="B62" s="35" t="str">
        <f>VLOOKUP(IHDI[[#This Row],[Country]],CountryList[],2,FALSE)</f>
        <v>KAZ</v>
      </c>
      <c r="C62" s="45" t="s">
        <v>100</v>
      </c>
      <c r="D62" s="46">
        <v>0.81100000000000005</v>
      </c>
      <c r="E62" s="46">
        <v>0.755</v>
      </c>
      <c r="F62" s="47">
        <v>6.9050554870530245</v>
      </c>
      <c r="G62" s="48">
        <v>5</v>
      </c>
      <c r="H62" s="47">
        <v>6.9250830653333333</v>
      </c>
      <c r="I62" s="47">
        <v>7.2687191960000002</v>
      </c>
      <c r="J62" s="46">
        <v>0.70421846604664751</v>
      </c>
      <c r="K62" s="47">
        <v>3.1666599999999998</v>
      </c>
      <c r="L62" s="46">
        <v>0.82260123011717523</v>
      </c>
      <c r="M62" s="47">
        <v>10.339869999999999</v>
      </c>
      <c r="N62" s="46">
        <v>0.74195693429433651</v>
      </c>
      <c r="O62" s="47">
        <v>23.3</v>
      </c>
      <c r="P62" s="47">
        <v>23.4</v>
      </c>
      <c r="Q62" s="47">
        <v>15.4</v>
      </c>
      <c r="R62" s="47">
        <v>27.8</v>
      </c>
      <c r="S62" s="34" t="s">
        <v>1420</v>
      </c>
    </row>
    <row r="63" spans="1:19" ht="14.25" x14ac:dyDescent="0.25">
      <c r="A63" s="35">
        <v>57</v>
      </c>
      <c r="B63" s="35" t="str">
        <f>VLOOKUP(IHDI[[#This Row],[Country]],CountryList[],2,FALSE)</f>
        <v>TTO</v>
      </c>
      <c r="C63" s="45" t="s">
        <v>171</v>
      </c>
      <c r="D63" s="46">
        <v>0.81</v>
      </c>
      <c r="E63" s="49" t="s">
        <v>1351</v>
      </c>
      <c r="F63" s="49" t="s">
        <v>1351</v>
      </c>
      <c r="G63" s="49" t="s">
        <v>1351</v>
      </c>
      <c r="H63" s="49" t="s">
        <v>1351</v>
      </c>
      <c r="I63" s="47">
        <v>10.87518406</v>
      </c>
      <c r="J63" s="46">
        <v>0.72631103271940711</v>
      </c>
      <c r="K63" s="49" t="s">
        <v>1351</v>
      </c>
      <c r="L63" s="49" t="s">
        <v>1351</v>
      </c>
      <c r="M63" s="49" t="s">
        <v>1351</v>
      </c>
      <c r="N63" s="49" t="s">
        <v>1351</v>
      </c>
      <c r="O63" s="49" t="s">
        <v>1351</v>
      </c>
      <c r="P63" s="49" t="s">
        <v>1351</v>
      </c>
      <c r="Q63" s="47">
        <v>20.75</v>
      </c>
      <c r="R63" s="49" t="s">
        <v>1351</v>
      </c>
      <c r="S63" s="34" t="s">
        <v>1420</v>
      </c>
    </row>
    <row r="64" spans="1:19" ht="14.25" x14ac:dyDescent="0.25">
      <c r="A64" s="35">
        <v>58</v>
      </c>
      <c r="B64" s="35" t="str">
        <f>VLOOKUP(IHDI[[#This Row],[Country]],CountryList[],2,FALSE)</f>
        <v>CRI</v>
      </c>
      <c r="C64" s="45" t="s">
        <v>137</v>
      </c>
      <c r="D64" s="46">
        <v>0.80900000000000005</v>
      </c>
      <c r="E64" s="46">
        <v>0.66400000000000003</v>
      </c>
      <c r="F64" s="47">
        <v>17.923362175525337</v>
      </c>
      <c r="G64" s="48">
        <v>-17</v>
      </c>
      <c r="H64" s="47">
        <v>16.960651333666664</v>
      </c>
      <c r="I64" s="47">
        <v>5.8916440010000004</v>
      </c>
      <c r="J64" s="46">
        <v>0.82559378550802731</v>
      </c>
      <c r="K64" s="47">
        <v>11.57677</v>
      </c>
      <c r="L64" s="46">
        <v>0.66589183016078268</v>
      </c>
      <c r="M64" s="47">
        <v>33.413539999999998</v>
      </c>
      <c r="N64" s="46">
        <v>0.53278941137724101</v>
      </c>
      <c r="O64" s="47">
        <v>12.1</v>
      </c>
      <c r="P64" s="47">
        <v>37</v>
      </c>
      <c r="Q64" s="47">
        <v>19.13</v>
      </c>
      <c r="R64" s="47">
        <v>49.3</v>
      </c>
      <c r="S64" s="34" t="s">
        <v>1420</v>
      </c>
    </row>
    <row r="65" spans="1:19" ht="14.25" x14ac:dyDescent="0.25">
      <c r="A65" s="35">
        <v>58</v>
      </c>
      <c r="B65" s="35" t="str">
        <f>VLOOKUP(IHDI[[#This Row],[Country]],CountryList[],2,FALSE)</f>
        <v>URY</v>
      </c>
      <c r="C65" s="45" t="s">
        <v>150</v>
      </c>
      <c r="D65" s="46">
        <v>0.80900000000000005</v>
      </c>
      <c r="E65" s="46">
        <v>0.71</v>
      </c>
      <c r="F65" s="47">
        <v>12.237330037082828</v>
      </c>
      <c r="G65" s="48">
        <v>-3</v>
      </c>
      <c r="H65" s="47">
        <v>11.836419132333333</v>
      </c>
      <c r="I65" s="47">
        <v>5.4163393969999998</v>
      </c>
      <c r="J65" s="46">
        <v>0.80666184241902561</v>
      </c>
      <c r="K65" s="47">
        <v>6.5495099999999997</v>
      </c>
      <c r="L65" s="46">
        <v>0.71675641270233559</v>
      </c>
      <c r="M65" s="47">
        <v>23.543407999999999</v>
      </c>
      <c r="N65" s="46">
        <v>0.61901784471492061</v>
      </c>
      <c r="O65" s="47">
        <v>16</v>
      </c>
      <c r="P65" s="47">
        <v>29.9</v>
      </c>
      <c r="Q65" s="47">
        <v>14.66</v>
      </c>
      <c r="R65" s="47">
        <v>40.200000000000003</v>
      </c>
      <c r="S65" s="34" t="s">
        <v>1420</v>
      </c>
    </row>
    <row r="66" spans="1:19" ht="14.25" x14ac:dyDescent="0.25">
      <c r="A66" s="35">
        <v>60</v>
      </c>
      <c r="B66" s="35" t="str">
        <f>VLOOKUP(IHDI[[#This Row],[Country]],CountryList[],2,FALSE)</f>
        <v>BLR</v>
      </c>
      <c r="C66" s="45" t="s">
        <v>107</v>
      </c>
      <c r="D66" s="46">
        <v>0.80800000000000005</v>
      </c>
      <c r="E66" s="46">
        <v>0.76500000000000001</v>
      </c>
      <c r="F66" s="47">
        <v>5.321782178217827</v>
      </c>
      <c r="G66" s="48">
        <v>10</v>
      </c>
      <c r="H66" s="47">
        <v>5.2557213946666668</v>
      </c>
      <c r="I66" s="47">
        <v>3.3496441840000002</v>
      </c>
      <c r="J66" s="46">
        <v>0.77971559358144749</v>
      </c>
      <c r="K66" s="47">
        <v>2.77203</v>
      </c>
      <c r="L66" s="46">
        <v>0.8032722652600226</v>
      </c>
      <c r="M66" s="47">
        <v>9.6454900000000006</v>
      </c>
      <c r="N66" s="46">
        <v>0.7150543007899699</v>
      </c>
      <c r="O66" s="47">
        <v>24.8</v>
      </c>
      <c r="P66" s="47">
        <v>20.7</v>
      </c>
      <c r="Q66" s="47">
        <v>9.86</v>
      </c>
      <c r="R66" s="47">
        <v>24.4</v>
      </c>
      <c r="S66" s="34" t="s">
        <v>1420</v>
      </c>
    </row>
    <row r="67" spans="1:19" ht="14.25" x14ac:dyDescent="0.25">
      <c r="A67" s="35">
        <v>61</v>
      </c>
      <c r="B67" s="35" t="str">
        <f>VLOOKUP(IHDI[[#This Row],[Country]],CountryList[],2,FALSE)</f>
        <v>PAN</v>
      </c>
      <c r="C67" s="45" t="s">
        <v>106</v>
      </c>
      <c r="D67" s="46">
        <v>0.80500000000000005</v>
      </c>
      <c r="E67" s="46">
        <v>0.64</v>
      </c>
      <c r="F67" s="47">
        <v>20.496894409937894</v>
      </c>
      <c r="G67" s="48">
        <v>-19</v>
      </c>
      <c r="H67" s="47">
        <v>19.603252106666666</v>
      </c>
      <c r="I67" s="47">
        <v>10.867823599999999</v>
      </c>
      <c r="J67" s="46">
        <v>0.77097001436771073</v>
      </c>
      <c r="K67" s="47">
        <v>11.37222672</v>
      </c>
      <c r="L67" s="46">
        <v>0.63286599081115924</v>
      </c>
      <c r="M67" s="47">
        <v>36.569705999999996</v>
      </c>
      <c r="N67" s="46">
        <v>0.53626003398903455</v>
      </c>
      <c r="O67" s="47">
        <v>11.7</v>
      </c>
      <c r="P67" s="47">
        <v>38</v>
      </c>
      <c r="Q67" s="47">
        <v>20.75</v>
      </c>
      <c r="R67" s="47">
        <v>49.8</v>
      </c>
      <c r="S67" s="34" t="s">
        <v>1420</v>
      </c>
    </row>
    <row r="68" spans="1:19" ht="14.25" x14ac:dyDescent="0.25">
      <c r="A68" s="35">
        <v>62</v>
      </c>
      <c r="B68" s="35" t="str">
        <f>VLOOKUP(IHDI[[#This Row],[Country]],CountryList[],2,FALSE)</f>
        <v>MYS</v>
      </c>
      <c r="C68" s="45" t="s">
        <v>69</v>
      </c>
      <c r="D68" s="46">
        <v>0.80300000000000005</v>
      </c>
      <c r="E68" s="49" t="s">
        <v>1351</v>
      </c>
      <c r="F68" s="49" t="s">
        <v>1351</v>
      </c>
      <c r="G68" s="49" t="s">
        <v>1351</v>
      </c>
      <c r="H68" s="49" t="s">
        <v>1351</v>
      </c>
      <c r="I68" s="47">
        <v>6.0025272369999998</v>
      </c>
      <c r="J68" s="46">
        <v>0.79368429159649467</v>
      </c>
      <c r="K68" s="47">
        <v>12.063602059999999</v>
      </c>
      <c r="L68" s="46">
        <v>0.63795687553915248</v>
      </c>
      <c r="M68" s="49" t="s">
        <v>1351</v>
      </c>
      <c r="N68" s="49" t="s">
        <v>1351</v>
      </c>
      <c r="O68" s="47">
        <v>15.9</v>
      </c>
      <c r="P68" s="47">
        <v>31.3</v>
      </c>
      <c r="Q68" s="47">
        <v>14.87</v>
      </c>
      <c r="R68" s="47">
        <v>41.1</v>
      </c>
      <c r="S68" s="34" t="s">
        <v>1420</v>
      </c>
    </row>
    <row r="69" spans="1:19" ht="14.25" x14ac:dyDescent="0.25">
      <c r="A69" s="35">
        <v>63</v>
      </c>
      <c r="B69" s="35" t="str">
        <f>VLOOKUP(IHDI[[#This Row],[Country]],CountryList[],2,FALSE)</f>
        <v>GEO</v>
      </c>
      <c r="C69" s="45" t="s">
        <v>151</v>
      </c>
      <c r="D69" s="46">
        <v>0.80200000000000005</v>
      </c>
      <c r="E69" s="46">
        <v>0.70599999999999996</v>
      </c>
      <c r="F69" s="47">
        <v>11.97007481296759</v>
      </c>
      <c r="G69" s="48">
        <v>-2</v>
      </c>
      <c r="H69" s="47">
        <v>11.411613719</v>
      </c>
      <c r="I69" s="47">
        <v>6.6000361439999997</v>
      </c>
      <c r="J69" s="46">
        <v>0.7428027279341638</v>
      </c>
      <c r="K69" s="47">
        <v>2.7848050130000002</v>
      </c>
      <c r="L69" s="46">
        <v>0.83592060862819373</v>
      </c>
      <c r="M69" s="47">
        <v>24.85</v>
      </c>
      <c r="N69" s="46">
        <v>0.56622879068392074</v>
      </c>
      <c r="O69" s="47">
        <v>19</v>
      </c>
      <c r="P69" s="47">
        <v>26.2</v>
      </c>
      <c r="Q69" s="47">
        <v>21.11</v>
      </c>
      <c r="R69" s="47">
        <v>34.5</v>
      </c>
      <c r="S69" s="34" t="s">
        <v>1420</v>
      </c>
    </row>
    <row r="70" spans="1:19" ht="14.25" x14ac:dyDescent="0.25">
      <c r="A70" s="35">
        <v>63</v>
      </c>
      <c r="B70" s="35" t="str">
        <f>VLOOKUP(IHDI[[#This Row],[Country]],CountryList[],2,FALSE)</f>
        <v>MUS</v>
      </c>
      <c r="C70" s="45" t="s">
        <v>186</v>
      </c>
      <c r="D70" s="46">
        <v>0.80200000000000005</v>
      </c>
      <c r="E70" s="46">
        <v>0.66600000000000004</v>
      </c>
      <c r="F70" s="47">
        <v>16.957605985037404</v>
      </c>
      <c r="G70" s="48">
        <v>-11</v>
      </c>
      <c r="H70" s="47">
        <v>16.91017719666667</v>
      </c>
      <c r="I70" s="47">
        <v>10.63656712</v>
      </c>
      <c r="J70" s="46">
        <v>0.73628869547307318</v>
      </c>
      <c r="K70" s="47">
        <v>21.91298205</v>
      </c>
      <c r="L70" s="46">
        <v>0.60055472525393139</v>
      </c>
      <c r="M70" s="47">
        <v>18.180982419999999</v>
      </c>
      <c r="N70" s="46">
        <v>0.66675322629274314</v>
      </c>
      <c r="O70" s="47">
        <v>18.8</v>
      </c>
      <c r="P70" s="47">
        <v>29.9</v>
      </c>
      <c r="Q70" s="47">
        <v>15.89</v>
      </c>
      <c r="R70" s="47">
        <v>36.799999999999997</v>
      </c>
      <c r="S70" s="34" t="s">
        <v>1420</v>
      </c>
    </row>
    <row r="71" spans="1:19" ht="14.25" x14ac:dyDescent="0.25">
      <c r="A71" s="35">
        <v>63</v>
      </c>
      <c r="B71" s="35" t="e">
        <f>VLOOKUP(IHDI[[#This Row],[Country]],CountryList[],2,FALSE)</f>
        <v>#N/A</v>
      </c>
      <c r="C71" s="45" t="s">
        <v>445</v>
      </c>
      <c r="D71" s="46">
        <v>0.80200000000000005</v>
      </c>
      <c r="E71" s="46">
        <v>0.72</v>
      </c>
      <c r="F71" s="47">
        <v>10.224438902743149</v>
      </c>
      <c r="G71" s="48">
        <v>5</v>
      </c>
      <c r="H71" s="47">
        <v>9.9331175033333334</v>
      </c>
      <c r="I71" s="47">
        <v>4.1085925100000003</v>
      </c>
      <c r="J71" s="46">
        <v>0.79947321878774269</v>
      </c>
      <c r="K71" s="47">
        <v>7.1948400000000001</v>
      </c>
      <c r="L71" s="46">
        <v>0.72295050652115322</v>
      </c>
      <c r="M71" s="47">
        <v>18.495920000000002</v>
      </c>
      <c r="N71" s="46">
        <v>0.64679030671015036</v>
      </c>
      <c r="O71" s="47">
        <v>18.899999999999999</v>
      </c>
      <c r="P71" s="47">
        <v>26</v>
      </c>
      <c r="Q71" s="47">
        <v>10.85</v>
      </c>
      <c r="R71" s="47">
        <v>34.5</v>
      </c>
      <c r="S71" s="34" t="s">
        <v>1420</v>
      </c>
    </row>
    <row r="72" spans="1:19" ht="14.25" x14ac:dyDescent="0.25">
      <c r="A72" s="35">
        <v>66</v>
      </c>
      <c r="B72" s="35" t="str">
        <f>VLOOKUP(IHDI[[#This Row],[Country]],CountryList[],2,FALSE)</f>
        <v>THA</v>
      </c>
      <c r="C72" s="45" t="s">
        <v>71</v>
      </c>
      <c r="D72" s="46">
        <v>0.8</v>
      </c>
      <c r="E72" s="46">
        <v>0.68600000000000005</v>
      </c>
      <c r="F72" s="47">
        <v>14.249999999999996</v>
      </c>
      <c r="G72" s="48">
        <v>-2</v>
      </c>
      <c r="H72" s="47">
        <v>14.167983642333333</v>
      </c>
      <c r="I72" s="47">
        <v>6.8686609269999996</v>
      </c>
      <c r="J72" s="46">
        <v>0.84126828095489614</v>
      </c>
      <c r="K72" s="47">
        <v>16.845389999999998</v>
      </c>
      <c r="L72" s="46">
        <v>0.60792401531085594</v>
      </c>
      <c r="M72" s="47">
        <v>18.789899999999999</v>
      </c>
      <c r="N72" s="46">
        <v>0.63023868370356306</v>
      </c>
      <c r="O72" s="47">
        <v>19</v>
      </c>
      <c r="P72" s="47">
        <v>27</v>
      </c>
      <c r="Q72" s="47">
        <v>17.760000000000002</v>
      </c>
      <c r="R72" s="47">
        <v>35</v>
      </c>
      <c r="S72" s="34" t="s">
        <v>1420</v>
      </c>
    </row>
    <row r="73" spans="1:19" ht="14.25" x14ac:dyDescent="0.25">
      <c r="A73" s="35">
        <v>67</v>
      </c>
      <c r="B73" s="35" t="str">
        <f>VLOOKUP(IHDI[[#This Row],[Country]],CountryList[],2,FALSE)</f>
        <v>ALB</v>
      </c>
      <c r="C73" s="45" t="s">
        <v>157</v>
      </c>
      <c r="D73" s="46">
        <v>0.79600000000000004</v>
      </c>
      <c r="E73" s="46">
        <v>0.71</v>
      </c>
      <c r="F73" s="47">
        <v>10.80402010050252</v>
      </c>
      <c r="G73" s="48">
        <v>5</v>
      </c>
      <c r="H73" s="47">
        <v>10.767684877333332</v>
      </c>
      <c r="I73" s="47">
        <v>6.7906346319999997</v>
      </c>
      <c r="J73" s="46">
        <v>0.80966817123495938</v>
      </c>
      <c r="K73" s="47">
        <v>12.33344</v>
      </c>
      <c r="L73" s="46">
        <v>0.68165002164845256</v>
      </c>
      <c r="M73" s="47">
        <v>13.178979999999999</v>
      </c>
      <c r="N73" s="46">
        <v>0.64930963723040813</v>
      </c>
      <c r="O73" s="47">
        <v>21</v>
      </c>
      <c r="P73" s="47">
        <v>23.8</v>
      </c>
      <c r="Q73" s="47">
        <v>8.91</v>
      </c>
      <c r="R73" s="47">
        <v>30.8</v>
      </c>
      <c r="S73" s="34" t="s">
        <v>1422</v>
      </c>
    </row>
    <row r="74" spans="1:19" ht="14.25" x14ac:dyDescent="0.25">
      <c r="A74" s="35">
        <v>68</v>
      </c>
      <c r="B74" s="35" t="str">
        <f>VLOOKUP(IHDI[[#This Row],[Country]],CountryList[],2,FALSE)</f>
        <v>BGR</v>
      </c>
      <c r="C74" s="45" t="s">
        <v>111</v>
      </c>
      <c r="D74" s="46">
        <v>0.79500000000000004</v>
      </c>
      <c r="E74" s="46">
        <v>0.70099999999999996</v>
      </c>
      <c r="F74" s="47">
        <v>11.82389937106919</v>
      </c>
      <c r="G74" s="48">
        <v>2</v>
      </c>
      <c r="H74" s="47">
        <v>11.371760909666667</v>
      </c>
      <c r="I74" s="47">
        <v>5.1803827289999997</v>
      </c>
      <c r="J74" s="46">
        <v>0.75561023621588586</v>
      </c>
      <c r="K74" s="47">
        <v>5.9317900000000003</v>
      </c>
      <c r="L74" s="46">
        <v>0.72100948636238782</v>
      </c>
      <c r="M74" s="47">
        <v>23.00311</v>
      </c>
      <c r="N74" s="46">
        <v>0.6328918861618229</v>
      </c>
      <c r="O74" s="47">
        <v>16.7</v>
      </c>
      <c r="P74" s="47">
        <v>31.4</v>
      </c>
      <c r="Q74" s="47">
        <v>18.27</v>
      </c>
      <c r="R74" s="47">
        <v>40.299999999999997</v>
      </c>
      <c r="S74" s="34" t="s">
        <v>1422</v>
      </c>
    </row>
    <row r="75" spans="1:19" ht="14.25" x14ac:dyDescent="0.25">
      <c r="A75" s="35">
        <v>68</v>
      </c>
      <c r="B75" s="35" t="str">
        <f>VLOOKUP(IHDI[[#This Row],[Country]],CountryList[],2,FALSE)</f>
        <v>GRD</v>
      </c>
      <c r="C75" s="45" t="s">
        <v>245</v>
      </c>
      <c r="D75" s="46">
        <v>0.79500000000000004</v>
      </c>
      <c r="E75" s="49" t="s">
        <v>1351</v>
      </c>
      <c r="F75" s="49" t="s">
        <v>1351</v>
      </c>
      <c r="G75" s="49" t="s">
        <v>1351</v>
      </c>
      <c r="H75" s="49" t="s">
        <v>1351</v>
      </c>
      <c r="I75" s="47">
        <v>9.6339244839999996</v>
      </c>
      <c r="J75" s="46">
        <v>0.76374904580955061</v>
      </c>
      <c r="K75" s="49" t="s">
        <v>1351</v>
      </c>
      <c r="L75" s="49" t="s">
        <v>1351</v>
      </c>
      <c r="M75" s="49" t="s">
        <v>1351</v>
      </c>
      <c r="N75" s="49" t="s">
        <v>1351</v>
      </c>
      <c r="O75" s="49" t="s">
        <v>1351</v>
      </c>
      <c r="P75" s="49" t="s">
        <v>1351</v>
      </c>
      <c r="Q75" s="49" t="s">
        <v>1351</v>
      </c>
      <c r="R75" s="49" t="s">
        <v>1351</v>
      </c>
      <c r="S75" s="34" t="s">
        <v>1422</v>
      </c>
    </row>
    <row r="76" spans="1:19" ht="14.25" x14ac:dyDescent="0.25">
      <c r="A76" s="35">
        <v>70</v>
      </c>
      <c r="B76" s="35" t="str">
        <f>VLOOKUP(IHDI[[#This Row],[Country]],CountryList[],2,FALSE)</f>
        <v>BRB</v>
      </c>
      <c r="C76" s="45" t="s">
        <v>217</v>
      </c>
      <c r="D76" s="46">
        <v>0.79</v>
      </c>
      <c r="E76" s="46">
        <v>0.65700000000000003</v>
      </c>
      <c r="F76" s="47">
        <v>16.835443037974684</v>
      </c>
      <c r="G76" s="48">
        <v>-9</v>
      </c>
      <c r="H76" s="47">
        <v>15.715723306333333</v>
      </c>
      <c r="I76" s="47">
        <v>8.0149421689999993</v>
      </c>
      <c r="J76" s="46">
        <v>0.81472439360178961</v>
      </c>
      <c r="K76" s="47">
        <v>5.5468500000000001</v>
      </c>
      <c r="L76" s="46">
        <v>0.72247805541703314</v>
      </c>
      <c r="M76" s="47">
        <v>33.585377749999999</v>
      </c>
      <c r="N76" s="46">
        <v>0.48282492654200926</v>
      </c>
      <c r="O76" s="49" t="s">
        <v>1351</v>
      </c>
      <c r="P76" s="49" t="s">
        <v>1351</v>
      </c>
      <c r="Q76" s="49" t="s">
        <v>1351</v>
      </c>
      <c r="R76" s="49" t="s">
        <v>1351</v>
      </c>
      <c r="S76" s="34" t="s">
        <v>1422</v>
      </c>
    </row>
    <row r="77" spans="1:19" ht="14.25" x14ac:dyDescent="0.25">
      <c r="A77" s="35">
        <v>71</v>
      </c>
      <c r="B77" s="35" t="str">
        <f>VLOOKUP(IHDI[[#This Row],[Country]],CountryList[],2,FALSE)</f>
        <v>ATG</v>
      </c>
      <c r="C77" s="45" t="s">
        <v>230</v>
      </c>
      <c r="D77" s="46">
        <v>0.78800000000000003</v>
      </c>
      <c r="E77" s="49" t="s">
        <v>1351</v>
      </c>
      <c r="F77" s="49" t="s">
        <v>1351</v>
      </c>
      <c r="G77" s="49" t="s">
        <v>1351</v>
      </c>
      <c r="H77" s="49" t="s">
        <v>1351</v>
      </c>
      <c r="I77" s="47">
        <v>4.7463059430000003</v>
      </c>
      <c r="J77" s="46">
        <v>0.85723635238669493</v>
      </c>
      <c r="K77" s="49" t="s">
        <v>1351</v>
      </c>
      <c r="L77" s="49" t="s">
        <v>1351</v>
      </c>
      <c r="M77" s="49" t="s">
        <v>1351</v>
      </c>
      <c r="N77" s="49" t="s">
        <v>1351</v>
      </c>
      <c r="O77" s="49" t="s">
        <v>1351</v>
      </c>
      <c r="P77" s="49" t="s">
        <v>1351</v>
      </c>
      <c r="Q77" s="49" t="s">
        <v>1351</v>
      </c>
      <c r="R77" s="49" t="s">
        <v>1351</v>
      </c>
      <c r="S77" s="34" t="s">
        <v>1422</v>
      </c>
    </row>
    <row r="78" spans="1:19" ht="14.25" x14ac:dyDescent="0.25">
      <c r="A78" s="35">
        <v>72</v>
      </c>
      <c r="B78" s="35" t="str">
        <f>VLOOKUP(IHDI[[#This Row],[Country]],CountryList[],2,FALSE)</f>
        <v>SYC</v>
      </c>
      <c r="C78" s="45" t="s">
        <v>228</v>
      </c>
      <c r="D78" s="46">
        <v>0.78500000000000003</v>
      </c>
      <c r="E78" s="46">
        <v>0.66100000000000003</v>
      </c>
      <c r="F78" s="47">
        <v>15.796178343949041</v>
      </c>
      <c r="G78" s="48">
        <v>-7</v>
      </c>
      <c r="H78" s="47">
        <v>15.149497853666666</v>
      </c>
      <c r="I78" s="47">
        <v>9.4466571810000008</v>
      </c>
      <c r="J78" s="46">
        <v>0.71459822203526091</v>
      </c>
      <c r="K78" s="47">
        <v>6.6564800000000002</v>
      </c>
      <c r="L78" s="46">
        <v>0.68144281235079907</v>
      </c>
      <c r="M78" s="47">
        <v>29.345356379999998</v>
      </c>
      <c r="N78" s="46">
        <v>0.59278223496256477</v>
      </c>
      <c r="O78" s="47">
        <v>19.600000000000001</v>
      </c>
      <c r="P78" s="47">
        <v>23.9</v>
      </c>
      <c r="Q78" s="47">
        <v>20.56</v>
      </c>
      <c r="R78" s="47">
        <v>32.1</v>
      </c>
      <c r="S78" s="34" t="s">
        <v>1422</v>
      </c>
    </row>
    <row r="79" spans="1:19" ht="14.25" x14ac:dyDescent="0.25">
      <c r="A79" s="35">
        <v>73</v>
      </c>
      <c r="B79" s="35" t="str">
        <f>VLOOKUP(IHDI[[#This Row],[Country]],CountryList[],2,FALSE)</f>
        <v>LKA</v>
      </c>
      <c r="C79" s="45" t="s">
        <v>133</v>
      </c>
      <c r="D79" s="46">
        <v>0.78200000000000003</v>
      </c>
      <c r="E79" s="46">
        <v>0.67600000000000005</v>
      </c>
      <c r="F79" s="47">
        <v>13.554987212276215</v>
      </c>
      <c r="G79" s="48">
        <v>-2</v>
      </c>
      <c r="H79" s="47">
        <v>13.186386977333335</v>
      </c>
      <c r="I79" s="47">
        <v>5.1987209319999996</v>
      </c>
      <c r="J79" s="46">
        <v>0.82257027973600605</v>
      </c>
      <c r="K79" s="47">
        <v>11.996930000000001</v>
      </c>
      <c r="L79" s="46">
        <v>0.66326605898704949</v>
      </c>
      <c r="M79" s="47">
        <v>22.363510000000002</v>
      </c>
      <c r="N79" s="46">
        <v>0.56696901567664759</v>
      </c>
      <c r="O79" s="47">
        <v>17.899999999999999</v>
      </c>
      <c r="P79" s="47">
        <v>32.6</v>
      </c>
      <c r="Q79" s="47">
        <v>20.64</v>
      </c>
      <c r="R79" s="47">
        <v>39.299999999999997</v>
      </c>
      <c r="S79" s="34" t="s">
        <v>1422</v>
      </c>
    </row>
    <row r="80" spans="1:19" ht="14.25" x14ac:dyDescent="0.25">
      <c r="A80" s="35">
        <v>74</v>
      </c>
      <c r="B80" s="35" t="str">
        <f>VLOOKUP(IHDI[[#This Row],[Country]],CountryList[],2,FALSE)</f>
        <v>BIH</v>
      </c>
      <c r="C80" s="45" t="s">
        <v>135</v>
      </c>
      <c r="D80" s="46">
        <v>0.78</v>
      </c>
      <c r="E80" s="46">
        <v>0.67700000000000005</v>
      </c>
      <c r="F80" s="47">
        <v>13.205128205128203</v>
      </c>
      <c r="G80" s="48">
        <v>0</v>
      </c>
      <c r="H80" s="47">
        <v>12.977207443333333</v>
      </c>
      <c r="I80" s="47">
        <v>3.9823472500000001</v>
      </c>
      <c r="J80" s="46">
        <v>0.81689307728781912</v>
      </c>
      <c r="K80" s="47">
        <v>14.788905079999999</v>
      </c>
      <c r="L80" s="46">
        <v>0.62591297740016627</v>
      </c>
      <c r="M80" s="47">
        <v>20.16037</v>
      </c>
      <c r="N80" s="46">
        <v>0.60622384017074182</v>
      </c>
      <c r="O80" s="47">
        <v>19.8</v>
      </c>
      <c r="P80" s="47">
        <v>25.1</v>
      </c>
      <c r="Q80" s="47">
        <v>8.8800000000000008</v>
      </c>
      <c r="R80" s="47">
        <v>33</v>
      </c>
      <c r="S80" s="34" t="s">
        <v>1422</v>
      </c>
    </row>
    <row r="81" spans="1:19" ht="14.25" x14ac:dyDescent="0.25">
      <c r="A81" s="35">
        <v>75</v>
      </c>
      <c r="B81" s="35" t="str">
        <f>VLOOKUP(IHDI[[#This Row],[Country]],CountryList[],2,FALSE)</f>
        <v>KNA</v>
      </c>
      <c r="C81" s="45" t="s">
        <v>247</v>
      </c>
      <c r="D81" s="46">
        <v>0.77700000000000002</v>
      </c>
      <c r="E81" s="49" t="s">
        <v>1351</v>
      </c>
      <c r="F81" s="49" t="s">
        <v>1351</v>
      </c>
      <c r="G81" s="49" t="s">
        <v>1351</v>
      </c>
      <c r="H81" s="49" t="s">
        <v>1351</v>
      </c>
      <c r="I81" s="47">
        <v>7.9585185049999998</v>
      </c>
      <c r="J81" s="46">
        <v>0.73183173152629055</v>
      </c>
      <c r="K81" s="49" t="s">
        <v>1351</v>
      </c>
      <c r="L81" s="49" t="s">
        <v>1351</v>
      </c>
      <c r="M81" s="49" t="s">
        <v>1351</v>
      </c>
      <c r="N81" s="49" t="s">
        <v>1351</v>
      </c>
      <c r="O81" s="49" t="s">
        <v>1351</v>
      </c>
      <c r="P81" s="49" t="s">
        <v>1351</v>
      </c>
      <c r="Q81" s="49" t="s">
        <v>1351</v>
      </c>
      <c r="R81" s="49" t="s">
        <v>1351</v>
      </c>
      <c r="S81" s="34" t="s">
        <v>1422</v>
      </c>
    </row>
    <row r="82" spans="1:19" ht="14.25" x14ac:dyDescent="0.25">
      <c r="A82" s="35">
        <v>76</v>
      </c>
      <c r="B82" s="35" t="str">
        <f>VLOOKUP(IHDI[[#This Row],[Country]],CountryList[],2,FALSE)</f>
        <v>IRN</v>
      </c>
      <c r="C82" s="45" t="s">
        <v>112</v>
      </c>
      <c r="D82" s="46">
        <v>0.77400000000000002</v>
      </c>
      <c r="E82" s="46">
        <v>0.68600000000000005</v>
      </c>
      <c r="F82" s="47">
        <v>11.369509043927639</v>
      </c>
      <c r="G82" s="48">
        <v>5</v>
      </c>
      <c r="H82" s="47">
        <v>11.077224377666667</v>
      </c>
      <c r="I82" s="47">
        <v>8.5329627989999999</v>
      </c>
      <c r="J82" s="46">
        <v>0.75811961269233141</v>
      </c>
      <c r="K82" s="47">
        <v>4.9844284439999997</v>
      </c>
      <c r="L82" s="46">
        <v>0.72261964064970019</v>
      </c>
      <c r="M82" s="47">
        <v>19.714281889999999</v>
      </c>
      <c r="N82" s="46">
        <v>0.59032261698927257</v>
      </c>
      <c r="O82" s="47">
        <v>16.3</v>
      </c>
      <c r="P82" s="47">
        <v>31.7</v>
      </c>
      <c r="Q82" s="47">
        <v>18.2</v>
      </c>
      <c r="R82" s="47">
        <v>40.9</v>
      </c>
      <c r="S82" s="34" t="s">
        <v>1422</v>
      </c>
    </row>
    <row r="83" spans="1:19" ht="14.25" x14ac:dyDescent="0.25">
      <c r="A83" s="35">
        <v>77</v>
      </c>
      <c r="B83" s="35" t="str">
        <f>VLOOKUP(IHDI[[#This Row],[Country]],CountryList[],2,FALSE)</f>
        <v>UKR</v>
      </c>
      <c r="C83" s="45" t="s">
        <v>87</v>
      </c>
      <c r="D83" s="46">
        <v>0.77300000000000002</v>
      </c>
      <c r="E83" s="46">
        <v>0.72599999999999998</v>
      </c>
      <c r="F83" s="47">
        <v>6.0802069857697312</v>
      </c>
      <c r="G83" s="48">
        <v>18</v>
      </c>
      <c r="H83" s="47">
        <v>5.9670983269999995</v>
      </c>
      <c r="I83" s="47">
        <v>5.7773122790000002</v>
      </c>
      <c r="J83" s="46">
        <v>0.74833108167829288</v>
      </c>
      <c r="K83" s="47">
        <v>3.5992600000000001</v>
      </c>
      <c r="L83" s="46">
        <v>0.75819913198901712</v>
      </c>
      <c r="M83" s="47">
        <v>8.524722702</v>
      </c>
      <c r="N83" s="46">
        <v>0.67527883604413663</v>
      </c>
      <c r="O83" s="47">
        <v>24.3</v>
      </c>
      <c r="P83" s="47">
        <v>21.8</v>
      </c>
      <c r="Q83" s="47">
        <v>9.48</v>
      </c>
      <c r="R83" s="47">
        <v>25.6</v>
      </c>
      <c r="S83" s="34" t="s">
        <v>1422</v>
      </c>
    </row>
    <row r="84" spans="1:19" ht="14.25" x14ac:dyDescent="0.25">
      <c r="A84" s="35">
        <v>78</v>
      </c>
      <c r="B84" s="35" t="str">
        <f>VLOOKUP(IHDI[[#This Row],[Country]],CountryList[],2,FALSE)</f>
        <v>MKD</v>
      </c>
      <c r="C84" s="45" t="s">
        <v>143</v>
      </c>
      <c r="D84" s="46">
        <v>0.77</v>
      </c>
      <c r="E84" s="46">
        <v>0.68600000000000005</v>
      </c>
      <c r="F84" s="47">
        <v>10.909090909090901</v>
      </c>
      <c r="G84" s="48">
        <v>7</v>
      </c>
      <c r="H84" s="47">
        <v>10.646825405</v>
      </c>
      <c r="I84" s="47">
        <v>4.4150462150000003</v>
      </c>
      <c r="J84" s="46">
        <v>0.79175958295616577</v>
      </c>
      <c r="K84" s="47">
        <v>8.3681699999999992</v>
      </c>
      <c r="L84" s="46">
        <v>0.65919461975758742</v>
      </c>
      <c r="M84" s="47">
        <v>19.157260000000001</v>
      </c>
      <c r="N84" s="46">
        <v>0.61913864805455276</v>
      </c>
      <c r="O84" s="47">
        <v>18.5</v>
      </c>
      <c r="P84" s="47">
        <v>23</v>
      </c>
      <c r="Q84" s="47">
        <v>6.52</v>
      </c>
      <c r="R84" s="47">
        <v>33</v>
      </c>
      <c r="S84" s="34" t="s">
        <v>1422</v>
      </c>
    </row>
    <row r="85" spans="1:19" ht="14.25" x14ac:dyDescent="0.25">
      <c r="A85" s="35">
        <v>79</v>
      </c>
      <c r="B85" s="35" t="str">
        <f>VLOOKUP(IHDI[[#This Row],[Country]],CountryList[],2,FALSE)</f>
        <v>CHN</v>
      </c>
      <c r="C85" s="45" t="s">
        <v>42</v>
      </c>
      <c r="D85" s="46">
        <v>0.76800000000000002</v>
      </c>
      <c r="E85" s="46">
        <v>0.65100000000000002</v>
      </c>
      <c r="F85" s="47">
        <v>15.234375</v>
      </c>
      <c r="G85" s="48">
        <v>-3</v>
      </c>
      <c r="H85" s="47">
        <v>14.778059608333331</v>
      </c>
      <c r="I85" s="47">
        <v>5.2631788249999998</v>
      </c>
      <c r="J85" s="46">
        <v>0.84841487328793419</v>
      </c>
      <c r="K85" s="47">
        <v>11.68</v>
      </c>
      <c r="L85" s="46">
        <v>0.57300683926357332</v>
      </c>
      <c r="M85" s="47">
        <v>27.390999999999998</v>
      </c>
      <c r="N85" s="46">
        <v>0.5665015861263647</v>
      </c>
      <c r="O85" s="47">
        <v>17.399999999999999</v>
      </c>
      <c r="P85" s="47">
        <v>29.5</v>
      </c>
      <c r="Q85" s="47">
        <v>14</v>
      </c>
      <c r="R85" s="47">
        <v>38.200000000000003</v>
      </c>
      <c r="S85" s="34" t="s">
        <v>1422</v>
      </c>
    </row>
    <row r="86" spans="1:19" ht="14.25" x14ac:dyDescent="0.25">
      <c r="A86" s="35">
        <v>80</v>
      </c>
      <c r="B86" s="35" t="str">
        <f>VLOOKUP(IHDI[[#This Row],[Country]],CountryList[],2,FALSE)</f>
        <v>DOM</v>
      </c>
      <c r="C86" s="45" t="s">
        <v>127</v>
      </c>
      <c r="D86" s="46">
        <v>0.76700000000000002</v>
      </c>
      <c r="E86" s="46">
        <v>0.61799999999999999</v>
      </c>
      <c r="F86" s="47">
        <v>19.426336375488916</v>
      </c>
      <c r="G86" s="48">
        <v>-9</v>
      </c>
      <c r="H86" s="47">
        <v>19.411904699999997</v>
      </c>
      <c r="I86" s="47">
        <v>17.5623951</v>
      </c>
      <c r="J86" s="46">
        <v>0.66729563181100615</v>
      </c>
      <c r="K86" s="47">
        <v>15.04513</v>
      </c>
      <c r="L86" s="46">
        <v>0.60494463119943853</v>
      </c>
      <c r="M86" s="47">
        <v>25.628188999999999</v>
      </c>
      <c r="N86" s="46">
        <v>0.58332681849519208</v>
      </c>
      <c r="O86" s="47">
        <v>16.899999999999999</v>
      </c>
      <c r="P86" s="47">
        <v>30.5</v>
      </c>
      <c r="Q86" s="47">
        <v>20.75</v>
      </c>
      <c r="R86" s="47">
        <v>39.6</v>
      </c>
      <c r="S86" s="34" t="s">
        <v>1422</v>
      </c>
    </row>
    <row r="87" spans="1:19" ht="14.25" x14ac:dyDescent="0.25">
      <c r="A87" s="35">
        <v>80</v>
      </c>
      <c r="B87" s="35" t="str">
        <f>VLOOKUP(IHDI[[#This Row],[Country]],CountryList[],2,FALSE)</f>
        <v>MDA</v>
      </c>
      <c r="C87" s="45" t="s">
        <v>158</v>
      </c>
      <c r="D87" s="46">
        <v>0.76700000000000002</v>
      </c>
      <c r="E87" s="46">
        <v>0.71099999999999997</v>
      </c>
      <c r="F87" s="47">
        <v>7.3011734028683222</v>
      </c>
      <c r="G87" s="48">
        <v>16</v>
      </c>
      <c r="H87" s="47">
        <v>7.2974661363333331</v>
      </c>
      <c r="I87" s="47">
        <v>8.8850822449999995</v>
      </c>
      <c r="J87" s="46">
        <v>0.68470617864137762</v>
      </c>
      <c r="K87" s="47">
        <v>2.5700940839999999</v>
      </c>
      <c r="L87" s="46">
        <v>0.77453820137935248</v>
      </c>
      <c r="M87" s="47">
        <v>10.43722208</v>
      </c>
      <c r="N87" s="46">
        <v>0.67675827247782838</v>
      </c>
      <c r="O87" s="47">
        <v>24.1</v>
      </c>
      <c r="P87" s="47">
        <v>22</v>
      </c>
      <c r="Q87" s="47">
        <v>9.81</v>
      </c>
      <c r="R87" s="47">
        <v>26</v>
      </c>
      <c r="S87" s="34" t="s">
        <v>1422</v>
      </c>
    </row>
    <row r="88" spans="1:19" ht="14.25" x14ac:dyDescent="0.25">
      <c r="A88" s="35">
        <v>80</v>
      </c>
      <c r="B88" s="35" t="str">
        <f>VLOOKUP(IHDI[[#This Row],[Country]],CountryList[],2,FALSE)</f>
        <v>PLW</v>
      </c>
      <c r="C88" s="45" t="s">
        <v>262</v>
      </c>
      <c r="D88" s="46">
        <v>0.76700000000000002</v>
      </c>
      <c r="E88" s="49" t="s">
        <v>1351</v>
      </c>
      <c r="F88" s="49" t="s">
        <v>1351</v>
      </c>
      <c r="G88" s="49" t="s">
        <v>1351</v>
      </c>
      <c r="H88" s="49" t="s">
        <v>1351</v>
      </c>
      <c r="I88" s="47">
        <v>12.474596979999999</v>
      </c>
      <c r="J88" s="46">
        <v>0.61968523956024735</v>
      </c>
      <c r="K88" s="47">
        <v>2.1807657279999999</v>
      </c>
      <c r="L88" s="46">
        <v>0.83619239916082266</v>
      </c>
      <c r="M88" s="49" t="s">
        <v>1351</v>
      </c>
      <c r="N88" s="49" t="s">
        <v>1351</v>
      </c>
      <c r="O88" s="49" t="s">
        <v>1351</v>
      </c>
      <c r="P88" s="49" t="s">
        <v>1351</v>
      </c>
      <c r="Q88" s="49" t="s">
        <v>1351</v>
      </c>
      <c r="R88" s="49" t="s">
        <v>1351</v>
      </c>
      <c r="S88" s="34" t="s">
        <v>1422</v>
      </c>
    </row>
    <row r="89" spans="1:19" ht="14.25" x14ac:dyDescent="0.25">
      <c r="A89" s="35">
        <v>83</v>
      </c>
      <c r="B89" s="35" t="str">
        <f>VLOOKUP(IHDI[[#This Row],[Country]],CountryList[],2,FALSE)</f>
        <v>CUB</v>
      </c>
      <c r="C89" s="45" t="s">
        <v>175</v>
      </c>
      <c r="D89" s="46">
        <v>0.76400000000000001</v>
      </c>
      <c r="E89" s="49" t="s">
        <v>1351</v>
      </c>
      <c r="F89" s="49" t="s">
        <v>1351</v>
      </c>
      <c r="G89" s="49" t="s">
        <v>1351</v>
      </c>
      <c r="H89" s="49" t="s">
        <v>1351</v>
      </c>
      <c r="I89" s="47">
        <v>4.628062248</v>
      </c>
      <c r="J89" s="46">
        <v>0.78766803033028332</v>
      </c>
      <c r="K89" s="47">
        <v>9.0971200000000003</v>
      </c>
      <c r="L89" s="46">
        <v>0.74339216696694077</v>
      </c>
      <c r="M89" s="49" t="s">
        <v>1351</v>
      </c>
      <c r="N89" s="49" t="s">
        <v>1351</v>
      </c>
      <c r="O89" s="49" t="s">
        <v>1351</v>
      </c>
      <c r="P89" s="49" t="s">
        <v>1351</v>
      </c>
      <c r="Q89" s="47">
        <v>16.68</v>
      </c>
      <c r="R89" s="49" t="s">
        <v>1351</v>
      </c>
      <c r="S89" s="34" t="s">
        <v>1422</v>
      </c>
    </row>
    <row r="90" spans="1:19" ht="14.25" x14ac:dyDescent="0.25">
      <c r="A90" s="35">
        <v>84</v>
      </c>
      <c r="B90" s="35" t="str">
        <f>VLOOKUP(IHDI[[#This Row],[Country]],CountryList[],2,FALSE)</f>
        <v>PER</v>
      </c>
      <c r="C90" s="45" t="s">
        <v>108</v>
      </c>
      <c r="D90" s="46">
        <v>0.76200000000000001</v>
      </c>
      <c r="E90" s="46">
        <v>0.63500000000000001</v>
      </c>
      <c r="F90" s="47">
        <v>16.666666666666664</v>
      </c>
      <c r="G90" s="48">
        <v>-3</v>
      </c>
      <c r="H90" s="47">
        <v>16.422134383666666</v>
      </c>
      <c r="I90" s="47">
        <v>8.6384191510000008</v>
      </c>
      <c r="J90" s="46">
        <v>0.73619021291845987</v>
      </c>
      <c r="K90" s="47">
        <v>14.32733</v>
      </c>
      <c r="L90" s="46">
        <v>0.64850299222628904</v>
      </c>
      <c r="M90" s="47">
        <v>26.300654000000002</v>
      </c>
      <c r="N90" s="46">
        <v>0.53523566635347419</v>
      </c>
      <c r="O90" s="47">
        <v>14.4</v>
      </c>
      <c r="P90" s="47">
        <v>32.9</v>
      </c>
      <c r="Q90" s="47">
        <v>21.21</v>
      </c>
      <c r="R90" s="47">
        <v>43.8</v>
      </c>
      <c r="S90" s="34" t="s">
        <v>1422</v>
      </c>
    </row>
    <row r="91" spans="1:19" ht="14.25" x14ac:dyDescent="0.25">
      <c r="A91" s="35">
        <v>85</v>
      </c>
      <c r="B91" s="35" t="str">
        <f>VLOOKUP(IHDI[[#This Row],[Country]],CountryList[],2,FALSE)</f>
        <v>ARM</v>
      </c>
      <c r="C91" s="45" t="s">
        <v>188</v>
      </c>
      <c r="D91" s="46">
        <v>0.75900000000000001</v>
      </c>
      <c r="E91" s="46">
        <v>0.68799999999999994</v>
      </c>
      <c r="F91" s="47">
        <v>9.3544137022397944</v>
      </c>
      <c r="G91" s="48">
        <v>13</v>
      </c>
      <c r="H91" s="47">
        <v>9.1363981223333326</v>
      </c>
      <c r="I91" s="47">
        <v>7.0358743669999999</v>
      </c>
      <c r="J91" s="46">
        <v>0.7443294287278126</v>
      </c>
      <c r="K91" s="47">
        <v>2.9349500000000002</v>
      </c>
      <c r="L91" s="46">
        <v>0.72025288643333951</v>
      </c>
      <c r="M91" s="47">
        <v>17.438369999999999</v>
      </c>
      <c r="N91" s="46">
        <v>0.60855661250617321</v>
      </c>
      <c r="O91" s="47">
        <v>24.5</v>
      </c>
      <c r="P91" s="47">
        <v>21.5</v>
      </c>
      <c r="Q91" s="47">
        <v>15.39</v>
      </c>
      <c r="R91" s="47">
        <v>25.2</v>
      </c>
      <c r="S91" s="34" t="s">
        <v>1422</v>
      </c>
    </row>
    <row r="92" spans="1:19" ht="14.25" x14ac:dyDescent="0.25">
      <c r="A92" s="35">
        <v>86</v>
      </c>
      <c r="B92" s="35" t="str">
        <f>VLOOKUP(IHDI[[#This Row],[Country]],CountryList[],2,FALSE)</f>
        <v>MEX</v>
      </c>
      <c r="C92" s="45" t="s">
        <v>57</v>
      </c>
      <c r="D92" s="46">
        <v>0.75800000000000001</v>
      </c>
      <c r="E92" s="46">
        <v>0.621</v>
      </c>
      <c r="F92" s="47">
        <v>18.073878627968341</v>
      </c>
      <c r="G92" s="48">
        <v>-3</v>
      </c>
      <c r="H92" s="47">
        <v>17.594611322666669</v>
      </c>
      <c r="I92" s="47">
        <v>9.4969911580000002</v>
      </c>
      <c r="J92" s="46">
        <v>0.69913852801241427</v>
      </c>
      <c r="K92" s="47">
        <v>13.48795481</v>
      </c>
      <c r="L92" s="46">
        <v>0.62311983386168002</v>
      </c>
      <c r="M92" s="47">
        <v>29.798888000000002</v>
      </c>
      <c r="N92" s="46">
        <v>0.55006298049356361</v>
      </c>
      <c r="O92" s="47">
        <v>14.3</v>
      </c>
      <c r="P92" s="47">
        <v>35.5</v>
      </c>
      <c r="Q92" s="47">
        <v>28.42</v>
      </c>
      <c r="R92" s="47">
        <v>45.4</v>
      </c>
      <c r="S92" s="34" t="s">
        <v>1422</v>
      </c>
    </row>
    <row r="93" spans="1:19" ht="14.25" x14ac:dyDescent="0.25">
      <c r="A93" s="35">
        <v>87</v>
      </c>
      <c r="B93" s="35" t="str">
        <f>VLOOKUP(IHDI[[#This Row],[Country]],CountryList[],2,FALSE)</f>
        <v>BRA</v>
      </c>
      <c r="C93" s="45" t="s">
        <v>72</v>
      </c>
      <c r="D93" s="46">
        <v>0.754</v>
      </c>
      <c r="E93" s="46">
        <v>0.57599999999999996</v>
      </c>
      <c r="F93" s="47">
        <v>23.607427055702924</v>
      </c>
      <c r="G93" s="48">
        <v>-20</v>
      </c>
      <c r="H93" s="47">
        <v>22.315800908666663</v>
      </c>
      <c r="I93" s="47">
        <v>9.9884567260000008</v>
      </c>
      <c r="J93" s="46">
        <v>0.73048383266474004</v>
      </c>
      <c r="K93" s="47">
        <v>15.652570000000001</v>
      </c>
      <c r="L93" s="46">
        <v>0.59403169603875228</v>
      </c>
      <c r="M93" s="47">
        <v>41.306376</v>
      </c>
      <c r="N93" s="46">
        <v>0.44043847042933693</v>
      </c>
      <c r="O93" s="47">
        <v>13.2</v>
      </c>
      <c r="P93" s="47">
        <v>39.4</v>
      </c>
      <c r="Q93" s="47">
        <v>25.69</v>
      </c>
      <c r="R93" s="47">
        <v>48.9</v>
      </c>
      <c r="S93" s="34" t="s">
        <v>1422</v>
      </c>
    </row>
    <row r="94" spans="1:19" ht="14.25" x14ac:dyDescent="0.25">
      <c r="A94" s="35">
        <v>88</v>
      </c>
      <c r="B94" s="35" t="str">
        <f>VLOOKUP(IHDI[[#This Row],[Country]],CountryList[],2,FALSE)</f>
        <v>COL</v>
      </c>
      <c r="C94" s="45" t="s">
        <v>101</v>
      </c>
      <c r="D94" s="46">
        <v>0.752</v>
      </c>
      <c r="E94" s="46">
        <v>0.58899999999999997</v>
      </c>
      <c r="F94" s="47">
        <v>21.675531914893618</v>
      </c>
      <c r="G94" s="48">
        <v>-14</v>
      </c>
      <c r="H94" s="47">
        <v>20.577433441</v>
      </c>
      <c r="I94" s="47">
        <v>9.3708143229999994</v>
      </c>
      <c r="J94" s="46">
        <v>0.73660055809871372</v>
      </c>
      <c r="K94" s="47">
        <v>14.649290000000001</v>
      </c>
      <c r="L94" s="46">
        <v>0.59456683595524784</v>
      </c>
      <c r="M94" s="47">
        <v>37.712195999999999</v>
      </c>
      <c r="N94" s="46">
        <v>0.4675039751994316</v>
      </c>
      <c r="O94" s="47">
        <v>10.199999999999999</v>
      </c>
      <c r="P94" s="47">
        <v>42.2</v>
      </c>
      <c r="Q94" s="47">
        <v>19.89</v>
      </c>
      <c r="R94" s="47">
        <v>54.2</v>
      </c>
      <c r="S94" s="34" t="s">
        <v>1422</v>
      </c>
    </row>
    <row r="95" spans="1:19" ht="14.25" x14ac:dyDescent="0.25">
      <c r="A95" s="35">
        <v>89</v>
      </c>
      <c r="B95" s="35" t="str">
        <f>VLOOKUP(IHDI[[#This Row],[Country]],CountryList[],2,FALSE)</f>
        <v>VCT</v>
      </c>
      <c r="C95" s="45" t="s">
        <v>248</v>
      </c>
      <c r="D95" s="46">
        <v>0.751</v>
      </c>
      <c r="E95" s="49" t="s">
        <v>1351</v>
      </c>
      <c r="F95" s="49" t="s">
        <v>1351</v>
      </c>
      <c r="G95" s="49" t="s">
        <v>1351</v>
      </c>
      <c r="H95" s="49" t="s">
        <v>1351</v>
      </c>
      <c r="I95" s="47">
        <v>9.1209087370000006</v>
      </c>
      <c r="J95" s="46">
        <v>0.69388423203085425</v>
      </c>
      <c r="K95" s="47">
        <v>9.1660523929999993</v>
      </c>
      <c r="L95" s="46">
        <v>0.69821840231862342</v>
      </c>
      <c r="M95" s="49" t="s">
        <v>1351</v>
      </c>
      <c r="N95" s="49" t="s">
        <v>1351</v>
      </c>
      <c r="O95" s="49" t="s">
        <v>1351</v>
      </c>
      <c r="P95" s="49" t="s">
        <v>1351</v>
      </c>
      <c r="Q95" s="49" t="s">
        <v>1351</v>
      </c>
      <c r="R95" s="49" t="s">
        <v>1351</v>
      </c>
      <c r="S95" s="34" t="s">
        <v>1422</v>
      </c>
    </row>
    <row r="96" spans="1:19" ht="14.25" x14ac:dyDescent="0.25">
      <c r="A96" s="35">
        <v>90</v>
      </c>
      <c r="B96" s="35" t="str">
        <f>VLOOKUP(IHDI[[#This Row],[Country]],CountryList[],2,FALSE)</f>
        <v>MDV</v>
      </c>
      <c r="C96" s="45" t="s">
        <v>212</v>
      </c>
      <c r="D96" s="46">
        <v>0.747</v>
      </c>
      <c r="E96" s="46">
        <v>0.59399999999999997</v>
      </c>
      <c r="F96" s="47">
        <v>20.481927710843372</v>
      </c>
      <c r="G96" s="48">
        <v>-9</v>
      </c>
      <c r="H96" s="47">
        <v>19.766298611666667</v>
      </c>
      <c r="I96" s="47">
        <v>4.1335158349999999</v>
      </c>
      <c r="J96" s="46">
        <v>0.88371494946081575</v>
      </c>
      <c r="K96" s="47">
        <v>29.319479999999999</v>
      </c>
      <c r="L96" s="46">
        <v>0.42058855002594658</v>
      </c>
      <c r="M96" s="47">
        <v>25.8459</v>
      </c>
      <c r="N96" s="46">
        <v>0.56455881887385262</v>
      </c>
      <c r="O96" s="47">
        <v>22.1</v>
      </c>
      <c r="P96" s="47">
        <v>23.3</v>
      </c>
      <c r="Q96" s="47">
        <v>13.26</v>
      </c>
      <c r="R96" s="47">
        <v>29.3</v>
      </c>
      <c r="S96" s="34" t="s">
        <v>1422</v>
      </c>
    </row>
    <row r="97" spans="1:19" ht="14.25" x14ac:dyDescent="0.25">
      <c r="A97" s="35">
        <v>91</v>
      </c>
      <c r="B97" s="35" t="str">
        <f>VLOOKUP(IHDI[[#This Row],[Country]],CountryList[],2,FALSE)</f>
        <v>DZA</v>
      </c>
      <c r="C97" s="45" t="s">
        <v>99</v>
      </c>
      <c r="D97" s="46">
        <v>0.745</v>
      </c>
      <c r="E97" s="46">
        <v>0.59799999999999998</v>
      </c>
      <c r="F97" s="47">
        <v>19.731543624161073</v>
      </c>
      <c r="G97" s="48">
        <v>-7</v>
      </c>
      <c r="H97" s="47">
        <v>19.07287475</v>
      </c>
      <c r="I97" s="47">
        <v>12.43080425</v>
      </c>
      <c r="J97" s="46">
        <v>0.7595172735444653</v>
      </c>
      <c r="K97" s="47">
        <v>33.282620000000001</v>
      </c>
      <c r="L97" s="46">
        <v>0.45052833225502548</v>
      </c>
      <c r="M97" s="47">
        <v>11.5052</v>
      </c>
      <c r="N97" s="46">
        <v>0.62589355280994197</v>
      </c>
      <c r="O97" s="47">
        <v>23.1</v>
      </c>
      <c r="P97" s="47">
        <v>22.9</v>
      </c>
      <c r="Q97" s="47">
        <v>9.91</v>
      </c>
      <c r="R97" s="47">
        <v>27.6</v>
      </c>
      <c r="S97" s="34" t="s">
        <v>1422</v>
      </c>
    </row>
    <row r="98" spans="1:19" ht="14.25" x14ac:dyDescent="0.25">
      <c r="A98" s="35">
        <v>91</v>
      </c>
      <c r="B98" s="35" t="str">
        <f>VLOOKUP(IHDI[[#This Row],[Country]],CountryList[],2,FALSE)</f>
        <v>AZE</v>
      </c>
      <c r="C98" s="45" t="s">
        <v>147</v>
      </c>
      <c r="D98" s="46">
        <v>0.745</v>
      </c>
      <c r="E98" s="46">
        <v>0.68500000000000005</v>
      </c>
      <c r="F98" s="47">
        <v>8.0536912751677736</v>
      </c>
      <c r="G98" s="48">
        <v>14</v>
      </c>
      <c r="H98" s="47">
        <v>7.9157329633333333</v>
      </c>
      <c r="I98" s="47">
        <v>11.323137279999999</v>
      </c>
      <c r="J98" s="46">
        <v>0.67347757994815005</v>
      </c>
      <c r="K98" s="47">
        <v>3.5650616099999999</v>
      </c>
      <c r="L98" s="46">
        <v>0.70045125625489357</v>
      </c>
      <c r="M98" s="47">
        <v>8.859</v>
      </c>
      <c r="N98" s="46">
        <v>0.68283612906791502</v>
      </c>
      <c r="O98" s="49" t="s">
        <v>1351</v>
      </c>
      <c r="P98" s="49" t="s">
        <v>1351</v>
      </c>
      <c r="Q98" s="47">
        <v>14.31</v>
      </c>
      <c r="R98" s="49" t="s">
        <v>1351</v>
      </c>
      <c r="S98" s="34" t="s">
        <v>1422</v>
      </c>
    </row>
    <row r="99" spans="1:19" ht="14.25" x14ac:dyDescent="0.25">
      <c r="A99" s="35">
        <v>91</v>
      </c>
      <c r="B99" s="35" t="str">
        <f>VLOOKUP(IHDI[[#This Row],[Country]],CountryList[],2,FALSE)</f>
        <v>TON</v>
      </c>
      <c r="C99" s="45" t="s">
        <v>251</v>
      </c>
      <c r="D99" s="46">
        <v>0.745</v>
      </c>
      <c r="E99" s="46">
        <v>0.66600000000000004</v>
      </c>
      <c r="F99" s="47">
        <v>10.604026845637582</v>
      </c>
      <c r="G99" s="48">
        <v>11</v>
      </c>
      <c r="H99" s="47">
        <v>10.432029661</v>
      </c>
      <c r="I99" s="47">
        <v>8.7457389830000007</v>
      </c>
      <c r="J99" s="46">
        <v>0.71579421168222401</v>
      </c>
      <c r="K99" s="47">
        <v>4.3094299999999999</v>
      </c>
      <c r="L99" s="46">
        <v>0.78997040212118208</v>
      </c>
      <c r="M99" s="47">
        <v>18.240919999999999</v>
      </c>
      <c r="N99" s="46">
        <v>0.52151618188443549</v>
      </c>
      <c r="O99" s="47">
        <v>18.2</v>
      </c>
      <c r="P99" s="47">
        <v>29.7</v>
      </c>
      <c r="Q99" s="49" t="s">
        <v>1351</v>
      </c>
      <c r="R99" s="47">
        <v>37.6</v>
      </c>
      <c r="S99" s="34" t="s">
        <v>1422</v>
      </c>
    </row>
    <row r="100" spans="1:19" ht="14.25" x14ac:dyDescent="0.25">
      <c r="A100" s="35">
        <v>91</v>
      </c>
      <c r="B100" s="35" t="str">
        <f>VLOOKUP(IHDI[[#This Row],[Country]],CountryList[],2,FALSE)</f>
        <v>TKM</v>
      </c>
      <c r="C100" s="45" t="s">
        <v>192</v>
      </c>
      <c r="D100" s="46">
        <v>0.745</v>
      </c>
      <c r="E100" s="46">
        <v>0.61899999999999999</v>
      </c>
      <c r="F100" s="47">
        <v>16.912751677852345</v>
      </c>
      <c r="G100" s="48">
        <v>0</v>
      </c>
      <c r="H100" s="47">
        <v>16.372041066666668</v>
      </c>
      <c r="I100" s="47">
        <v>19.9665432</v>
      </c>
      <c r="J100" s="46">
        <v>0.60658465064275691</v>
      </c>
      <c r="K100" s="47">
        <v>2.9446699999999999</v>
      </c>
      <c r="L100" s="46">
        <v>0.72047588965887988</v>
      </c>
      <c r="M100" s="47">
        <v>26.204910000000002</v>
      </c>
      <c r="N100" s="46">
        <v>0.54276989169628076</v>
      </c>
      <c r="O100" s="49" t="s">
        <v>1351</v>
      </c>
      <c r="P100" s="49" t="s">
        <v>1351</v>
      </c>
      <c r="Q100" s="47">
        <v>19.87</v>
      </c>
      <c r="R100" s="49" t="s">
        <v>1351</v>
      </c>
      <c r="S100" s="34" t="s">
        <v>1422</v>
      </c>
    </row>
    <row r="101" spans="1:19" ht="14.25" x14ac:dyDescent="0.25">
      <c r="A101" s="35">
        <v>95</v>
      </c>
      <c r="B101" s="35" t="str">
        <f>VLOOKUP(IHDI[[#This Row],[Country]],CountryList[],2,FALSE)</f>
        <v>ECU</v>
      </c>
      <c r="C101" s="45" t="s">
        <v>128</v>
      </c>
      <c r="D101" s="46">
        <v>0.74</v>
      </c>
      <c r="E101" s="46">
        <v>0.60399999999999998</v>
      </c>
      <c r="F101" s="47">
        <v>18.378378378378379</v>
      </c>
      <c r="G101" s="48">
        <v>0</v>
      </c>
      <c r="H101" s="47">
        <v>17.764877842666667</v>
      </c>
      <c r="I101" s="47">
        <v>8.8701925280000005</v>
      </c>
      <c r="J101" s="46">
        <v>0.75245181031111386</v>
      </c>
      <c r="K101" s="47">
        <v>13.373900000000001</v>
      </c>
      <c r="L101" s="46">
        <v>0.6064975733696909</v>
      </c>
      <c r="M101" s="47">
        <v>31.050540999999999</v>
      </c>
      <c r="N101" s="46">
        <v>0.48283436353993875</v>
      </c>
      <c r="O101" s="47">
        <v>13</v>
      </c>
      <c r="P101" s="47">
        <v>36</v>
      </c>
      <c r="Q101" s="47">
        <v>13.67</v>
      </c>
      <c r="R101" s="47">
        <v>47.3</v>
      </c>
      <c r="S101" s="34" t="s">
        <v>1422</v>
      </c>
    </row>
    <row r="102" spans="1:19" ht="14.25" x14ac:dyDescent="0.25">
      <c r="A102" s="35">
        <v>96</v>
      </c>
      <c r="B102" s="35" t="str">
        <f>VLOOKUP(IHDI[[#This Row],[Country]],CountryList[],2,FALSE)</f>
        <v>MNG</v>
      </c>
      <c r="C102" s="45" t="s">
        <v>181</v>
      </c>
      <c r="D102" s="46">
        <v>0.73899999999999999</v>
      </c>
      <c r="E102" s="46">
        <v>0.64400000000000002</v>
      </c>
      <c r="F102" s="47">
        <v>12.855209742895802</v>
      </c>
      <c r="G102" s="48">
        <v>10</v>
      </c>
      <c r="H102" s="47">
        <v>12.725367453333334</v>
      </c>
      <c r="I102" s="47">
        <v>9.3461923599999999</v>
      </c>
      <c r="J102" s="46">
        <v>0.71094063168800847</v>
      </c>
      <c r="K102" s="47">
        <v>11.88363</v>
      </c>
      <c r="L102" s="46">
        <v>0.64346465032501976</v>
      </c>
      <c r="M102" s="47">
        <v>16.946280000000002</v>
      </c>
      <c r="N102" s="46">
        <v>0.58492352540677806</v>
      </c>
      <c r="O102" s="47">
        <v>20.2</v>
      </c>
      <c r="P102" s="47">
        <v>25.7</v>
      </c>
      <c r="Q102" s="47">
        <v>16.54</v>
      </c>
      <c r="R102" s="47">
        <v>32.700000000000003</v>
      </c>
      <c r="S102" s="34" t="s">
        <v>1422</v>
      </c>
    </row>
    <row r="103" spans="1:19" ht="14.25" x14ac:dyDescent="0.25">
      <c r="A103" s="35">
        <v>97</v>
      </c>
      <c r="B103" s="35" t="str">
        <f>VLOOKUP(IHDI[[#This Row],[Country]],CountryList[],2,FALSE)</f>
        <v>EGY</v>
      </c>
      <c r="C103" s="45" t="s">
        <v>82</v>
      </c>
      <c r="D103" s="46">
        <v>0.73099999999999998</v>
      </c>
      <c r="E103" s="46">
        <v>0.51900000000000002</v>
      </c>
      <c r="F103" s="47">
        <v>29.001367989056082</v>
      </c>
      <c r="G103" s="48">
        <v>-21</v>
      </c>
      <c r="H103" s="47">
        <v>28.03942983</v>
      </c>
      <c r="I103" s="47">
        <v>10.672379490000001</v>
      </c>
      <c r="J103" s="46">
        <v>0.69016855866870097</v>
      </c>
      <c r="K103" s="47">
        <v>36.942909999999998</v>
      </c>
      <c r="L103" s="46">
        <v>0.44269810035015089</v>
      </c>
      <c r="M103" s="47">
        <v>36.503</v>
      </c>
      <c r="N103" s="46">
        <v>0.45702744372265142</v>
      </c>
      <c r="O103" s="47">
        <v>21.8</v>
      </c>
      <c r="P103" s="47">
        <v>26.9</v>
      </c>
      <c r="Q103" s="47">
        <v>19.93</v>
      </c>
      <c r="R103" s="47">
        <v>31.5</v>
      </c>
      <c r="S103" s="34" t="s">
        <v>1422</v>
      </c>
    </row>
    <row r="104" spans="1:19" ht="14.25" x14ac:dyDescent="0.25">
      <c r="A104" s="35">
        <v>97</v>
      </c>
      <c r="B104" s="35" t="str">
        <f>VLOOKUP(IHDI[[#This Row],[Country]],CountryList[],2,FALSE)</f>
        <v>TUN</v>
      </c>
      <c r="C104" s="45" t="s">
        <v>117</v>
      </c>
      <c r="D104" s="46">
        <v>0.73099999999999998</v>
      </c>
      <c r="E104" s="46">
        <v>0.58799999999999997</v>
      </c>
      <c r="F104" s="47">
        <v>19.562243502051992</v>
      </c>
      <c r="G104" s="48">
        <v>-7</v>
      </c>
      <c r="H104" s="47">
        <v>19.182973360333332</v>
      </c>
      <c r="I104" s="47">
        <v>9.9565200810000007</v>
      </c>
      <c r="J104" s="46">
        <v>0.74489369197791944</v>
      </c>
      <c r="K104" s="47">
        <v>30.702850000000002</v>
      </c>
      <c r="L104" s="46">
        <v>0.46858926432377662</v>
      </c>
      <c r="M104" s="47">
        <v>16.88955</v>
      </c>
      <c r="N104" s="46">
        <v>0.58133969467172497</v>
      </c>
      <c r="O104" s="47">
        <v>20.100000000000001</v>
      </c>
      <c r="P104" s="47">
        <v>25.6</v>
      </c>
      <c r="Q104" s="47">
        <v>10.91</v>
      </c>
      <c r="R104" s="47">
        <v>32.799999999999997</v>
      </c>
      <c r="S104" s="34" t="s">
        <v>1422</v>
      </c>
    </row>
    <row r="105" spans="1:19" ht="14.25" x14ac:dyDescent="0.25">
      <c r="A105" s="35">
        <v>99</v>
      </c>
      <c r="B105" s="35" t="str">
        <f>VLOOKUP(IHDI[[#This Row],[Country]],CountryList[],2,FALSE)</f>
        <v>FJI</v>
      </c>
      <c r="C105" s="45" t="s">
        <v>218</v>
      </c>
      <c r="D105" s="46">
        <v>0.73</v>
      </c>
      <c r="E105" s="49" t="s">
        <v>1351</v>
      </c>
      <c r="F105" s="49" t="s">
        <v>1351</v>
      </c>
      <c r="G105" s="49" t="s">
        <v>1351</v>
      </c>
      <c r="H105" s="49" t="s">
        <v>1351</v>
      </c>
      <c r="I105" s="47">
        <v>15.23796844</v>
      </c>
      <c r="J105" s="46">
        <v>0.61438128537197534</v>
      </c>
      <c r="K105" s="47">
        <v>2.6366592789999999</v>
      </c>
      <c r="L105" s="46">
        <v>0.7530147732458814</v>
      </c>
      <c r="M105" s="49" t="s">
        <v>1351</v>
      </c>
      <c r="N105" s="49" t="s">
        <v>1351</v>
      </c>
      <c r="O105" s="47">
        <v>21.3</v>
      </c>
      <c r="P105" s="47">
        <v>24.2</v>
      </c>
      <c r="Q105" s="49" t="s">
        <v>1351</v>
      </c>
      <c r="R105" s="47">
        <v>30.7</v>
      </c>
      <c r="S105" s="34" t="s">
        <v>1422</v>
      </c>
    </row>
    <row r="106" spans="1:19" ht="14.25" x14ac:dyDescent="0.25">
      <c r="A106" s="35">
        <v>99</v>
      </c>
      <c r="B106" s="35" t="str">
        <f>VLOOKUP(IHDI[[#This Row],[Country]],CountryList[],2,FALSE)</f>
        <v>SUR</v>
      </c>
      <c r="C106" s="45" t="s">
        <v>214</v>
      </c>
      <c r="D106" s="46">
        <v>0.73</v>
      </c>
      <c r="E106" s="46">
        <v>0.53200000000000003</v>
      </c>
      <c r="F106" s="47">
        <v>27.123287671232877</v>
      </c>
      <c r="G106" s="48">
        <v>-18</v>
      </c>
      <c r="H106" s="47">
        <v>25.349684673333332</v>
      </c>
      <c r="I106" s="47">
        <v>10.98505402</v>
      </c>
      <c r="J106" s="46">
        <v>0.68848678441266364</v>
      </c>
      <c r="K106" s="47">
        <v>18.36769</v>
      </c>
      <c r="L106" s="46">
        <v>0.56162585576649249</v>
      </c>
      <c r="M106" s="47">
        <v>46.696309999999997</v>
      </c>
      <c r="N106" s="46">
        <v>0.38986916259732957</v>
      </c>
      <c r="O106" s="49" t="s">
        <v>1351</v>
      </c>
      <c r="P106" s="49" t="s">
        <v>1351</v>
      </c>
      <c r="Q106" s="47">
        <v>20.75</v>
      </c>
      <c r="R106" s="49" t="s">
        <v>1351</v>
      </c>
      <c r="S106" s="34" t="s">
        <v>1422</v>
      </c>
    </row>
    <row r="107" spans="1:19" ht="14.25" x14ac:dyDescent="0.25">
      <c r="A107" s="35">
        <v>101</v>
      </c>
      <c r="B107" s="35" t="str">
        <f>VLOOKUP(IHDI[[#This Row],[Country]],CountryList[],2,FALSE)</f>
        <v>UZB</v>
      </c>
      <c r="C107" s="45" t="s">
        <v>121</v>
      </c>
      <c r="D107" s="46">
        <v>0.72699999999999998</v>
      </c>
      <c r="E107" s="49" t="s">
        <v>1351</v>
      </c>
      <c r="F107" s="49" t="s">
        <v>1351</v>
      </c>
      <c r="G107" s="49" t="s">
        <v>1351</v>
      </c>
      <c r="H107" s="49" t="s">
        <v>1351</v>
      </c>
      <c r="I107" s="47">
        <v>8.5176515580000007</v>
      </c>
      <c r="J107" s="46">
        <v>0.71583670977194269</v>
      </c>
      <c r="K107" s="47">
        <v>0.55011011499999996</v>
      </c>
      <c r="L107" s="46">
        <v>0.73901898897109242</v>
      </c>
      <c r="M107" s="49" t="s">
        <v>1351</v>
      </c>
      <c r="N107" s="49" t="s">
        <v>1351</v>
      </c>
      <c r="O107" s="49" t="s">
        <v>1351</v>
      </c>
      <c r="P107" s="49" t="s">
        <v>1351</v>
      </c>
      <c r="Q107" s="47">
        <v>16.920000000000002</v>
      </c>
      <c r="R107" s="49" t="s">
        <v>1351</v>
      </c>
      <c r="S107" s="34" t="s">
        <v>1422</v>
      </c>
    </row>
    <row r="108" spans="1:19" ht="14.25" x14ac:dyDescent="0.25">
      <c r="A108" s="35">
        <v>102</v>
      </c>
      <c r="B108" s="35" t="str">
        <f>VLOOKUP(IHDI[[#This Row],[Country]],CountryList[],2,FALSE)</f>
        <v>DMA</v>
      </c>
      <c r="C108" s="45" t="s">
        <v>250</v>
      </c>
      <c r="D108" s="46">
        <v>0.72</v>
      </c>
      <c r="E108" s="49" t="s">
        <v>1351</v>
      </c>
      <c r="F108" s="49" t="s">
        <v>1351</v>
      </c>
      <c r="G108" s="49" t="s">
        <v>1351</v>
      </c>
      <c r="H108" s="49" t="s">
        <v>1351</v>
      </c>
      <c r="I108" s="47">
        <v>8.9524660110000003</v>
      </c>
      <c r="J108" s="46">
        <v>0.73978222463000687</v>
      </c>
      <c r="K108" s="49" t="s">
        <v>1351</v>
      </c>
      <c r="L108" s="49" t="s">
        <v>1351</v>
      </c>
      <c r="M108" s="49" t="s">
        <v>1351</v>
      </c>
      <c r="N108" s="49" t="s">
        <v>1351</v>
      </c>
      <c r="O108" s="49" t="s">
        <v>1351</v>
      </c>
      <c r="P108" s="49" t="s">
        <v>1351</v>
      </c>
      <c r="Q108" s="49" t="s">
        <v>1351</v>
      </c>
      <c r="R108" s="49" t="s">
        <v>1351</v>
      </c>
      <c r="S108" s="34" t="s">
        <v>1422</v>
      </c>
    </row>
    <row r="109" spans="1:19" ht="14.25" x14ac:dyDescent="0.25">
      <c r="A109" s="35">
        <v>102</v>
      </c>
      <c r="B109" s="35" t="str">
        <f>VLOOKUP(IHDI[[#This Row],[Country]],CountryList[],2,FALSE)</f>
        <v>JOR</v>
      </c>
      <c r="C109" s="45" t="s">
        <v>123</v>
      </c>
      <c r="D109" s="46">
        <v>0.72</v>
      </c>
      <c r="E109" s="46">
        <v>0.61699999999999999</v>
      </c>
      <c r="F109" s="47">
        <v>14.30555555555555</v>
      </c>
      <c r="G109" s="48">
        <v>7</v>
      </c>
      <c r="H109" s="47">
        <v>14.205103180333333</v>
      </c>
      <c r="I109" s="47">
        <v>9.2615995410000007</v>
      </c>
      <c r="J109" s="46">
        <v>0.75740459643440639</v>
      </c>
      <c r="K109" s="47">
        <v>15.44186</v>
      </c>
      <c r="L109" s="46">
        <v>0.54452096955423457</v>
      </c>
      <c r="M109" s="47">
        <v>17.911850000000001</v>
      </c>
      <c r="N109" s="46">
        <v>0.57008627975102211</v>
      </c>
      <c r="O109" s="47">
        <v>20.3</v>
      </c>
      <c r="P109" s="47">
        <v>27.5</v>
      </c>
      <c r="Q109" s="47">
        <v>17.510000000000002</v>
      </c>
      <c r="R109" s="47">
        <v>33.700000000000003</v>
      </c>
      <c r="S109" s="34" t="s">
        <v>1422</v>
      </c>
    </row>
    <row r="110" spans="1:19" ht="14.25" x14ac:dyDescent="0.25">
      <c r="A110" s="35">
        <v>104</v>
      </c>
      <c r="B110" s="35" t="str">
        <f>VLOOKUP(IHDI[[#This Row],[Country]],CountryList[],2,FALSE)</f>
        <v>LBY</v>
      </c>
      <c r="C110" s="45" t="s">
        <v>131</v>
      </c>
      <c r="D110" s="46">
        <v>0.71799999999999997</v>
      </c>
      <c r="E110" s="49" t="s">
        <v>1351</v>
      </c>
      <c r="F110" s="49" t="s">
        <v>1351</v>
      </c>
      <c r="G110" s="49" t="s">
        <v>1351</v>
      </c>
      <c r="H110" s="49" t="s">
        <v>1351</v>
      </c>
      <c r="I110" s="47">
        <v>7.8240370749999997</v>
      </c>
      <c r="J110" s="46">
        <v>0.73614843793727069</v>
      </c>
      <c r="K110" s="49" t="s">
        <v>1351</v>
      </c>
      <c r="L110" s="49" t="s">
        <v>1351</v>
      </c>
      <c r="M110" s="49" t="s">
        <v>1351</v>
      </c>
      <c r="N110" s="49" t="s">
        <v>1351</v>
      </c>
      <c r="O110" s="49" t="s">
        <v>1351</v>
      </c>
      <c r="P110" s="49" t="s">
        <v>1351</v>
      </c>
      <c r="Q110" s="47">
        <v>13.56</v>
      </c>
      <c r="R110" s="49" t="s">
        <v>1351</v>
      </c>
      <c r="S110" s="34" t="s">
        <v>1422</v>
      </c>
    </row>
    <row r="111" spans="1:19" ht="14.25" x14ac:dyDescent="0.25">
      <c r="A111" s="35">
        <v>105</v>
      </c>
      <c r="B111" s="35" t="str">
        <f>VLOOKUP(IHDI[[#This Row],[Country]],CountryList[],2,FALSE)</f>
        <v>PRY</v>
      </c>
      <c r="C111" s="45" t="s">
        <v>160</v>
      </c>
      <c r="D111" s="46">
        <v>0.71699999999999997</v>
      </c>
      <c r="E111" s="46">
        <v>0.58199999999999996</v>
      </c>
      <c r="F111" s="47">
        <v>18.828451882845187</v>
      </c>
      <c r="G111" s="48">
        <v>-6</v>
      </c>
      <c r="H111" s="47">
        <v>18.320464143333332</v>
      </c>
      <c r="I111" s="47">
        <v>11.36716843</v>
      </c>
      <c r="J111" s="46">
        <v>0.68535950623413378</v>
      </c>
      <c r="K111" s="47">
        <v>13.15316</v>
      </c>
      <c r="L111" s="46">
        <v>0.56986482614913014</v>
      </c>
      <c r="M111" s="47">
        <v>30.441064000000001</v>
      </c>
      <c r="N111" s="46">
        <v>0.50604967392926881</v>
      </c>
      <c r="O111" s="47">
        <v>14.9</v>
      </c>
      <c r="P111" s="47">
        <v>33.299999999999997</v>
      </c>
      <c r="Q111" s="47">
        <v>20.75</v>
      </c>
      <c r="R111" s="47">
        <v>43.5</v>
      </c>
      <c r="S111" s="34" t="s">
        <v>1422</v>
      </c>
    </row>
    <row r="112" spans="1:19" ht="14.25" x14ac:dyDescent="0.25">
      <c r="A112" s="35">
        <v>106</v>
      </c>
      <c r="B112" s="35" t="e">
        <f>VLOOKUP(IHDI[[#This Row],[Country]],CountryList[],2,FALSE)</f>
        <v>#N/A</v>
      </c>
      <c r="C112" s="45" t="s">
        <v>1350</v>
      </c>
      <c r="D112" s="46">
        <v>0.71499999999999997</v>
      </c>
      <c r="E112" s="46">
        <v>0.58399999999999996</v>
      </c>
      <c r="F112" s="47">
        <v>18.321678321678327</v>
      </c>
      <c r="G112" s="48">
        <v>-4</v>
      </c>
      <c r="H112" s="47">
        <v>17.621487113333334</v>
      </c>
      <c r="I112" s="47">
        <v>10.249897000000001</v>
      </c>
      <c r="J112" s="46">
        <v>0.73833543579816929</v>
      </c>
      <c r="K112" s="47">
        <v>10.974564340000001</v>
      </c>
      <c r="L112" s="46">
        <v>0.62525992779193218</v>
      </c>
      <c r="M112" s="47">
        <v>31.64</v>
      </c>
      <c r="N112" s="46">
        <v>0.43236296455401652</v>
      </c>
      <c r="O112" s="47">
        <v>19.2</v>
      </c>
      <c r="P112" s="47">
        <v>25.2</v>
      </c>
      <c r="Q112" s="47">
        <v>17.93</v>
      </c>
      <c r="R112" s="47">
        <v>33.700000000000003</v>
      </c>
      <c r="S112" s="34" t="s">
        <v>1422</v>
      </c>
    </row>
    <row r="113" spans="1:19" ht="14.25" x14ac:dyDescent="0.25">
      <c r="A113" s="35">
        <v>106</v>
      </c>
      <c r="B113" s="35" t="str">
        <f>VLOOKUP(IHDI[[#This Row],[Country]],CountryList[],2,FALSE)</f>
        <v>LCA</v>
      </c>
      <c r="C113" s="45" t="s">
        <v>198</v>
      </c>
      <c r="D113" s="46">
        <v>0.71499999999999997</v>
      </c>
      <c r="E113" s="46">
        <v>0.55900000000000005</v>
      </c>
      <c r="F113" s="47">
        <v>21.818181818181802</v>
      </c>
      <c r="G113" s="48">
        <v>-8</v>
      </c>
      <c r="H113" s="47">
        <v>21.323412147333332</v>
      </c>
      <c r="I113" s="47">
        <v>9.2686986919999992</v>
      </c>
      <c r="J113" s="46">
        <v>0.71344674364210947</v>
      </c>
      <c r="K113" s="47">
        <v>27.305677750000001</v>
      </c>
      <c r="L113" s="46">
        <v>0.46686228240175409</v>
      </c>
      <c r="M113" s="47">
        <v>27.395859999999999</v>
      </c>
      <c r="N113" s="46">
        <v>0.52549779733351365</v>
      </c>
      <c r="O113" s="47">
        <v>11</v>
      </c>
      <c r="P113" s="47">
        <v>38.6</v>
      </c>
      <c r="Q113" s="49" t="s">
        <v>1351</v>
      </c>
      <c r="R113" s="47">
        <v>51.2</v>
      </c>
      <c r="S113" s="34" t="s">
        <v>1422</v>
      </c>
    </row>
    <row r="114" spans="1:19" ht="14.25" x14ac:dyDescent="0.25">
      <c r="A114" s="35">
        <v>108</v>
      </c>
      <c r="B114" s="35" t="str">
        <f>VLOOKUP(IHDI[[#This Row],[Country]],CountryList[],2,FALSE)</f>
        <v>GUY</v>
      </c>
      <c r="C114" s="45" t="s">
        <v>205</v>
      </c>
      <c r="D114" s="46">
        <v>0.71399999999999997</v>
      </c>
      <c r="E114" s="46">
        <v>0.59099999999999997</v>
      </c>
      <c r="F114" s="47">
        <v>17.226890756302527</v>
      </c>
      <c r="G114" s="48">
        <v>3</v>
      </c>
      <c r="H114" s="47">
        <v>17.094938996666666</v>
      </c>
      <c r="I114" s="47">
        <v>15.75936699</v>
      </c>
      <c r="J114" s="46">
        <v>0.59193171195675909</v>
      </c>
      <c r="K114" s="47">
        <v>10.42545</v>
      </c>
      <c r="L114" s="46">
        <v>0.56839268348595773</v>
      </c>
      <c r="M114" s="47">
        <v>25.1</v>
      </c>
      <c r="N114" s="46">
        <v>0.61260376310820586</v>
      </c>
      <c r="O114" s="49" t="s">
        <v>1351</v>
      </c>
      <c r="P114" s="49" t="s">
        <v>1351</v>
      </c>
      <c r="Q114" s="47">
        <v>20.75</v>
      </c>
      <c r="R114" s="49" t="s">
        <v>1351</v>
      </c>
      <c r="S114" s="34" t="s">
        <v>1422</v>
      </c>
    </row>
    <row r="115" spans="1:19" ht="14.25" x14ac:dyDescent="0.25">
      <c r="A115" s="35">
        <v>109</v>
      </c>
      <c r="B115" s="35" t="str">
        <f>VLOOKUP(IHDI[[#This Row],[Country]],CountryList[],2,FALSE)</f>
        <v>ZAF</v>
      </c>
      <c r="C115" s="45" t="s">
        <v>83</v>
      </c>
      <c r="D115" s="46">
        <v>0.71299999999999997</v>
      </c>
      <c r="E115" s="46">
        <v>0.47099999999999997</v>
      </c>
      <c r="F115" s="47">
        <v>33.941093969144461</v>
      </c>
      <c r="G115" s="48">
        <v>-22</v>
      </c>
      <c r="H115" s="47">
        <v>31.051126910000004</v>
      </c>
      <c r="I115" s="47">
        <v>18.863250730000001</v>
      </c>
      <c r="J115" s="46">
        <v>0.52852478474477993</v>
      </c>
      <c r="K115" s="47">
        <v>17.294129999999999</v>
      </c>
      <c r="L115" s="46">
        <v>0.62699096217347161</v>
      </c>
      <c r="M115" s="47">
        <v>56.996000000000002</v>
      </c>
      <c r="N115" s="46">
        <v>0.31593658209203102</v>
      </c>
      <c r="O115" s="47">
        <v>7.2</v>
      </c>
      <c r="P115" s="47">
        <v>50.5</v>
      </c>
      <c r="Q115" s="47">
        <v>21.93</v>
      </c>
      <c r="R115" s="47">
        <v>63</v>
      </c>
      <c r="S115" s="34" t="s">
        <v>1422</v>
      </c>
    </row>
    <row r="116" spans="1:19" ht="14.25" x14ac:dyDescent="0.25">
      <c r="A116" s="35">
        <v>110</v>
      </c>
      <c r="B116" s="35" t="str">
        <f>VLOOKUP(IHDI[[#This Row],[Country]],CountryList[],2,FALSE)</f>
        <v>JAM</v>
      </c>
      <c r="C116" s="45" t="s">
        <v>182</v>
      </c>
      <c r="D116" s="46">
        <v>0.70899999999999996</v>
      </c>
      <c r="E116" s="46">
        <v>0.59099999999999997</v>
      </c>
      <c r="F116" s="47">
        <v>16.643159379407614</v>
      </c>
      <c r="G116" s="48">
        <v>5</v>
      </c>
      <c r="H116" s="47">
        <v>15.735666021666665</v>
      </c>
      <c r="I116" s="47">
        <v>8.7250480649999993</v>
      </c>
      <c r="J116" s="46">
        <v>0.70914037772355076</v>
      </c>
      <c r="K116" s="47">
        <v>6.51579</v>
      </c>
      <c r="L116" s="46">
        <v>0.63336785262136097</v>
      </c>
      <c r="M116" s="47">
        <v>31.966159999999999</v>
      </c>
      <c r="N116" s="46">
        <v>0.46053332295284843</v>
      </c>
      <c r="O116" s="49" t="s">
        <v>1351</v>
      </c>
      <c r="P116" s="49" t="s">
        <v>1351</v>
      </c>
      <c r="Q116" s="47">
        <v>20.75</v>
      </c>
      <c r="R116" s="49" t="s">
        <v>1351</v>
      </c>
      <c r="S116" s="34" t="s">
        <v>1422</v>
      </c>
    </row>
    <row r="117" spans="1:19" ht="14.25" x14ac:dyDescent="0.25">
      <c r="A117" s="35">
        <v>111</v>
      </c>
      <c r="B117" s="35" t="str">
        <f>VLOOKUP(IHDI[[#This Row],[Country]],CountryList[],2,FALSE)</f>
        <v>WSM</v>
      </c>
      <c r="C117" s="45" t="s">
        <v>243</v>
      </c>
      <c r="D117" s="46">
        <v>0.70699999999999996</v>
      </c>
      <c r="E117" s="46">
        <v>0.61299999999999999</v>
      </c>
      <c r="F117" s="47">
        <v>13.295615275813288</v>
      </c>
      <c r="G117" s="48">
        <v>13</v>
      </c>
      <c r="H117" s="47">
        <v>13.106588153333334</v>
      </c>
      <c r="I117" s="47">
        <v>10.419724459999999</v>
      </c>
      <c r="J117" s="46">
        <v>0.72721956762414608</v>
      </c>
      <c r="K117" s="47">
        <v>7.02996</v>
      </c>
      <c r="L117" s="46">
        <v>0.67412109810899412</v>
      </c>
      <c r="M117" s="47">
        <v>21.870080000000002</v>
      </c>
      <c r="N117" s="46">
        <v>0.46874972018631517</v>
      </c>
      <c r="O117" s="47">
        <v>17.899999999999999</v>
      </c>
      <c r="P117" s="47">
        <v>31.3</v>
      </c>
      <c r="Q117" s="49" t="s">
        <v>1351</v>
      </c>
      <c r="R117" s="47">
        <v>38.700000000000003</v>
      </c>
      <c r="S117" s="34" t="s">
        <v>1422</v>
      </c>
    </row>
    <row r="118" spans="1:19" ht="14.25" x14ac:dyDescent="0.25">
      <c r="A118" s="35">
        <v>112</v>
      </c>
      <c r="B118" s="35" t="str">
        <f>VLOOKUP(IHDI[[#This Row],[Country]],CountryList[],2,FALSE)</f>
        <v>GAB</v>
      </c>
      <c r="C118" s="45" t="s">
        <v>200</v>
      </c>
      <c r="D118" s="46">
        <v>0.70599999999999996</v>
      </c>
      <c r="E118" s="46">
        <v>0.55400000000000005</v>
      </c>
      <c r="F118" s="47">
        <v>21.529745042492909</v>
      </c>
      <c r="G118" s="48">
        <v>-3</v>
      </c>
      <c r="H118" s="47">
        <v>21.463307383333333</v>
      </c>
      <c r="I118" s="47">
        <v>19.696104049999999</v>
      </c>
      <c r="J118" s="46">
        <v>0.56609304866537691</v>
      </c>
      <c r="K118" s="47">
        <v>23.47992</v>
      </c>
      <c r="L118" s="46">
        <v>0.51652138034466666</v>
      </c>
      <c r="M118" s="47">
        <v>21.213898100000002</v>
      </c>
      <c r="N118" s="46">
        <v>0.58260240179885769</v>
      </c>
      <c r="O118" s="47">
        <v>16.8</v>
      </c>
      <c r="P118" s="47">
        <v>27.7</v>
      </c>
      <c r="Q118" s="47">
        <v>11.02</v>
      </c>
      <c r="R118" s="47">
        <v>38</v>
      </c>
      <c r="S118" s="34" t="s">
        <v>1422</v>
      </c>
    </row>
    <row r="119" spans="1:19" ht="14.25" x14ac:dyDescent="0.25">
      <c r="A119" s="35">
        <v>112</v>
      </c>
      <c r="B119" s="35" t="str">
        <f>VLOOKUP(IHDI[[#This Row],[Country]],CountryList[],2,FALSE)</f>
        <v>LBN</v>
      </c>
      <c r="C119" s="45" t="s">
        <v>132</v>
      </c>
      <c r="D119" s="46">
        <v>0.70599999999999996</v>
      </c>
      <c r="E119" s="49" t="s">
        <v>1351</v>
      </c>
      <c r="F119" s="49" t="s">
        <v>1351</v>
      </c>
      <c r="G119" s="49" t="s">
        <v>1351</v>
      </c>
      <c r="H119" s="49" t="s">
        <v>1351</v>
      </c>
      <c r="I119" s="47">
        <v>5.5572276120000001</v>
      </c>
      <c r="J119" s="46">
        <v>0.79981695079949444</v>
      </c>
      <c r="K119" s="47">
        <v>6.1769999999999996</v>
      </c>
      <c r="L119" s="46">
        <v>0.56680124542322219</v>
      </c>
      <c r="M119" s="49" t="s">
        <v>1351</v>
      </c>
      <c r="N119" s="49" t="s">
        <v>1351</v>
      </c>
      <c r="O119" s="47">
        <v>20.6</v>
      </c>
      <c r="P119" s="47">
        <v>24.8</v>
      </c>
      <c r="Q119" s="47">
        <v>21.04</v>
      </c>
      <c r="R119" s="47">
        <v>31.8</v>
      </c>
      <c r="S119" s="34" t="s">
        <v>1422</v>
      </c>
    </row>
    <row r="120" spans="1:19" ht="14.25" x14ac:dyDescent="0.25">
      <c r="A120" s="35">
        <v>114</v>
      </c>
      <c r="B120" s="35" t="str">
        <f>VLOOKUP(IHDI[[#This Row],[Country]],CountryList[],2,FALSE)</f>
        <v>IDN</v>
      </c>
      <c r="C120" s="45" t="s">
        <v>76</v>
      </c>
      <c r="D120" s="46">
        <v>0.70499999999999996</v>
      </c>
      <c r="E120" s="46">
        <v>0.58499999999999996</v>
      </c>
      <c r="F120" s="47">
        <v>17.021276595744684</v>
      </c>
      <c r="G120" s="48">
        <v>4</v>
      </c>
      <c r="H120" s="47">
        <v>16.867443086666665</v>
      </c>
      <c r="I120" s="47">
        <v>13.235042569999999</v>
      </c>
      <c r="J120" s="46">
        <v>0.6349900083742045</v>
      </c>
      <c r="K120" s="47">
        <v>17.250016689999999</v>
      </c>
      <c r="L120" s="46">
        <v>0.55205055730438335</v>
      </c>
      <c r="M120" s="47">
        <v>20.117270000000001</v>
      </c>
      <c r="N120" s="46">
        <v>0.57220225769752198</v>
      </c>
      <c r="O120" s="47">
        <v>18.100000000000001</v>
      </c>
      <c r="P120" s="47">
        <v>29.6</v>
      </c>
      <c r="Q120" s="47">
        <v>18.28</v>
      </c>
      <c r="R120" s="47">
        <v>37.299999999999997</v>
      </c>
      <c r="S120" s="34" t="s">
        <v>1422</v>
      </c>
    </row>
    <row r="121" spans="1:19" ht="14.25" x14ac:dyDescent="0.25">
      <c r="A121" s="35">
        <v>115</v>
      </c>
      <c r="B121" s="35" t="str">
        <f>VLOOKUP(IHDI[[#This Row],[Country]],CountryList[],2,FALSE)</f>
        <v>VNM</v>
      </c>
      <c r="C121" s="45" t="s">
        <v>64</v>
      </c>
      <c r="D121" s="46">
        <v>0.70299999999999996</v>
      </c>
      <c r="E121" s="46">
        <v>0.60199999999999998</v>
      </c>
      <c r="F121" s="47">
        <v>14.366998577524893</v>
      </c>
      <c r="G121" s="48">
        <v>14</v>
      </c>
      <c r="H121" s="47">
        <v>14.328679066666666</v>
      </c>
      <c r="I121" s="47">
        <v>13.130307200000001</v>
      </c>
      <c r="J121" s="46">
        <v>0.71658275007995065</v>
      </c>
      <c r="K121" s="47">
        <v>15.25479</v>
      </c>
      <c r="L121" s="46">
        <v>0.5413398973054323</v>
      </c>
      <c r="M121" s="47">
        <v>14.60094</v>
      </c>
      <c r="N121" s="46">
        <v>0.56312563513080915</v>
      </c>
      <c r="O121" s="47">
        <v>18.600000000000001</v>
      </c>
      <c r="P121" s="47">
        <v>27.5</v>
      </c>
      <c r="Q121" s="47">
        <v>16.16</v>
      </c>
      <c r="R121" s="47">
        <v>35.700000000000003</v>
      </c>
      <c r="S121" s="34" t="s">
        <v>1422</v>
      </c>
    </row>
    <row r="122" spans="1:19" ht="14.25" x14ac:dyDescent="0.25">
      <c r="A122" s="35">
        <v>116</v>
      </c>
      <c r="B122" s="35" t="str">
        <f>VLOOKUP(IHDI[[#This Row],[Country]],CountryList[],2,FALSE)</f>
        <v>PHL</v>
      </c>
      <c r="C122" s="45" t="s">
        <v>79</v>
      </c>
      <c r="D122" s="46">
        <v>0.69899999999999995</v>
      </c>
      <c r="E122" s="46">
        <v>0.57399999999999995</v>
      </c>
      <c r="F122" s="47">
        <v>17.882689556509302</v>
      </c>
      <c r="G122" s="48">
        <v>2</v>
      </c>
      <c r="H122" s="47">
        <v>17.523781663333335</v>
      </c>
      <c r="I122" s="47">
        <v>14.38008499</v>
      </c>
      <c r="J122" s="46">
        <v>0.64895153551517915</v>
      </c>
      <c r="K122" s="47">
        <v>10.095800000000001</v>
      </c>
      <c r="L122" s="46">
        <v>0.59660151782393878</v>
      </c>
      <c r="M122" s="47">
        <v>28.095459999999999</v>
      </c>
      <c r="N122" s="46">
        <v>0.48778643239984182</v>
      </c>
      <c r="O122" s="47">
        <v>16.100000000000001</v>
      </c>
      <c r="P122" s="47">
        <v>33.5</v>
      </c>
      <c r="Q122" s="47">
        <v>16.88</v>
      </c>
      <c r="R122" s="47">
        <v>42.3</v>
      </c>
      <c r="S122" s="34" t="s">
        <v>545</v>
      </c>
    </row>
    <row r="123" spans="1:19" ht="14.25" x14ac:dyDescent="0.25">
      <c r="A123" s="35">
        <v>117</v>
      </c>
      <c r="B123" s="35" t="str">
        <f>VLOOKUP(IHDI[[#This Row],[Country]],CountryList[],2,FALSE)</f>
        <v>BWA</v>
      </c>
      <c r="C123" s="45" t="s">
        <v>169</v>
      </c>
      <c r="D123" s="46">
        <v>0.69299999999999995</v>
      </c>
      <c r="E123" s="49" t="s">
        <v>1351</v>
      </c>
      <c r="F123" s="49" t="s">
        <v>1351</v>
      </c>
      <c r="G123" s="49" t="s">
        <v>1351</v>
      </c>
      <c r="H123" s="49" t="s">
        <v>1351</v>
      </c>
      <c r="I123" s="47">
        <v>21.564929960000001</v>
      </c>
      <c r="J123" s="46">
        <v>0.4964445189244055</v>
      </c>
      <c r="K123" s="47">
        <v>23.27683</v>
      </c>
      <c r="L123" s="46">
        <v>0.52583370398731955</v>
      </c>
      <c r="M123" s="49" t="s">
        <v>1351</v>
      </c>
      <c r="N123" s="49" t="s">
        <v>1351</v>
      </c>
      <c r="O123" s="47">
        <v>10.9</v>
      </c>
      <c r="P123" s="47">
        <v>41.5</v>
      </c>
      <c r="Q123" s="47">
        <v>22.74</v>
      </c>
      <c r="R123" s="47">
        <v>53.3</v>
      </c>
      <c r="S123" s="34" t="s">
        <v>545</v>
      </c>
    </row>
    <row r="124" spans="1:19" ht="14.25" x14ac:dyDescent="0.25">
      <c r="A124" s="35">
        <v>118</v>
      </c>
      <c r="B124" s="35" t="str">
        <f>VLOOKUP(IHDI[[#This Row],[Country]],CountryList[],2,FALSE)</f>
        <v>BOL</v>
      </c>
      <c r="C124" s="45" t="s">
        <v>174</v>
      </c>
      <c r="D124" s="46">
        <v>0.69199999999999995</v>
      </c>
      <c r="E124" s="46">
        <v>0.54900000000000004</v>
      </c>
      <c r="F124" s="47">
        <v>20.664739884393047</v>
      </c>
      <c r="G124" s="48">
        <v>-1</v>
      </c>
      <c r="H124" s="47">
        <v>20.476084223333334</v>
      </c>
      <c r="I124" s="47">
        <v>18.022054669999999</v>
      </c>
      <c r="J124" s="46">
        <v>0.55026623783477413</v>
      </c>
      <c r="K124" s="47">
        <v>16.542940000000002</v>
      </c>
      <c r="L124" s="46">
        <v>0.61990678246845043</v>
      </c>
      <c r="M124" s="47">
        <v>26.863257999999998</v>
      </c>
      <c r="N124" s="46">
        <v>0.48563913586030832</v>
      </c>
      <c r="O124" s="47">
        <v>14.5</v>
      </c>
      <c r="P124" s="47">
        <v>32.6</v>
      </c>
      <c r="Q124" s="47">
        <v>20.75</v>
      </c>
      <c r="R124" s="47">
        <v>43.6</v>
      </c>
      <c r="S124" s="34" t="s">
        <v>545</v>
      </c>
    </row>
    <row r="125" spans="1:19" ht="14.25" x14ac:dyDescent="0.25">
      <c r="A125" s="35">
        <v>118</v>
      </c>
      <c r="B125" s="35" t="str">
        <f>VLOOKUP(IHDI[[#This Row],[Country]],CountryList[],2,FALSE)</f>
        <v>KGZ</v>
      </c>
      <c r="C125" s="45" t="s">
        <v>164</v>
      </c>
      <c r="D125" s="46">
        <v>0.69199999999999995</v>
      </c>
      <c r="E125" s="46">
        <v>0.627</v>
      </c>
      <c r="F125" s="47">
        <v>9.3930635838150209</v>
      </c>
      <c r="G125" s="48">
        <v>23</v>
      </c>
      <c r="H125" s="47">
        <v>9.2267130366666663</v>
      </c>
      <c r="I125" s="47">
        <v>10.48529911</v>
      </c>
      <c r="J125" s="46">
        <v>0.68826338650152097</v>
      </c>
      <c r="K125" s="47">
        <v>3.3642500000000002</v>
      </c>
      <c r="L125" s="46">
        <v>0.72058666313397202</v>
      </c>
      <c r="M125" s="47">
        <v>13.830590000000001</v>
      </c>
      <c r="N125" s="46">
        <v>0.49739364488594195</v>
      </c>
      <c r="O125" s="47">
        <v>22.5</v>
      </c>
      <c r="P125" s="47">
        <v>24</v>
      </c>
      <c r="Q125" s="47">
        <v>18.43</v>
      </c>
      <c r="R125" s="47">
        <v>29</v>
      </c>
      <c r="S125" s="34" t="s">
        <v>545</v>
      </c>
    </row>
    <row r="126" spans="1:19" ht="14.25" x14ac:dyDescent="0.25">
      <c r="A126" s="35">
        <v>120</v>
      </c>
      <c r="B126" s="35" t="str">
        <f>VLOOKUP(IHDI[[#This Row],[Country]],CountryList[],2,FALSE)</f>
        <v>VEN</v>
      </c>
      <c r="C126" s="45" t="s">
        <v>165</v>
      </c>
      <c r="D126" s="46">
        <v>0.69099999999999995</v>
      </c>
      <c r="E126" s="46">
        <v>0.59199999999999997</v>
      </c>
      <c r="F126" s="47">
        <v>14.327062228654119</v>
      </c>
      <c r="G126" s="48">
        <v>14</v>
      </c>
      <c r="H126" s="47">
        <v>14.161839976666668</v>
      </c>
      <c r="I126" s="47">
        <v>12.814929960000001</v>
      </c>
      <c r="J126" s="46">
        <v>0.67807987027294525</v>
      </c>
      <c r="K126" s="47">
        <v>8.67058997</v>
      </c>
      <c r="L126" s="46">
        <v>0.66327509202537038</v>
      </c>
      <c r="M126" s="47">
        <v>21</v>
      </c>
      <c r="N126" s="46">
        <v>0.46223625839995558</v>
      </c>
      <c r="O126" s="49" t="s">
        <v>1351</v>
      </c>
      <c r="P126" s="49" t="s">
        <v>1351</v>
      </c>
      <c r="Q126" s="47">
        <v>20.75</v>
      </c>
      <c r="R126" s="49" t="s">
        <v>1351</v>
      </c>
      <c r="S126" s="34" t="s">
        <v>545</v>
      </c>
    </row>
    <row r="127" spans="1:19" ht="14.25" x14ac:dyDescent="0.25">
      <c r="A127" s="35">
        <v>121</v>
      </c>
      <c r="B127" s="35" t="str">
        <f>VLOOKUP(IHDI[[#This Row],[Country]],CountryList[],2,FALSE)</f>
        <v>IRQ</v>
      </c>
      <c r="C127" s="45" t="s">
        <v>97</v>
      </c>
      <c r="D127" s="46">
        <v>0.68600000000000005</v>
      </c>
      <c r="E127" s="46">
        <v>0.55400000000000005</v>
      </c>
      <c r="F127" s="47">
        <v>19.241982507288625</v>
      </c>
      <c r="G127" s="48">
        <v>4</v>
      </c>
      <c r="H127" s="47">
        <v>18.802291553333333</v>
      </c>
      <c r="I127" s="47">
        <v>13.982014660000001</v>
      </c>
      <c r="J127" s="46">
        <v>0.66667776363999787</v>
      </c>
      <c r="K127" s="47">
        <v>29.745909999999999</v>
      </c>
      <c r="L127" s="46">
        <v>0.42102076659258597</v>
      </c>
      <c r="M127" s="47">
        <v>12.67895</v>
      </c>
      <c r="N127" s="46">
        <v>0.6071374042465445</v>
      </c>
      <c r="O127" s="47">
        <v>21.9</v>
      </c>
      <c r="P127" s="47">
        <v>23.7</v>
      </c>
      <c r="Q127" s="47">
        <v>20.72</v>
      </c>
      <c r="R127" s="47">
        <v>29.5</v>
      </c>
      <c r="S127" s="34" t="s">
        <v>545</v>
      </c>
    </row>
    <row r="128" spans="1:19" ht="14.25" x14ac:dyDescent="0.25">
      <c r="A128" s="35">
        <v>122</v>
      </c>
      <c r="B128" s="35" t="str">
        <f>VLOOKUP(IHDI[[#This Row],[Country]],CountryList[],2,FALSE)</f>
        <v>TJK</v>
      </c>
      <c r="C128" s="45" t="s">
        <v>193</v>
      </c>
      <c r="D128" s="46">
        <v>0.68500000000000005</v>
      </c>
      <c r="E128" s="46">
        <v>0.59899999999999998</v>
      </c>
      <c r="F128" s="47">
        <v>12.554744525547456</v>
      </c>
      <c r="G128" s="48">
        <v>19</v>
      </c>
      <c r="H128" s="47">
        <v>12.340222819999999</v>
      </c>
      <c r="I128" s="47">
        <v>16.51501846</v>
      </c>
      <c r="J128" s="46">
        <v>0.66266782070324126</v>
      </c>
      <c r="K128" s="47">
        <v>6.0382499999999997</v>
      </c>
      <c r="L128" s="46">
        <v>0.65911841393074855</v>
      </c>
      <c r="M128" s="47">
        <v>14.4674</v>
      </c>
      <c r="N128" s="46">
        <v>0.4931915431636622</v>
      </c>
      <c r="O128" s="47">
        <v>19.399999999999999</v>
      </c>
      <c r="P128" s="47">
        <v>26.4</v>
      </c>
      <c r="Q128" s="47">
        <v>14.9</v>
      </c>
      <c r="R128" s="47">
        <v>34</v>
      </c>
      <c r="S128" s="34" t="s">
        <v>545</v>
      </c>
    </row>
    <row r="129" spans="1:19" ht="14.25" x14ac:dyDescent="0.25">
      <c r="A129" s="35">
        <v>123</v>
      </c>
      <c r="B129" s="35" t="str">
        <f>VLOOKUP(IHDI[[#This Row],[Country]],CountryList[],2,FALSE)</f>
        <v>BLZ</v>
      </c>
      <c r="C129" s="45" t="s">
        <v>229</v>
      </c>
      <c r="D129" s="46">
        <v>0.68300000000000005</v>
      </c>
      <c r="E129" s="46">
        <v>0.53500000000000003</v>
      </c>
      <c r="F129" s="47">
        <v>21.669106881405565</v>
      </c>
      <c r="G129" s="48">
        <v>1</v>
      </c>
      <c r="H129" s="47">
        <v>20.662241302333332</v>
      </c>
      <c r="I129" s="47">
        <v>9.2476139069999999</v>
      </c>
      <c r="J129" s="46">
        <v>0.70465318467659732</v>
      </c>
      <c r="K129" s="47">
        <v>14.81278</v>
      </c>
      <c r="L129" s="46">
        <v>0.55865801733624176</v>
      </c>
      <c r="M129" s="47">
        <v>37.92633</v>
      </c>
      <c r="N129" s="46">
        <v>0.38861983068070133</v>
      </c>
      <c r="O129" s="49" t="s">
        <v>1351</v>
      </c>
      <c r="P129" s="49" t="s">
        <v>1351</v>
      </c>
      <c r="Q129" s="47">
        <v>20.75</v>
      </c>
      <c r="R129" s="49" t="s">
        <v>1351</v>
      </c>
      <c r="S129" s="34" t="s">
        <v>545</v>
      </c>
    </row>
    <row r="130" spans="1:19" ht="14.25" x14ac:dyDescent="0.25">
      <c r="A130" s="35">
        <v>123</v>
      </c>
      <c r="B130" s="35" t="str">
        <f>VLOOKUP(IHDI[[#This Row],[Country]],CountryList[],2,FALSE)</f>
        <v>MAR</v>
      </c>
      <c r="C130" s="45" t="s">
        <v>93</v>
      </c>
      <c r="D130" s="46">
        <v>0.68300000000000005</v>
      </c>
      <c r="E130" s="46">
        <v>0.504</v>
      </c>
      <c r="F130" s="47">
        <v>26.207906295754036</v>
      </c>
      <c r="G130" s="48">
        <v>-4</v>
      </c>
      <c r="H130" s="47">
        <v>25.097691306666665</v>
      </c>
      <c r="I130" s="47">
        <v>10.91862392</v>
      </c>
      <c r="J130" s="46">
        <v>0.74063489507350033</v>
      </c>
      <c r="K130" s="47">
        <v>41.870930000000001</v>
      </c>
      <c r="L130" s="46">
        <v>0.34314090302382177</v>
      </c>
      <c r="M130" s="47">
        <v>22.503520000000002</v>
      </c>
      <c r="N130" s="46">
        <v>0.50229871529430792</v>
      </c>
      <c r="O130" s="47">
        <v>17.399999999999999</v>
      </c>
      <c r="P130" s="47">
        <v>31.9</v>
      </c>
      <c r="Q130" s="47">
        <v>15.14</v>
      </c>
      <c r="R130" s="47">
        <v>39.5</v>
      </c>
      <c r="S130" s="34" t="s">
        <v>545</v>
      </c>
    </row>
    <row r="131" spans="1:19" ht="14.25" x14ac:dyDescent="0.25">
      <c r="A131" s="35">
        <v>125</v>
      </c>
      <c r="B131" s="35" t="str">
        <f>VLOOKUP(IHDI[[#This Row],[Country]],CountryList[],2,FALSE)</f>
        <v>SLV</v>
      </c>
      <c r="C131" s="45" t="s">
        <v>156</v>
      </c>
      <c r="D131" s="46">
        <v>0.67500000000000004</v>
      </c>
      <c r="E131" s="46">
        <v>0.54800000000000004</v>
      </c>
      <c r="F131" s="47">
        <v>18.814814814814817</v>
      </c>
      <c r="G131" s="48">
        <v>5</v>
      </c>
      <c r="H131" s="47">
        <v>18.608111709333333</v>
      </c>
      <c r="I131" s="47">
        <v>9.5492830279999996</v>
      </c>
      <c r="J131" s="46">
        <v>0.70618214458820905</v>
      </c>
      <c r="K131" s="47">
        <v>23.7938081</v>
      </c>
      <c r="L131" s="46">
        <v>0.44988036616655092</v>
      </c>
      <c r="M131" s="47">
        <v>22.481244</v>
      </c>
      <c r="N131" s="46">
        <v>0.51736971286914912</v>
      </c>
      <c r="O131" s="47">
        <v>17.100000000000001</v>
      </c>
      <c r="P131" s="47">
        <v>29.8</v>
      </c>
      <c r="Q131" s="47">
        <v>14.46</v>
      </c>
      <c r="R131" s="47">
        <v>38.799999999999997</v>
      </c>
      <c r="S131" s="34" t="s">
        <v>545</v>
      </c>
    </row>
    <row r="132" spans="1:19" ht="14.25" x14ac:dyDescent="0.25">
      <c r="A132" s="35">
        <v>126</v>
      </c>
      <c r="B132" s="35" t="str">
        <f>VLOOKUP(IHDI[[#This Row],[Country]],CountryList[],2,FALSE)</f>
        <v>NIC</v>
      </c>
      <c r="C132" s="45" t="s">
        <v>176</v>
      </c>
      <c r="D132" s="46">
        <v>0.66700000000000004</v>
      </c>
      <c r="E132" s="46">
        <v>0.51600000000000001</v>
      </c>
      <c r="F132" s="47">
        <v>22.638680659670165</v>
      </c>
      <c r="G132" s="48">
        <v>1</v>
      </c>
      <c r="H132" s="47">
        <v>22.121228755333334</v>
      </c>
      <c r="I132" s="47">
        <v>9.8708486559999997</v>
      </c>
      <c r="J132" s="46">
        <v>0.74650232231948599</v>
      </c>
      <c r="K132" s="47">
        <v>25.799036610000002</v>
      </c>
      <c r="L132" s="46">
        <v>0.43725304124819775</v>
      </c>
      <c r="M132" s="47">
        <v>30.693801000000001</v>
      </c>
      <c r="N132" s="46">
        <v>0.42188052536273418</v>
      </c>
      <c r="O132" s="47">
        <v>14.3</v>
      </c>
      <c r="P132" s="47">
        <v>37.200000000000003</v>
      </c>
      <c r="Q132" s="47">
        <v>20.75</v>
      </c>
      <c r="R132" s="47">
        <v>46.2</v>
      </c>
      <c r="S132" s="34" t="s">
        <v>545</v>
      </c>
    </row>
    <row r="133" spans="1:19" ht="14.25" x14ac:dyDescent="0.25">
      <c r="A133" s="35">
        <v>127</v>
      </c>
      <c r="B133" s="35" t="str">
        <f>VLOOKUP(IHDI[[#This Row],[Country]],CountryList[],2,FALSE)</f>
        <v>BTN</v>
      </c>
      <c r="C133" s="45" t="s">
        <v>232</v>
      </c>
      <c r="D133" s="46">
        <v>0.66600000000000004</v>
      </c>
      <c r="E133" s="46">
        <v>0.47099999999999997</v>
      </c>
      <c r="F133" s="47">
        <v>29.27927927927929</v>
      </c>
      <c r="G133" s="48">
        <v>-6</v>
      </c>
      <c r="H133" s="47">
        <v>27.701384979999997</v>
      </c>
      <c r="I133" s="47">
        <v>14.922438619999999</v>
      </c>
      <c r="J133" s="46">
        <v>0.67819905275456915</v>
      </c>
      <c r="K133" s="47">
        <v>48.22657529</v>
      </c>
      <c r="L133" s="46">
        <v>0.27942289203181775</v>
      </c>
      <c r="M133" s="47">
        <v>19.95514103</v>
      </c>
      <c r="N133" s="46">
        <v>0.54982237123873978</v>
      </c>
      <c r="O133" s="47">
        <v>17.5</v>
      </c>
      <c r="P133" s="47">
        <v>27.9</v>
      </c>
      <c r="Q133" s="47">
        <v>14.17</v>
      </c>
      <c r="R133" s="47">
        <v>37.4</v>
      </c>
      <c r="S133" s="34" t="s">
        <v>545</v>
      </c>
    </row>
    <row r="134" spans="1:19" ht="14.25" x14ac:dyDescent="0.25">
      <c r="A134" s="35">
        <v>128</v>
      </c>
      <c r="B134" s="35" t="str">
        <f>VLOOKUP(IHDI[[#This Row],[Country]],CountryList[],2,FALSE)</f>
        <v>CPV</v>
      </c>
      <c r="C134" s="45" t="s">
        <v>221</v>
      </c>
      <c r="D134" s="46">
        <v>0.66200000000000003</v>
      </c>
      <c r="E134" s="49" t="s">
        <v>1351</v>
      </c>
      <c r="F134" s="49" t="s">
        <v>1351</v>
      </c>
      <c r="G134" s="49" t="s">
        <v>1351</v>
      </c>
      <c r="H134" s="49" t="s">
        <v>1351</v>
      </c>
      <c r="I134" s="47">
        <v>8.7943611149999992</v>
      </c>
      <c r="J134" s="46">
        <v>0.75843522336680658</v>
      </c>
      <c r="K134" s="47">
        <v>27.387591180000001</v>
      </c>
      <c r="L134" s="46">
        <v>0.40541681344177966</v>
      </c>
      <c r="M134" s="49" t="s">
        <v>1351</v>
      </c>
      <c r="N134" s="49" t="s">
        <v>1351</v>
      </c>
      <c r="O134" s="47">
        <v>15.4</v>
      </c>
      <c r="P134" s="47">
        <v>32.299999999999997</v>
      </c>
      <c r="Q134" s="47">
        <v>13.91</v>
      </c>
      <c r="R134" s="47">
        <v>42.4</v>
      </c>
      <c r="S134" s="34" t="s">
        <v>545</v>
      </c>
    </row>
    <row r="135" spans="1:19" ht="14.25" x14ac:dyDescent="0.25">
      <c r="A135" s="35">
        <v>129</v>
      </c>
      <c r="B135" s="35" t="str">
        <f>VLOOKUP(IHDI[[#This Row],[Country]],CountryList[],2,FALSE)</f>
        <v>BGD</v>
      </c>
      <c r="C135" s="45" t="s">
        <v>96</v>
      </c>
      <c r="D135" s="46">
        <v>0.66100000000000003</v>
      </c>
      <c r="E135" s="46">
        <v>0.503</v>
      </c>
      <c r="F135" s="47">
        <v>23.903177004538577</v>
      </c>
      <c r="G135" s="48">
        <v>0</v>
      </c>
      <c r="H135" s="47">
        <v>23.137189393333333</v>
      </c>
      <c r="I135" s="47">
        <v>15.543248180000001</v>
      </c>
      <c r="J135" s="46">
        <v>0.68060577888593887</v>
      </c>
      <c r="K135" s="47">
        <v>37.311770000000003</v>
      </c>
      <c r="L135" s="46">
        <v>0.37085054538131679</v>
      </c>
      <c r="M135" s="47">
        <v>16.556550000000001</v>
      </c>
      <c r="N135" s="46">
        <v>0.50446785956192808</v>
      </c>
      <c r="O135" s="47">
        <v>21</v>
      </c>
      <c r="P135" s="47">
        <v>26.8</v>
      </c>
      <c r="Q135" s="47">
        <v>16.329999999999998</v>
      </c>
      <c r="R135" s="47">
        <v>32.4</v>
      </c>
      <c r="S135" s="34" t="s">
        <v>545</v>
      </c>
    </row>
    <row r="136" spans="1:19" ht="14.25" x14ac:dyDescent="0.25">
      <c r="A136" s="35">
        <v>130</v>
      </c>
      <c r="B136" s="35" t="str">
        <f>VLOOKUP(IHDI[[#This Row],[Country]],CountryList[],2,FALSE)</f>
        <v>TUV</v>
      </c>
      <c r="C136" s="45" t="s">
        <v>261</v>
      </c>
      <c r="D136" s="46">
        <v>0.64100000000000001</v>
      </c>
      <c r="E136" s="46">
        <v>0.54100000000000004</v>
      </c>
      <c r="F136" s="47">
        <v>15.600624024960997</v>
      </c>
      <c r="G136" s="48">
        <v>8</v>
      </c>
      <c r="H136" s="47">
        <v>15.498798143333332</v>
      </c>
      <c r="I136" s="47">
        <v>14.37229443</v>
      </c>
      <c r="J136" s="46">
        <v>0.58683433060685575</v>
      </c>
      <c r="K136" s="47">
        <v>9.1769599999999993</v>
      </c>
      <c r="L136" s="46">
        <v>0.55735474014462294</v>
      </c>
      <c r="M136" s="47">
        <v>22.947140000000001</v>
      </c>
      <c r="N136" s="46">
        <v>0.48317731302441091</v>
      </c>
      <c r="O136" s="47">
        <v>17.399999999999999</v>
      </c>
      <c r="P136" s="47">
        <v>30.8</v>
      </c>
      <c r="Q136" s="49" t="s">
        <v>1351</v>
      </c>
      <c r="R136" s="47">
        <v>39.1</v>
      </c>
      <c r="S136" s="34" t="s">
        <v>545</v>
      </c>
    </row>
    <row r="137" spans="1:19" ht="14.25" x14ac:dyDescent="0.25">
      <c r="A137" s="35">
        <v>131</v>
      </c>
      <c r="B137" s="35" t="str">
        <f>VLOOKUP(IHDI[[#This Row],[Country]],CountryList[],2,FALSE)</f>
        <v>MHL</v>
      </c>
      <c r="C137" s="45" t="s">
        <v>130</v>
      </c>
      <c r="D137" s="46">
        <v>0.63900000000000001</v>
      </c>
      <c r="E137" s="49" t="s">
        <v>1351</v>
      </c>
      <c r="F137" s="49" t="s">
        <v>1351</v>
      </c>
      <c r="G137" s="49" t="s">
        <v>1351</v>
      </c>
      <c r="H137" s="49" t="s">
        <v>1351</v>
      </c>
      <c r="I137" s="47">
        <v>17.460947040000001</v>
      </c>
      <c r="J137" s="46">
        <v>0.57483752009779199</v>
      </c>
      <c r="K137" s="47">
        <v>4.7793381129999997</v>
      </c>
      <c r="L137" s="46">
        <v>0.61626514364334917</v>
      </c>
      <c r="M137" s="49" t="s">
        <v>1351</v>
      </c>
      <c r="N137" s="49" t="s">
        <v>1351</v>
      </c>
      <c r="O137" s="47">
        <v>18.899999999999999</v>
      </c>
      <c r="P137" s="47">
        <v>27.5</v>
      </c>
      <c r="Q137" s="49" t="s">
        <v>1351</v>
      </c>
      <c r="R137" s="47">
        <v>35.5</v>
      </c>
      <c r="S137" s="34" t="s">
        <v>545</v>
      </c>
    </row>
    <row r="138" spans="1:19" ht="14.25" x14ac:dyDescent="0.25">
      <c r="A138" s="35">
        <v>132</v>
      </c>
      <c r="B138" s="35" t="str">
        <f>VLOOKUP(IHDI[[#This Row],[Country]],CountryList[],2,FALSE)</f>
        <v>IND</v>
      </c>
      <c r="C138" s="45" t="s">
        <v>60</v>
      </c>
      <c r="D138" s="46">
        <v>0.63300000000000001</v>
      </c>
      <c r="E138" s="46">
        <v>0.47499999999999998</v>
      </c>
      <c r="F138" s="47">
        <v>24.960505529225919</v>
      </c>
      <c r="G138" s="48">
        <v>-2</v>
      </c>
      <c r="H138" s="47">
        <v>24.393810273333333</v>
      </c>
      <c r="I138" s="47">
        <v>16.936700819999999</v>
      </c>
      <c r="J138" s="46">
        <v>0.60367594470820984</v>
      </c>
      <c r="K138" s="47">
        <v>36.875729999999997</v>
      </c>
      <c r="L138" s="46">
        <v>0.34824873290213165</v>
      </c>
      <c r="M138" s="47">
        <v>19.369</v>
      </c>
      <c r="N138" s="46">
        <v>0.51010545637072091</v>
      </c>
      <c r="O138" s="47">
        <v>19.8</v>
      </c>
      <c r="P138" s="47">
        <v>30.1</v>
      </c>
      <c r="Q138" s="47">
        <v>21.73</v>
      </c>
      <c r="R138" s="47">
        <v>35.700000000000003</v>
      </c>
      <c r="S138" s="34" t="s">
        <v>545</v>
      </c>
    </row>
    <row r="139" spans="1:19" ht="14.25" x14ac:dyDescent="0.25">
      <c r="A139" s="35">
        <v>133</v>
      </c>
      <c r="B139" s="35" t="str">
        <f>VLOOKUP(IHDI[[#This Row],[Country]],CountryList[],2,FALSE)</f>
        <v>GHA</v>
      </c>
      <c r="C139" s="45" t="s">
        <v>126</v>
      </c>
      <c r="D139" s="46">
        <v>0.63200000000000001</v>
      </c>
      <c r="E139" s="46">
        <v>0.45800000000000002</v>
      </c>
      <c r="F139" s="47">
        <v>27.531645569620256</v>
      </c>
      <c r="G139" s="48">
        <v>-6</v>
      </c>
      <c r="H139" s="47">
        <v>27.331948063333328</v>
      </c>
      <c r="I139" s="47">
        <v>22.751684189999999</v>
      </c>
      <c r="J139" s="46">
        <v>0.52048013695773454</v>
      </c>
      <c r="K139" s="47">
        <v>35.101669999999999</v>
      </c>
      <c r="L139" s="46">
        <v>0.39738769097694349</v>
      </c>
      <c r="M139" s="47">
        <v>24.142489999999999</v>
      </c>
      <c r="N139" s="46">
        <v>0.46417277660361284</v>
      </c>
      <c r="O139" s="47">
        <v>14.3</v>
      </c>
      <c r="P139" s="47">
        <v>32.200000000000003</v>
      </c>
      <c r="Q139" s="47">
        <v>15.23</v>
      </c>
      <c r="R139" s="47">
        <v>43.5</v>
      </c>
      <c r="S139" s="34" t="s">
        <v>545</v>
      </c>
    </row>
    <row r="140" spans="1:19" ht="14.25" x14ac:dyDescent="0.25">
      <c r="A140" s="35">
        <v>134</v>
      </c>
      <c r="B140" s="35" t="str">
        <f>VLOOKUP(IHDI[[#This Row],[Country]],CountryList[],2,FALSE)</f>
        <v>FSM</v>
      </c>
      <c r="C140" s="45" t="s">
        <v>256</v>
      </c>
      <c r="D140" s="46">
        <v>0.628</v>
      </c>
      <c r="E140" s="49" t="s">
        <v>1351</v>
      </c>
      <c r="F140" s="49" t="s">
        <v>1351</v>
      </c>
      <c r="G140" s="49" t="s">
        <v>1351</v>
      </c>
      <c r="H140" s="49" t="s">
        <v>1351</v>
      </c>
      <c r="I140" s="47">
        <v>13.900642400000001</v>
      </c>
      <c r="J140" s="46">
        <v>0.67170744983015385</v>
      </c>
      <c r="K140" s="49" t="s">
        <v>1351</v>
      </c>
      <c r="L140" s="49" t="s">
        <v>1351</v>
      </c>
      <c r="M140" s="47">
        <v>26.38098943</v>
      </c>
      <c r="N140" s="46">
        <v>0.40143972607134604</v>
      </c>
      <c r="O140" s="47">
        <v>16.2</v>
      </c>
      <c r="P140" s="47">
        <v>29.7</v>
      </c>
      <c r="Q140" s="49" t="s">
        <v>1351</v>
      </c>
      <c r="R140" s="47">
        <v>40.1</v>
      </c>
      <c r="S140" s="34" t="s">
        <v>545</v>
      </c>
    </row>
    <row r="141" spans="1:19" ht="14.25" x14ac:dyDescent="0.25">
      <c r="A141" s="35">
        <v>135</v>
      </c>
      <c r="B141" s="35" t="str">
        <f>VLOOKUP(IHDI[[#This Row],[Country]],CountryList[],2,FALSE)</f>
        <v>GTM</v>
      </c>
      <c r="C141" s="45" t="s">
        <v>129</v>
      </c>
      <c r="D141" s="46">
        <v>0.627</v>
      </c>
      <c r="E141" s="46">
        <v>0.46</v>
      </c>
      <c r="F141" s="47">
        <v>26.634768740031902</v>
      </c>
      <c r="G141" s="48">
        <v>-3</v>
      </c>
      <c r="H141" s="47">
        <v>26.126513556666666</v>
      </c>
      <c r="I141" s="47">
        <v>13.864610669999999</v>
      </c>
      <c r="J141" s="46">
        <v>0.65246629805589906</v>
      </c>
      <c r="K141" s="47">
        <v>34.954929999999997</v>
      </c>
      <c r="L141" s="46">
        <v>0.31402333512277625</v>
      </c>
      <c r="M141" s="47">
        <v>29.56</v>
      </c>
      <c r="N141" s="46">
        <v>0.47547336257781425</v>
      </c>
      <c r="O141" s="47">
        <v>13.1</v>
      </c>
      <c r="P141" s="47">
        <v>38.1</v>
      </c>
      <c r="Q141" s="47">
        <v>20.75</v>
      </c>
      <c r="R141" s="47">
        <v>48.3</v>
      </c>
      <c r="S141" s="34" t="s">
        <v>545</v>
      </c>
    </row>
    <row r="142" spans="1:19" ht="14.25" x14ac:dyDescent="0.25">
      <c r="A142" s="35">
        <v>136</v>
      </c>
      <c r="B142" s="35" t="str">
        <f>VLOOKUP(IHDI[[#This Row],[Country]],CountryList[],2,FALSE)</f>
        <v>KIR</v>
      </c>
      <c r="C142" s="45" t="s">
        <v>255</v>
      </c>
      <c r="D142" s="46">
        <v>0.624</v>
      </c>
      <c r="E142" s="46">
        <v>0.51600000000000001</v>
      </c>
      <c r="F142" s="47">
        <v>17.307692307692303</v>
      </c>
      <c r="G142" s="48">
        <v>8</v>
      </c>
      <c r="H142" s="47">
        <v>17.154097046666667</v>
      </c>
      <c r="I142" s="47">
        <v>22.46889114</v>
      </c>
      <c r="J142" s="46">
        <v>0.56558586077482942</v>
      </c>
      <c r="K142" s="47">
        <v>9.6365300000000005</v>
      </c>
      <c r="L142" s="46">
        <v>0.53674262554940033</v>
      </c>
      <c r="M142" s="47">
        <v>19.356870000000001</v>
      </c>
      <c r="N142" s="46">
        <v>0.45125603598761316</v>
      </c>
      <c r="O142" s="47">
        <v>23</v>
      </c>
      <c r="P142" s="47">
        <v>22.9</v>
      </c>
      <c r="Q142" s="49" t="s">
        <v>1351</v>
      </c>
      <c r="R142" s="47">
        <v>27.8</v>
      </c>
      <c r="S142" s="34" t="s">
        <v>545</v>
      </c>
    </row>
    <row r="143" spans="1:19" ht="14.25" x14ac:dyDescent="0.25">
      <c r="A143" s="35">
        <v>137</v>
      </c>
      <c r="B143" s="35" t="str">
        <f>VLOOKUP(IHDI[[#This Row],[Country]],CountryList[],2,FALSE)</f>
        <v>HND</v>
      </c>
      <c r="C143" s="45" t="s">
        <v>149</v>
      </c>
      <c r="D143" s="46">
        <v>0.621</v>
      </c>
      <c r="E143" s="46">
        <v>0.47899999999999998</v>
      </c>
      <c r="F143" s="47">
        <v>22.866344605475042</v>
      </c>
      <c r="G143" s="48">
        <v>4</v>
      </c>
      <c r="H143" s="47">
        <v>22.219067200000001</v>
      </c>
      <c r="I143" s="47">
        <v>10.1333456</v>
      </c>
      <c r="J143" s="46">
        <v>0.69298112797319389</v>
      </c>
      <c r="K143" s="47">
        <v>21.61233</v>
      </c>
      <c r="L143" s="46">
        <v>0.40585194727859525</v>
      </c>
      <c r="M143" s="47">
        <v>34.911526000000002</v>
      </c>
      <c r="N143" s="46">
        <v>0.39032064820372386</v>
      </c>
      <c r="O143" s="47">
        <v>11.6</v>
      </c>
      <c r="P143" s="47">
        <v>34.6</v>
      </c>
      <c r="Q143" s="47">
        <v>20.75</v>
      </c>
      <c r="R143" s="47">
        <v>48.2</v>
      </c>
      <c r="S143" s="34" t="s">
        <v>545</v>
      </c>
    </row>
    <row r="144" spans="1:19" ht="14.25" x14ac:dyDescent="0.25">
      <c r="A144" s="35">
        <v>138</v>
      </c>
      <c r="B144" s="35" t="str">
        <f>VLOOKUP(IHDI[[#This Row],[Country]],CountryList[],2,FALSE)</f>
        <v>STP</v>
      </c>
      <c r="C144" s="45" t="s">
        <v>252</v>
      </c>
      <c r="D144" s="46">
        <v>0.61799999999999999</v>
      </c>
      <c r="E144" s="46">
        <v>0.503</v>
      </c>
      <c r="F144" s="47">
        <v>18.608414239482197</v>
      </c>
      <c r="G144" s="48">
        <v>7</v>
      </c>
      <c r="H144" s="47">
        <v>18.424810673333333</v>
      </c>
      <c r="I144" s="47">
        <v>10.368412019999999</v>
      </c>
      <c r="J144" s="46">
        <v>0.65625766613442715</v>
      </c>
      <c r="K144" s="47">
        <v>18.697019999999998</v>
      </c>
      <c r="L144" s="46">
        <v>0.47029492835768288</v>
      </c>
      <c r="M144" s="47">
        <v>26.209</v>
      </c>
      <c r="N144" s="46">
        <v>0.4117763086971119</v>
      </c>
      <c r="O144" s="47">
        <v>16.8</v>
      </c>
      <c r="P144" s="47">
        <v>32.9</v>
      </c>
      <c r="Q144" s="47">
        <v>8.9499999999999993</v>
      </c>
      <c r="R144" s="47">
        <v>40.700000000000003</v>
      </c>
      <c r="S144" s="34" t="s">
        <v>545</v>
      </c>
    </row>
    <row r="145" spans="1:19" ht="14.25" x14ac:dyDescent="0.25">
      <c r="A145" s="35">
        <v>139</v>
      </c>
      <c r="B145" s="35" t="str">
        <f>VLOOKUP(IHDI[[#This Row],[Country]],CountryList[],2,FALSE)</f>
        <v>NAM</v>
      </c>
      <c r="C145" s="45" t="s">
        <v>184</v>
      </c>
      <c r="D145" s="46">
        <v>0.61499999999999999</v>
      </c>
      <c r="E145" s="46">
        <v>0.40200000000000002</v>
      </c>
      <c r="F145" s="47">
        <v>34.634146341463413</v>
      </c>
      <c r="G145" s="48">
        <v>-10</v>
      </c>
      <c r="H145" s="47">
        <v>32.839454753333335</v>
      </c>
      <c r="I145" s="47">
        <v>19.917114260000002</v>
      </c>
      <c r="J145" s="46">
        <v>0.48381151386523996</v>
      </c>
      <c r="K145" s="47">
        <v>25.01567</v>
      </c>
      <c r="L145" s="46">
        <v>0.42819432666108409</v>
      </c>
      <c r="M145" s="47">
        <v>53.58558</v>
      </c>
      <c r="N145" s="46">
        <v>0.31257421608710867</v>
      </c>
      <c r="O145" s="47">
        <v>8.6</v>
      </c>
      <c r="P145" s="47">
        <v>47.3</v>
      </c>
      <c r="Q145" s="47">
        <v>21.57</v>
      </c>
      <c r="R145" s="47">
        <v>59.1</v>
      </c>
      <c r="S145" s="34" t="s">
        <v>545</v>
      </c>
    </row>
    <row r="146" spans="1:19" ht="14.25" x14ac:dyDescent="0.25">
      <c r="A146" s="35">
        <v>140</v>
      </c>
      <c r="B146" s="35" t="str">
        <f>VLOOKUP(IHDI[[#This Row],[Country]],CountryList[],2,FALSE)</f>
        <v>LAO</v>
      </c>
      <c r="C146" s="45" t="s">
        <v>170</v>
      </c>
      <c r="D146" s="46">
        <v>0.60699999999999998</v>
      </c>
      <c r="E146" s="46">
        <v>0.45900000000000002</v>
      </c>
      <c r="F146" s="47">
        <v>24.382207578253702</v>
      </c>
      <c r="G146" s="48">
        <v>1</v>
      </c>
      <c r="H146" s="47">
        <v>24.176819976666668</v>
      </c>
      <c r="I146" s="47">
        <v>20.62915993</v>
      </c>
      <c r="J146" s="46">
        <v>0.58686554929788559</v>
      </c>
      <c r="K146" s="47">
        <v>31.317959999999999</v>
      </c>
      <c r="L146" s="46">
        <v>0.31641263147439785</v>
      </c>
      <c r="M146" s="47">
        <v>20.58334</v>
      </c>
      <c r="N146" s="46">
        <v>0.52109118984792446</v>
      </c>
      <c r="O146" s="47">
        <v>17.8</v>
      </c>
      <c r="P146" s="47">
        <v>31.2</v>
      </c>
      <c r="Q146" s="47">
        <v>20.14</v>
      </c>
      <c r="R146" s="47">
        <v>38.799999999999997</v>
      </c>
      <c r="S146" s="34" t="s">
        <v>545</v>
      </c>
    </row>
    <row r="147" spans="1:19" ht="14.25" x14ac:dyDescent="0.25">
      <c r="A147" s="35">
        <v>140</v>
      </c>
      <c r="B147" s="35" t="str">
        <f>VLOOKUP(IHDI[[#This Row],[Country]],CountryList[],2,FALSE)</f>
        <v>TMP</v>
      </c>
      <c r="C147" s="45" t="s">
        <v>235</v>
      </c>
      <c r="D147" s="46">
        <v>0.60699999999999998</v>
      </c>
      <c r="E147" s="46">
        <v>0.44</v>
      </c>
      <c r="F147" s="47">
        <v>27.512355848434922</v>
      </c>
      <c r="G147" s="48">
        <v>-3</v>
      </c>
      <c r="H147" s="47">
        <v>26.242573763333336</v>
      </c>
      <c r="I147" s="47">
        <v>20.228481290000001</v>
      </c>
      <c r="J147" s="46">
        <v>0.58585307869344605</v>
      </c>
      <c r="K147" s="47">
        <v>44.911790000000003</v>
      </c>
      <c r="L147" s="46">
        <v>0.29288941419435</v>
      </c>
      <c r="M147" s="47">
        <v>13.58745</v>
      </c>
      <c r="N147" s="46">
        <v>0.49574785717959358</v>
      </c>
      <c r="O147" s="47">
        <v>22.8</v>
      </c>
      <c r="P147" s="47">
        <v>24</v>
      </c>
      <c r="Q147" s="47">
        <v>15.66</v>
      </c>
      <c r="R147" s="47">
        <v>28.7</v>
      </c>
      <c r="S147" s="34" t="s">
        <v>545</v>
      </c>
    </row>
    <row r="148" spans="1:19" ht="14.25" x14ac:dyDescent="0.25">
      <c r="A148" s="35">
        <v>140</v>
      </c>
      <c r="B148" s="35" t="str">
        <f>VLOOKUP(IHDI[[#This Row],[Country]],CountryList[],2,FALSE)</f>
        <v>VUT</v>
      </c>
      <c r="C148" s="45" t="s">
        <v>249</v>
      </c>
      <c r="D148" s="46">
        <v>0.60699999999999998</v>
      </c>
      <c r="E148" s="49" t="s">
        <v>1351</v>
      </c>
      <c r="F148" s="49" t="s">
        <v>1351</v>
      </c>
      <c r="G148" s="49" t="s">
        <v>1351</v>
      </c>
      <c r="H148" s="49" t="s">
        <v>1351</v>
      </c>
      <c r="I148" s="47">
        <v>14.030249599999999</v>
      </c>
      <c r="J148" s="46">
        <v>0.66724429814301545</v>
      </c>
      <c r="K148" s="49" t="s">
        <v>1351</v>
      </c>
      <c r="L148" s="49" t="s">
        <v>1351</v>
      </c>
      <c r="M148" s="47">
        <v>19.682569990000001</v>
      </c>
      <c r="N148" s="46">
        <v>0.41605305323043357</v>
      </c>
      <c r="O148" s="47">
        <v>19.899999999999999</v>
      </c>
      <c r="P148" s="47">
        <v>24.7</v>
      </c>
      <c r="Q148" s="49" t="s">
        <v>1351</v>
      </c>
      <c r="R148" s="47">
        <v>32.299999999999997</v>
      </c>
      <c r="S148" s="34" t="s">
        <v>545</v>
      </c>
    </row>
    <row r="149" spans="1:19" ht="14.25" x14ac:dyDescent="0.25">
      <c r="A149" s="35">
        <v>143</v>
      </c>
      <c r="B149" s="35" t="str">
        <f>VLOOKUP(IHDI[[#This Row],[Country]],CountryList[],2,FALSE)</f>
        <v>NPL</v>
      </c>
      <c r="C149" s="45" t="s">
        <v>161</v>
      </c>
      <c r="D149" s="46">
        <v>0.60199999999999998</v>
      </c>
      <c r="E149" s="46">
        <v>0.44900000000000001</v>
      </c>
      <c r="F149" s="47">
        <v>25.415282392026572</v>
      </c>
      <c r="G149" s="48">
        <v>0</v>
      </c>
      <c r="H149" s="47">
        <v>24.319128766666665</v>
      </c>
      <c r="I149" s="47">
        <v>15.541866300000001</v>
      </c>
      <c r="J149" s="46">
        <v>0.6295314382612538</v>
      </c>
      <c r="K149" s="47">
        <v>41.099200000000003</v>
      </c>
      <c r="L149" s="46">
        <v>0.31140690705311791</v>
      </c>
      <c r="M149" s="47">
        <v>16.316320000000001</v>
      </c>
      <c r="N149" s="46">
        <v>0.46236973405313253</v>
      </c>
      <c r="O149" s="47">
        <v>20.399999999999999</v>
      </c>
      <c r="P149" s="47">
        <v>26.4</v>
      </c>
      <c r="Q149" s="47">
        <v>13.89</v>
      </c>
      <c r="R149" s="47">
        <v>32.799999999999997</v>
      </c>
      <c r="S149" s="34" t="s">
        <v>545</v>
      </c>
    </row>
    <row r="150" spans="1:19" ht="14.25" x14ac:dyDescent="0.25">
      <c r="A150" s="35">
        <v>144</v>
      </c>
      <c r="B150" s="35" t="str">
        <f>VLOOKUP(IHDI[[#This Row],[Country]],CountryList[],2,FALSE)</f>
        <v>SWZ</v>
      </c>
      <c r="C150" s="45" t="s">
        <v>220</v>
      </c>
      <c r="D150" s="46">
        <v>0.59699999999999998</v>
      </c>
      <c r="E150" s="46">
        <v>0.42399999999999999</v>
      </c>
      <c r="F150" s="47">
        <v>28.978224455611389</v>
      </c>
      <c r="G150" s="48">
        <v>-3</v>
      </c>
      <c r="H150" s="47">
        <v>28.60195229</v>
      </c>
      <c r="I150" s="47">
        <v>23.799306869999999</v>
      </c>
      <c r="J150" s="46">
        <v>0.43452800482286785</v>
      </c>
      <c r="K150" s="47">
        <v>24.106549999999999</v>
      </c>
      <c r="L150" s="46">
        <v>0.4313182002079492</v>
      </c>
      <c r="M150" s="47">
        <v>37.9</v>
      </c>
      <c r="N150" s="46">
        <v>0.40721214505114711</v>
      </c>
      <c r="O150" s="47">
        <v>10.5</v>
      </c>
      <c r="P150" s="47">
        <v>42.7</v>
      </c>
      <c r="Q150" s="47">
        <v>19.329999999999998</v>
      </c>
      <c r="R150" s="47">
        <v>54.6</v>
      </c>
      <c r="S150" s="34" t="s">
        <v>545</v>
      </c>
    </row>
    <row r="151" spans="1:19" ht="14.25" x14ac:dyDescent="0.25">
      <c r="A151" s="35">
        <v>145</v>
      </c>
      <c r="B151" s="35" t="str">
        <f>VLOOKUP(IHDI[[#This Row],[Country]],CountryList[],2,FALSE)</f>
        <v>GNQ</v>
      </c>
      <c r="C151" s="45" t="s">
        <v>213</v>
      </c>
      <c r="D151" s="46">
        <v>0.59599999999999997</v>
      </c>
      <c r="E151" s="49" t="s">
        <v>1351</v>
      </c>
      <c r="F151" s="49" t="s">
        <v>1351</v>
      </c>
      <c r="G151" s="49" t="s">
        <v>1351</v>
      </c>
      <c r="H151" s="49" t="s">
        <v>1351</v>
      </c>
      <c r="I151" s="47">
        <v>30.084873200000001</v>
      </c>
      <c r="J151" s="46">
        <v>0.4366393279780369</v>
      </c>
      <c r="K151" s="49" t="s">
        <v>1351</v>
      </c>
      <c r="L151" s="49" t="s">
        <v>1351</v>
      </c>
      <c r="M151" s="49" t="s">
        <v>1351</v>
      </c>
      <c r="N151" s="49" t="s">
        <v>1351</v>
      </c>
      <c r="O151" s="49" t="s">
        <v>1351</v>
      </c>
      <c r="P151" s="49" t="s">
        <v>1351</v>
      </c>
      <c r="Q151" s="47">
        <v>17.59</v>
      </c>
      <c r="R151" s="49" t="s">
        <v>1351</v>
      </c>
      <c r="S151" s="34" t="s">
        <v>545</v>
      </c>
    </row>
    <row r="152" spans="1:19" ht="14.25" x14ac:dyDescent="0.25">
      <c r="A152" s="35">
        <v>146</v>
      </c>
      <c r="B152" s="35" t="str">
        <f>VLOOKUP(IHDI[[#This Row],[Country]],CountryList[],2,FALSE)</f>
        <v>KHM</v>
      </c>
      <c r="C152" s="45" t="s">
        <v>119</v>
      </c>
      <c r="D152" s="46">
        <v>0.59299999999999997</v>
      </c>
      <c r="E152" s="46">
        <v>0.47899999999999998</v>
      </c>
      <c r="F152" s="47">
        <v>19.224283305227651</v>
      </c>
      <c r="G152" s="48">
        <v>11</v>
      </c>
      <c r="H152" s="47">
        <v>19.004506023333334</v>
      </c>
      <c r="I152" s="47">
        <v>15.36655807</v>
      </c>
      <c r="J152" s="46">
        <v>0.64560342583633157</v>
      </c>
      <c r="K152" s="47">
        <v>27.304849999999998</v>
      </c>
      <c r="L152" s="46">
        <v>0.35485975927722219</v>
      </c>
      <c r="M152" s="47">
        <v>14.34211</v>
      </c>
      <c r="N152" s="46">
        <v>0.47982932331805273</v>
      </c>
      <c r="O152" s="49" t="s">
        <v>1351</v>
      </c>
      <c r="P152" s="49" t="s">
        <v>1351</v>
      </c>
      <c r="Q152" s="47">
        <v>18.559999999999999</v>
      </c>
      <c r="R152" s="49" t="s">
        <v>1351</v>
      </c>
      <c r="S152" s="34" t="s">
        <v>545</v>
      </c>
    </row>
    <row r="153" spans="1:19" ht="14.25" x14ac:dyDescent="0.25">
      <c r="A153" s="35">
        <v>146</v>
      </c>
      <c r="B153" s="35" t="str">
        <f>VLOOKUP(IHDI[[#This Row],[Country]],CountryList[],2,FALSE)</f>
        <v>ZWE</v>
      </c>
      <c r="C153" s="45" t="s">
        <v>190</v>
      </c>
      <c r="D153" s="46">
        <v>0.59299999999999997</v>
      </c>
      <c r="E153" s="46">
        <v>0.45800000000000002</v>
      </c>
      <c r="F153" s="47">
        <v>22.765598650927476</v>
      </c>
      <c r="G153" s="48">
        <v>4</v>
      </c>
      <c r="H153" s="47">
        <v>22.470849789999999</v>
      </c>
      <c r="I153" s="47">
        <v>24.03850937</v>
      </c>
      <c r="J153" s="46">
        <v>0.45872676736130047</v>
      </c>
      <c r="K153" s="47">
        <v>14.605029999999999</v>
      </c>
      <c r="L153" s="46">
        <v>0.53523810055013799</v>
      </c>
      <c r="M153" s="47">
        <v>28.769010000000002</v>
      </c>
      <c r="N153" s="46">
        <v>0.39167838381333864</v>
      </c>
      <c r="O153" s="47">
        <v>15.1</v>
      </c>
      <c r="P153" s="47">
        <v>34.799999999999997</v>
      </c>
      <c r="Q153" s="47">
        <v>21.08</v>
      </c>
      <c r="R153" s="47">
        <v>50.3</v>
      </c>
      <c r="S153" s="34" t="s">
        <v>545</v>
      </c>
    </row>
    <row r="154" spans="1:19" ht="14.25" x14ac:dyDescent="0.25">
      <c r="A154" s="35">
        <v>148</v>
      </c>
      <c r="B154" s="35" t="str">
        <f>VLOOKUP(IHDI[[#This Row],[Country]],CountryList[],2,FALSE)</f>
        <v>AGO</v>
      </c>
      <c r="C154" s="45" t="s">
        <v>154</v>
      </c>
      <c r="D154" s="46">
        <v>0.58599999999999997</v>
      </c>
      <c r="E154" s="46">
        <v>0.40699999999999997</v>
      </c>
      <c r="F154" s="47">
        <v>30.546075085324233</v>
      </c>
      <c r="G154" s="48">
        <v>-2</v>
      </c>
      <c r="H154" s="47">
        <v>30.412167566666668</v>
      </c>
      <c r="I154" s="47">
        <v>28.187732700000002</v>
      </c>
      <c r="J154" s="46">
        <v>0.4600779957047415</v>
      </c>
      <c r="K154" s="47">
        <v>34.171439999999997</v>
      </c>
      <c r="L154" s="46">
        <v>0.34144851649399055</v>
      </c>
      <c r="M154" s="47">
        <v>28.877330000000001</v>
      </c>
      <c r="N154" s="46">
        <v>0.42985360042007509</v>
      </c>
      <c r="O154" s="47">
        <v>11.5</v>
      </c>
      <c r="P154" s="47">
        <v>39.6</v>
      </c>
      <c r="Q154" s="47">
        <v>25.98</v>
      </c>
      <c r="R154" s="47">
        <v>51.3</v>
      </c>
      <c r="S154" s="34" t="s">
        <v>545</v>
      </c>
    </row>
    <row r="155" spans="1:19" ht="14.25" x14ac:dyDescent="0.25">
      <c r="A155" s="35">
        <v>149</v>
      </c>
      <c r="B155" s="35" t="str">
        <f>VLOOKUP(IHDI[[#This Row],[Country]],CountryList[],2,FALSE)</f>
        <v>MMR</v>
      </c>
      <c r="C155" s="45" t="s">
        <v>116</v>
      </c>
      <c r="D155" s="46">
        <v>0.58499999999999996</v>
      </c>
      <c r="E155" s="49" t="s">
        <v>1351</v>
      </c>
      <c r="F155" s="49" t="s">
        <v>1351</v>
      </c>
      <c r="G155" s="49" t="s">
        <v>1351</v>
      </c>
      <c r="H155" s="49" t="s">
        <v>1351</v>
      </c>
      <c r="I155" s="47">
        <v>21.222845079999999</v>
      </c>
      <c r="J155" s="46">
        <v>0.55351980132988798</v>
      </c>
      <c r="K155" s="47">
        <v>26.852720000000001</v>
      </c>
      <c r="L155" s="46">
        <v>0.37714123114593046</v>
      </c>
      <c r="M155" s="49" t="s">
        <v>1351</v>
      </c>
      <c r="N155" s="49" t="s">
        <v>1351</v>
      </c>
      <c r="O155" s="47">
        <v>21.9</v>
      </c>
      <c r="P155" s="47">
        <v>25.5</v>
      </c>
      <c r="Q155" s="47">
        <v>17.09</v>
      </c>
      <c r="R155" s="47">
        <v>30.7</v>
      </c>
      <c r="S155" s="34" t="s">
        <v>545</v>
      </c>
    </row>
    <row r="156" spans="1:19" ht="14.25" x14ac:dyDescent="0.25">
      <c r="A156" s="35">
        <v>150</v>
      </c>
      <c r="B156" s="35" t="str">
        <f>VLOOKUP(IHDI[[#This Row],[Country]],CountryList[],2,FALSE)</f>
        <v>SYR</v>
      </c>
      <c r="C156" s="45" t="s">
        <v>180</v>
      </c>
      <c r="D156" s="46">
        <v>0.57699999999999996</v>
      </c>
      <c r="E156" s="49" t="s">
        <v>1351</v>
      </c>
      <c r="F156" s="49" t="s">
        <v>1351</v>
      </c>
      <c r="G156" s="49" t="s">
        <v>1351</v>
      </c>
      <c r="H156" s="49" t="s">
        <v>1351</v>
      </c>
      <c r="I156" s="47">
        <v>12.98532009</v>
      </c>
      <c r="J156" s="46">
        <v>0.69695679626928586</v>
      </c>
      <c r="K156" s="49" t="s">
        <v>1351</v>
      </c>
      <c r="L156" s="49" t="s">
        <v>1351</v>
      </c>
      <c r="M156" s="49" t="s">
        <v>1351</v>
      </c>
      <c r="N156" s="49" t="s">
        <v>1351</v>
      </c>
      <c r="O156" s="49" t="s">
        <v>1351</v>
      </c>
      <c r="P156" s="49" t="s">
        <v>1351</v>
      </c>
      <c r="Q156" s="47">
        <v>21.24</v>
      </c>
      <c r="R156" s="49" t="s">
        <v>1351</v>
      </c>
      <c r="S156" s="34" t="s">
        <v>545</v>
      </c>
    </row>
    <row r="157" spans="1:19" ht="14.25" x14ac:dyDescent="0.25">
      <c r="A157" s="35">
        <v>151</v>
      </c>
      <c r="B157" s="35" t="str">
        <f>VLOOKUP(IHDI[[#This Row],[Country]],CountryList[],2,FALSE)</f>
        <v>CMR</v>
      </c>
      <c r="C157" s="45" t="s">
        <v>159</v>
      </c>
      <c r="D157" s="46">
        <v>0.57599999999999996</v>
      </c>
      <c r="E157" s="46">
        <v>0.39300000000000002</v>
      </c>
      <c r="F157" s="47">
        <v>31.770833333333325</v>
      </c>
      <c r="G157" s="48">
        <v>-6</v>
      </c>
      <c r="H157" s="47">
        <v>31.729938353333335</v>
      </c>
      <c r="I157" s="47">
        <v>28.483715060000002</v>
      </c>
      <c r="J157" s="46">
        <v>0.44376845030753775</v>
      </c>
      <c r="K157" s="47">
        <v>31.716989999999999</v>
      </c>
      <c r="L157" s="46">
        <v>0.38864737953249229</v>
      </c>
      <c r="M157" s="47">
        <v>34.989109999999997</v>
      </c>
      <c r="N157" s="46">
        <v>0.35248049844689705</v>
      </c>
      <c r="O157" s="47">
        <v>13</v>
      </c>
      <c r="P157" s="47">
        <v>35</v>
      </c>
      <c r="Q157" s="47">
        <v>15.85</v>
      </c>
      <c r="R157" s="47">
        <v>46.6</v>
      </c>
      <c r="S157" s="34" t="s">
        <v>545</v>
      </c>
    </row>
    <row r="158" spans="1:19" ht="14.25" x14ac:dyDescent="0.25">
      <c r="A158" s="35">
        <v>152</v>
      </c>
      <c r="B158" s="35" t="str">
        <f>VLOOKUP(IHDI[[#This Row],[Country]],CountryList[],2,FALSE)</f>
        <v>KEN</v>
      </c>
      <c r="C158" s="45" t="s">
        <v>124</v>
      </c>
      <c r="D158" s="46">
        <v>0.57499999999999996</v>
      </c>
      <c r="E158" s="46">
        <v>0.42599999999999999</v>
      </c>
      <c r="F158" s="47">
        <v>25.913043478260867</v>
      </c>
      <c r="G158" s="48">
        <v>3</v>
      </c>
      <c r="H158" s="47">
        <v>25.685084096666667</v>
      </c>
      <c r="I158" s="47">
        <v>21.011522289999998</v>
      </c>
      <c r="J158" s="46">
        <v>0.50342394862956463</v>
      </c>
      <c r="K158" s="47">
        <v>22.895520000000001</v>
      </c>
      <c r="L158" s="46">
        <v>0.40010710541066885</v>
      </c>
      <c r="M158" s="47">
        <v>33.148209999999999</v>
      </c>
      <c r="N158" s="46">
        <v>0.38381510013270181</v>
      </c>
      <c r="O158" s="47">
        <v>16.5</v>
      </c>
      <c r="P158" s="47">
        <v>31.6</v>
      </c>
      <c r="Q158" s="47">
        <v>15.19</v>
      </c>
      <c r="R158" s="47">
        <v>40.799999999999997</v>
      </c>
      <c r="S158" s="34" t="s">
        <v>545</v>
      </c>
    </row>
    <row r="159" spans="1:19" ht="14.25" x14ac:dyDescent="0.25">
      <c r="A159" s="35">
        <v>153</v>
      </c>
      <c r="B159" s="35" t="str">
        <f>VLOOKUP(IHDI[[#This Row],[Country]],CountryList[],2,FALSE)</f>
        <v>COG</v>
      </c>
      <c r="C159" s="45" t="s">
        <v>201</v>
      </c>
      <c r="D159" s="46">
        <v>0.57099999999999995</v>
      </c>
      <c r="E159" s="46">
        <v>0.432</v>
      </c>
      <c r="F159" s="47">
        <v>24.343257443082312</v>
      </c>
      <c r="G159" s="48">
        <v>5</v>
      </c>
      <c r="H159" s="47">
        <v>24.30610437</v>
      </c>
      <c r="I159" s="47">
        <v>20.986843109999999</v>
      </c>
      <c r="J159" s="46">
        <v>0.52900767242289903</v>
      </c>
      <c r="K159" s="47">
        <v>20.932220000000001</v>
      </c>
      <c r="L159" s="46">
        <v>0.43333569632361124</v>
      </c>
      <c r="M159" s="47">
        <v>30.99925</v>
      </c>
      <c r="N159" s="46">
        <v>0.35058597866051805</v>
      </c>
      <c r="O159" s="47">
        <v>12.4</v>
      </c>
      <c r="P159" s="47">
        <v>37.9</v>
      </c>
      <c r="Q159" s="47">
        <v>20.52</v>
      </c>
      <c r="R159" s="47">
        <v>48.9</v>
      </c>
      <c r="S159" s="34" t="s">
        <v>545</v>
      </c>
    </row>
    <row r="160" spans="1:19" ht="14.25" x14ac:dyDescent="0.25">
      <c r="A160" s="35">
        <v>154</v>
      </c>
      <c r="B160" s="35" t="str">
        <f>VLOOKUP(IHDI[[#This Row],[Country]],CountryList[],2,FALSE)</f>
        <v>ZMB</v>
      </c>
      <c r="C160" s="45" t="s">
        <v>177</v>
      </c>
      <c r="D160" s="46">
        <v>0.56499999999999995</v>
      </c>
      <c r="E160" s="46">
        <v>0.39</v>
      </c>
      <c r="F160" s="47">
        <v>30.973451327433622</v>
      </c>
      <c r="G160" s="48">
        <v>-4</v>
      </c>
      <c r="H160" s="47">
        <v>30.109644590000002</v>
      </c>
      <c r="I160" s="47">
        <v>25.05299377</v>
      </c>
      <c r="J160" s="46">
        <v>0.47531852563412036</v>
      </c>
      <c r="K160" s="47">
        <v>20.43572</v>
      </c>
      <c r="L160" s="46">
        <v>0.43215051372732777</v>
      </c>
      <c r="M160" s="47">
        <v>44.840220000000002</v>
      </c>
      <c r="N160" s="46">
        <v>0.28923343746616098</v>
      </c>
      <c r="O160" s="47">
        <v>8.9</v>
      </c>
      <c r="P160" s="47">
        <v>44.4</v>
      </c>
      <c r="Q160" s="47">
        <v>23.17</v>
      </c>
      <c r="R160" s="47">
        <v>57.1</v>
      </c>
      <c r="S160" s="34" t="s">
        <v>545</v>
      </c>
    </row>
    <row r="161" spans="1:19" ht="14.25" x14ac:dyDescent="0.25">
      <c r="A161" s="35">
        <v>155</v>
      </c>
      <c r="B161" s="35" t="str">
        <f>VLOOKUP(IHDI[[#This Row],[Country]],CountryList[],2,FALSE)</f>
        <v>SLB</v>
      </c>
      <c r="C161" s="45" t="s">
        <v>242</v>
      </c>
      <c r="D161" s="46">
        <v>0.56399999999999995</v>
      </c>
      <c r="E161" s="49" t="s">
        <v>1351</v>
      </c>
      <c r="F161" s="49" t="s">
        <v>1351</v>
      </c>
      <c r="G161" s="49" t="s">
        <v>1351</v>
      </c>
      <c r="H161" s="49" t="s">
        <v>1351</v>
      </c>
      <c r="I161" s="47">
        <v>12.07949352</v>
      </c>
      <c r="J161" s="46">
        <v>0.68101465909278402</v>
      </c>
      <c r="K161" s="49" t="s">
        <v>1351</v>
      </c>
      <c r="L161" s="49" t="s">
        <v>1351</v>
      </c>
      <c r="M161" s="49" t="s">
        <v>1351</v>
      </c>
      <c r="N161" s="49" t="s">
        <v>1351</v>
      </c>
      <c r="O161" s="47">
        <v>18.399999999999999</v>
      </c>
      <c r="P161" s="47">
        <v>29.2</v>
      </c>
      <c r="Q161" s="49" t="s">
        <v>1351</v>
      </c>
      <c r="R161" s="47">
        <v>37.1</v>
      </c>
      <c r="S161" s="34" t="s">
        <v>545</v>
      </c>
    </row>
    <row r="162" spans="1:19" ht="14.25" x14ac:dyDescent="0.25">
      <c r="A162" s="35">
        <v>156</v>
      </c>
      <c r="B162" s="35" t="str">
        <f>VLOOKUP(IHDI[[#This Row],[Country]],CountryList[],2,FALSE)</f>
        <v>COM</v>
      </c>
      <c r="C162" s="45" t="s">
        <v>244</v>
      </c>
      <c r="D162" s="46">
        <v>0.55800000000000005</v>
      </c>
      <c r="E162" s="46">
        <v>0.31</v>
      </c>
      <c r="F162" s="47">
        <v>44.44444444444445</v>
      </c>
      <c r="G162" s="48">
        <v>-21</v>
      </c>
      <c r="H162" s="47">
        <v>43.069008529999998</v>
      </c>
      <c r="I162" s="47">
        <v>25.579265589999999</v>
      </c>
      <c r="J162" s="46">
        <v>0.49710073756503598</v>
      </c>
      <c r="K162" s="47">
        <v>47.614379999999997</v>
      </c>
      <c r="L162" s="46">
        <v>0.26220025391853963</v>
      </c>
      <c r="M162" s="47">
        <v>56.013379999999998</v>
      </c>
      <c r="N162" s="46">
        <v>0.2290644377078998</v>
      </c>
      <c r="O162" s="47">
        <v>13.6</v>
      </c>
      <c r="P162" s="47">
        <v>33.700000000000003</v>
      </c>
      <c r="Q162" s="47">
        <v>14.15</v>
      </c>
      <c r="R162" s="47">
        <v>45.3</v>
      </c>
      <c r="S162" s="34" t="s">
        <v>545</v>
      </c>
    </row>
    <row r="163" spans="1:19" ht="14.25" x14ac:dyDescent="0.25">
      <c r="A163" s="35">
        <v>156</v>
      </c>
      <c r="B163" s="35" t="str">
        <f>VLOOKUP(IHDI[[#This Row],[Country]],CountryList[],2,FALSE)</f>
        <v>PNG</v>
      </c>
      <c r="C163" s="45" t="s">
        <v>189</v>
      </c>
      <c r="D163" s="46">
        <v>0.55800000000000005</v>
      </c>
      <c r="E163" s="46">
        <v>0.39700000000000002</v>
      </c>
      <c r="F163" s="47">
        <v>28.853046594982079</v>
      </c>
      <c r="G163" s="48">
        <v>0</v>
      </c>
      <c r="H163" s="47">
        <v>28.476125356666667</v>
      </c>
      <c r="I163" s="47">
        <v>20.87701607</v>
      </c>
      <c r="J163" s="46">
        <v>0.55204227615628587</v>
      </c>
      <c r="K163" s="47">
        <v>35.65204</v>
      </c>
      <c r="L163" s="46">
        <v>0.28686268267408066</v>
      </c>
      <c r="M163" s="47">
        <v>28.899319999999999</v>
      </c>
      <c r="N163" s="46">
        <v>0.39642304536190437</v>
      </c>
      <c r="O163" s="47">
        <v>15.1</v>
      </c>
      <c r="P163" s="47">
        <v>31</v>
      </c>
      <c r="Q163" s="47">
        <v>16.66</v>
      </c>
      <c r="R163" s="47">
        <v>41.9</v>
      </c>
      <c r="S163" s="34" t="s">
        <v>545</v>
      </c>
    </row>
    <row r="164" spans="1:19" ht="14.25" x14ac:dyDescent="0.25">
      <c r="A164" s="35">
        <v>158</v>
      </c>
      <c r="B164" s="35" t="str">
        <f>VLOOKUP(IHDI[[#This Row],[Country]],CountryList[],2,FALSE)</f>
        <v>MRT</v>
      </c>
      <c r="C164" s="45" t="s">
        <v>194</v>
      </c>
      <c r="D164" s="46">
        <v>0.55600000000000005</v>
      </c>
      <c r="E164" s="46">
        <v>0.38900000000000001</v>
      </c>
      <c r="F164" s="47">
        <v>30.035971223021583</v>
      </c>
      <c r="G164" s="48">
        <v>-2</v>
      </c>
      <c r="H164" s="47">
        <v>29.02167278666667</v>
      </c>
      <c r="I164" s="47">
        <v>25.73825836</v>
      </c>
      <c r="J164" s="46">
        <v>0.50684895406466224</v>
      </c>
      <c r="K164" s="47">
        <v>43.986890000000002</v>
      </c>
      <c r="L164" s="46">
        <v>0.23772470393749795</v>
      </c>
      <c r="M164" s="47">
        <v>17.339870000000001</v>
      </c>
      <c r="N164" s="46">
        <v>0.49033295235765451</v>
      </c>
      <c r="O164" s="47">
        <v>19.899999999999999</v>
      </c>
      <c r="P164" s="47">
        <v>24.9</v>
      </c>
      <c r="Q164" s="47">
        <v>10.75</v>
      </c>
      <c r="R164" s="47">
        <v>32.6</v>
      </c>
      <c r="S164" s="34" t="s">
        <v>545</v>
      </c>
    </row>
    <row r="165" spans="1:19" ht="14.25" x14ac:dyDescent="0.25">
      <c r="A165" s="35">
        <v>159</v>
      </c>
      <c r="B165" s="35" t="str">
        <f>VLOOKUP(IHDI[[#This Row],[Country]],CountryList[],2,FALSE)</f>
        <v>CIV</v>
      </c>
      <c r="C165" s="45" t="s">
        <v>140</v>
      </c>
      <c r="D165" s="46">
        <v>0.55000000000000004</v>
      </c>
      <c r="E165" s="46">
        <v>0.35799999999999998</v>
      </c>
      <c r="F165" s="47">
        <v>34.909090909090914</v>
      </c>
      <c r="G165" s="48">
        <v>-8</v>
      </c>
      <c r="H165" s="47">
        <v>34.335980796666668</v>
      </c>
      <c r="I165" s="47">
        <v>30.357452389999999</v>
      </c>
      <c r="J165" s="46">
        <v>0.41355137621770199</v>
      </c>
      <c r="K165" s="47">
        <v>45.60904</v>
      </c>
      <c r="L165" s="46">
        <v>0.25555512166765459</v>
      </c>
      <c r="M165" s="47">
        <v>27.041450000000001</v>
      </c>
      <c r="N165" s="46">
        <v>0.43582813184313485</v>
      </c>
      <c r="O165" s="47">
        <v>18</v>
      </c>
      <c r="P165" s="47">
        <v>29</v>
      </c>
      <c r="Q165" s="47">
        <v>21.03</v>
      </c>
      <c r="R165" s="47">
        <v>37.200000000000003</v>
      </c>
      <c r="S165" s="34" t="s">
        <v>545</v>
      </c>
    </row>
    <row r="166" spans="1:19" ht="14.25" x14ac:dyDescent="0.25">
      <c r="A166" s="35">
        <v>160</v>
      </c>
      <c r="B166" s="35" t="str">
        <f>VLOOKUP(IHDI[[#This Row],[Country]],CountryList[],2,FALSE)</f>
        <v>TZA</v>
      </c>
      <c r="C166" s="45" t="s">
        <v>141</v>
      </c>
      <c r="D166" s="46">
        <v>0.54900000000000004</v>
      </c>
      <c r="E166" s="46">
        <v>0.41799999999999998</v>
      </c>
      <c r="F166" s="47">
        <v>23.861566484517315</v>
      </c>
      <c r="G166" s="48">
        <v>8</v>
      </c>
      <c r="H166" s="47">
        <v>23.692026033333331</v>
      </c>
      <c r="I166" s="47">
        <v>21.715948099999999</v>
      </c>
      <c r="J166" s="46">
        <v>0.55642738409482007</v>
      </c>
      <c r="K166" s="47">
        <v>26.960129999999999</v>
      </c>
      <c r="L166" s="46">
        <v>0.3422520155284538</v>
      </c>
      <c r="M166" s="47">
        <v>22.4</v>
      </c>
      <c r="N166" s="46">
        <v>0.38477656087050416</v>
      </c>
      <c r="O166" s="47">
        <v>17.399999999999999</v>
      </c>
      <c r="P166" s="47">
        <v>33.1</v>
      </c>
      <c r="Q166" s="47">
        <v>18.149999999999999</v>
      </c>
      <c r="R166" s="47">
        <v>40.5</v>
      </c>
      <c r="S166" s="34" t="s">
        <v>1423</v>
      </c>
    </row>
    <row r="167" spans="1:19" ht="14.25" x14ac:dyDescent="0.25">
      <c r="A167" s="35">
        <v>161</v>
      </c>
      <c r="B167" s="35" t="str">
        <f>VLOOKUP(IHDI[[#This Row],[Country]],CountryList[],2,FALSE)</f>
        <v>PAK</v>
      </c>
      <c r="C167" s="45" t="s">
        <v>98</v>
      </c>
      <c r="D167" s="46">
        <v>0.54400000000000004</v>
      </c>
      <c r="E167" s="46">
        <v>0.38</v>
      </c>
      <c r="F167" s="47">
        <v>30.147058823529417</v>
      </c>
      <c r="G167" s="48">
        <v>0</v>
      </c>
      <c r="H167" s="47">
        <v>29.219193223333331</v>
      </c>
      <c r="I167" s="47">
        <v>26.895469670000001</v>
      </c>
      <c r="J167" s="46">
        <v>0.51845620441527784</v>
      </c>
      <c r="K167" s="47">
        <v>43.527949999999997</v>
      </c>
      <c r="L167" s="46">
        <v>0.22121272617027005</v>
      </c>
      <c r="M167" s="47">
        <v>17.234159999999999</v>
      </c>
      <c r="N167" s="46">
        <v>0.47930912211070104</v>
      </c>
      <c r="O167" s="47">
        <v>22.7</v>
      </c>
      <c r="P167" s="47">
        <v>25.5</v>
      </c>
      <c r="Q167" s="47">
        <v>16.82</v>
      </c>
      <c r="R167" s="47">
        <v>29.6</v>
      </c>
      <c r="S167" s="34" t="s">
        <v>1423</v>
      </c>
    </row>
    <row r="168" spans="1:19" ht="14.25" x14ac:dyDescent="0.25">
      <c r="A168" s="35">
        <v>162</v>
      </c>
      <c r="B168" s="35" t="str">
        <f>VLOOKUP(IHDI[[#This Row],[Country]],CountryList[],2,FALSE)</f>
        <v>TGO</v>
      </c>
      <c r="C168" s="45" t="s">
        <v>142</v>
      </c>
      <c r="D168" s="46">
        <v>0.53900000000000003</v>
      </c>
      <c r="E168" s="46">
        <v>0.372</v>
      </c>
      <c r="F168" s="47">
        <v>30.983302411873847</v>
      </c>
      <c r="G168" s="48">
        <v>-1</v>
      </c>
      <c r="H168" s="47">
        <v>30.773721303333332</v>
      </c>
      <c r="I168" s="47">
        <v>27.74024391</v>
      </c>
      <c r="J168" s="46">
        <v>0.46267810655571467</v>
      </c>
      <c r="K168" s="47">
        <v>37.72766</v>
      </c>
      <c r="L168" s="46">
        <v>0.32815209797856659</v>
      </c>
      <c r="M168" s="47">
        <v>26.853259999999999</v>
      </c>
      <c r="N168" s="46">
        <v>0.33984715678915578</v>
      </c>
      <c r="O168" s="47">
        <v>15.7</v>
      </c>
      <c r="P168" s="47">
        <v>32.9</v>
      </c>
      <c r="Q168" s="47">
        <v>13.85</v>
      </c>
      <c r="R168" s="47">
        <v>42.4</v>
      </c>
      <c r="S168" s="34" t="s">
        <v>1423</v>
      </c>
    </row>
    <row r="169" spans="1:19" ht="14.25" x14ac:dyDescent="0.25">
      <c r="A169" s="35">
        <v>163</v>
      </c>
      <c r="B169" s="35" t="str">
        <f>VLOOKUP(IHDI[[#This Row],[Country]],CountryList[],2,FALSE)</f>
        <v>HTI</v>
      </c>
      <c r="C169" s="45" t="s">
        <v>185</v>
      </c>
      <c r="D169" s="46">
        <v>0.53500000000000003</v>
      </c>
      <c r="E169" s="46">
        <v>0.32700000000000001</v>
      </c>
      <c r="F169" s="47">
        <v>38.878504672897193</v>
      </c>
      <c r="G169" s="48">
        <v>-12</v>
      </c>
      <c r="H169" s="47">
        <v>38.119281696666668</v>
      </c>
      <c r="I169" s="47">
        <v>26.582405090000002</v>
      </c>
      <c r="J169" s="46">
        <v>0.48785878867548976</v>
      </c>
      <c r="K169" s="47">
        <v>37.336770000000001</v>
      </c>
      <c r="L169" s="46">
        <v>0.28485311841777777</v>
      </c>
      <c r="M169" s="47">
        <v>50.438670000000002</v>
      </c>
      <c r="N169" s="46">
        <v>0.25072565787998208</v>
      </c>
      <c r="O169" s="47">
        <v>15.8</v>
      </c>
      <c r="P169" s="47">
        <v>31.2</v>
      </c>
      <c r="Q169" s="47">
        <v>20.75</v>
      </c>
      <c r="R169" s="47">
        <v>41.1</v>
      </c>
      <c r="S169" s="34" t="s">
        <v>1423</v>
      </c>
    </row>
    <row r="170" spans="1:19" ht="14.25" x14ac:dyDescent="0.25">
      <c r="A170" s="35">
        <v>163</v>
      </c>
      <c r="B170" s="35" t="str">
        <f>VLOOKUP(IHDI[[#This Row],[Country]],CountryList[],2,FALSE)</f>
        <v>NGA</v>
      </c>
      <c r="C170" s="45" t="s">
        <v>95</v>
      </c>
      <c r="D170" s="46">
        <v>0.53500000000000003</v>
      </c>
      <c r="E170" s="46">
        <v>0.34100000000000003</v>
      </c>
      <c r="F170" s="47">
        <v>36.261682242990659</v>
      </c>
      <c r="G170" s="48">
        <v>-7</v>
      </c>
      <c r="H170" s="47">
        <v>36.024417029999995</v>
      </c>
      <c r="I170" s="47">
        <v>39.606491089999999</v>
      </c>
      <c r="J170" s="46">
        <v>0.3036028149451015</v>
      </c>
      <c r="K170" s="47">
        <v>40.41507</v>
      </c>
      <c r="L170" s="46">
        <v>0.31025331595458489</v>
      </c>
      <c r="M170" s="47">
        <v>28.051690000000001</v>
      </c>
      <c r="N170" s="46">
        <v>0.42050984201910291</v>
      </c>
      <c r="O170" s="47">
        <v>18.7</v>
      </c>
      <c r="P170" s="47">
        <v>26.7</v>
      </c>
      <c r="Q170" s="47">
        <v>11.59</v>
      </c>
      <c r="R170" s="47">
        <v>35.1</v>
      </c>
      <c r="S170" s="34" t="s">
        <v>1423</v>
      </c>
    </row>
    <row r="171" spans="1:19" ht="14.25" x14ac:dyDescent="0.25">
      <c r="A171" s="35">
        <v>165</v>
      </c>
      <c r="B171" s="35" t="str">
        <f>VLOOKUP(IHDI[[#This Row],[Country]],CountryList[],2,FALSE)</f>
        <v>RWA</v>
      </c>
      <c r="C171" s="45" t="s">
        <v>209</v>
      </c>
      <c r="D171" s="46">
        <v>0.53400000000000003</v>
      </c>
      <c r="E171" s="46">
        <v>0.40200000000000002</v>
      </c>
      <c r="F171" s="47">
        <v>24.719101123595511</v>
      </c>
      <c r="G171" s="48">
        <v>11</v>
      </c>
      <c r="H171" s="47">
        <v>24.647641530000001</v>
      </c>
      <c r="I171" s="47">
        <v>19.391374590000002</v>
      </c>
      <c r="J171" s="46">
        <v>0.57135641717147723</v>
      </c>
      <c r="K171" s="47">
        <v>27.359069999999999</v>
      </c>
      <c r="L171" s="46">
        <v>0.33377137669279694</v>
      </c>
      <c r="M171" s="47">
        <v>27.19248</v>
      </c>
      <c r="N171" s="46">
        <v>0.3404412221986563</v>
      </c>
      <c r="O171" s="47">
        <v>15.8</v>
      </c>
      <c r="P171" s="47">
        <v>35.6</v>
      </c>
      <c r="Q171" s="47">
        <v>19.89</v>
      </c>
      <c r="R171" s="47">
        <v>43.7</v>
      </c>
      <c r="S171" s="34" t="s">
        <v>1423</v>
      </c>
    </row>
    <row r="172" spans="1:19" ht="14.25" x14ac:dyDescent="0.25">
      <c r="A172" s="35">
        <v>166</v>
      </c>
      <c r="B172" s="35" t="str">
        <f>VLOOKUP(IHDI[[#This Row],[Country]],CountryList[],2,FALSE)</f>
        <v>BEN</v>
      </c>
      <c r="C172" s="45" t="s">
        <v>187</v>
      </c>
      <c r="D172" s="46">
        <v>0.52500000000000002</v>
      </c>
      <c r="E172" s="46">
        <v>0.33400000000000002</v>
      </c>
      <c r="F172" s="47">
        <v>36.38095238095238</v>
      </c>
      <c r="G172" s="48">
        <v>-7</v>
      </c>
      <c r="H172" s="47">
        <v>36.109879303333337</v>
      </c>
      <c r="I172" s="47">
        <v>32.661727910000003</v>
      </c>
      <c r="J172" s="46">
        <v>0.41253497429167535</v>
      </c>
      <c r="K172" s="47">
        <v>43.693550000000002</v>
      </c>
      <c r="L172" s="46">
        <v>0.24919394634548231</v>
      </c>
      <c r="M172" s="47">
        <v>31.974360000000001</v>
      </c>
      <c r="N172" s="46">
        <v>0.36262753300939332</v>
      </c>
      <c r="O172" s="47">
        <v>18.100000000000001</v>
      </c>
      <c r="P172" s="47">
        <v>29.9</v>
      </c>
      <c r="Q172" s="47">
        <v>17.510000000000002</v>
      </c>
      <c r="R172" s="47">
        <v>37.799999999999997</v>
      </c>
      <c r="S172" s="34" t="s">
        <v>1423</v>
      </c>
    </row>
    <row r="173" spans="1:19" ht="14.25" x14ac:dyDescent="0.25">
      <c r="A173" s="35">
        <v>166</v>
      </c>
      <c r="B173" s="35" t="str">
        <f>VLOOKUP(IHDI[[#This Row],[Country]],CountryList[],2,FALSE)</f>
        <v>UGA</v>
      </c>
      <c r="C173" s="45" t="s">
        <v>178</v>
      </c>
      <c r="D173" s="46">
        <v>0.52500000000000002</v>
      </c>
      <c r="E173" s="46">
        <v>0.39600000000000002</v>
      </c>
      <c r="F173" s="47">
        <v>24.571428571428566</v>
      </c>
      <c r="G173" s="48">
        <v>9</v>
      </c>
      <c r="H173" s="47">
        <v>24.419621520000003</v>
      </c>
      <c r="I173" s="47">
        <v>20.404096599999999</v>
      </c>
      <c r="J173" s="46">
        <v>0.52294263623327997</v>
      </c>
      <c r="K173" s="47">
        <v>27.914380000000001</v>
      </c>
      <c r="L173" s="46">
        <v>0.34094495519636669</v>
      </c>
      <c r="M173" s="47">
        <v>24.940387959999999</v>
      </c>
      <c r="N173" s="46">
        <v>0.3495073296997312</v>
      </c>
      <c r="O173" s="47">
        <v>16.100000000000001</v>
      </c>
      <c r="P173" s="47">
        <v>34.5</v>
      </c>
      <c r="Q173" s="47">
        <v>17.05</v>
      </c>
      <c r="R173" s="47">
        <v>42.7</v>
      </c>
      <c r="S173" s="34" t="s">
        <v>1423</v>
      </c>
    </row>
    <row r="174" spans="1:19" ht="14.25" x14ac:dyDescent="0.25">
      <c r="A174" s="35">
        <v>168</v>
      </c>
      <c r="B174" s="35" t="str">
        <f>VLOOKUP(IHDI[[#This Row],[Country]],CountryList[],2,FALSE)</f>
        <v>LSO</v>
      </c>
      <c r="C174" s="45" t="s">
        <v>225</v>
      </c>
      <c r="D174" s="46">
        <v>0.51400000000000001</v>
      </c>
      <c r="E174" s="46">
        <v>0.372</v>
      </c>
      <c r="F174" s="47">
        <v>27.626459143968873</v>
      </c>
      <c r="G174" s="48">
        <v>5</v>
      </c>
      <c r="H174" s="47">
        <v>27.394297766666668</v>
      </c>
      <c r="I174" s="47">
        <v>33.049133300000001</v>
      </c>
      <c r="J174" s="46">
        <v>0.34054300843621538</v>
      </c>
      <c r="K174" s="47">
        <v>19.557120000000001</v>
      </c>
      <c r="L174" s="46">
        <v>0.43021521818019781</v>
      </c>
      <c r="M174" s="47">
        <v>29.576640000000001</v>
      </c>
      <c r="N174" s="46">
        <v>0.35062341979172124</v>
      </c>
      <c r="O174" s="47">
        <v>13.5</v>
      </c>
      <c r="P174" s="47">
        <v>32.9</v>
      </c>
      <c r="Q174" s="47">
        <v>14.46</v>
      </c>
      <c r="R174" s="47">
        <v>44.9</v>
      </c>
      <c r="S174" s="34" t="s">
        <v>1423</v>
      </c>
    </row>
    <row r="175" spans="1:19" ht="14.25" x14ac:dyDescent="0.25">
      <c r="A175" s="35">
        <v>169</v>
      </c>
      <c r="B175" s="35" t="str">
        <f>VLOOKUP(IHDI[[#This Row],[Country]],CountryList[],2,FALSE)</f>
        <v>MWI</v>
      </c>
      <c r="C175" s="45" t="s">
        <v>219</v>
      </c>
      <c r="D175" s="46">
        <v>0.51200000000000001</v>
      </c>
      <c r="E175" s="46">
        <v>0.377</v>
      </c>
      <c r="F175" s="47">
        <v>26.3671875</v>
      </c>
      <c r="G175" s="48">
        <v>7</v>
      </c>
      <c r="H175" s="47">
        <v>26.320420650000003</v>
      </c>
      <c r="I175" s="47">
        <v>19.677001950000001</v>
      </c>
      <c r="J175" s="46">
        <v>0.53018615962098781</v>
      </c>
      <c r="K175" s="47">
        <v>28.00731</v>
      </c>
      <c r="L175" s="46">
        <v>0.36129570856501425</v>
      </c>
      <c r="M175" s="47">
        <v>31.276949999999999</v>
      </c>
      <c r="N175" s="46">
        <v>0.27871702622226208</v>
      </c>
      <c r="O175" s="47">
        <v>17.899999999999999</v>
      </c>
      <c r="P175" s="47">
        <v>31</v>
      </c>
      <c r="Q175" s="47">
        <v>28.04</v>
      </c>
      <c r="R175" s="47">
        <v>38.5</v>
      </c>
      <c r="S175" s="34" t="s">
        <v>1423</v>
      </c>
    </row>
    <row r="176" spans="1:19" ht="14.25" x14ac:dyDescent="0.25">
      <c r="A176" s="35">
        <v>170</v>
      </c>
      <c r="B176" s="35" t="str">
        <f>VLOOKUP(IHDI[[#This Row],[Country]],CountryList[],2,FALSE)</f>
        <v>SEN</v>
      </c>
      <c r="C176" s="45" t="s">
        <v>139</v>
      </c>
      <c r="D176" s="46">
        <v>0.51100000000000001</v>
      </c>
      <c r="E176" s="46">
        <v>0.35399999999999998</v>
      </c>
      <c r="F176" s="47">
        <v>30.724070450097852</v>
      </c>
      <c r="G176" s="48">
        <v>2</v>
      </c>
      <c r="H176" s="47">
        <v>29.549156670000002</v>
      </c>
      <c r="I176" s="47">
        <v>18.128170010000002</v>
      </c>
      <c r="J176" s="46">
        <v>0.59316266784416527</v>
      </c>
      <c r="K176" s="47">
        <v>47.135300000000001</v>
      </c>
      <c r="L176" s="46">
        <v>0.18340050504212649</v>
      </c>
      <c r="M176" s="47">
        <v>23.384</v>
      </c>
      <c r="N176" s="46">
        <v>0.4062045165858777</v>
      </c>
      <c r="O176" s="47">
        <v>18</v>
      </c>
      <c r="P176" s="47">
        <v>30.5</v>
      </c>
      <c r="Q176" s="47">
        <v>13.18</v>
      </c>
      <c r="R176" s="47">
        <v>38.1</v>
      </c>
      <c r="S176" s="34" t="s">
        <v>1423</v>
      </c>
    </row>
    <row r="177" spans="1:19" ht="14.25" x14ac:dyDescent="0.25">
      <c r="A177" s="35">
        <v>171</v>
      </c>
      <c r="B177" s="35" t="str">
        <f>VLOOKUP(IHDI[[#This Row],[Country]],CountryList[],2,FALSE)</f>
        <v>DJI</v>
      </c>
      <c r="C177" s="45" t="s">
        <v>173</v>
      </c>
      <c r="D177" s="46">
        <v>0.50900000000000001</v>
      </c>
      <c r="E177" s="49" t="s">
        <v>1351</v>
      </c>
      <c r="F177" s="49" t="s">
        <v>1351</v>
      </c>
      <c r="G177" s="49" t="s">
        <v>1351</v>
      </c>
      <c r="H177" s="49" t="s">
        <v>1351</v>
      </c>
      <c r="I177" s="47">
        <v>25.70430756</v>
      </c>
      <c r="J177" s="46">
        <v>0.48354951370845484</v>
      </c>
      <c r="K177" s="49" t="s">
        <v>1351</v>
      </c>
      <c r="L177" s="49" t="s">
        <v>1351</v>
      </c>
      <c r="M177" s="47">
        <v>27.744951749999998</v>
      </c>
      <c r="N177" s="46">
        <v>0.42752351847966602</v>
      </c>
      <c r="O177" s="47">
        <v>15.8</v>
      </c>
      <c r="P177" s="47">
        <v>32.299999999999997</v>
      </c>
      <c r="Q177" s="47">
        <v>15.86</v>
      </c>
      <c r="R177" s="47">
        <v>41.6</v>
      </c>
      <c r="S177" s="34" t="s">
        <v>1423</v>
      </c>
    </row>
    <row r="178" spans="1:19" ht="14.25" x14ac:dyDescent="0.25">
      <c r="A178" s="35">
        <v>172</v>
      </c>
      <c r="B178" s="35" t="str">
        <f>VLOOKUP(IHDI[[#This Row],[Country]],CountryList[],2,FALSE)</f>
        <v>SUD</v>
      </c>
      <c r="C178" s="45" t="s">
        <v>155</v>
      </c>
      <c r="D178" s="46">
        <v>0.50800000000000001</v>
      </c>
      <c r="E178" s="46">
        <v>0.33600000000000002</v>
      </c>
      <c r="F178" s="47">
        <v>33.85826771653543</v>
      </c>
      <c r="G178" s="48">
        <v>-1</v>
      </c>
      <c r="H178" s="47">
        <v>33.479317156666667</v>
      </c>
      <c r="I178" s="47">
        <v>24.98774147</v>
      </c>
      <c r="J178" s="46">
        <v>0.52239344664614629</v>
      </c>
      <c r="K178" s="47">
        <v>42.450209999999998</v>
      </c>
      <c r="L178" s="46">
        <v>0.20029225836068051</v>
      </c>
      <c r="M178" s="47">
        <v>33</v>
      </c>
      <c r="N178" s="46">
        <v>0.36197854169098231</v>
      </c>
      <c r="O178" s="47">
        <v>19.899999999999999</v>
      </c>
      <c r="P178" s="47">
        <v>27.8</v>
      </c>
      <c r="Q178" s="47">
        <v>15.36</v>
      </c>
      <c r="R178" s="47">
        <v>34.200000000000003</v>
      </c>
      <c r="S178" s="34" t="s">
        <v>1423</v>
      </c>
    </row>
    <row r="179" spans="1:19" ht="14.25" x14ac:dyDescent="0.25">
      <c r="A179" s="35">
        <v>173</v>
      </c>
      <c r="B179" s="35" t="str">
        <f>VLOOKUP(IHDI[[#This Row],[Country]],CountryList[],2,FALSE)</f>
        <v>MDG</v>
      </c>
      <c r="C179" s="45" t="s">
        <v>196</v>
      </c>
      <c r="D179" s="46">
        <v>0.501</v>
      </c>
      <c r="E179" s="46">
        <v>0.36699999999999999</v>
      </c>
      <c r="F179" s="47">
        <v>26.746506986027939</v>
      </c>
      <c r="G179" s="48">
        <v>7</v>
      </c>
      <c r="H179" s="47">
        <v>26.852639319999998</v>
      </c>
      <c r="I179" s="47">
        <v>23.655097959999999</v>
      </c>
      <c r="J179" s="46">
        <v>0.52249628780307877</v>
      </c>
      <c r="K179" s="47">
        <v>29.34582</v>
      </c>
      <c r="L179" s="46">
        <v>0.31950514296383947</v>
      </c>
      <c r="M179" s="47">
        <v>27.556999999999999</v>
      </c>
      <c r="N179" s="46">
        <v>0.29513120332425319</v>
      </c>
      <c r="O179" s="47">
        <v>15.7</v>
      </c>
      <c r="P179" s="47">
        <v>33.5</v>
      </c>
      <c r="Q179" s="47">
        <v>15.17</v>
      </c>
      <c r="R179" s="47">
        <v>42.6</v>
      </c>
      <c r="S179" s="34" t="s">
        <v>1423</v>
      </c>
    </row>
    <row r="180" spans="1:19" ht="14.25" x14ac:dyDescent="0.25">
      <c r="A180" s="35">
        <v>174</v>
      </c>
      <c r="B180" s="35" t="str">
        <f>VLOOKUP(IHDI[[#This Row],[Country]],CountryList[],2,FALSE)</f>
        <v>GMB</v>
      </c>
      <c r="C180" s="45" t="s">
        <v>211</v>
      </c>
      <c r="D180" s="46">
        <v>0.5</v>
      </c>
      <c r="E180" s="46">
        <v>0.34799999999999998</v>
      </c>
      <c r="F180" s="47">
        <v>30.400000000000006</v>
      </c>
      <c r="G180" s="48">
        <v>4</v>
      </c>
      <c r="H180" s="47">
        <v>29.271516816666665</v>
      </c>
      <c r="I180" s="47">
        <v>23.347240450000001</v>
      </c>
      <c r="J180" s="46">
        <v>0.49627355079117691</v>
      </c>
      <c r="K180" s="47">
        <v>47.000050000000002</v>
      </c>
      <c r="L180" s="46">
        <v>0.22059184555723346</v>
      </c>
      <c r="M180" s="47">
        <v>17.46726</v>
      </c>
      <c r="N180" s="46">
        <v>0.38377662500777904</v>
      </c>
      <c r="O180" s="47">
        <v>19</v>
      </c>
      <c r="P180" s="47">
        <v>28.7</v>
      </c>
      <c r="Q180" s="47">
        <v>13.61</v>
      </c>
      <c r="R180" s="47">
        <v>35.9</v>
      </c>
      <c r="S180" s="34" t="s">
        <v>1423</v>
      </c>
    </row>
    <row r="181" spans="1:19" ht="14.25" x14ac:dyDescent="0.25">
      <c r="A181" s="35">
        <v>175</v>
      </c>
      <c r="B181" s="35" t="str">
        <f>VLOOKUP(IHDI[[#This Row],[Country]],CountryList[],2,FALSE)</f>
        <v>ETH</v>
      </c>
      <c r="C181" s="45" t="s">
        <v>152</v>
      </c>
      <c r="D181" s="46">
        <v>0.498</v>
      </c>
      <c r="E181" s="46">
        <v>0.36299999999999999</v>
      </c>
      <c r="F181" s="47">
        <v>27.108433734939762</v>
      </c>
      <c r="G181" s="48">
        <v>8</v>
      </c>
      <c r="H181" s="47">
        <v>25.991926840000001</v>
      </c>
      <c r="I181" s="47">
        <v>23.12960052</v>
      </c>
      <c r="J181" s="46">
        <v>0.53188166808201598</v>
      </c>
      <c r="K181" s="47">
        <v>42.770359999999997</v>
      </c>
      <c r="L181" s="46">
        <v>0.21449822063042784</v>
      </c>
      <c r="M181" s="47">
        <v>12.07582</v>
      </c>
      <c r="N181" s="46">
        <v>0.41991962386005433</v>
      </c>
      <c r="O181" s="47">
        <v>19.399999999999999</v>
      </c>
      <c r="P181" s="47">
        <v>28.5</v>
      </c>
      <c r="Q181" s="47">
        <v>13.82</v>
      </c>
      <c r="R181" s="47">
        <v>35</v>
      </c>
      <c r="S181" s="34" t="s">
        <v>1423</v>
      </c>
    </row>
    <row r="182" spans="1:19" ht="14.25" x14ac:dyDescent="0.25">
      <c r="A182" s="35">
        <v>176</v>
      </c>
      <c r="B182" s="35" t="str">
        <f>VLOOKUP(IHDI[[#This Row],[Country]],CountryList[],2,FALSE)</f>
        <v>ERI</v>
      </c>
      <c r="C182" s="45" t="s">
        <v>240</v>
      </c>
      <c r="D182" s="46">
        <v>0.49199999999999999</v>
      </c>
      <c r="E182" s="49" t="s">
        <v>1351</v>
      </c>
      <c r="F182" s="49" t="s">
        <v>1351</v>
      </c>
      <c r="G182" s="49" t="s">
        <v>1351</v>
      </c>
      <c r="H182" s="49" t="s">
        <v>1351</v>
      </c>
      <c r="I182" s="47">
        <v>20.265079499999999</v>
      </c>
      <c r="J182" s="46">
        <v>0.57085050975444607</v>
      </c>
      <c r="K182" s="49" t="s">
        <v>1351</v>
      </c>
      <c r="L182" s="49" t="s">
        <v>1351</v>
      </c>
      <c r="M182" s="49" t="s">
        <v>1351</v>
      </c>
      <c r="N182" s="49" t="s">
        <v>1351</v>
      </c>
      <c r="O182" s="49" t="s">
        <v>1351</v>
      </c>
      <c r="P182" s="49" t="s">
        <v>1351</v>
      </c>
      <c r="Q182" s="47">
        <v>13.82</v>
      </c>
      <c r="R182" s="49" t="s">
        <v>1351</v>
      </c>
      <c r="S182" s="34" t="s">
        <v>1423</v>
      </c>
    </row>
    <row r="183" spans="1:19" ht="14.25" x14ac:dyDescent="0.25">
      <c r="A183" s="35">
        <v>177</v>
      </c>
      <c r="B183" s="35" t="str">
        <f>VLOOKUP(IHDI[[#This Row],[Country]],CountryList[],2,FALSE)</f>
        <v>GNB</v>
      </c>
      <c r="C183" s="45" t="s">
        <v>238</v>
      </c>
      <c r="D183" s="46">
        <v>0.48299999999999998</v>
      </c>
      <c r="E183" s="46">
        <v>0.30599999999999999</v>
      </c>
      <c r="F183" s="47">
        <v>36.645962732919259</v>
      </c>
      <c r="G183" s="48">
        <v>-5</v>
      </c>
      <c r="H183" s="47">
        <v>36.501821026666669</v>
      </c>
      <c r="I183" s="47">
        <v>29.518423080000002</v>
      </c>
      <c r="J183" s="46">
        <v>0.42996255884691009</v>
      </c>
      <c r="K183" s="47">
        <v>42.087040000000002</v>
      </c>
      <c r="L183" s="46">
        <v>0.2399128917704213</v>
      </c>
      <c r="M183" s="47">
        <v>37.9</v>
      </c>
      <c r="N183" s="46">
        <v>0.27661091081621525</v>
      </c>
      <c r="O183" s="47">
        <v>19.399999999999999</v>
      </c>
      <c r="P183" s="47">
        <v>27.6</v>
      </c>
      <c r="Q183" s="47">
        <v>17.079999999999998</v>
      </c>
      <c r="R183" s="47">
        <v>34.799999999999997</v>
      </c>
      <c r="S183" s="34" t="s">
        <v>1423</v>
      </c>
    </row>
    <row r="184" spans="1:19" ht="14.25" x14ac:dyDescent="0.25">
      <c r="A184" s="35">
        <v>178</v>
      </c>
      <c r="B184" s="35" t="str">
        <f>VLOOKUP(IHDI[[#This Row],[Country]],CountryList[],2,FALSE)</f>
        <v>LBR</v>
      </c>
      <c r="C184" s="45" t="s">
        <v>138</v>
      </c>
      <c r="D184" s="46">
        <v>0.48099999999999998</v>
      </c>
      <c r="E184" s="46">
        <v>0.33</v>
      </c>
      <c r="F184" s="47">
        <v>31.392931392931388</v>
      </c>
      <c r="G184" s="48">
        <v>2</v>
      </c>
      <c r="H184" s="47">
        <v>30.663842549999998</v>
      </c>
      <c r="I184" s="47">
        <v>30.126077649999999</v>
      </c>
      <c r="J184" s="46">
        <v>0.43802564442768005</v>
      </c>
      <c r="K184" s="47">
        <v>42.119680000000002</v>
      </c>
      <c r="L184" s="46">
        <v>0.26559332975953065</v>
      </c>
      <c r="M184" s="47">
        <v>19.74577</v>
      </c>
      <c r="N184" s="46">
        <v>0.30989087671845872</v>
      </c>
      <c r="O184" s="47">
        <v>18.8</v>
      </c>
      <c r="P184" s="47">
        <v>27.1</v>
      </c>
      <c r="Q184" s="47">
        <v>12.2</v>
      </c>
      <c r="R184" s="47">
        <v>35.299999999999997</v>
      </c>
      <c r="S184" s="34" t="s">
        <v>1423</v>
      </c>
    </row>
    <row r="185" spans="1:19" ht="14.25" x14ac:dyDescent="0.25">
      <c r="A185" s="35">
        <v>179</v>
      </c>
      <c r="B185" s="35" t="str">
        <f>VLOOKUP(IHDI[[#This Row],[Country]],CountryList[],2,FALSE)</f>
        <v>COD</v>
      </c>
      <c r="C185" s="45" t="s">
        <v>163</v>
      </c>
      <c r="D185" s="46">
        <v>0.47899999999999998</v>
      </c>
      <c r="E185" s="46">
        <v>0.34100000000000003</v>
      </c>
      <c r="F185" s="47">
        <v>28.810020876826712</v>
      </c>
      <c r="G185" s="48">
        <v>7</v>
      </c>
      <c r="H185" s="47">
        <v>28.68733520666667</v>
      </c>
      <c r="I185" s="47">
        <v>31.660045620000002</v>
      </c>
      <c r="J185" s="46">
        <v>0.41206889723312917</v>
      </c>
      <c r="K185" s="47">
        <v>26.769469999999998</v>
      </c>
      <c r="L185" s="46">
        <v>0.37104079337385815</v>
      </c>
      <c r="M185" s="47">
        <v>27.632490000000001</v>
      </c>
      <c r="N185" s="46">
        <v>0.25972514384114259</v>
      </c>
      <c r="O185" s="47">
        <v>15.5</v>
      </c>
      <c r="P185" s="47">
        <v>32</v>
      </c>
      <c r="Q185" s="47">
        <v>14.63</v>
      </c>
      <c r="R185" s="47">
        <v>42.1</v>
      </c>
      <c r="S185" s="34" t="s">
        <v>1423</v>
      </c>
    </row>
    <row r="186" spans="1:19" ht="14.25" x14ac:dyDescent="0.25">
      <c r="A186" s="35">
        <v>180</v>
      </c>
      <c r="B186" s="35" t="str">
        <f>VLOOKUP(IHDI[[#This Row],[Country]],CountryList[],2,FALSE)</f>
        <v>AFG</v>
      </c>
      <c r="C186" s="45" t="s">
        <v>166</v>
      </c>
      <c r="D186" s="46">
        <v>0.47799999999999998</v>
      </c>
      <c r="E186" s="49" t="s">
        <v>1351</v>
      </c>
      <c r="F186" s="49" t="s">
        <v>1351</v>
      </c>
      <c r="G186" s="49" t="s">
        <v>1351</v>
      </c>
      <c r="H186" s="49" t="s">
        <v>1351</v>
      </c>
      <c r="I186" s="47">
        <v>26.16536713</v>
      </c>
      <c r="J186" s="46">
        <v>0.47688539861561358</v>
      </c>
      <c r="K186" s="47">
        <v>45.365169999999999</v>
      </c>
      <c r="L186" s="46">
        <v>0.21013053353442374</v>
      </c>
      <c r="M186" s="49" t="s">
        <v>1351</v>
      </c>
      <c r="N186" s="49" t="s">
        <v>1351</v>
      </c>
      <c r="O186" s="49" t="s">
        <v>1351</v>
      </c>
      <c r="P186" s="49" t="s">
        <v>1351</v>
      </c>
      <c r="Q186" s="47">
        <v>15.25</v>
      </c>
      <c r="R186" s="49" t="s">
        <v>1351</v>
      </c>
      <c r="S186" s="34" t="s">
        <v>1423</v>
      </c>
    </row>
    <row r="187" spans="1:19" ht="14.25" x14ac:dyDescent="0.25">
      <c r="A187" s="35">
        <v>181</v>
      </c>
      <c r="B187" s="35" t="str">
        <f>VLOOKUP(IHDI[[#This Row],[Country]],CountryList[],2,FALSE)</f>
        <v>SLE</v>
      </c>
      <c r="C187" s="45" t="s">
        <v>222</v>
      </c>
      <c r="D187" s="46">
        <v>0.47699999999999998</v>
      </c>
      <c r="E187" s="46">
        <v>0.309</v>
      </c>
      <c r="F187" s="47">
        <v>35.220125786163528</v>
      </c>
      <c r="G187" s="48">
        <v>0</v>
      </c>
      <c r="H187" s="47">
        <v>34.158629856666671</v>
      </c>
      <c r="I187" s="47">
        <v>35.117309570000003</v>
      </c>
      <c r="J187" s="46">
        <v>0.39990096878197406</v>
      </c>
      <c r="K187" s="47">
        <v>47.502890000000001</v>
      </c>
      <c r="L187" s="46">
        <v>0.21968128228607037</v>
      </c>
      <c r="M187" s="47">
        <v>19.855689999999999</v>
      </c>
      <c r="N187" s="46">
        <v>0.33727361084019958</v>
      </c>
      <c r="O187" s="47">
        <v>19.600000000000001</v>
      </c>
      <c r="P187" s="47">
        <v>29.4</v>
      </c>
      <c r="Q187" s="47">
        <v>15.02</v>
      </c>
      <c r="R187" s="47">
        <v>35.700000000000003</v>
      </c>
      <c r="S187" s="34" t="s">
        <v>1423</v>
      </c>
    </row>
    <row r="188" spans="1:19" ht="14.25" x14ac:dyDescent="0.25">
      <c r="A188" s="35">
        <v>182</v>
      </c>
      <c r="B188" s="35" t="str">
        <f>VLOOKUP(IHDI[[#This Row],[Country]],CountryList[],2,FALSE)</f>
        <v>GIN</v>
      </c>
      <c r="C188" s="45" t="s">
        <v>172</v>
      </c>
      <c r="D188" s="46">
        <v>0.46500000000000002</v>
      </c>
      <c r="E188" s="46">
        <v>0.29899999999999999</v>
      </c>
      <c r="F188" s="47">
        <v>35.6989247311828</v>
      </c>
      <c r="G188" s="48">
        <v>-4</v>
      </c>
      <c r="H188" s="47">
        <v>34.338447660000007</v>
      </c>
      <c r="I188" s="47">
        <v>35.053462979999999</v>
      </c>
      <c r="J188" s="46">
        <v>0.38860210878296059</v>
      </c>
      <c r="K188" s="47">
        <v>50.124110000000002</v>
      </c>
      <c r="L188" s="46">
        <v>0.17245764663314878</v>
      </c>
      <c r="M188" s="47">
        <v>17.837769999999999</v>
      </c>
      <c r="N188" s="46">
        <v>0.39854462861284784</v>
      </c>
      <c r="O188" s="47">
        <v>21.6</v>
      </c>
      <c r="P188" s="47">
        <v>23.1</v>
      </c>
      <c r="Q188" s="47">
        <v>12.53</v>
      </c>
      <c r="R188" s="47">
        <v>29.6</v>
      </c>
      <c r="S188" s="34" t="s">
        <v>1423</v>
      </c>
    </row>
    <row r="189" spans="1:19" ht="14.25" x14ac:dyDescent="0.25">
      <c r="A189" s="35">
        <v>183</v>
      </c>
      <c r="B189" s="35" t="str">
        <f>VLOOKUP(IHDI[[#This Row],[Country]],CountryList[],2,FALSE)</f>
        <v>YEM</v>
      </c>
      <c r="C189" s="45" t="s">
        <v>144</v>
      </c>
      <c r="D189" s="46">
        <v>0.45500000000000002</v>
      </c>
      <c r="E189" s="46">
        <v>0.307</v>
      </c>
      <c r="F189" s="47">
        <v>32.527472527472533</v>
      </c>
      <c r="G189" s="48">
        <v>1</v>
      </c>
      <c r="H189" s="47">
        <v>31.543484429999996</v>
      </c>
      <c r="I189" s="47">
        <v>26.689573289999998</v>
      </c>
      <c r="J189" s="46">
        <v>0.49347391138666369</v>
      </c>
      <c r="K189" s="47">
        <v>46.137650000000001</v>
      </c>
      <c r="L189" s="46">
        <v>0.19358592494451138</v>
      </c>
      <c r="M189" s="47">
        <v>21.803229999999999</v>
      </c>
      <c r="N189" s="46">
        <v>0.30426317500732708</v>
      </c>
      <c r="O189" s="47">
        <v>18.8</v>
      </c>
      <c r="P189" s="47">
        <v>29.4</v>
      </c>
      <c r="Q189" s="47">
        <v>24.71</v>
      </c>
      <c r="R189" s="47">
        <v>36.700000000000003</v>
      </c>
      <c r="S189" s="34" t="s">
        <v>1423</v>
      </c>
    </row>
    <row r="190" spans="1:19" ht="14.25" x14ac:dyDescent="0.25">
      <c r="A190" s="35">
        <v>184</v>
      </c>
      <c r="B190" s="35" t="str">
        <f>VLOOKUP(IHDI[[#This Row],[Country]],CountryList[],2,FALSE)</f>
        <v>BFA</v>
      </c>
      <c r="C190" s="45" t="s">
        <v>199</v>
      </c>
      <c r="D190" s="46">
        <v>0.44900000000000001</v>
      </c>
      <c r="E190" s="46">
        <v>0.315</v>
      </c>
      <c r="F190" s="47">
        <v>29.84409799554566</v>
      </c>
      <c r="G190" s="48">
        <v>5</v>
      </c>
      <c r="H190" s="47">
        <v>29.275306110000002</v>
      </c>
      <c r="I190" s="47">
        <v>31.361389160000002</v>
      </c>
      <c r="J190" s="46">
        <v>0.41467858342191755</v>
      </c>
      <c r="K190" s="47">
        <v>39.152794120000003</v>
      </c>
      <c r="L190" s="46">
        <v>0.19741630944463281</v>
      </c>
      <c r="M190" s="47">
        <v>17.311735049999999</v>
      </c>
      <c r="N190" s="46">
        <v>0.38133827770500228</v>
      </c>
      <c r="O190" s="47">
        <v>14.1</v>
      </c>
      <c r="P190" s="47">
        <v>37.5</v>
      </c>
      <c r="Q190" s="47">
        <v>14.56</v>
      </c>
      <c r="R190" s="47">
        <v>47.3</v>
      </c>
      <c r="S190" s="34" t="s">
        <v>1423</v>
      </c>
    </row>
    <row r="191" spans="1:19" ht="14.25" x14ac:dyDescent="0.25">
      <c r="A191" s="35">
        <v>185</v>
      </c>
      <c r="B191" s="35" t="str">
        <f>VLOOKUP(IHDI[[#This Row],[Country]],CountryList[],2,FALSE)</f>
        <v>MOZ</v>
      </c>
      <c r="C191" s="45" t="s">
        <v>146</v>
      </c>
      <c r="D191" s="46">
        <v>0.44600000000000001</v>
      </c>
      <c r="E191" s="46">
        <v>0.3</v>
      </c>
      <c r="F191" s="47">
        <v>32.735426008968616</v>
      </c>
      <c r="G191" s="48">
        <v>0</v>
      </c>
      <c r="H191" s="47">
        <v>32.408422710000004</v>
      </c>
      <c r="I191" s="47">
        <v>28.299297330000002</v>
      </c>
      <c r="J191" s="46">
        <v>0.43378594189029979</v>
      </c>
      <c r="K191" s="47">
        <v>40.531430800000003</v>
      </c>
      <c r="L191" s="46">
        <v>0.23219704055383128</v>
      </c>
      <c r="M191" s="47">
        <v>28.394539999999999</v>
      </c>
      <c r="N191" s="46">
        <v>0.26860406907069595</v>
      </c>
      <c r="O191" s="47">
        <v>11.8</v>
      </c>
      <c r="P191" s="47">
        <v>45.5</v>
      </c>
      <c r="Q191" s="47">
        <v>31.11</v>
      </c>
      <c r="R191" s="47">
        <v>54</v>
      </c>
      <c r="S191" s="34" t="s">
        <v>1423</v>
      </c>
    </row>
    <row r="192" spans="1:19" ht="14.25" x14ac:dyDescent="0.25">
      <c r="A192" s="35">
        <v>186</v>
      </c>
      <c r="B192" s="35" t="str">
        <f>VLOOKUP(IHDI[[#This Row],[Country]],CountryList[],2,FALSE)</f>
        <v>MLI</v>
      </c>
      <c r="C192" s="45" t="s">
        <v>179</v>
      </c>
      <c r="D192" s="46">
        <v>0.42799999999999999</v>
      </c>
      <c r="E192" s="46">
        <v>0.29099999999999998</v>
      </c>
      <c r="F192" s="47">
        <v>32.00934579439253</v>
      </c>
      <c r="G192" s="48">
        <v>-2</v>
      </c>
      <c r="H192" s="47">
        <v>31.077906170000002</v>
      </c>
      <c r="I192" s="47">
        <v>32.810348509999997</v>
      </c>
      <c r="J192" s="46">
        <v>0.40253216838964406</v>
      </c>
      <c r="K192" s="47">
        <v>43.859650000000002</v>
      </c>
      <c r="L192" s="46">
        <v>0.15898693891154053</v>
      </c>
      <c r="M192" s="47">
        <v>16.56372</v>
      </c>
      <c r="N192" s="46">
        <v>0.38566050360880372</v>
      </c>
      <c r="O192" s="47">
        <v>18.7</v>
      </c>
      <c r="P192" s="47">
        <v>28.2</v>
      </c>
      <c r="Q192" s="47">
        <v>9.69</v>
      </c>
      <c r="R192" s="47">
        <v>36.1</v>
      </c>
      <c r="S192" s="34" t="s">
        <v>1423</v>
      </c>
    </row>
    <row r="193" spans="1:19" ht="14.25" x14ac:dyDescent="0.25">
      <c r="A193" s="35">
        <v>187</v>
      </c>
      <c r="B193" s="35" t="str">
        <f>VLOOKUP(IHDI[[#This Row],[Country]],CountryList[],2,FALSE)</f>
        <v>BDI</v>
      </c>
      <c r="C193" s="45" t="s">
        <v>233</v>
      </c>
      <c r="D193" s="46">
        <v>0.42599999999999999</v>
      </c>
      <c r="E193" s="46">
        <v>0.30199999999999999</v>
      </c>
      <c r="F193" s="47">
        <v>29.107981220657276</v>
      </c>
      <c r="G193" s="48">
        <v>3</v>
      </c>
      <c r="H193" s="47">
        <v>28.674652869999999</v>
      </c>
      <c r="I193" s="47">
        <v>25.606418609999999</v>
      </c>
      <c r="J193" s="46">
        <v>0.47683653282725436</v>
      </c>
      <c r="K193" s="47">
        <v>39.488210000000002</v>
      </c>
      <c r="L193" s="46">
        <v>0.24335559550270663</v>
      </c>
      <c r="M193" s="47">
        <v>20.92933</v>
      </c>
      <c r="N193" s="46">
        <v>0.23772524008256807</v>
      </c>
      <c r="O193" s="47">
        <v>17.899999999999999</v>
      </c>
      <c r="P193" s="47">
        <v>31</v>
      </c>
      <c r="Q193" s="47">
        <v>14.74</v>
      </c>
      <c r="R193" s="47">
        <v>38.6</v>
      </c>
      <c r="S193" s="34" t="s">
        <v>1423</v>
      </c>
    </row>
    <row r="194" spans="1:19" ht="14.25" x14ac:dyDescent="0.25">
      <c r="A194" s="35">
        <v>188</v>
      </c>
      <c r="B194" s="35" t="str">
        <f>VLOOKUP(IHDI[[#This Row],[Country]],CountryList[],2,FALSE)</f>
        <v>CAF</v>
      </c>
      <c r="C194" s="45" t="s">
        <v>239</v>
      </c>
      <c r="D194" s="46">
        <v>0.40400000000000003</v>
      </c>
      <c r="E194" s="46">
        <v>0.24</v>
      </c>
      <c r="F194" s="47">
        <v>40.594059405940598</v>
      </c>
      <c r="G194" s="48">
        <v>-3</v>
      </c>
      <c r="H194" s="47">
        <v>40.139813476666667</v>
      </c>
      <c r="I194" s="47">
        <v>36.027000430000001</v>
      </c>
      <c r="J194" s="46">
        <v>0.33359163515773521</v>
      </c>
      <c r="K194" s="47">
        <v>35.197850000000003</v>
      </c>
      <c r="L194" s="46">
        <v>0.23834539865455143</v>
      </c>
      <c r="M194" s="47">
        <v>49.194589999999998</v>
      </c>
      <c r="N194" s="46">
        <v>0.17406065769108039</v>
      </c>
      <c r="O194" s="47">
        <v>10.3</v>
      </c>
      <c r="P194" s="47">
        <v>46.2</v>
      </c>
      <c r="Q194" s="47">
        <v>31</v>
      </c>
      <c r="R194" s="47">
        <v>56.2</v>
      </c>
      <c r="S194" s="34" t="s">
        <v>1423</v>
      </c>
    </row>
    <row r="195" spans="1:19" ht="14.25" x14ac:dyDescent="0.25">
      <c r="A195" s="35">
        <v>189</v>
      </c>
      <c r="B195" s="35" t="str">
        <f>VLOOKUP(IHDI[[#This Row],[Country]],CountryList[],2,FALSE)</f>
        <v>NER</v>
      </c>
      <c r="C195" s="45" t="s">
        <v>208</v>
      </c>
      <c r="D195" s="46">
        <v>0.4</v>
      </c>
      <c r="E195" s="46">
        <v>0.29199999999999998</v>
      </c>
      <c r="F195" s="47">
        <v>27.000000000000014</v>
      </c>
      <c r="G195" s="48">
        <v>2</v>
      </c>
      <c r="H195" s="47">
        <v>26.710599860000002</v>
      </c>
      <c r="I195" s="47">
        <v>28.73307037</v>
      </c>
      <c r="J195" s="46">
        <v>0.45584849944242606</v>
      </c>
      <c r="K195" s="47">
        <v>34.964829999999999</v>
      </c>
      <c r="L195" s="46">
        <v>0.17156951225208472</v>
      </c>
      <c r="M195" s="47">
        <v>16.43389921</v>
      </c>
      <c r="N195" s="46">
        <v>0.31779876550126823</v>
      </c>
      <c r="O195" s="47">
        <v>19</v>
      </c>
      <c r="P195" s="47">
        <v>31.1</v>
      </c>
      <c r="Q195" s="47">
        <v>11.6</v>
      </c>
      <c r="R195" s="47">
        <v>37.299999999999997</v>
      </c>
      <c r="S195" s="34" t="s">
        <v>1423</v>
      </c>
    </row>
    <row r="196" spans="1:19" ht="14.25" x14ac:dyDescent="0.25">
      <c r="A196" s="35">
        <v>190</v>
      </c>
      <c r="B196" s="35" t="str">
        <f>VLOOKUP(IHDI[[#This Row],[Country]],CountryList[],2,FALSE)</f>
        <v>TCD</v>
      </c>
      <c r="C196" s="45" t="s">
        <v>224</v>
      </c>
      <c r="D196" s="46">
        <v>0.39400000000000002</v>
      </c>
      <c r="E196" s="46">
        <v>0.251</v>
      </c>
      <c r="F196" s="47">
        <v>36.294416243654823</v>
      </c>
      <c r="G196" s="48">
        <v>1</v>
      </c>
      <c r="H196" s="47">
        <v>35.997979776666668</v>
      </c>
      <c r="I196" s="47">
        <v>38.558849330000001</v>
      </c>
      <c r="J196" s="46">
        <v>0.30744584646184892</v>
      </c>
      <c r="K196" s="47">
        <v>42.932899999999997</v>
      </c>
      <c r="L196" s="46">
        <v>0.17634436754255572</v>
      </c>
      <c r="M196" s="47">
        <v>26.502189999999999</v>
      </c>
      <c r="N196" s="46">
        <v>0.2901167234547618</v>
      </c>
      <c r="O196" s="47">
        <v>18.2</v>
      </c>
      <c r="P196" s="47">
        <v>29.7</v>
      </c>
      <c r="Q196" s="47">
        <v>15.71</v>
      </c>
      <c r="R196" s="47">
        <v>37.5</v>
      </c>
      <c r="S196" s="34" t="s">
        <v>1423</v>
      </c>
    </row>
    <row r="197" spans="1:19" ht="14.25" x14ac:dyDescent="0.25">
      <c r="A197" s="35">
        <v>191</v>
      </c>
      <c r="B197" s="35" t="str">
        <f>VLOOKUP(IHDI[[#This Row],[Country]],CountryList[],2,FALSE)</f>
        <v>SSD</v>
      </c>
      <c r="C197" s="45" t="s">
        <v>227</v>
      </c>
      <c r="D197" s="46">
        <v>0.38500000000000001</v>
      </c>
      <c r="E197" s="46">
        <v>0.245</v>
      </c>
      <c r="F197" s="47">
        <v>36.363636363636367</v>
      </c>
      <c r="G197" s="48">
        <v>1</v>
      </c>
      <c r="H197" s="47">
        <v>36.259866859999995</v>
      </c>
      <c r="I197" s="47">
        <v>36.974090580000002</v>
      </c>
      <c r="J197" s="46">
        <v>0.33912981340713594</v>
      </c>
      <c r="K197" s="47">
        <v>39.552549999999997</v>
      </c>
      <c r="L197" s="46">
        <v>0.20844090869636464</v>
      </c>
      <c r="M197" s="47">
        <v>32.252960000000002</v>
      </c>
      <c r="N197" s="46">
        <v>0.20859534913577513</v>
      </c>
      <c r="O197" s="47">
        <v>12.5</v>
      </c>
      <c r="P197" s="47">
        <v>33.200000000000003</v>
      </c>
      <c r="Q197" s="47">
        <v>15.53</v>
      </c>
      <c r="R197" s="47">
        <v>44.1</v>
      </c>
      <c r="S197" s="34" t="s">
        <v>1423</v>
      </c>
    </row>
    <row r="198" spans="1:19" ht="14.25" x14ac:dyDescent="0.25">
      <c r="A198" s="35">
        <v>192</v>
      </c>
      <c r="B198" s="35" t="str">
        <f>VLOOKUP(IHDI[[#This Row],[Country]],CountryList[],2,FALSE)</f>
        <v>PRK</v>
      </c>
      <c r="C198" s="45" t="s">
        <v>236</v>
      </c>
      <c r="D198" s="49" t="s">
        <v>1351</v>
      </c>
      <c r="E198" s="49" t="s">
        <v>1351</v>
      </c>
      <c r="F198" s="49" t="s">
        <v>1351</v>
      </c>
      <c r="G198" s="49" t="s">
        <v>1351</v>
      </c>
      <c r="H198" s="49" t="s">
        <v>1351</v>
      </c>
      <c r="I198" s="47">
        <v>10.961002349999999</v>
      </c>
      <c r="J198" s="46">
        <v>0.72990745696637305</v>
      </c>
      <c r="K198" s="49" t="s">
        <v>1351</v>
      </c>
      <c r="L198" s="49" t="s">
        <v>1351</v>
      </c>
      <c r="M198" s="49" t="s">
        <v>1351</v>
      </c>
      <c r="N198" s="49" t="s">
        <v>1351</v>
      </c>
      <c r="O198" s="49" t="s">
        <v>1351</v>
      </c>
      <c r="P198" s="49" t="s">
        <v>1351</v>
      </c>
      <c r="Q198" s="47">
        <v>14.76</v>
      </c>
      <c r="R198" s="49" t="s">
        <v>1351</v>
      </c>
      <c r="S198" s="34" t="s">
        <v>1424</v>
      </c>
    </row>
    <row r="199" spans="1:19" ht="14.25" x14ac:dyDescent="0.25">
      <c r="A199" s="35">
        <v>193</v>
      </c>
      <c r="B199" s="35" t="str">
        <f>VLOOKUP(IHDI[[#This Row],[Country]],CountryList[],2,FALSE)</f>
        <v>MCO</v>
      </c>
      <c r="C199" s="45" t="s">
        <v>456</v>
      </c>
      <c r="D199" s="49" t="s">
        <v>1351</v>
      </c>
      <c r="E199" s="49" t="s">
        <v>1351</v>
      </c>
      <c r="F199" s="49" t="s">
        <v>1351</v>
      </c>
      <c r="G199" s="49" t="s">
        <v>1351</v>
      </c>
      <c r="H199" s="49" t="s">
        <v>1351</v>
      </c>
      <c r="I199" s="47">
        <v>3.4284327029999999</v>
      </c>
      <c r="J199" s="46">
        <v>0.96571567297000005</v>
      </c>
      <c r="K199" s="49" t="s">
        <v>1351</v>
      </c>
      <c r="L199" s="49" t="s">
        <v>1351</v>
      </c>
      <c r="M199" s="49" t="s">
        <v>1351</v>
      </c>
      <c r="N199" s="49" t="s">
        <v>1351</v>
      </c>
      <c r="O199" s="49" t="s">
        <v>1351</v>
      </c>
      <c r="P199" s="49" t="s">
        <v>1351</v>
      </c>
      <c r="Q199" s="49" t="s">
        <v>1351</v>
      </c>
      <c r="R199" s="49" t="s">
        <v>1351</v>
      </c>
      <c r="S199" s="34" t="s">
        <v>1424</v>
      </c>
    </row>
    <row r="200" spans="1:19" ht="14.25" x14ac:dyDescent="0.25">
      <c r="A200" s="35">
        <v>194</v>
      </c>
      <c r="B200" s="35" t="str">
        <f>VLOOKUP(IHDI[[#This Row],[Country]],CountryList[],2,FALSE)</f>
        <v>NRU</v>
      </c>
      <c r="C200" s="45" t="s">
        <v>260</v>
      </c>
      <c r="D200" s="49" t="s">
        <v>1351</v>
      </c>
      <c r="E200" s="49" t="s">
        <v>1351</v>
      </c>
      <c r="F200" s="49" t="s">
        <v>1351</v>
      </c>
      <c r="G200" s="49" t="s">
        <v>1351</v>
      </c>
      <c r="H200" s="49" t="s">
        <v>1351</v>
      </c>
      <c r="I200" s="47">
        <v>13.45940208</v>
      </c>
      <c r="J200" s="46">
        <v>0.580714039919483</v>
      </c>
      <c r="K200" s="49" t="s">
        <v>1351</v>
      </c>
      <c r="L200" s="49" t="s">
        <v>1351</v>
      </c>
      <c r="M200" s="49" t="s">
        <v>1351</v>
      </c>
      <c r="N200" s="49" t="s">
        <v>1351</v>
      </c>
      <c r="O200" s="47">
        <v>19.399999999999999</v>
      </c>
      <c r="P200" s="47">
        <v>27.3</v>
      </c>
      <c r="Q200" s="49" t="s">
        <v>1351</v>
      </c>
      <c r="R200" s="47">
        <v>34.799999999999997</v>
      </c>
      <c r="S200" s="34" t="s">
        <v>1424</v>
      </c>
    </row>
    <row r="201" spans="1:19" ht="14.25" x14ac:dyDescent="0.25">
      <c r="A201" s="35">
        <v>195</v>
      </c>
      <c r="B201" s="35" t="str">
        <f>VLOOKUP(IHDI[[#This Row],[Country]],CountryList[],2,FALSE)</f>
        <v>SOM</v>
      </c>
      <c r="C201" s="45" t="s">
        <v>183</v>
      </c>
      <c r="D201" s="49" t="s">
        <v>1351</v>
      </c>
      <c r="E201" s="49" t="s">
        <v>1351</v>
      </c>
      <c r="F201" s="49" t="s">
        <v>1351</v>
      </c>
      <c r="G201" s="49" t="s">
        <v>1351</v>
      </c>
      <c r="H201" s="49" t="s">
        <v>1351</v>
      </c>
      <c r="I201" s="47">
        <v>38.331798550000002</v>
      </c>
      <c r="J201" s="46">
        <v>0.33471886886406688</v>
      </c>
      <c r="K201" s="49" t="s">
        <v>1351</v>
      </c>
      <c r="L201" s="49" t="s">
        <v>1351</v>
      </c>
      <c r="M201" s="47">
        <v>24.35</v>
      </c>
      <c r="N201" s="46">
        <v>0.26515985161250843</v>
      </c>
      <c r="O201" s="49" t="s">
        <v>1351</v>
      </c>
      <c r="P201" s="49" t="s">
        <v>1351</v>
      </c>
      <c r="Q201" s="47">
        <v>12.44</v>
      </c>
      <c r="R201" s="47">
        <v>36.799999999999997</v>
      </c>
      <c r="S201" s="34" t="s">
        <v>1424</v>
      </c>
    </row>
    <row r="202" spans="1:19" ht="14.25" x14ac:dyDescent="0.25">
      <c r="C202" s="45"/>
      <c r="D202" s="49"/>
      <c r="E202" s="49"/>
      <c r="F202" s="49"/>
      <c r="G202" s="49"/>
      <c r="H202" s="49"/>
      <c r="I202" s="47"/>
      <c r="J202" s="46"/>
      <c r="K202" s="49"/>
      <c r="L202" s="49"/>
      <c r="M202" s="47"/>
      <c r="N202" s="46"/>
      <c r="O202" s="49"/>
      <c r="P202" s="49"/>
      <c r="Q202" s="47"/>
      <c r="R202" s="47"/>
    </row>
    <row r="203" spans="1:19" ht="15" x14ac:dyDescent="0.25">
      <c r="C203" s="61" t="s">
        <v>1352</v>
      </c>
      <c r="D203" s="41" t="s">
        <v>1366</v>
      </c>
      <c r="E203" s="41" t="s">
        <v>1426</v>
      </c>
      <c r="F203" s="41" t="s">
        <v>1427</v>
      </c>
      <c r="G203" s="41" t="s">
        <v>1428</v>
      </c>
      <c r="H203" s="41" t="s">
        <v>1429</v>
      </c>
      <c r="I203" s="41" t="s">
        <v>1430</v>
      </c>
      <c r="J203" s="41" t="s">
        <v>1433</v>
      </c>
      <c r="K203" s="41" t="s">
        <v>1431</v>
      </c>
      <c r="L203" s="41" t="s">
        <v>1434</v>
      </c>
      <c r="M203" s="41" t="s">
        <v>1432</v>
      </c>
      <c r="N203" s="41" t="s">
        <v>1435</v>
      </c>
      <c r="O203" s="55" t="s">
        <v>1436</v>
      </c>
      <c r="P203" s="55" t="s">
        <v>1437</v>
      </c>
      <c r="Q203" s="41" t="s">
        <v>1438</v>
      </c>
      <c r="R203" s="55" t="s">
        <v>1385</v>
      </c>
    </row>
    <row r="204" spans="1:19" ht="14.25" x14ac:dyDescent="0.25">
      <c r="C204" s="45" t="s">
        <v>1353</v>
      </c>
      <c r="D204" s="46">
        <v>0.89600000000000002</v>
      </c>
      <c r="E204" s="46">
        <v>0.80500000000000005</v>
      </c>
      <c r="F204" s="47">
        <v>10.15625</v>
      </c>
      <c r="G204" s="49" t="s">
        <v>1354</v>
      </c>
      <c r="H204" s="47">
        <v>9.9296758184469507</v>
      </c>
      <c r="I204" s="47">
        <v>4.6756087231348475</v>
      </c>
      <c r="J204" s="46">
        <v>0.85823190560342988</v>
      </c>
      <c r="K204" s="47">
        <v>6.314298214425877</v>
      </c>
      <c r="L204" s="46">
        <v>0.81439138376401454</v>
      </c>
      <c r="M204" s="47">
        <v>18.799120517780132</v>
      </c>
      <c r="N204" s="46">
        <v>0.74590072391671791</v>
      </c>
      <c r="O204" s="47">
        <v>18.434136666606307</v>
      </c>
      <c r="P204" s="47">
        <v>27.64862175901969</v>
      </c>
      <c r="Q204" s="47">
        <v>15.802447839483266</v>
      </c>
      <c r="R204" s="49" t="s">
        <v>1354</v>
      </c>
    </row>
    <row r="205" spans="1:19" ht="14.25" x14ac:dyDescent="0.25">
      <c r="C205" s="45" t="s">
        <v>1355</v>
      </c>
      <c r="D205" s="46">
        <v>0.754</v>
      </c>
      <c r="E205" s="46">
        <v>0.627</v>
      </c>
      <c r="F205" s="47">
        <v>16.843501326259947</v>
      </c>
      <c r="G205" s="49" t="s">
        <v>1354</v>
      </c>
      <c r="H205" s="47">
        <v>16.474410514842507</v>
      </c>
      <c r="I205" s="47">
        <v>8.0123369317255992</v>
      </c>
      <c r="J205" s="46">
        <v>0.7742402557406256</v>
      </c>
      <c r="K205" s="47">
        <v>13.861983674102094</v>
      </c>
      <c r="L205" s="46">
        <v>0.5793188516415122</v>
      </c>
      <c r="M205" s="47">
        <v>27.548910938699823</v>
      </c>
      <c r="N205" s="46">
        <v>0.54958505872941421</v>
      </c>
      <c r="O205" s="47">
        <v>17.007900839658472</v>
      </c>
      <c r="P205" s="47">
        <v>30.993484675466981</v>
      </c>
      <c r="Q205" s="47">
        <v>16.849433595305225</v>
      </c>
      <c r="R205" s="49" t="s">
        <v>1354</v>
      </c>
    </row>
    <row r="206" spans="1:19" ht="14.25" x14ac:dyDescent="0.25">
      <c r="C206" s="45" t="s">
        <v>1356</v>
      </c>
      <c r="D206" s="46">
        <v>0.63600000000000001</v>
      </c>
      <c r="E206" s="46">
        <v>0.48099999999999998</v>
      </c>
      <c r="F206" s="47">
        <v>24.371069182389938</v>
      </c>
      <c r="G206" s="49" t="s">
        <v>1354</v>
      </c>
      <c r="H206" s="47">
        <v>23.951523909056959</v>
      </c>
      <c r="I206" s="47">
        <v>17.274398314260353</v>
      </c>
      <c r="J206" s="46">
        <v>0.60374821150436286</v>
      </c>
      <c r="K206" s="47">
        <v>33.611860220479052</v>
      </c>
      <c r="L206" s="46">
        <v>0.37235564524856291</v>
      </c>
      <c r="M206" s="47">
        <v>20.968313192431474</v>
      </c>
      <c r="N206" s="46">
        <v>0.49562463185889033</v>
      </c>
      <c r="O206" s="47">
        <v>19.004494158364835</v>
      </c>
      <c r="P206" s="47">
        <v>30.328714557516868</v>
      </c>
      <c r="Q206" s="47">
        <v>20.283802863083988</v>
      </c>
      <c r="R206" s="49" t="s">
        <v>1354</v>
      </c>
    </row>
    <row r="207" spans="1:19" ht="14.25" x14ac:dyDescent="0.25">
      <c r="C207" s="45" t="s">
        <v>1357</v>
      </c>
      <c r="D207" s="46">
        <v>0.51800000000000002</v>
      </c>
      <c r="E207" s="46">
        <v>0.35899999999999999</v>
      </c>
      <c r="F207" s="47">
        <v>30.6949806949807</v>
      </c>
      <c r="G207" s="49" t="s">
        <v>1354</v>
      </c>
      <c r="H207" s="47">
        <v>30.296169696353548</v>
      </c>
      <c r="I207" s="47">
        <v>28.918103289464398</v>
      </c>
      <c r="J207" s="46">
        <v>0.45176363051652713</v>
      </c>
      <c r="K207" s="47">
        <v>38.878117355074984</v>
      </c>
      <c r="L207" s="46">
        <v>0.25962560731012529</v>
      </c>
      <c r="M207" s="47">
        <v>23.092288444521266</v>
      </c>
      <c r="N207" s="46">
        <v>0.39548169199723476</v>
      </c>
      <c r="O207" s="47">
        <v>18.6358987255804</v>
      </c>
      <c r="P207" s="47">
        <v>29.528136192587159</v>
      </c>
      <c r="Q207" s="47">
        <v>15.757902960530117</v>
      </c>
      <c r="R207" s="49" t="s">
        <v>1354</v>
      </c>
    </row>
    <row r="208" spans="1:19" ht="15" x14ac:dyDescent="0.25">
      <c r="C208" s="45"/>
      <c r="D208" s="41" t="s">
        <v>1366</v>
      </c>
      <c r="E208" s="41" t="s">
        <v>1426</v>
      </c>
      <c r="F208" s="41" t="s">
        <v>1427</v>
      </c>
      <c r="G208" s="41" t="s">
        <v>1428</v>
      </c>
      <c r="H208" s="41" t="s">
        <v>1429</v>
      </c>
      <c r="I208" s="41" t="s">
        <v>1430</v>
      </c>
      <c r="J208" s="41" t="s">
        <v>1433</v>
      </c>
      <c r="K208" s="41" t="s">
        <v>1431</v>
      </c>
      <c r="L208" s="41" t="s">
        <v>1434</v>
      </c>
      <c r="M208" s="41" t="s">
        <v>1432</v>
      </c>
      <c r="N208" s="41" t="s">
        <v>1435</v>
      </c>
      <c r="O208" s="40" t="s">
        <v>1436</v>
      </c>
      <c r="P208" s="40" t="s">
        <v>1437</v>
      </c>
      <c r="Q208" s="41" t="s">
        <v>1438</v>
      </c>
      <c r="R208" s="40" t="s">
        <v>1385</v>
      </c>
    </row>
    <row r="209" spans="3:18" ht="15" x14ac:dyDescent="0.25">
      <c r="C209" s="32" t="s">
        <v>1358</v>
      </c>
      <c r="D209" s="46">
        <v>0.68500000000000005</v>
      </c>
      <c r="E209" s="46">
        <v>0.53800000000000003</v>
      </c>
      <c r="F209" s="47">
        <v>21.459854014598545</v>
      </c>
      <c r="G209" s="49" t="s">
        <v>1354</v>
      </c>
      <c r="H209" s="47">
        <v>21.390039306676183</v>
      </c>
      <c r="I209" s="47">
        <v>14.902667287256913</v>
      </c>
      <c r="J209" s="46">
        <v>0.65285004969450622</v>
      </c>
      <c r="K209" s="47">
        <v>25.034175999822924</v>
      </c>
      <c r="L209" s="46">
        <v>0.44502708333866309</v>
      </c>
      <c r="M209" s="47">
        <v>24.233274632948707</v>
      </c>
      <c r="N209" s="46">
        <v>0.53484528679720633</v>
      </c>
      <c r="O209" s="47">
        <v>17.996284746379779</v>
      </c>
      <c r="P209" s="47">
        <v>30.418154820331974</v>
      </c>
      <c r="Q209" s="47">
        <v>17.898383584249256</v>
      </c>
      <c r="R209" s="49" t="s">
        <v>1354</v>
      </c>
    </row>
    <row r="210" spans="3:18" ht="14.25" x14ac:dyDescent="0.25">
      <c r="C210" s="45"/>
      <c r="D210" s="46"/>
      <c r="E210" s="46"/>
      <c r="F210" s="47"/>
      <c r="G210" s="49"/>
      <c r="H210" s="47"/>
      <c r="I210" s="47"/>
      <c r="J210" s="46"/>
      <c r="K210" s="47"/>
      <c r="L210" s="46"/>
      <c r="M210" s="47"/>
      <c r="N210" s="46"/>
      <c r="O210" s="47"/>
      <c r="P210" s="47"/>
      <c r="Q210" s="47"/>
      <c r="R210" s="49"/>
    </row>
    <row r="211" spans="3:18" ht="15" x14ac:dyDescent="0.25">
      <c r="C211" s="61" t="s">
        <v>1359</v>
      </c>
      <c r="D211" s="41" t="s">
        <v>1366</v>
      </c>
      <c r="E211" s="41" t="s">
        <v>1426</v>
      </c>
      <c r="F211" s="41" t="s">
        <v>1427</v>
      </c>
      <c r="G211" s="41" t="s">
        <v>1428</v>
      </c>
      <c r="H211" s="41" t="s">
        <v>1429</v>
      </c>
      <c r="I211" s="41" t="s">
        <v>1430</v>
      </c>
      <c r="J211" s="41" t="s">
        <v>1433</v>
      </c>
      <c r="K211" s="41" t="s">
        <v>1431</v>
      </c>
      <c r="L211" s="41" t="s">
        <v>1434</v>
      </c>
      <c r="M211" s="41" t="s">
        <v>1432</v>
      </c>
      <c r="N211" s="41" t="s">
        <v>1435</v>
      </c>
      <c r="O211" s="55" t="s">
        <v>1436</v>
      </c>
      <c r="P211" s="55" t="s">
        <v>1437</v>
      </c>
      <c r="Q211" s="41" t="s">
        <v>1438</v>
      </c>
      <c r="R211" s="55" t="s">
        <v>1385</v>
      </c>
    </row>
    <row r="212" spans="3:18" ht="14.25" x14ac:dyDescent="0.25">
      <c r="C212" s="45" t="s">
        <v>1360</v>
      </c>
      <c r="D212" s="46">
        <v>0.70799999999999996</v>
      </c>
      <c r="E212" s="46">
        <v>0.53400000000000003</v>
      </c>
      <c r="F212" s="47">
        <v>24.576271186440668</v>
      </c>
      <c r="G212" s="49" t="s">
        <v>1354</v>
      </c>
      <c r="H212" s="47">
        <v>24.188600980771366</v>
      </c>
      <c r="I212" s="47">
        <v>14.114357232562844</v>
      </c>
      <c r="J212" s="46">
        <v>0.67248511252079846</v>
      </c>
      <c r="K212" s="47">
        <v>33.130223850878835</v>
      </c>
      <c r="L212" s="46">
        <v>0.40842192818538964</v>
      </c>
      <c r="M212" s="47">
        <v>25.321221858872416</v>
      </c>
      <c r="N212" s="46">
        <v>0.55335189185703737</v>
      </c>
      <c r="O212" s="47">
        <v>20.848219480373107</v>
      </c>
      <c r="P212" s="47">
        <v>26.632814792295218</v>
      </c>
      <c r="Q212" s="47">
        <v>17.906912053971922</v>
      </c>
      <c r="R212" s="49" t="s">
        <v>1354</v>
      </c>
    </row>
    <row r="213" spans="3:18" ht="14.25" x14ac:dyDescent="0.25">
      <c r="C213" s="45" t="s">
        <v>39</v>
      </c>
      <c r="D213" s="46">
        <v>0.749</v>
      </c>
      <c r="E213" s="46">
        <v>0.63</v>
      </c>
      <c r="F213" s="47">
        <v>15.887850467289722</v>
      </c>
      <c r="G213" s="49" t="s">
        <v>1354</v>
      </c>
      <c r="H213" s="47">
        <v>15.537360358917084</v>
      </c>
      <c r="I213" s="47">
        <v>7.8802011779240679</v>
      </c>
      <c r="J213" s="46">
        <v>0.78769018182496853</v>
      </c>
      <c r="K213" s="47">
        <v>13.361986913365122</v>
      </c>
      <c r="L213" s="46">
        <v>0.55891177574636475</v>
      </c>
      <c r="M213" s="47">
        <v>25.369892985462069</v>
      </c>
      <c r="N213" s="46">
        <v>0.56914422854581193</v>
      </c>
      <c r="O213" s="47">
        <v>17.624105267787623</v>
      </c>
      <c r="P213" s="47">
        <v>29.478326976812678</v>
      </c>
      <c r="Q213" s="47">
        <v>15.099518281676808</v>
      </c>
      <c r="R213" s="49" t="s">
        <v>1354</v>
      </c>
    </row>
    <row r="214" spans="3:18" ht="14.25" x14ac:dyDescent="0.25">
      <c r="C214" s="45" t="s">
        <v>38</v>
      </c>
      <c r="D214" s="46">
        <v>0.79600000000000004</v>
      </c>
      <c r="E214" s="46">
        <v>0.71399999999999997</v>
      </c>
      <c r="F214" s="47">
        <v>10.301507537688448</v>
      </c>
      <c r="G214" s="49" t="s">
        <v>1354</v>
      </c>
      <c r="H214" s="47">
        <v>10.277559182930943</v>
      </c>
      <c r="I214" s="47">
        <v>7.3170088920062479</v>
      </c>
      <c r="J214" s="46">
        <v>0.75367706477763996</v>
      </c>
      <c r="K214" s="47">
        <v>6.9668663676145934</v>
      </c>
      <c r="L214" s="46">
        <v>0.72646608586031525</v>
      </c>
      <c r="M214" s="47">
        <v>16.548802289171991</v>
      </c>
      <c r="N214" s="46">
        <v>0.66374135630955167</v>
      </c>
      <c r="O214" s="47">
        <v>19.677848761031203</v>
      </c>
      <c r="P214" s="47">
        <v>26.71559526453494</v>
      </c>
      <c r="Q214" s="47">
        <v>15.29463229924632</v>
      </c>
      <c r="R214" s="49" t="s">
        <v>1354</v>
      </c>
    </row>
    <row r="215" spans="3:18" ht="14.25" x14ac:dyDescent="0.25">
      <c r="C215" s="45" t="s">
        <v>44</v>
      </c>
      <c r="D215" s="46">
        <v>0.754</v>
      </c>
      <c r="E215" s="46">
        <v>0.60099999999999998</v>
      </c>
      <c r="F215" s="47">
        <v>20.291777188328918</v>
      </c>
      <c r="G215" s="49" t="s">
        <v>1354</v>
      </c>
      <c r="H215" s="47">
        <v>19.608799110366782</v>
      </c>
      <c r="I215" s="47">
        <v>10.093222695559859</v>
      </c>
      <c r="J215" s="46">
        <v>0.7206358759614836</v>
      </c>
      <c r="K215" s="47">
        <v>14.802601295677784</v>
      </c>
      <c r="L215" s="46">
        <v>0.60502449994075913</v>
      </c>
      <c r="M215" s="47">
        <v>33.930573339862704</v>
      </c>
      <c r="N215" s="46">
        <v>0.49682837476971109</v>
      </c>
      <c r="O215" s="47">
        <v>13.556707414301396</v>
      </c>
      <c r="P215" s="47">
        <v>36.708343841544369</v>
      </c>
      <c r="Q215" s="47">
        <v>23.714115680606451</v>
      </c>
      <c r="R215" s="49" t="s">
        <v>1354</v>
      </c>
    </row>
    <row r="216" spans="3:18" ht="14.25" x14ac:dyDescent="0.25">
      <c r="C216" s="45" t="s">
        <v>52</v>
      </c>
      <c r="D216" s="46">
        <v>0.63200000000000001</v>
      </c>
      <c r="E216" s="46">
        <v>0.47599999999999998</v>
      </c>
      <c r="F216" s="47">
        <v>24.683544303797479</v>
      </c>
      <c r="G216" s="49" t="s">
        <v>1354</v>
      </c>
      <c r="H216" s="47">
        <v>24.251593738880093</v>
      </c>
      <c r="I216" s="47">
        <v>17.637374460616105</v>
      </c>
      <c r="J216" s="46">
        <v>0.6063857117537711</v>
      </c>
      <c r="K216" s="47">
        <v>36.242215413193769</v>
      </c>
      <c r="L216" s="46">
        <v>0.34738418080047151</v>
      </c>
      <c r="M216" s="47">
        <v>18.875191342830409</v>
      </c>
      <c r="N216" s="46">
        <v>0.51119345286965223</v>
      </c>
      <c r="O216" s="47">
        <v>20.078361184914282</v>
      </c>
      <c r="P216" s="47">
        <v>29.3076344814294</v>
      </c>
      <c r="Q216" s="47">
        <v>20.277125744066154</v>
      </c>
      <c r="R216" s="49" t="s">
        <v>1354</v>
      </c>
    </row>
    <row r="217" spans="3:18" ht="14.25" x14ac:dyDescent="0.25">
      <c r="C217" s="45" t="s">
        <v>58</v>
      </c>
      <c r="D217" s="46">
        <v>0.54700000000000004</v>
      </c>
      <c r="E217" s="46">
        <v>0.38300000000000001</v>
      </c>
      <c r="F217" s="47">
        <v>29.981718464351015</v>
      </c>
      <c r="G217" s="49" t="s">
        <v>1354</v>
      </c>
      <c r="H217" s="47">
        <v>29.903423978589814</v>
      </c>
      <c r="I217" s="47">
        <v>28.309305756972563</v>
      </c>
      <c r="J217" s="46">
        <v>0.44241393567676979</v>
      </c>
      <c r="K217" s="47">
        <v>34.266790124635598</v>
      </c>
      <c r="L217" s="46">
        <v>0.31897598126807419</v>
      </c>
      <c r="M217" s="47">
        <v>27.13417605416128</v>
      </c>
      <c r="N217" s="46">
        <v>0.39741287185310387</v>
      </c>
      <c r="O217" s="47">
        <v>16.244673325412833</v>
      </c>
      <c r="P217" s="47">
        <v>32.593531221934548</v>
      </c>
      <c r="Q217" s="47">
        <v>16.222186480982863</v>
      </c>
      <c r="R217" s="49" t="s">
        <v>1354</v>
      </c>
    </row>
    <row r="218" spans="3:18" ht="14.25" x14ac:dyDescent="0.25">
      <c r="C218" s="45"/>
      <c r="D218" s="46"/>
      <c r="E218" s="46"/>
      <c r="F218" s="47"/>
      <c r="G218" s="49"/>
      <c r="H218" s="47"/>
      <c r="I218" s="47"/>
      <c r="J218" s="46"/>
      <c r="K218" s="47"/>
      <c r="L218" s="46"/>
      <c r="M218" s="47"/>
      <c r="N218" s="46"/>
      <c r="O218" s="47"/>
      <c r="P218" s="47"/>
      <c r="Q218" s="47"/>
      <c r="R218" s="49"/>
    </row>
    <row r="219" spans="3:18" ht="15" x14ac:dyDescent="0.25">
      <c r="C219" s="32" t="s">
        <v>285</v>
      </c>
      <c r="D219" s="46">
        <v>0.54</v>
      </c>
      <c r="E219" s="46">
        <v>0.39</v>
      </c>
      <c r="F219" s="47">
        <v>27.777777777777779</v>
      </c>
      <c r="G219" s="49" t="s">
        <v>1354</v>
      </c>
      <c r="H219" s="47">
        <v>27.622084572666083</v>
      </c>
      <c r="I219" s="47">
        <v>24.210135042542205</v>
      </c>
      <c r="J219" s="46">
        <v>0.51555596665937908</v>
      </c>
      <c r="K219" s="47">
        <v>36.109738001523539</v>
      </c>
      <c r="L219" s="46">
        <v>0.29178404430299243</v>
      </c>
      <c r="M219" s="47">
        <v>22.546380673932507</v>
      </c>
      <c r="N219" s="46">
        <v>0.39318414414478586</v>
      </c>
      <c r="O219" s="47">
        <v>17.89153595855251</v>
      </c>
      <c r="P219" s="47">
        <v>30.883724295885759</v>
      </c>
      <c r="Q219" s="47">
        <v>16.89398460631541</v>
      </c>
      <c r="R219" s="49" t="s">
        <v>1354</v>
      </c>
    </row>
    <row r="220" spans="3:18" ht="15" x14ac:dyDescent="0.25">
      <c r="C220" s="50" t="s">
        <v>1361</v>
      </c>
      <c r="D220" s="46">
        <v>0.73</v>
      </c>
      <c r="E220" s="46">
        <v>0.55700000000000005</v>
      </c>
      <c r="F220" s="47">
        <v>23.698630136986289</v>
      </c>
      <c r="G220" s="49" t="s">
        <v>1354</v>
      </c>
      <c r="H220" s="47">
        <v>23.347615127448965</v>
      </c>
      <c r="I220" s="47">
        <v>15.014333936056477</v>
      </c>
      <c r="J220" s="46">
        <v>0.65799232604911984</v>
      </c>
      <c r="K220" s="47">
        <v>22.088274366114916</v>
      </c>
      <c r="L220" s="46">
        <v>0.50490818584548436</v>
      </c>
      <c r="M220" s="47">
        <v>32.9402370801755</v>
      </c>
      <c r="N220" s="46">
        <v>0.51893872989159484</v>
      </c>
      <c r="O220" s="49" t="s">
        <v>1351</v>
      </c>
      <c r="P220" s="49" t="s">
        <v>1351</v>
      </c>
      <c r="Q220" s="47">
        <v>18.344244298223924</v>
      </c>
      <c r="R220" s="49" t="s">
        <v>1354</v>
      </c>
    </row>
    <row r="221" spans="3:18" ht="15" x14ac:dyDescent="0.25">
      <c r="C221" s="50"/>
      <c r="D221" s="46"/>
      <c r="E221" s="46"/>
      <c r="F221" s="47"/>
      <c r="G221" s="49"/>
      <c r="H221" s="47"/>
      <c r="I221" s="47"/>
      <c r="J221" s="46"/>
      <c r="K221" s="47"/>
      <c r="L221" s="46"/>
      <c r="M221" s="47"/>
      <c r="N221" s="46"/>
      <c r="O221" s="49"/>
      <c r="P221" s="49"/>
      <c r="Q221" s="47"/>
      <c r="R221" s="49"/>
    </row>
    <row r="222" spans="3:18" ht="15" x14ac:dyDescent="0.25">
      <c r="C222" s="50" t="s">
        <v>1362</v>
      </c>
      <c r="D222" s="46">
        <v>0.89900000000000002</v>
      </c>
      <c r="E222" s="46">
        <v>0.8</v>
      </c>
      <c r="F222" s="47">
        <v>11.012235817575078</v>
      </c>
      <c r="G222" s="49" t="s">
        <v>1354</v>
      </c>
      <c r="H222" s="47">
        <v>10.641833543105163</v>
      </c>
      <c r="I222" s="47">
        <v>4.9038378545011527</v>
      </c>
      <c r="J222" s="46">
        <v>0.86299920286130971</v>
      </c>
      <c r="K222" s="47">
        <v>6.6556223242265489</v>
      </c>
      <c r="L222" s="46">
        <v>0.80848051866132575</v>
      </c>
      <c r="M222" s="47">
        <v>20.366040450587789</v>
      </c>
      <c r="N222" s="46">
        <v>0.73512379005190076</v>
      </c>
      <c r="O222" s="47">
        <v>17.715715396266319</v>
      </c>
      <c r="P222" s="47">
        <v>28.833510862767614</v>
      </c>
      <c r="Q222" s="47">
        <v>16.196399753997895</v>
      </c>
      <c r="R222" s="49" t="s">
        <v>1354</v>
      </c>
    </row>
    <row r="223" spans="3:18" ht="15" x14ac:dyDescent="0.25">
      <c r="C223" s="50"/>
      <c r="D223" s="46"/>
      <c r="E223" s="46"/>
      <c r="F223" s="47"/>
      <c r="G223" s="49"/>
      <c r="H223" s="47"/>
      <c r="I223" s="47"/>
      <c r="J223" s="46"/>
      <c r="K223" s="47"/>
      <c r="L223" s="46"/>
      <c r="M223" s="47"/>
      <c r="N223" s="46"/>
      <c r="O223" s="47"/>
      <c r="P223" s="47"/>
      <c r="Q223" s="47"/>
      <c r="R223" s="49"/>
    </row>
    <row r="224" spans="3:18" ht="15" x14ac:dyDescent="0.25">
      <c r="C224" s="32" t="s">
        <v>35</v>
      </c>
      <c r="D224" s="46">
        <v>0.73199999999999998</v>
      </c>
      <c r="E224" s="46">
        <v>0.59</v>
      </c>
      <c r="F224" s="47">
        <v>19.398907103825135</v>
      </c>
      <c r="G224" s="49" t="s">
        <v>1354</v>
      </c>
      <c r="H224" s="47">
        <v>19.358853549851499</v>
      </c>
      <c r="I224" s="47">
        <v>13.182837187163255</v>
      </c>
      <c r="J224" s="46">
        <v>0.68606214272543253</v>
      </c>
      <c r="K224" s="47">
        <v>21.693416593940505</v>
      </c>
      <c r="L224" s="46">
        <v>0.50294272686476216</v>
      </c>
      <c r="M224" s="47">
        <v>23.200306868450738</v>
      </c>
      <c r="N224" s="46">
        <v>0.59410143567563234</v>
      </c>
      <c r="O224" s="47">
        <v>18.122285946615143</v>
      </c>
      <c r="P224" s="47">
        <v>29.888234377552088</v>
      </c>
      <c r="Q224" s="47">
        <v>17.428017435000349</v>
      </c>
      <c r="R224" s="49" t="s">
        <v>1354</v>
      </c>
    </row>
    <row r="226" spans="1:3" ht="15" x14ac:dyDescent="0.25">
      <c r="C226" s="32" t="s">
        <v>284</v>
      </c>
    </row>
    <row r="227" spans="1:3" ht="14.25" x14ac:dyDescent="0.25">
      <c r="C227" s="45" t="s">
        <v>1387</v>
      </c>
    </row>
    <row r="228" spans="1:3" ht="14.25" x14ac:dyDescent="0.25">
      <c r="C228" s="45" t="s">
        <v>1388</v>
      </c>
    </row>
    <row r="229" spans="1:3" ht="14.25" x14ac:dyDescent="0.25">
      <c r="C229" s="45" t="s">
        <v>1389</v>
      </c>
    </row>
    <row r="230" spans="1:3" ht="14.25" x14ac:dyDescent="0.25">
      <c r="C230" s="45" t="s">
        <v>1390</v>
      </c>
    </row>
    <row r="231" spans="1:3" ht="14.25" x14ac:dyDescent="0.25">
      <c r="C231" s="45" t="s">
        <v>1391</v>
      </c>
    </row>
    <row r="232" spans="1:3" ht="14.25" x14ac:dyDescent="0.25">
      <c r="C232" s="45" t="s">
        <v>1392</v>
      </c>
    </row>
    <row r="233" spans="1:3" ht="14.25" x14ac:dyDescent="0.25">
      <c r="C233" s="45" t="s">
        <v>1393</v>
      </c>
    </row>
    <row r="234" spans="1:3" ht="14.25" x14ac:dyDescent="0.25">
      <c r="C234" s="45" t="s">
        <v>1394</v>
      </c>
    </row>
    <row r="235" spans="1:3" ht="14.25" x14ac:dyDescent="0.25">
      <c r="A235" s="49"/>
      <c r="B235" s="49"/>
    </row>
    <row r="236" spans="1:3" s="44" customFormat="1" ht="15" x14ac:dyDescent="0.25">
      <c r="A236" s="43"/>
      <c r="B236" s="43"/>
      <c r="C236" s="33" t="s">
        <v>1363</v>
      </c>
    </row>
    <row r="237" spans="1:3" s="39" customFormat="1" ht="15" x14ac:dyDescent="0.25">
      <c r="A237" s="51"/>
      <c r="B237" s="51"/>
      <c r="C237" s="52" t="s">
        <v>1364</v>
      </c>
    </row>
    <row r="238" spans="1:3" s="39" customFormat="1" ht="15" x14ac:dyDescent="0.25">
      <c r="A238" s="51"/>
      <c r="B238" s="51"/>
      <c r="C238" s="52" t="s">
        <v>1395</v>
      </c>
    </row>
    <row r="239" spans="1:3" s="44" customFormat="1" ht="15" x14ac:dyDescent="0.25">
      <c r="A239" s="43"/>
      <c r="B239" s="43"/>
      <c r="C239" s="52" t="s">
        <v>1396</v>
      </c>
    </row>
    <row r="240" spans="1:3" s="44" customFormat="1" ht="15" x14ac:dyDescent="0.25">
      <c r="A240" s="43"/>
      <c r="B240" s="43"/>
      <c r="C240" s="52" t="s">
        <v>1397</v>
      </c>
    </row>
    <row r="241" spans="1:3" s="44" customFormat="1" ht="15" x14ac:dyDescent="0.25">
      <c r="A241" s="43"/>
      <c r="B241" s="43"/>
      <c r="C241" s="52" t="s">
        <v>1398</v>
      </c>
    </row>
    <row r="242" spans="1:3" s="44" customFormat="1" ht="15" x14ac:dyDescent="0.25">
      <c r="A242" s="43"/>
      <c r="B242" s="43"/>
      <c r="C242" s="52" t="s">
        <v>1399</v>
      </c>
    </row>
    <row r="243" spans="1:3" s="44" customFormat="1" ht="15" x14ac:dyDescent="0.25">
      <c r="A243" s="43"/>
      <c r="B243" s="43"/>
      <c r="C243" s="33" t="s">
        <v>1400</v>
      </c>
    </row>
    <row r="244" spans="1:3" s="44" customFormat="1" ht="15" x14ac:dyDescent="0.25">
      <c r="A244" s="43"/>
      <c r="B244" s="43"/>
      <c r="C244" s="52" t="s">
        <v>1401</v>
      </c>
    </row>
    <row r="245" spans="1:3" s="44" customFormat="1" ht="15" x14ac:dyDescent="0.25">
      <c r="A245" s="43"/>
      <c r="B245" s="43"/>
      <c r="C245" s="52" t="s">
        <v>1402</v>
      </c>
    </row>
    <row r="246" spans="1:3" s="44" customFormat="1" ht="15" x14ac:dyDescent="0.25">
      <c r="A246" s="43"/>
      <c r="B246" s="43"/>
      <c r="C246" s="33" t="s">
        <v>1403</v>
      </c>
    </row>
    <row r="247" spans="1:3" s="44" customFormat="1" ht="15" x14ac:dyDescent="0.25">
      <c r="A247" s="43"/>
      <c r="B247" s="43"/>
      <c r="C247" s="33" t="s">
        <v>1404</v>
      </c>
    </row>
    <row r="248" spans="1:3" s="44" customFormat="1" ht="15" x14ac:dyDescent="0.25">
      <c r="A248" s="43"/>
      <c r="B248" s="43"/>
      <c r="C248" s="33" t="s">
        <v>1405</v>
      </c>
    </row>
    <row r="249" spans="1:3" s="44" customFormat="1" ht="15" x14ac:dyDescent="0.25">
      <c r="A249" s="43"/>
      <c r="B249" s="43"/>
      <c r="C249" s="33" t="s">
        <v>1406</v>
      </c>
    </row>
    <row r="250" spans="1:3" s="44" customFormat="1" ht="15" x14ac:dyDescent="0.25">
      <c r="A250" s="43"/>
      <c r="B250" s="43"/>
      <c r="C250" s="33" t="s">
        <v>1407</v>
      </c>
    </row>
    <row r="252" spans="1:3" ht="15" x14ac:dyDescent="0.25">
      <c r="C252" s="33" t="s">
        <v>1365</v>
      </c>
    </row>
    <row r="253" spans="1:3" ht="14.25" x14ac:dyDescent="0.25">
      <c r="C253" s="45" t="s">
        <v>1408</v>
      </c>
    </row>
    <row r="254" spans="1:3" ht="14.25" x14ac:dyDescent="0.25">
      <c r="C254" s="45" t="s">
        <v>1409</v>
      </c>
    </row>
    <row r="255" spans="1:3" ht="14.25" x14ac:dyDescent="0.25">
      <c r="C255" s="45" t="s">
        <v>1410</v>
      </c>
    </row>
    <row r="256" spans="1:3" ht="14.25" x14ac:dyDescent="0.25">
      <c r="C256" s="45" t="s">
        <v>1411</v>
      </c>
    </row>
    <row r="257" spans="3:3" ht="14.25" x14ac:dyDescent="0.25">
      <c r="C257" s="45" t="s">
        <v>1412</v>
      </c>
    </row>
    <row r="258" spans="3:3" ht="14.25" x14ac:dyDescent="0.25">
      <c r="C258" s="45" t="s">
        <v>1413</v>
      </c>
    </row>
    <row r="259" spans="3:3" ht="14.25" x14ac:dyDescent="0.25">
      <c r="C259" s="45" t="s">
        <v>1414</v>
      </c>
    </row>
    <row r="260" spans="3:3" ht="14.25" x14ac:dyDescent="0.25">
      <c r="C260" s="45" t="s">
        <v>1415</v>
      </c>
    </row>
    <row r="261" spans="3:3" ht="14.25" x14ac:dyDescent="0.25">
      <c r="C261" s="45" t="s">
        <v>1416</v>
      </c>
    </row>
    <row r="262" spans="3:3" ht="14.25" x14ac:dyDescent="0.25">
      <c r="C262" s="45" t="s">
        <v>1417</v>
      </c>
    </row>
    <row r="263" spans="3:3" ht="14.25" x14ac:dyDescent="0.25">
      <c r="C263" s="45" t="s">
        <v>1418</v>
      </c>
    </row>
    <row r="264" spans="3:3" ht="14.25" x14ac:dyDescent="0.25">
      <c r="C264" s="45" t="s">
        <v>1419</v>
      </c>
    </row>
  </sheetData>
  <mergeCells count="2">
    <mergeCell ref="O1:Q1"/>
    <mergeCell ref="O3:Q3"/>
  </mergeCells>
  <hyperlinks>
    <hyperlink ref="A1" location="cover!A1" display="Back" xr:uid="{E182F359-5DC1-4451-81E4-934A25762FD2}"/>
  </hyperlink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B63A7-E451-4E77-9EE9-3137B5CEC58A}">
  <dimension ref="A1:BN270"/>
  <sheetViews>
    <sheetView topLeftCell="BG3" zoomScale="87" zoomScaleNormal="70" workbookViewId="0">
      <selection activeCell="BK25" sqref="BK25"/>
    </sheetView>
  </sheetViews>
  <sheetFormatPr defaultRowHeight="15" x14ac:dyDescent="0.25"/>
  <cols>
    <col min="1" max="1" width="25.7109375" style="25" bestFit="1" customWidth="1"/>
    <col min="2" max="2" width="44" style="25" bestFit="1" customWidth="1"/>
    <col min="3" max="3" width="23.140625" style="25" bestFit="1" customWidth="1"/>
    <col min="4" max="4" width="16" style="25" customWidth="1"/>
    <col min="5" max="5" width="7.140625" style="25" customWidth="1"/>
    <col min="6" max="65" width="11.42578125" style="25" bestFit="1" customWidth="1"/>
    <col min="66" max="66" width="7.140625" style="25" customWidth="1"/>
    <col min="67" max="256" width="9.140625" style="25"/>
    <col min="257" max="257" width="44" style="25" bestFit="1" customWidth="1"/>
    <col min="258" max="258" width="25.7109375" style="25" bestFit="1" customWidth="1"/>
    <col min="259" max="259" width="23.140625" style="25" bestFit="1" customWidth="1"/>
    <col min="260" max="260" width="14.140625" style="25" bestFit="1" customWidth="1"/>
    <col min="261" max="261" width="5" style="25" bestFit="1" customWidth="1"/>
    <col min="262" max="321" width="11.42578125" style="25" bestFit="1" customWidth="1"/>
    <col min="322" max="322" width="5" style="25" bestFit="1" customWidth="1"/>
    <col min="323" max="512" width="9.140625" style="25"/>
    <col min="513" max="513" width="44" style="25" bestFit="1" customWidth="1"/>
    <col min="514" max="514" width="25.7109375" style="25" bestFit="1" customWidth="1"/>
    <col min="515" max="515" width="23.140625" style="25" bestFit="1" customWidth="1"/>
    <col min="516" max="516" width="14.140625" style="25" bestFit="1" customWidth="1"/>
    <col min="517" max="517" width="5" style="25" bestFit="1" customWidth="1"/>
    <col min="518" max="577" width="11.42578125" style="25" bestFit="1" customWidth="1"/>
    <col min="578" max="578" width="5" style="25" bestFit="1" customWidth="1"/>
    <col min="579" max="768" width="9.140625" style="25"/>
    <col min="769" max="769" width="44" style="25" bestFit="1" customWidth="1"/>
    <col min="770" max="770" width="25.7109375" style="25" bestFit="1" customWidth="1"/>
    <col min="771" max="771" width="23.140625" style="25" bestFit="1" customWidth="1"/>
    <col min="772" max="772" width="14.140625" style="25" bestFit="1" customWidth="1"/>
    <col min="773" max="773" width="5" style="25" bestFit="1" customWidth="1"/>
    <col min="774" max="833" width="11.42578125" style="25" bestFit="1" customWidth="1"/>
    <col min="834" max="834" width="5" style="25" bestFit="1" customWidth="1"/>
    <col min="835" max="1024" width="9.140625" style="25"/>
    <col min="1025" max="1025" width="44" style="25" bestFit="1" customWidth="1"/>
    <col min="1026" max="1026" width="25.7109375" style="25" bestFit="1" customWidth="1"/>
    <col min="1027" max="1027" width="23.140625" style="25" bestFit="1" customWidth="1"/>
    <col min="1028" max="1028" width="14.140625" style="25" bestFit="1" customWidth="1"/>
    <col min="1029" max="1029" width="5" style="25" bestFit="1" customWidth="1"/>
    <col min="1030" max="1089" width="11.42578125" style="25" bestFit="1" customWidth="1"/>
    <col min="1090" max="1090" width="5" style="25" bestFit="1" customWidth="1"/>
    <col min="1091" max="1280" width="9.140625" style="25"/>
    <col min="1281" max="1281" width="44" style="25" bestFit="1" customWidth="1"/>
    <col min="1282" max="1282" width="25.7109375" style="25" bestFit="1" customWidth="1"/>
    <col min="1283" max="1283" width="23.140625" style="25" bestFit="1" customWidth="1"/>
    <col min="1284" max="1284" width="14.140625" style="25" bestFit="1" customWidth="1"/>
    <col min="1285" max="1285" width="5" style="25" bestFit="1" customWidth="1"/>
    <col min="1286" max="1345" width="11.42578125" style="25" bestFit="1" customWidth="1"/>
    <col min="1346" max="1346" width="5" style="25" bestFit="1" customWidth="1"/>
    <col min="1347" max="1536" width="9.140625" style="25"/>
    <col min="1537" max="1537" width="44" style="25" bestFit="1" customWidth="1"/>
    <col min="1538" max="1538" width="25.7109375" style="25" bestFit="1" customWidth="1"/>
    <col min="1539" max="1539" width="23.140625" style="25" bestFit="1" customWidth="1"/>
    <col min="1540" max="1540" width="14.140625" style="25" bestFit="1" customWidth="1"/>
    <col min="1541" max="1541" width="5" style="25" bestFit="1" customWidth="1"/>
    <col min="1542" max="1601" width="11.42578125" style="25" bestFit="1" customWidth="1"/>
    <col min="1602" max="1602" width="5" style="25" bestFit="1" customWidth="1"/>
    <col min="1603" max="1792" width="9.140625" style="25"/>
    <col min="1793" max="1793" width="44" style="25" bestFit="1" customWidth="1"/>
    <col min="1794" max="1794" width="25.7109375" style="25" bestFit="1" customWidth="1"/>
    <col min="1795" max="1795" width="23.140625" style="25" bestFit="1" customWidth="1"/>
    <col min="1796" max="1796" width="14.140625" style="25" bestFit="1" customWidth="1"/>
    <col min="1797" max="1797" width="5" style="25" bestFit="1" customWidth="1"/>
    <col min="1798" max="1857" width="11.42578125" style="25" bestFit="1" customWidth="1"/>
    <col min="1858" max="1858" width="5" style="25" bestFit="1" customWidth="1"/>
    <col min="1859" max="2048" width="9.140625" style="25"/>
    <col min="2049" max="2049" width="44" style="25" bestFit="1" customWidth="1"/>
    <col min="2050" max="2050" width="25.7109375" style="25" bestFit="1" customWidth="1"/>
    <col min="2051" max="2051" width="23.140625" style="25" bestFit="1" customWidth="1"/>
    <col min="2052" max="2052" width="14.140625" style="25" bestFit="1" customWidth="1"/>
    <col min="2053" max="2053" width="5" style="25" bestFit="1" customWidth="1"/>
    <col min="2054" max="2113" width="11.42578125" style="25" bestFit="1" customWidth="1"/>
    <col min="2114" max="2114" width="5" style="25" bestFit="1" customWidth="1"/>
    <col min="2115" max="2304" width="9.140625" style="25"/>
    <col min="2305" max="2305" width="44" style="25" bestFit="1" customWidth="1"/>
    <col min="2306" max="2306" width="25.7109375" style="25" bestFit="1" customWidth="1"/>
    <col min="2307" max="2307" width="23.140625" style="25" bestFit="1" customWidth="1"/>
    <col min="2308" max="2308" width="14.140625" style="25" bestFit="1" customWidth="1"/>
    <col min="2309" max="2309" width="5" style="25" bestFit="1" customWidth="1"/>
    <col min="2310" max="2369" width="11.42578125" style="25" bestFit="1" customWidth="1"/>
    <col min="2370" max="2370" width="5" style="25" bestFit="1" customWidth="1"/>
    <col min="2371" max="2560" width="9.140625" style="25"/>
    <col min="2561" max="2561" width="44" style="25" bestFit="1" customWidth="1"/>
    <col min="2562" max="2562" width="25.7109375" style="25" bestFit="1" customWidth="1"/>
    <col min="2563" max="2563" width="23.140625" style="25" bestFit="1" customWidth="1"/>
    <col min="2564" max="2564" width="14.140625" style="25" bestFit="1" customWidth="1"/>
    <col min="2565" max="2565" width="5" style="25" bestFit="1" customWidth="1"/>
    <col min="2566" max="2625" width="11.42578125" style="25" bestFit="1" customWidth="1"/>
    <col min="2626" max="2626" width="5" style="25" bestFit="1" customWidth="1"/>
    <col min="2627" max="2816" width="9.140625" style="25"/>
    <col min="2817" max="2817" width="44" style="25" bestFit="1" customWidth="1"/>
    <col min="2818" max="2818" width="25.7109375" style="25" bestFit="1" customWidth="1"/>
    <col min="2819" max="2819" width="23.140625" style="25" bestFit="1" customWidth="1"/>
    <col min="2820" max="2820" width="14.140625" style="25" bestFit="1" customWidth="1"/>
    <col min="2821" max="2821" width="5" style="25" bestFit="1" customWidth="1"/>
    <col min="2822" max="2881" width="11.42578125" style="25" bestFit="1" customWidth="1"/>
    <col min="2882" max="2882" width="5" style="25" bestFit="1" customWidth="1"/>
    <col min="2883" max="3072" width="9.140625" style="25"/>
    <col min="3073" max="3073" width="44" style="25" bestFit="1" customWidth="1"/>
    <col min="3074" max="3074" width="25.7109375" style="25" bestFit="1" customWidth="1"/>
    <col min="3075" max="3075" width="23.140625" style="25" bestFit="1" customWidth="1"/>
    <col min="3076" max="3076" width="14.140625" style="25" bestFit="1" customWidth="1"/>
    <col min="3077" max="3077" width="5" style="25" bestFit="1" customWidth="1"/>
    <col min="3078" max="3137" width="11.42578125" style="25" bestFit="1" customWidth="1"/>
    <col min="3138" max="3138" width="5" style="25" bestFit="1" customWidth="1"/>
    <col min="3139" max="3328" width="9.140625" style="25"/>
    <col min="3329" max="3329" width="44" style="25" bestFit="1" customWidth="1"/>
    <col min="3330" max="3330" width="25.7109375" style="25" bestFit="1" customWidth="1"/>
    <col min="3331" max="3331" width="23.140625" style="25" bestFit="1" customWidth="1"/>
    <col min="3332" max="3332" width="14.140625" style="25" bestFit="1" customWidth="1"/>
    <col min="3333" max="3333" width="5" style="25" bestFit="1" customWidth="1"/>
    <col min="3334" max="3393" width="11.42578125" style="25" bestFit="1" customWidth="1"/>
    <col min="3394" max="3394" width="5" style="25" bestFit="1" customWidth="1"/>
    <col min="3395" max="3584" width="9.140625" style="25"/>
    <col min="3585" max="3585" width="44" style="25" bestFit="1" customWidth="1"/>
    <col min="3586" max="3586" width="25.7109375" style="25" bestFit="1" customWidth="1"/>
    <col min="3587" max="3587" width="23.140625" style="25" bestFit="1" customWidth="1"/>
    <col min="3588" max="3588" width="14.140625" style="25" bestFit="1" customWidth="1"/>
    <col min="3589" max="3589" width="5" style="25" bestFit="1" customWidth="1"/>
    <col min="3590" max="3649" width="11.42578125" style="25" bestFit="1" customWidth="1"/>
    <col min="3650" max="3650" width="5" style="25" bestFit="1" customWidth="1"/>
    <col min="3651" max="3840" width="9.140625" style="25"/>
    <col min="3841" max="3841" width="44" style="25" bestFit="1" customWidth="1"/>
    <col min="3842" max="3842" width="25.7109375" style="25" bestFit="1" customWidth="1"/>
    <col min="3843" max="3843" width="23.140625" style="25" bestFit="1" customWidth="1"/>
    <col min="3844" max="3844" width="14.140625" style="25" bestFit="1" customWidth="1"/>
    <col min="3845" max="3845" width="5" style="25" bestFit="1" customWidth="1"/>
    <col min="3846" max="3905" width="11.42578125" style="25" bestFit="1" customWidth="1"/>
    <col min="3906" max="3906" width="5" style="25" bestFit="1" customWidth="1"/>
    <col min="3907" max="4096" width="9.140625" style="25"/>
    <col min="4097" max="4097" width="44" style="25" bestFit="1" customWidth="1"/>
    <col min="4098" max="4098" width="25.7109375" style="25" bestFit="1" customWidth="1"/>
    <col min="4099" max="4099" width="23.140625" style="25" bestFit="1" customWidth="1"/>
    <col min="4100" max="4100" width="14.140625" style="25" bestFit="1" customWidth="1"/>
    <col min="4101" max="4101" width="5" style="25" bestFit="1" customWidth="1"/>
    <col min="4102" max="4161" width="11.42578125" style="25" bestFit="1" customWidth="1"/>
    <col min="4162" max="4162" width="5" style="25" bestFit="1" customWidth="1"/>
    <col min="4163" max="4352" width="9.140625" style="25"/>
    <col min="4353" max="4353" width="44" style="25" bestFit="1" customWidth="1"/>
    <col min="4354" max="4354" width="25.7109375" style="25" bestFit="1" customWidth="1"/>
    <col min="4355" max="4355" width="23.140625" style="25" bestFit="1" customWidth="1"/>
    <col min="4356" max="4356" width="14.140625" style="25" bestFit="1" customWidth="1"/>
    <col min="4357" max="4357" width="5" style="25" bestFit="1" customWidth="1"/>
    <col min="4358" max="4417" width="11.42578125" style="25" bestFit="1" customWidth="1"/>
    <col min="4418" max="4418" width="5" style="25" bestFit="1" customWidth="1"/>
    <col min="4419" max="4608" width="9.140625" style="25"/>
    <col min="4609" max="4609" width="44" style="25" bestFit="1" customWidth="1"/>
    <col min="4610" max="4610" width="25.7109375" style="25" bestFit="1" customWidth="1"/>
    <col min="4611" max="4611" width="23.140625" style="25" bestFit="1" customWidth="1"/>
    <col min="4612" max="4612" width="14.140625" style="25" bestFit="1" customWidth="1"/>
    <col min="4613" max="4613" width="5" style="25" bestFit="1" customWidth="1"/>
    <col min="4614" max="4673" width="11.42578125" style="25" bestFit="1" customWidth="1"/>
    <col min="4674" max="4674" width="5" style="25" bestFit="1" customWidth="1"/>
    <col min="4675" max="4864" width="9.140625" style="25"/>
    <col min="4865" max="4865" width="44" style="25" bestFit="1" customWidth="1"/>
    <col min="4866" max="4866" width="25.7109375" style="25" bestFit="1" customWidth="1"/>
    <col min="4867" max="4867" width="23.140625" style="25" bestFit="1" customWidth="1"/>
    <col min="4868" max="4868" width="14.140625" style="25" bestFit="1" customWidth="1"/>
    <col min="4869" max="4869" width="5" style="25" bestFit="1" customWidth="1"/>
    <col min="4870" max="4929" width="11.42578125" style="25" bestFit="1" customWidth="1"/>
    <col min="4930" max="4930" width="5" style="25" bestFit="1" customWidth="1"/>
    <col min="4931" max="5120" width="9.140625" style="25"/>
    <col min="5121" max="5121" width="44" style="25" bestFit="1" customWidth="1"/>
    <col min="5122" max="5122" width="25.7109375" style="25" bestFit="1" customWidth="1"/>
    <col min="5123" max="5123" width="23.140625" style="25" bestFit="1" customWidth="1"/>
    <col min="5124" max="5124" width="14.140625" style="25" bestFit="1" customWidth="1"/>
    <col min="5125" max="5125" width="5" style="25" bestFit="1" customWidth="1"/>
    <col min="5126" max="5185" width="11.42578125" style="25" bestFit="1" customWidth="1"/>
    <col min="5186" max="5186" width="5" style="25" bestFit="1" customWidth="1"/>
    <col min="5187" max="5376" width="9.140625" style="25"/>
    <col min="5377" max="5377" width="44" style="25" bestFit="1" customWidth="1"/>
    <col min="5378" max="5378" width="25.7109375" style="25" bestFit="1" customWidth="1"/>
    <col min="5379" max="5379" width="23.140625" style="25" bestFit="1" customWidth="1"/>
    <col min="5380" max="5380" width="14.140625" style="25" bestFit="1" customWidth="1"/>
    <col min="5381" max="5381" width="5" style="25" bestFit="1" customWidth="1"/>
    <col min="5382" max="5441" width="11.42578125" style="25" bestFit="1" customWidth="1"/>
    <col min="5442" max="5442" width="5" style="25" bestFit="1" customWidth="1"/>
    <col min="5443" max="5632" width="9.140625" style="25"/>
    <col min="5633" max="5633" width="44" style="25" bestFit="1" customWidth="1"/>
    <col min="5634" max="5634" width="25.7109375" style="25" bestFit="1" customWidth="1"/>
    <col min="5635" max="5635" width="23.140625" style="25" bestFit="1" customWidth="1"/>
    <col min="5636" max="5636" width="14.140625" style="25" bestFit="1" customWidth="1"/>
    <col min="5637" max="5637" width="5" style="25" bestFit="1" customWidth="1"/>
    <col min="5638" max="5697" width="11.42578125" style="25" bestFit="1" customWidth="1"/>
    <col min="5698" max="5698" width="5" style="25" bestFit="1" customWidth="1"/>
    <col min="5699" max="5888" width="9.140625" style="25"/>
    <col min="5889" max="5889" width="44" style="25" bestFit="1" customWidth="1"/>
    <col min="5890" max="5890" width="25.7109375" style="25" bestFit="1" customWidth="1"/>
    <col min="5891" max="5891" width="23.140625" style="25" bestFit="1" customWidth="1"/>
    <col min="5892" max="5892" width="14.140625" style="25" bestFit="1" customWidth="1"/>
    <col min="5893" max="5893" width="5" style="25" bestFit="1" customWidth="1"/>
    <col min="5894" max="5953" width="11.42578125" style="25" bestFit="1" customWidth="1"/>
    <col min="5954" max="5954" width="5" style="25" bestFit="1" customWidth="1"/>
    <col min="5955" max="6144" width="9.140625" style="25"/>
    <col min="6145" max="6145" width="44" style="25" bestFit="1" customWidth="1"/>
    <col min="6146" max="6146" width="25.7109375" style="25" bestFit="1" customWidth="1"/>
    <col min="6147" max="6147" width="23.140625" style="25" bestFit="1" customWidth="1"/>
    <col min="6148" max="6148" width="14.140625" style="25" bestFit="1" customWidth="1"/>
    <col min="6149" max="6149" width="5" style="25" bestFit="1" customWidth="1"/>
    <col min="6150" max="6209" width="11.42578125" style="25" bestFit="1" customWidth="1"/>
    <col min="6210" max="6210" width="5" style="25" bestFit="1" customWidth="1"/>
    <col min="6211" max="6400" width="9.140625" style="25"/>
    <col min="6401" max="6401" width="44" style="25" bestFit="1" customWidth="1"/>
    <col min="6402" max="6402" width="25.7109375" style="25" bestFit="1" customWidth="1"/>
    <col min="6403" max="6403" width="23.140625" style="25" bestFit="1" customWidth="1"/>
    <col min="6404" max="6404" width="14.140625" style="25" bestFit="1" customWidth="1"/>
    <col min="6405" max="6405" width="5" style="25" bestFit="1" customWidth="1"/>
    <col min="6406" max="6465" width="11.42578125" style="25" bestFit="1" customWidth="1"/>
    <col min="6466" max="6466" width="5" style="25" bestFit="1" customWidth="1"/>
    <col min="6467" max="6656" width="9.140625" style="25"/>
    <col min="6657" max="6657" width="44" style="25" bestFit="1" customWidth="1"/>
    <col min="6658" max="6658" width="25.7109375" style="25" bestFit="1" customWidth="1"/>
    <col min="6659" max="6659" width="23.140625" style="25" bestFit="1" customWidth="1"/>
    <col min="6660" max="6660" width="14.140625" style="25" bestFit="1" customWidth="1"/>
    <col min="6661" max="6661" width="5" style="25" bestFit="1" customWidth="1"/>
    <col min="6662" max="6721" width="11.42578125" style="25" bestFit="1" customWidth="1"/>
    <col min="6722" max="6722" width="5" style="25" bestFit="1" customWidth="1"/>
    <col min="6723" max="6912" width="9.140625" style="25"/>
    <col min="6913" max="6913" width="44" style="25" bestFit="1" customWidth="1"/>
    <col min="6914" max="6914" width="25.7109375" style="25" bestFit="1" customWidth="1"/>
    <col min="6915" max="6915" width="23.140625" style="25" bestFit="1" customWidth="1"/>
    <col min="6916" max="6916" width="14.140625" style="25" bestFit="1" customWidth="1"/>
    <col min="6917" max="6917" width="5" style="25" bestFit="1" customWidth="1"/>
    <col min="6918" max="6977" width="11.42578125" style="25" bestFit="1" customWidth="1"/>
    <col min="6978" max="6978" width="5" style="25" bestFit="1" customWidth="1"/>
    <col min="6979" max="7168" width="9.140625" style="25"/>
    <col min="7169" max="7169" width="44" style="25" bestFit="1" customWidth="1"/>
    <col min="7170" max="7170" width="25.7109375" style="25" bestFit="1" customWidth="1"/>
    <col min="7171" max="7171" width="23.140625" style="25" bestFit="1" customWidth="1"/>
    <col min="7172" max="7172" width="14.140625" style="25" bestFit="1" customWidth="1"/>
    <col min="7173" max="7173" width="5" style="25" bestFit="1" customWidth="1"/>
    <col min="7174" max="7233" width="11.42578125" style="25" bestFit="1" customWidth="1"/>
    <col min="7234" max="7234" width="5" style="25" bestFit="1" customWidth="1"/>
    <col min="7235" max="7424" width="9.140625" style="25"/>
    <col min="7425" max="7425" width="44" style="25" bestFit="1" customWidth="1"/>
    <col min="7426" max="7426" width="25.7109375" style="25" bestFit="1" customWidth="1"/>
    <col min="7427" max="7427" width="23.140625" style="25" bestFit="1" customWidth="1"/>
    <col min="7428" max="7428" width="14.140625" style="25" bestFit="1" customWidth="1"/>
    <col min="7429" max="7429" width="5" style="25" bestFit="1" customWidth="1"/>
    <col min="7430" max="7489" width="11.42578125" style="25" bestFit="1" customWidth="1"/>
    <col min="7490" max="7490" width="5" style="25" bestFit="1" customWidth="1"/>
    <col min="7491" max="7680" width="9.140625" style="25"/>
    <col min="7681" max="7681" width="44" style="25" bestFit="1" customWidth="1"/>
    <col min="7682" max="7682" width="25.7109375" style="25" bestFit="1" customWidth="1"/>
    <col min="7683" max="7683" width="23.140625" style="25" bestFit="1" customWidth="1"/>
    <col min="7684" max="7684" width="14.140625" style="25" bestFit="1" customWidth="1"/>
    <col min="7685" max="7685" width="5" style="25" bestFit="1" customWidth="1"/>
    <col min="7686" max="7745" width="11.42578125" style="25" bestFit="1" customWidth="1"/>
    <col min="7746" max="7746" width="5" style="25" bestFit="1" customWidth="1"/>
    <col min="7747" max="7936" width="9.140625" style="25"/>
    <col min="7937" max="7937" width="44" style="25" bestFit="1" customWidth="1"/>
    <col min="7938" max="7938" width="25.7109375" style="25" bestFit="1" customWidth="1"/>
    <col min="7939" max="7939" width="23.140625" style="25" bestFit="1" customWidth="1"/>
    <col min="7940" max="7940" width="14.140625" style="25" bestFit="1" customWidth="1"/>
    <col min="7941" max="7941" width="5" style="25" bestFit="1" customWidth="1"/>
    <col min="7942" max="8001" width="11.42578125" style="25" bestFit="1" customWidth="1"/>
    <col min="8002" max="8002" width="5" style="25" bestFit="1" customWidth="1"/>
    <col min="8003" max="8192" width="9.140625" style="25"/>
    <col min="8193" max="8193" width="44" style="25" bestFit="1" customWidth="1"/>
    <col min="8194" max="8194" width="25.7109375" style="25" bestFit="1" customWidth="1"/>
    <col min="8195" max="8195" width="23.140625" style="25" bestFit="1" customWidth="1"/>
    <col min="8196" max="8196" width="14.140625" style="25" bestFit="1" customWidth="1"/>
    <col min="8197" max="8197" width="5" style="25" bestFit="1" customWidth="1"/>
    <col min="8198" max="8257" width="11.42578125" style="25" bestFit="1" customWidth="1"/>
    <col min="8258" max="8258" width="5" style="25" bestFit="1" customWidth="1"/>
    <col min="8259" max="8448" width="9.140625" style="25"/>
    <col min="8449" max="8449" width="44" style="25" bestFit="1" customWidth="1"/>
    <col min="8450" max="8450" width="25.7109375" style="25" bestFit="1" customWidth="1"/>
    <col min="8451" max="8451" width="23.140625" style="25" bestFit="1" customWidth="1"/>
    <col min="8452" max="8452" width="14.140625" style="25" bestFit="1" customWidth="1"/>
    <col min="8453" max="8453" width="5" style="25" bestFit="1" customWidth="1"/>
    <col min="8454" max="8513" width="11.42578125" style="25" bestFit="1" customWidth="1"/>
    <col min="8514" max="8514" width="5" style="25" bestFit="1" customWidth="1"/>
    <col min="8515" max="8704" width="9.140625" style="25"/>
    <col min="8705" max="8705" width="44" style="25" bestFit="1" customWidth="1"/>
    <col min="8706" max="8706" width="25.7109375" style="25" bestFit="1" customWidth="1"/>
    <col min="8707" max="8707" width="23.140625" style="25" bestFit="1" customWidth="1"/>
    <col min="8708" max="8708" width="14.140625" style="25" bestFit="1" customWidth="1"/>
    <col min="8709" max="8709" width="5" style="25" bestFit="1" customWidth="1"/>
    <col min="8710" max="8769" width="11.42578125" style="25" bestFit="1" customWidth="1"/>
    <col min="8770" max="8770" width="5" style="25" bestFit="1" customWidth="1"/>
    <col min="8771" max="8960" width="9.140625" style="25"/>
    <col min="8961" max="8961" width="44" style="25" bestFit="1" customWidth="1"/>
    <col min="8962" max="8962" width="25.7109375" style="25" bestFit="1" customWidth="1"/>
    <col min="8963" max="8963" width="23.140625" style="25" bestFit="1" customWidth="1"/>
    <col min="8964" max="8964" width="14.140625" style="25" bestFit="1" customWidth="1"/>
    <col min="8965" max="8965" width="5" style="25" bestFit="1" customWidth="1"/>
    <col min="8966" max="9025" width="11.42578125" style="25" bestFit="1" customWidth="1"/>
    <col min="9026" max="9026" width="5" style="25" bestFit="1" customWidth="1"/>
    <col min="9027" max="9216" width="9.140625" style="25"/>
    <col min="9217" max="9217" width="44" style="25" bestFit="1" customWidth="1"/>
    <col min="9218" max="9218" width="25.7109375" style="25" bestFit="1" customWidth="1"/>
    <col min="9219" max="9219" width="23.140625" style="25" bestFit="1" customWidth="1"/>
    <col min="9220" max="9220" width="14.140625" style="25" bestFit="1" customWidth="1"/>
    <col min="9221" max="9221" width="5" style="25" bestFit="1" customWidth="1"/>
    <col min="9222" max="9281" width="11.42578125" style="25" bestFit="1" customWidth="1"/>
    <col min="9282" max="9282" width="5" style="25" bestFit="1" customWidth="1"/>
    <col min="9283" max="9472" width="9.140625" style="25"/>
    <col min="9473" max="9473" width="44" style="25" bestFit="1" customWidth="1"/>
    <col min="9474" max="9474" width="25.7109375" style="25" bestFit="1" customWidth="1"/>
    <col min="9475" max="9475" width="23.140625" style="25" bestFit="1" customWidth="1"/>
    <col min="9476" max="9476" width="14.140625" style="25" bestFit="1" customWidth="1"/>
    <col min="9477" max="9477" width="5" style="25" bestFit="1" customWidth="1"/>
    <col min="9478" max="9537" width="11.42578125" style="25" bestFit="1" customWidth="1"/>
    <col min="9538" max="9538" width="5" style="25" bestFit="1" customWidth="1"/>
    <col min="9539" max="9728" width="9.140625" style="25"/>
    <col min="9729" max="9729" width="44" style="25" bestFit="1" customWidth="1"/>
    <col min="9730" max="9730" width="25.7109375" style="25" bestFit="1" customWidth="1"/>
    <col min="9731" max="9731" width="23.140625" style="25" bestFit="1" customWidth="1"/>
    <col min="9732" max="9732" width="14.140625" style="25" bestFit="1" customWidth="1"/>
    <col min="9733" max="9733" width="5" style="25" bestFit="1" customWidth="1"/>
    <col min="9734" max="9793" width="11.42578125" style="25" bestFit="1" customWidth="1"/>
    <col min="9794" max="9794" width="5" style="25" bestFit="1" customWidth="1"/>
    <col min="9795" max="9984" width="9.140625" style="25"/>
    <col min="9985" max="9985" width="44" style="25" bestFit="1" customWidth="1"/>
    <col min="9986" max="9986" width="25.7109375" style="25" bestFit="1" customWidth="1"/>
    <col min="9987" max="9987" width="23.140625" style="25" bestFit="1" customWidth="1"/>
    <col min="9988" max="9988" width="14.140625" style="25" bestFit="1" customWidth="1"/>
    <col min="9989" max="9989" width="5" style="25" bestFit="1" customWidth="1"/>
    <col min="9990" max="10049" width="11.42578125" style="25" bestFit="1" customWidth="1"/>
    <col min="10050" max="10050" width="5" style="25" bestFit="1" customWidth="1"/>
    <col min="10051" max="10240" width="9.140625" style="25"/>
    <col min="10241" max="10241" width="44" style="25" bestFit="1" customWidth="1"/>
    <col min="10242" max="10242" width="25.7109375" style="25" bestFit="1" customWidth="1"/>
    <col min="10243" max="10243" width="23.140625" style="25" bestFit="1" customWidth="1"/>
    <col min="10244" max="10244" width="14.140625" style="25" bestFit="1" customWidth="1"/>
    <col min="10245" max="10245" width="5" style="25" bestFit="1" customWidth="1"/>
    <col min="10246" max="10305" width="11.42578125" style="25" bestFit="1" customWidth="1"/>
    <col min="10306" max="10306" width="5" style="25" bestFit="1" customWidth="1"/>
    <col min="10307" max="10496" width="9.140625" style="25"/>
    <col min="10497" max="10497" width="44" style="25" bestFit="1" customWidth="1"/>
    <col min="10498" max="10498" width="25.7109375" style="25" bestFit="1" customWidth="1"/>
    <col min="10499" max="10499" width="23.140625" style="25" bestFit="1" customWidth="1"/>
    <col min="10500" max="10500" width="14.140625" style="25" bestFit="1" customWidth="1"/>
    <col min="10501" max="10501" width="5" style="25" bestFit="1" customWidth="1"/>
    <col min="10502" max="10561" width="11.42578125" style="25" bestFit="1" customWidth="1"/>
    <col min="10562" max="10562" width="5" style="25" bestFit="1" customWidth="1"/>
    <col min="10563" max="10752" width="9.140625" style="25"/>
    <col min="10753" max="10753" width="44" style="25" bestFit="1" customWidth="1"/>
    <col min="10754" max="10754" width="25.7109375" style="25" bestFit="1" customWidth="1"/>
    <col min="10755" max="10755" width="23.140625" style="25" bestFit="1" customWidth="1"/>
    <col min="10756" max="10756" width="14.140625" style="25" bestFit="1" customWidth="1"/>
    <col min="10757" max="10757" width="5" style="25" bestFit="1" customWidth="1"/>
    <col min="10758" max="10817" width="11.42578125" style="25" bestFit="1" customWidth="1"/>
    <col min="10818" max="10818" width="5" style="25" bestFit="1" customWidth="1"/>
    <col min="10819" max="11008" width="9.140625" style="25"/>
    <col min="11009" max="11009" width="44" style="25" bestFit="1" customWidth="1"/>
    <col min="11010" max="11010" width="25.7109375" style="25" bestFit="1" customWidth="1"/>
    <col min="11011" max="11011" width="23.140625" style="25" bestFit="1" customWidth="1"/>
    <col min="11012" max="11012" width="14.140625" style="25" bestFit="1" customWidth="1"/>
    <col min="11013" max="11013" width="5" style="25" bestFit="1" customWidth="1"/>
    <col min="11014" max="11073" width="11.42578125" style="25" bestFit="1" customWidth="1"/>
    <col min="11074" max="11074" width="5" style="25" bestFit="1" customWidth="1"/>
    <col min="11075" max="11264" width="9.140625" style="25"/>
    <col min="11265" max="11265" width="44" style="25" bestFit="1" customWidth="1"/>
    <col min="11266" max="11266" width="25.7109375" style="25" bestFit="1" customWidth="1"/>
    <col min="11267" max="11267" width="23.140625" style="25" bestFit="1" customWidth="1"/>
    <col min="11268" max="11268" width="14.140625" style="25" bestFit="1" customWidth="1"/>
    <col min="11269" max="11269" width="5" style="25" bestFit="1" customWidth="1"/>
    <col min="11270" max="11329" width="11.42578125" style="25" bestFit="1" customWidth="1"/>
    <col min="11330" max="11330" width="5" style="25" bestFit="1" customWidth="1"/>
    <col min="11331" max="11520" width="9.140625" style="25"/>
    <col min="11521" max="11521" width="44" style="25" bestFit="1" customWidth="1"/>
    <col min="11522" max="11522" width="25.7109375" style="25" bestFit="1" customWidth="1"/>
    <col min="11523" max="11523" width="23.140625" style="25" bestFit="1" customWidth="1"/>
    <col min="11524" max="11524" width="14.140625" style="25" bestFit="1" customWidth="1"/>
    <col min="11525" max="11525" width="5" style="25" bestFit="1" customWidth="1"/>
    <col min="11526" max="11585" width="11.42578125" style="25" bestFit="1" customWidth="1"/>
    <col min="11586" max="11586" width="5" style="25" bestFit="1" customWidth="1"/>
    <col min="11587" max="11776" width="9.140625" style="25"/>
    <col min="11777" max="11777" width="44" style="25" bestFit="1" customWidth="1"/>
    <col min="11778" max="11778" width="25.7109375" style="25" bestFit="1" customWidth="1"/>
    <col min="11779" max="11779" width="23.140625" style="25" bestFit="1" customWidth="1"/>
    <col min="11780" max="11780" width="14.140625" style="25" bestFit="1" customWidth="1"/>
    <col min="11781" max="11781" width="5" style="25" bestFit="1" customWidth="1"/>
    <col min="11782" max="11841" width="11.42578125" style="25" bestFit="1" customWidth="1"/>
    <col min="11842" max="11842" width="5" style="25" bestFit="1" customWidth="1"/>
    <col min="11843" max="12032" width="9.140625" style="25"/>
    <col min="12033" max="12033" width="44" style="25" bestFit="1" customWidth="1"/>
    <col min="12034" max="12034" width="25.7109375" style="25" bestFit="1" customWidth="1"/>
    <col min="12035" max="12035" width="23.140625" style="25" bestFit="1" customWidth="1"/>
    <col min="12036" max="12036" width="14.140625" style="25" bestFit="1" customWidth="1"/>
    <col min="12037" max="12037" width="5" style="25" bestFit="1" customWidth="1"/>
    <col min="12038" max="12097" width="11.42578125" style="25" bestFit="1" customWidth="1"/>
    <col min="12098" max="12098" width="5" style="25" bestFit="1" customWidth="1"/>
    <col min="12099" max="12288" width="9.140625" style="25"/>
    <col min="12289" max="12289" width="44" style="25" bestFit="1" customWidth="1"/>
    <col min="12290" max="12290" width="25.7109375" style="25" bestFit="1" customWidth="1"/>
    <col min="12291" max="12291" width="23.140625" style="25" bestFit="1" customWidth="1"/>
    <col min="12292" max="12292" width="14.140625" style="25" bestFit="1" customWidth="1"/>
    <col min="12293" max="12293" width="5" style="25" bestFit="1" customWidth="1"/>
    <col min="12294" max="12353" width="11.42578125" style="25" bestFit="1" customWidth="1"/>
    <col min="12354" max="12354" width="5" style="25" bestFit="1" customWidth="1"/>
    <col min="12355" max="12544" width="9.140625" style="25"/>
    <col min="12545" max="12545" width="44" style="25" bestFit="1" customWidth="1"/>
    <col min="12546" max="12546" width="25.7109375" style="25" bestFit="1" customWidth="1"/>
    <col min="12547" max="12547" width="23.140625" style="25" bestFit="1" customWidth="1"/>
    <col min="12548" max="12548" width="14.140625" style="25" bestFit="1" customWidth="1"/>
    <col min="12549" max="12549" width="5" style="25" bestFit="1" customWidth="1"/>
    <col min="12550" max="12609" width="11.42578125" style="25" bestFit="1" customWidth="1"/>
    <col min="12610" max="12610" width="5" style="25" bestFit="1" customWidth="1"/>
    <col min="12611" max="12800" width="9.140625" style="25"/>
    <col min="12801" max="12801" width="44" style="25" bestFit="1" customWidth="1"/>
    <col min="12802" max="12802" width="25.7109375" style="25" bestFit="1" customWidth="1"/>
    <col min="12803" max="12803" width="23.140625" style="25" bestFit="1" customWidth="1"/>
    <col min="12804" max="12804" width="14.140625" style="25" bestFit="1" customWidth="1"/>
    <col min="12805" max="12805" width="5" style="25" bestFit="1" customWidth="1"/>
    <col min="12806" max="12865" width="11.42578125" style="25" bestFit="1" customWidth="1"/>
    <col min="12866" max="12866" width="5" style="25" bestFit="1" customWidth="1"/>
    <col min="12867" max="13056" width="9.140625" style="25"/>
    <col min="13057" max="13057" width="44" style="25" bestFit="1" customWidth="1"/>
    <col min="13058" max="13058" width="25.7109375" style="25" bestFit="1" customWidth="1"/>
    <col min="13059" max="13059" width="23.140625" style="25" bestFit="1" customWidth="1"/>
    <col min="13060" max="13060" width="14.140625" style="25" bestFit="1" customWidth="1"/>
    <col min="13061" max="13061" width="5" style="25" bestFit="1" customWidth="1"/>
    <col min="13062" max="13121" width="11.42578125" style="25" bestFit="1" customWidth="1"/>
    <col min="13122" max="13122" width="5" style="25" bestFit="1" customWidth="1"/>
    <col min="13123" max="13312" width="9.140625" style="25"/>
    <col min="13313" max="13313" width="44" style="25" bestFit="1" customWidth="1"/>
    <col min="13314" max="13314" width="25.7109375" style="25" bestFit="1" customWidth="1"/>
    <col min="13315" max="13315" width="23.140625" style="25" bestFit="1" customWidth="1"/>
    <col min="13316" max="13316" width="14.140625" style="25" bestFit="1" customWidth="1"/>
    <col min="13317" max="13317" width="5" style="25" bestFit="1" customWidth="1"/>
    <col min="13318" max="13377" width="11.42578125" style="25" bestFit="1" customWidth="1"/>
    <col min="13378" max="13378" width="5" style="25" bestFit="1" customWidth="1"/>
    <col min="13379" max="13568" width="9.140625" style="25"/>
    <col min="13569" max="13569" width="44" style="25" bestFit="1" customWidth="1"/>
    <col min="13570" max="13570" width="25.7109375" style="25" bestFit="1" customWidth="1"/>
    <col min="13571" max="13571" width="23.140625" style="25" bestFit="1" customWidth="1"/>
    <col min="13572" max="13572" width="14.140625" style="25" bestFit="1" customWidth="1"/>
    <col min="13573" max="13573" width="5" style="25" bestFit="1" customWidth="1"/>
    <col min="13574" max="13633" width="11.42578125" style="25" bestFit="1" customWidth="1"/>
    <col min="13634" max="13634" width="5" style="25" bestFit="1" customWidth="1"/>
    <col min="13635" max="13824" width="9.140625" style="25"/>
    <col min="13825" max="13825" width="44" style="25" bestFit="1" customWidth="1"/>
    <col min="13826" max="13826" width="25.7109375" style="25" bestFit="1" customWidth="1"/>
    <col min="13827" max="13827" width="23.140625" style="25" bestFit="1" customWidth="1"/>
    <col min="13828" max="13828" width="14.140625" style="25" bestFit="1" customWidth="1"/>
    <col min="13829" max="13829" width="5" style="25" bestFit="1" customWidth="1"/>
    <col min="13830" max="13889" width="11.42578125" style="25" bestFit="1" customWidth="1"/>
    <col min="13890" max="13890" width="5" style="25" bestFit="1" customWidth="1"/>
    <col min="13891" max="14080" width="9.140625" style="25"/>
    <col min="14081" max="14081" width="44" style="25" bestFit="1" customWidth="1"/>
    <col min="14082" max="14082" width="25.7109375" style="25" bestFit="1" customWidth="1"/>
    <col min="14083" max="14083" width="23.140625" style="25" bestFit="1" customWidth="1"/>
    <col min="14084" max="14084" width="14.140625" style="25" bestFit="1" customWidth="1"/>
    <col min="14085" max="14085" width="5" style="25" bestFit="1" customWidth="1"/>
    <col min="14086" max="14145" width="11.42578125" style="25" bestFit="1" customWidth="1"/>
    <col min="14146" max="14146" width="5" style="25" bestFit="1" customWidth="1"/>
    <col min="14147" max="14336" width="9.140625" style="25"/>
    <col min="14337" max="14337" width="44" style="25" bestFit="1" customWidth="1"/>
    <col min="14338" max="14338" width="25.7109375" style="25" bestFit="1" customWidth="1"/>
    <col min="14339" max="14339" width="23.140625" style="25" bestFit="1" customWidth="1"/>
    <col min="14340" max="14340" width="14.140625" style="25" bestFit="1" customWidth="1"/>
    <col min="14341" max="14341" width="5" style="25" bestFit="1" customWidth="1"/>
    <col min="14342" max="14401" width="11.42578125" style="25" bestFit="1" customWidth="1"/>
    <col min="14402" max="14402" width="5" style="25" bestFit="1" customWidth="1"/>
    <col min="14403" max="14592" width="9.140625" style="25"/>
    <col min="14593" max="14593" width="44" style="25" bestFit="1" customWidth="1"/>
    <col min="14594" max="14594" width="25.7109375" style="25" bestFit="1" customWidth="1"/>
    <col min="14595" max="14595" width="23.140625" style="25" bestFit="1" customWidth="1"/>
    <col min="14596" max="14596" width="14.140625" style="25" bestFit="1" customWidth="1"/>
    <col min="14597" max="14597" width="5" style="25" bestFit="1" customWidth="1"/>
    <col min="14598" max="14657" width="11.42578125" style="25" bestFit="1" customWidth="1"/>
    <col min="14658" max="14658" width="5" style="25" bestFit="1" customWidth="1"/>
    <col min="14659" max="14848" width="9.140625" style="25"/>
    <col min="14849" max="14849" width="44" style="25" bestFit="1" customWidth="1"/>
    <col min="14850" max="14850" width="25.7109375" style="25" bestFit="1" customWidth="1"/>
    <col min="14851" max="14851" width="23.140625" style="25" bestFit="1" customWidth="1"/>
    <col min="14852" max="14852" width="14.140625" style="25" bestFit="1" customWidth="1"/>
    <col min="14853" max="14853" width="5" style="25" bestFit="1" customWidth="1"/>
    <col min="14854" max="14913" width="11.42578125" style="25" bestFit="1" customWidth="1"/>
    <col min="14914" max="14914" width="5" style="25" bestFit="1" customWidth="1"/>
    <col min="14915" max="15104" width="9.140625" style="25"/>
    <col min="15105" max="15105" width="44" style="25" bestFit="1" customWidth="1"/>
    <col min="15106" max="15106" width="25.7109375" style="25" bestFit="1" customWidth="1"/>
    <col min="15107" max="15107" width="23.140625" style="25" bestFit="1" customWidth="1"/>
    <col min="15108" max="15108" width="14.140625" style="25" bestFit="1" customWidth="1"/>
    <col min="15109" max="15109" width="5" style="25" bestFit="1" customWidth="1"/>
    <col min="15110" max="15169" width="11.42578125" style="25" bestFit="1" customWidth="1"/>
    <col min="15170" max="15170" width="5" style="25" bestFit="1" customWidth="1"/>
    <col min="15171" max="15360" width="9.140625" style="25"/>
    <col min="15361" max="15361" width="44" style="25" bestFit="1" customWidth="1"/>
    <col min="15362" max="15362" width="25.7109375" style="25" bestFit="1" customWidth="1"/>
    <col min="15363" max="15363" width="23.140625" style="25" bestFit="1" customWidth="1"/>
    <col min="15364" max="15364" width="14.140625" style="25" bestFit="1" customWidth="1"/>
    <col min="15365" max="15365" width="5" style="25" bestFit="1" customWidth="1"/>
    <col min="15366" max="15425" width="11.42578125" style="25" bestFit="1" customWidth="1"/>
    <col min="15426" max="15426" width="5" style="25" bestFit="1" customWidth="1"/>
    <col min="15427" max="15616" width="9.140625" style="25"/>
    <col min="15617" max="15617" width="44" style="25" bestFit="1" customWidth="1"/>
    <col min="15618" max="15618" width="25.7109375" style="25" bestFit="1" customWidth="1"/>
    <col min="15619" max="15619" width="23.140625" style="25" bestFit="1" customWidth="1"/>
    <col min="15620" max="15620" width="14.140625" style="25" bestFit="1" customWidth="1"/>
    <col min="15621" max="15621" width="5" style="25" bestFit="1" customWidth="1"/>
    <col min="15622" max="15681" width="11.42578125" style="25" bestFit="1" customWidth="1"/>
    <col min="15682" max="15682" width="5" style="25" bestFit="1" customWidth="1"/>
    <col min="15683" max="15872" width="9.140625" style="25"/>
    <col min="15873" max="15873" width="44" style="25" bestFit="1" customWidth="1"/>
    <col min="15874" max="15874" width="25.7109375" style="25" bestFit="1" customWidth="1"/>
    <col min="15875" max="15875" width="23.140625" style="25" bestFit="1" customWidth="1"/>
    <col min="15876" max="15876" width="14.140625" style="25" bestFit="1" customWidth="1"/>
    <col min="15877" max="15877" width="5" style="25" bestFit="1" customWidth="1"/>
    <col min="15878" max="15937" width="11.42578125" style="25" bestFit="1" customWidth="1"/>
    <col min="15938" max="15938" width="5" style="25" bestFit="1" customWidth="1"/>
    <col min="15939" max="16128" width="9.140625" style="25"/>
    <col min="16129" max="16129" width="44" style="25" bestFit="1" customWidth="1"/>
    <col min="16130" max="16130" width="25.7109375" style="25" bestFit="1" customWidth="1"/>
    <col min="16131" max="16131" width="23.140625" style="25" bestFit="1" customWidth="1"/>
    <col min="16132" max="16132" width="14.140625" style="25" bestFit="1" customWidth="1"/>
    <col min="16133" max="16133" width="5" style="25" bestFit="1" customWidth="1"/>
    <col min="16134" max="16193" width="11.42578125" style="25" bestFit="1" customWidth="1"/>
    <col min="16194" max="16194" width="5" style="25" bestFit="1" customWidth="1"/>
    <col min="16195" max="16384" width="9.140625" style="25"/>
  </cols>
  <sheetData>
    <row r="1" spans="1:66" x14ac:dyDescent="0.25">
      <c r="A1" s="25" t="s">
        <v>1188</v>
      </c>
      <c r="B1" s="25" t="s">
        <v>1189</v>
      </c>
    </row>
    <row r="2" spans="1:66" x14ac:dyDescent="0.25">
      <c r="A2" s="25" t="s">
        <v>1190</v>
      </c>
      <c r="B2" s="26">
        <v>44820</v>
      </c>
    </row>
    <row r="4" spans="1:66" x14ac:dyDescent="0.25">
      <c r="A4" s="25" t="s">
        <v>548</v>
      </c>
      <c r="B4" s="25" t="s">
        <v>546</v>
      </c>
      <c r="C4" s="25" t="s">
        <v>1191</v>
      </c>
      <c r="D4" s="25" t="s">
        <v>1192</v>
      </c>
      <c r="E4" s="25" t="s">
        <v>1193</v>
      </c>
      <c r="F4" s="25" t="s">
        <v>1194</v>
      </c>
      <c r="G4" s="25" t="s">
        <v>1195</v>
      </c>
      <c r="H4" s="25" t="s">
        <v>1196</v>
      </c>
      <c r="I4" s="25" t="s">
        <v>1197</v>
      </c>
      <c r="J4" s="25" t="s">
        <v>1198</v>
      </c>
      <c r="K4" s="25" t="s">
        <v>1199</v>
      </c>
      <c r="L4" s="25" t="s">
        <v>1200</v>
      </c>
      <c r="M4" s="25" t="s">
        <v>1201</v>
      </c>
      <c r="N4" s="25" t="s">
        <v>1202</v>
      </c>
      <c r="O4" s="25" t="s">
        <v>1203</v>
      </c>
      <c r="P4" s="25" t="s">
        <v>1204</v>
      </c>
      <c r="Q4" s="25" t="s">
        <v>1205</v>
      </c>
      <c r="R4" s="25" t="s">
        <v>1206</v>
      </c>
      <c r="S4" s="25" t="s">
        <v>1207</v>
      </c>
      <c r="T4" s="25" t="s">
        <v>1208</v>
      </c>
      <c r="U4" s="25" t="s">
        <v>1209</v>
      </c>
      <c r="V4" s="25" t="s">
        <v>1210</v>
      </c>
      <c r="W4" s="25" t="s">
        <v>1211</v>
      </c>
      <c r="X4" s="25" t="s">
        <v>1212</v>
      </c>
      <c r="Y4" s="25" t="s">
        <v>1213</v>
      </c>
      <c r="Z4" s="25" t="s">
        <v>1214</v>
      </c>
      <c r="AA4" s="25" t="s">
        <v>1215</v>
      </c>
      <c r="AB4" s="25" t="s">
        <v>1216</v>
      </c>
      <c r="AC4" s="25" t="s">
        <v>1217</v>
      </c>
      <c r="AD4" s="25" t="s">
        <v>1218</v>
      </c>
      <c r="AE4" s="25" t="s">
        <v>1219</v>
      </c>
      <c r="AF4" s="25" t="s">
        <v>1220</v>
      </c>
      <c r="AG4" s="25" t="s">
        <v>1221</v>
      </c>
      <c r="AH4" s="25" t="s">
        <v>1222</v>
      </c>
      <c r="AI4" s="25" t="s">
        <v>1223</v>
      </c>
      <c r="AJ4" s="25" t="s">
        <v>1224</v>
      </c>
      <c r="AK4" s="25" t="s">
        <v>1225</v>
      </c>
      <c r="AL4" s="25" t="s">
        <v>1226</v>
      </c>
      <c r="AM4" s="25" t="s">
        <v>1227</v>
      </c>
      <c r="AN4" s="25" t="s">
        <v>1228</v>
      </c>
      <c r="AO4" s="25" t="s">
        <v>1229</v>
      </c>
      <c r="AP4" s="25" t="s">
        <v>1230</v>
      </c>
      <c r="AQ4" s="25" t="s">
        <v>1231</v>
      </c>
      <c r="AR4" s="25" t="s">
        <v>1232</v>
      </c>
      <c r="AS4" s="25" t="s">
        <v>1233</v>
      </c>
      <c r="AT4" s="25" t="s">
        <v>1234</v>
      </c>
      <c r="AU4" s="25" t="s">
        <v>1235</v>
      </c>
      <c r="AV4" s="25" t="s">
        <v>1236</v>
      </c>
      <c r="AW4" s="25" t="s">
        <v>1237</v>
      </c>
      <c r="AX4" s="25" t="s">
        <v>1238</v>
      </c>
      <c r="AY4" s="25" t="s">
        <v>1239</v>
      </c>
      <c r="AZ4" s="25" t="s">
        <v>1240</v>
      </c>
      <c r="BA4" s="25" t="s">
        <v>1241</v>
      </c>
      <c r="BB4" s="25" t="s">
        <v>1242</v>
      </c>
      <c r="BC4" s="25" t="s">
        <v>1243</v>
      </c>
      <c r="BD4" s="25" t="s">
        <v>1244</v>
      </c>
      <c r="BE4" s="25" t="s">
        <v>1245</v>
      </c>
      <c r="BF4" s="25" t="s">
        <v>1246</v>
      </c>
      <c r="BG4" s="25" t="s">
        <v>1247</v>
      </c>
      <c r="BH4" s="25" t="s">
        <v>1248</v>
      </c>
      <c r="BI4" s="25" t="s">
        <v>1249</v>
      </c>
      <c r="BJ4" s="25" t="s">
        <v>1250</v>
      </c>
      <c r="BK4" s="25" t="s">
        <v>1251</v>
      </c>
      <c r="BL4" s="25" t="s">
        <v>1252</v>
      </c>
      <c r="BM4" s="25" t="s">
        <v>1253</v>
      </c>
      <c r="BN4" s="25" t="s">
        <v>1254</v>
      </c>
    </row>
    <row r="5" spans="1:66" x14ac:dyDescent="0.25">
      <c r="A5" s="25" t="s">
        <v>462</v>
      </c>
      <c r="B5" s="25" t="s">
        <v>231</v>
      </c>
      <c r="C5" s="25" t="s">
        <v>1446</v>
      </c>
      <c r="D5" s="25" t="s">
        <v>1447</v>
      </c>
      <c r="F5" s="25">
        <v>11.111111111111111</v>
      </c>
      <c r="G5" s="25">
        <v>11.111111111111111</v>
      </c>
      <c r="H5" s="25">
        <v>11.111111111111111</v>
      </c>
      <c r="I5" s="25">
        <v>11.111111111111111</v>
      </c>
      <c r="J5" s="25">
        <v>11.111111111111111</v>
      </c>
      <c r="K5" s="25">
        <v>11.111111111111111</v>
      </c>
      <c r="L5" s="25">
        <v>11.111111111111111</v>
      </c>
      <c r="M5" s="25">
        <v>11.111111111111111</v>
      </c>
      <c r="N5" s="25">
        <v>11.111111111111111</v>
      </c>
      <c r="O5" s="25">
        <v>11.111111111111111</v>
      </c>
      <c r="P5" s="25">
        <v>11.111111111111111</v>
      </c>
      <c r="Q5" s="25">
        <v>11.111111111111111</v>
      </c>
      <c r="R5" s="25">
        <v>11.111111111111111</v>
      </c>
      <c r="S5" s="25">
        <v>11.111111111111111</v>
      </c>
      <c r="T5" s="25">
        <v>11.111111111111111</v>
      </c>
      <c r="U5" s="25">
        <v>11.111111111111111</v>
      </c>
      <c r="V5" s="25">
        <v>11.111111111111111</v>
      </c>
      <c r="W5" s="25">
        <v>11.111111111111111</v>
      </c>
      <c r="X5" s="25">
        <v>11.111111111111111</v>
      </c>
      <c r="Y5" s="25">
        <v>11.111111111111111</v>
      </c>
      <c r="Z5" s="25">
        <v>11.111111111111111</v>
      </c>
      <c r="AA5" s="25">
        <v>11.111111111111111</v>
      </c>
      <c r="AB5" s="25">
        <v>11.111111111111111</v>
      </c>
      <c r="AC5" s="25">
        <v>11.111111111111111</v>
      </c>
      <c r="AD5" s="25">
        <v>11.111111111111111</v>
      </c>
      <c r="AE5" s="25">
        <v>11.111111111111111</v>
      </c>
      <c r="AF5" s="25">
        <v>11.111111111111111</v>
      </c>
      <c r="AG5" s="25">
        <v>11.111111111111111</v>
      </c>
      <c r="AH5" s="25">
        <v>11.111111111111111</v>
      </c>
      <c r="AI5" s="25">
        <v>11.111111111111111</v>
      </c>
      <c r="AJ5" s="25">
        <v>11.111111111111111</v>
      </c>
      <c r="AK5" s="25">
        <v>11.111111111111111</v>
      </c>
      <c r="AL5" s="25">
        <v>11.111111111111111</v>
      </c>
      <c r="AM5" s="25">
        <v>11.111111111111111</v>
      </c>
      <c r="AN5" s="25">
        <v>11.111111111111111</v>
      </c>
      <c r="AO5" s="25">
        <v>11.111111111111111</v>
      </c>
      <c r="AP5" s="25">
        <v>11.111111111111111</v>
      </c>
      <c r="AQ5" s="25">
        <v>11.111111111111111</v>
      </c>
      <c r="AR5" s="25">
        <v>11.111111111111111</v>
      </c>
      <c r="AS5" s="25">
        <v>11.111111111111111</v>
      </c>
      <c r="AT5" s="25">
        <v>11.111111111111111</v>
      </c>
      <c r="AU5" s="25">
        <v>11.111111111111111</v>
      </c>
      <c r="AV5" s="25">
        <v>11.111111111111111</v>
      </c>
      <c r="AW5" s="25">
        <v>11.111111111111111</v>
      </c>
      <c r="AX5" s="25">
        <v>11.111111111111111</v>
      </c>
      <c r="AY5" s="25">
        <v>11.111111111111111</v>
      </c>
      <c r="AZ5" s="25">
        <v>11.111111111111111</v>
      </c>
      <c r="BA5" s="25">
        <v>11.111111111111111</v>
      </c>
      <c r="BB5" s="25">
        <v>11.111111111111111</v>
      </c>
      <c r="BC5" s="25">
        <v>11.111111111111111</v>
      </c>
      <c r="BD5" s="25">
        <v>11.111111111111111</v>
      </c>
      <c r="BE5" s="25">
        <v>11.111111111111111</v>
      </c>
      <c r="BF5" s="25">
        <v>11.111111111111111</v>
      </c>
      <c r="BG5" s="25">
        <v>11.111111111111111</v>
      </c>
      <c r="BH5" s="25">
        <v>11.111111111111111</v>
      </c>
      <c r="BI5" s="25">
        <v>11.111111111111111</v>
      </c>
      <c r="BJ5" s="25">
        <v>11.111111111111111</v>
      </c>
      <c r="BK5" s="25">
        <v>11.111111111111111</v>
      </c>
      <c r="BL5" s="25">
        <v>11.111111111111111</v>
      </c>
      <c r="BM5" s="25">
        <v>11.111111111111111</v>
      </c>
    </row>
    <row r="6" spans="1:66" x14ac:dyDescent="0.25">
      <c r="A6" s="25" t="s">
        <v>1258</v>
      </c>
      <c r="B6" s="25" t="s">
        <v>1257</v>
      </c>
      <c r="C6" s="25" t="s">
        <v>1446</v>
      </c>
      <c r="D6" s="25" t="s">
        <v>1447</v>
      </c>
      <c r="F6" s="25">
        <v>4.7028430830331667</v>
      </c>
      <c r="G6" s="25">
        <v>4.754587533252157</v>
      </c>
      <c r="H6" s="25">
        <v>4.8667233842572379</v>
      </c>
      <c r="I6" s="25">
        <v>4.9186737142516366</v>
      </c>
      <c r="J6" s="25">
        <v>4.9726828420001059</v>
      </c>
      <c r="K6" s="25">
        <v>5.0022609030669294</v>
      </c>
      <c r="L6" s="25">
        <v>5.0253880645043294</v>
      </c>
      <c r="M6" s="25">
        <v>5.0669757791365688</v>
      </c>
      <c r="N6" s="25">
        <v>5.1286024585751022</v>
      </c>
      <c r="O6" s="25">
        <v>5.2111602485133597</v>
      </c>
      <c r="P6" s="25">
        <v>5.2634537114667692</v>
      </c>
      <c r="Q6" s="25">
        <v>5.3147864021349456</v>
      </c>
      <c r="R6" s="25">
        <v>5.3261784163741401</v>
      </c>
      <c r="S6" s="25">
        <v>5.3465605141394459</v>
      </c>
      <c r="T6" s="25">
        <v>5.3916481849536062</v>
      </c>
      <c r="U6" s="25">
        <v>5.4133341879631569</v>
      </c>
      <c r="V6" s="25">
        <v>5.4162165048188564</v>
      </c>
      <c r="W6" s="25">
        <v>5.4948625790243781</v>
      </c>
      <c r="X6" s="25">
        <v>5.4719412973623847</v>
      </c>
      <c r="Y6" s="25">
        <v>5.4637747329379023</v>
      </c>
      <c r="Z6" s="25">
        <v>5.4661766636509856</v>
      </c>
      <c r="AA6" s="25">
        <v>5.4733138291984327</v>
      </c>
      <c r="AB6" s="25">
        <v>5.4995291872669396</v>
      </c>
      <c r="AC6" s="25">
        <v>5.5040585423258968</v>
      </c>
      <c r="AD6" s="25">
        <v>5.6480371319272793</v>
      </c>
      <c r="AE6" s="25">
        <v>5.6788504716465464</v>
      </c>
      <c r="AF6" s="25">
        <v>5.6829680671546887</v>
      </c>
      <c r="AG6" s="25">
        <v>5.7094579315904053</v>
      </c>
      <c r="AH6" s="25">
        <v>5.762300407278234</v>
      </c>
      <c r="AI6" s="25">
        <v>5.7444574934096169</v>
      </c>
      <c r="AJ6" s="25">
        <v>5.7587318245045109</v>
      </c>
      <c r="AK6" s="25">
        <v>5.7874177398779034</v>
      </c>
      <c r="AL6" s="25">
        <v>5.9220631129941639</v>
      </c>
      <c r="AM6" s="25">
        <v>5.9648861062788461</v>
      </c>
      <c r="AN6" s="25">
        <v>6.0554732074579816</v>
      </c>
      <c r="AO6" s="25">
        <v>6.1026196760262126</v>
      </c>
      <c r="AP6" s="25">
        <v>6.1217664951390756</v>
      </c>
      <c r="AQ6" s="25">
        <v>6.1043353408212724</v>
      </c>
      <c r="AR6" s="25">
        <v>6.1639032225057342</v>
      </c>
      <c r="AS6" s="25">
        <v>6.1627365704450936</v>
      </c>
      <c r="AT6" s="25">
        <v>6.1845872772749697</v>
      </c>
      <c r="AU6" s="25">
        <v>6.2594314382946399</v>
      </c>
      <c r="AV6" s="25">
        <v>6.4968794459308583</v>
      </c>
      <c r="AW6" s="25">
        <v>6.5850355143919508</v>
      </c>
      <c r="AX6" s="25">
        <v>6.7348512198033852</v>
      </c>
      <c r="AY6" s="25">
        <v>6.8058217770086795</v>
      </c>
      <c r="AZ6" s="25">
        <v>6.9168736533218755</v>
      </c>
      <c r="BA6" s="25">
        <v>7.0450727644505999</v>
      </c>
      <c r="BB6" s="25">
        <v>7.2914270744124785</v>
      </c>
      <c r="BC6" s="25">
        <v>7.4349799127241596</v>
      </c>
      <c r="BD6" s="25">
        <v>7.6254021141377963</v>
      </c>
      <c r="BE6" s="25">
        <v>7.852112261765952</v>
      </c>
      <c r="BF6" s="25">
        <v>7.9025792713570455</v>
      </c>
      <c r="BG6" s="25">
        <v>7.9693274762875435</v>
      </c>
      <c r="BH6" s="25">
        <v>8.0015336317028556</v>
      </c>
      <c r="BI6" s="25">
        <v>8.0628984514611233</v>
      </c>
      <c r="BJ6" s="25">
        <v>8.1448329414534708</v>
      </c>
      <c r="BK6" s="25">
        <v>8.2055748056841988</v>
      </c>
      <c r="BL6" s="25">
        <v>8.2108929954957208</v>
      </c>
      <c r="BM6" s="25">
        <v>8.2405507334218946</v>
      </c>
    </row>
    <row r="7" spans="1:66" x14ac:dyDescent="0.25">
      <c r="A7" s="25" t="s">
        <v>364</v>
      </c>
      <c r="B7" s="25" t="s">
        <v>166</v>
      </c>
      <c r="C7" s="25" t="s">
        <v>1446</v>
      </c>
      <c r="D7" s="25" t="s">
        <v>1447</v>
      </c>
      <c r="F7" s="25">
        <v>11.72899130674762</v>
      </c>
      <c r="G7" s="25">
        <v>11.805651380647932</v>
      </c>
      <c r="H7" s="25">
        <v>11.882311454548242</v>
      </c>
      <c r="I7" s="25">
        <v>11.958971528448552</v>
      </c>
      <c r="J7" s="25">
        <v>11.958971528448552</v>
      </c>
      <c r="K7" s="25">
        <v>12.01263358017877</v>
      </c>
      <c r="L7" s="25">
        <v>12.026432393480828</v>
      </c>
      <c r="M7" s="25">
        <v>12.026432393480828</v>
      </c>
      <c r="N7" s="25">
        <v>12.050963617128927</v>
      </c>
      <c r="O7" s="25">
        <v>12.066295631908989</v>
      </c>
      <c r="P7" s="25">
        <v>12.112291676249177</v>
      </c>
      <c r="Q7" s="25">
        <v>12.127623691029237</v>
      </c>
      <c r="R7" s="25">
        <v>12.127623691029237</v>
      </c>
      <c r="S7" s="25">
        <v>12.127623691029237</v>
      </c>
      <c r="T7" s="25">
        <v>12.127623691029237</v>
      </c>
      <c r="U7" s="25">
        <v>12.127623691029237</v>
      </c>
      <c r="V7" s="25">
        <v>12.127623691029237</v>
      </c>
      <c r="W7" s="25">
        <v>12.127623691029237</v>
      </c>
      <c r="X7" s="25">
        <v>12.127623691029237</v>
      </c>
      <c r="Y7" s="25">
        <v>12.127623691029237</v>
      </c>
      <c r="Z7" s="25">
        <v>12.127623691029237</v>
      </c>
      <c r="AA7" s="25">
        <v>12.127623691029237</v>
      </c>
      <c r="AB7" s="25">
        <v>12.127623691029237</v>
      </c>
      <c r="AC7" s="25">
        <v>12.127623691029237</v>
      </c>
      <c r="AD7" s="25">
        <v>12.127623691029237</v>
      </c>
      <c r="AE7" s="25">
        <v>12.127623691029237</v>
      </c>
      <c r="AF7" s="25">
        <v>12.127623691029237</v>
      </c>
      <c r="AG7" s="25">
        <v>12.127623691029237</v>
      </c>
      <c r="AH7" s="25">
        <v>12.127623691029237</v>
      </c>
      <c r="AI7" s="25">
        <v>12.127623691029237</v>
      </c>
      <c r="AJ7" s="25">
        <v>12.127623691029237</v>
      </c>
      <c r="AK7" s="25">
        <v>12.127623691029237</v>
      </c>
      <c r="AL7" s="25">
        <v>11.995768363920703</v>
      </c>
      <c r="AM7" s="25">
        <v>11.81025098508195</v>
      </c>
      <c r="AN7" s="25">
        <v>11.733590911181638</v>
      </c>
      <c r="AO7" s="25">
        <v>11.724391702313602</v>
      </c>
      <c r="AP7" s="25">
        <v>11.782653358477837</v>
      </c>
      <c r="AQ7" s="25">
        <v>11.893043864894286</v>
      </c>
      <c r="AR7" s="25">
        <v>11.733590911181638</v>
      </c>
      <c r="AS7" s="25">
        <v>11.779586955521825</v>
      </c>
      <c r="AT7" s="25">
        <v>11.779586955521825</v>
      </c>
      <c r="AU7" s="25">
        <v>11.771920948131793</v>
      </c>
      <c r="AV7" s="25">
        <v>11.916041887064379</v>
      </c>
      <c r="AW7" s="25">
        <v>11.983502752096653</v>
      </c>
      <c r="AX7" s="25">
        <v>11.966637535838585</v>
      </c>
      <c r="AY7" s="25">
        <v>11.949772319580516</v>
      </c>
      <c r="AZ7" s="25">
        <v>11.949772319580516</v>
      </c>
      <c r="BA7" s="25">
        <v>11.949772319580516</v>
      </c>
      <c r="BB7" s="25">
        <v>11.94823911810251</v>
      </c>
      <c r="BC7" s="25">
        <v>11.94823911810251</v>
      </c>
      <c r="BD7" s="25">
        <v>11.945172715146498</v>
      </c>
      <c r="BE7" s="25">
        <v>11.943639513668492</v>
      </c>
      <c r="BF7" s="25">
        <v>11.93597350627846</v>
      </c>
      <c r="BG7" s="25">
        <v>11.914508685586373</v>
      </c>
      <c r="BH7" s="25">
        <v>11.905309476718335</v>
      </c>
      <c r="BI7" s="25">
        <v>11.850114223510111</v>
      </c>
      <c r="BJ7" s="25">
        <v>11.804118179169924</v>
      </c>
      <c r="BK7" s="25">
        <v>11.949772319580516</v>
      </c>
      <c r="BL7" s="25">
        <v>11.940573110712478</v>
      </c>
      <c r="BM7" s="25">
        <v>12.003434371310734</v>
      </c>
    </row>
    <row r="8" spans="1:66" x14ac:dyDescent="0.25">
      <c r="A8" s="25" t="s">
        <v>1260</v>
      </c>
      <c r="B8" s="25" t="s">
        <v>1259</v>
      </c>
      <c r="C8" s="25" t="s">
        <v>1446</v>
      </c>
      <c r="D8" s="25" t="s">
        <v>1447</v>
      </c>
      <c r="F8" s="25">
        <v>6.9840215860579358</v>
      </c>
      <c r="G8" s="25">
        <v>7.0764863628022967</v>
      </c>
      <c r="H8" s="25">
        <v>7.3317109891251722</v>
      </c>
      <c r="I8" s="25">
        <v>7.4456943950089425</v>
      </c>
      <c r="J8" s="25">
        <v>7.6981721269253134</v>
      </c>
      <c r="K8" s="25">
        <v>7.6893699055333622</v>
      </c>
      <c r="L8" s="25">
        <v>7.6961536845968315</v>
      </c>
      <c r="M8" s="25">
        <v>7.7950949419559654</v>
      </c>
      <c r="N8" s="25">
        <v>8.4010786396627228</v>
      </c>
      <c r="O8" s="25">
        <v>7.9850584419747577</v>
      </c>
      <c r="P8" s="25">
        <v>7.8315297051482435</v>
      </c>
      <c r="Q8" s="25">
        <v>7.3614559314127552</v>
      </c>
      <c r="R8" s="25">
        <v>7.9108348127137544</v>
      </c>
      <c r="S8" s="25">
        <v>7.372504195140932</v>
      </c>
      <c r="T8" s="25">
        <v>7.3093752003696748</v>
      </c>
      <c r="U8" s="25">
        <v>7.3607803859921423</v>
      </c>
      <c r="V8" s="25">
        <v>6.7648118791303791</v>
      </c>
      <c r="W8" s="25">
        <v>6.601973516932758</v>
      </c>
      <c r="X8" s="25">
        <v>6.5369708305972507</v>
      </c>
      <c r="Y8" s="25">
        <v>6.7872532827462084</v>
      </c>
      <c r="Z8" s="25">
        <v>6.405086128559395</v>
      </c>
      <c r="AA8" s="25">
        <v>6.5606282708622139</v>
      </c>
      <c r="AB8" s="25">
        <v>6.5972199191225078</v>
      </c>
      <c r="AC8" s="25">
        <v>7.020511221807296</v>
      </c>
      <c r="AD8" s="25">
        <v>7.2714569666739628</v>
      </c>
      <c r="AE8" s="25">
        <v>7.8223215687314971</v>
      </c>
      <c r="AF8" s="25">
        <v>7.8139198609738463</v>
      </c>
      <c r="AG8" s="25">
        <v>7.9088812683925545</v>
      </c>
      <c r="AH8" s="25">
        <v>7.9238053545410123</v>
      </c>
      <c r="AI8" s="25">
        <v>8.1026732907499408</v>
      </c>
      <c r="AJ8" s="25">
        <v>8.4289027590766086</v>
      </c>
      <c r="AK8" s="25">
        <v>8.5741638642549347</v>
      </c>
      <c r="AL8" s="25">
        <v>8.7171034449212783</v>
      </c>
      <c r="AM8" s="25">
        <v>8.8549577814185181</v>
      </c>
      <c r="AN8" s="25">
        <v>9.2236379836785769</v>
      </c>
      <c r="AO8" s="25">
        <v>9.4457304953248915</v>
      </c>
      <c r="AP8" s="25">
        <v>9.5381492806590469</v>
      </c>
      <c r="AQ8" s="25">
        <v>9.6244436632330217</v>
      </c>
      <c r="AR8" s="25">
        <v>9.8145433561284925</v>
      </c>
      <c r="AS8" s="25">
        <v>9.7889623669821724</v>
      </c>
      <c r="AT8" s="25">
        <v>9.6920243472646916</v>
      </c>
      <c r="AU8" s="25">
        <v>9.8638348489571932</v>
      </c>
      <c r="AV8" s="25">
        <v>10.184889528597866</v>
      </c>
      <c r="AW8" s="25">
        <v>10.061700594089178</v>
      </c>
      <c r="AX8" s="25">
        <v>10.303237531755139</v>
      </c>
      <c r="AY8" s="25">
        <v>10.348786948168096</v>
      </c>
      <c r="AZ8" s="25">
        <v>10.465969767117926</v>
      </c>
      <c r="BA8" s="25">
        <v>10.576372629004906</v>
      </c>
      <c r="BB8" s="25">
        <v>10.201646513622928</v>
      </c>
      <c r="BC8" s="25">
        <v>10.437688071122666</v>
      </c>
      <c r="BD8" s="25">
        <v>10.590402375472319</v>
      </c>
      <c r="BE8" s="25">
        <v>10.834404551072433</v>
      </c>
      <c r="BF8" s="25">
        <v>11.020698049256117</v>
      </c>
      <c r="BG8" s="25">
        <v>11.015006997738173</v>
      </c>
      <c r="BH8" s="25">
        <v>11.009829998076452</v>
      </c>
      <c r="BI8" s="25">
        <v>11.09309202744263</v>
      </c>
      <c r="BJ8" s="25">
        <v>11.110024785037885</v>
      </c>
      <c r="BK8" s="25">
        <v>11.104847785376164</v>
      </c>
      <c r="BL8" s="25">
        <v>11.099692895471701</v>
      </c>
      <c r="BM8" s="25">
        <v>11.094905874821311</v>
      </c>
    </row>
    <row r="9" spans="1:66" x14ac:dyDescent="0.25">
      <c r="A9" s="25" t="s">
        <v>311</v>
      </c>
      <c r="B9" s="25" t="s">
        <v>154</v>
      </c>
      <c r="C9" s="25" t="s">
        <v>1446</v>
      </c>
      <c r="D9" s="25" t="s">
        <v>1447</v>
      </c>
      <c r="F9" s="25">
        <v>2.1416539664714849</v>
      </c>
      <c r="G9" s="25">
        <v>2.1657174941846473</v>
      </c>
      <c r="H9" s="25">
        <v>2.1817598459934229</v>
      </c>
      <c r="I9" s="25">
        <v>2.2058233737065853</v>
      </c>
      <c r="J9" s="25">
        <v>2.2218657255153604</v>
      </c>
      <c r="K9" s="25">
        <v>2.2459292532285233</v>
      </c>
      <c r="L9" s="25">
        <v>2.2699927809416862</v>
      </c>
      <c r="M9" s="25">
        <v>2.2940563086548487</v>
      </c>
      <c r="N9" s="25">
        <v>2.3261410122723989</v>
      </c>
      <c r="O9" s="25">
        <v>2.3261410122723989</v>
      </c>
      <c r="P9" s="25">
        <v>2.3261410122723989</v>
      </c>
      <c r="Q9" s="25">
        <v>2.3261410122723989</v>
      </c>
      <c r="R9" s="25">
        <v>2.3261410122723989</v>
      </c>
      <c r="S9" s="25">
        <v>2.3261410122723989</v>
      </c>
      <c r="T9" s="25">
        <v>2.3261410122723989</v>
      </c>
      <c r="U9" s="25">
        <v>2.3261410122723989</v>
      </c>
      <c r="V9" s="25">
        <v>2.3261410122723989</v>
      </c>
      <c r="W9" s="25">
        <v>2.3261410122723989</v>
      </c>
      <c r="X9" s="25">
        <v>2.3261410122723989</v>
      </c>
      <c r="Y9" s="25">
        <v>2.3261410122723989</v>
      </c>
      <c r="Z9" s="25">
        <v>2.3261410122723989</v>
      </c>
      <c r="AA9" s="25">
        <v>2.3261410122723989</v>
      </c>
      <c r="AB9" s="25">
        <v>2.3261410122723989</v>
      </c>
      <c r="AC9" s="25">
        <v>2.3261410122723989</v>
      </c>
      <c r="AD9" s="25">
        <v>2.3261410122723989</v>
      </c>
      <c r="AE9" s="25">
        <v>2.3261410122723989</v>
      </c>
      <c r="AF9" s="25">
        <v>2.3261410122723989</v>
      </c>
      <c r="AG9" s="25">
        <v>2.3261410122723989</v>
      </c>
      <c r="AH9" s="25">
        <v>2.3261410122723989</v>
      </c>
      <c r="AI9" s="25">
        <v>2.3261410122723989</v>
      </c>
      <c r="AJ9" s="25">
        <v>2.3662468917943369</v>
      </c>
      <c r="AK9" s="25">
        <v>2.4063527713162749</v>
      </c>
      <c r="AL9" s="25">
        <v>2.4063527713162749</v>
      </c>
      <c r="AM9" s="25">
        <v>2.4063527713162749</v>
      </c>
      <c r="AN9" s="25">
        <v>2.4063527713162749</v>
      </c>
      <c r="AO9" s="25">
        <v>2.4063527713162749</v>
      </c>
      <c r="AP9" s="25">
        <v>2.4063527713162749</v>
      </c>
      <c r="AQ9" s="25">
        <v>2.4063527713162749</v>
      </c>
      <c r="AR9" s="25">
        <v>2.4063527713162749</v>
      </c>
      <c r="AS9" s="25">
        <v>2.4063527713162749</v>
      </c>
      <c r="AT9" s="25">
        <v>2.4063527713162749</v>
      </c>
      <c r="AU9" s="25">
        <v>2.4865645303601509</v>
      </c>
      <c r="AV9" s="25">
        <v>2.6469880484479025</v>
      </c>
      <c r="AW9" s="25">
        <v>2.6469880484479025</v>
      </c>
      <c r="AX9" s="25">
        <v>2.6469880484479025</v>
      </c>
      <c r="AY9" s="25">
        <v>2.6469880484479025</v>
      </c>
      <c r="AZ9" s="25">
        <v>2.727199807491778</v>
      </c>
      <c r="BA9" s="25">
        <v>2.727199807491778</v>
      </c>
      <c r="BB9" s="25">
        <v>3.2084703617550328</v>
      </c>
      <c r="BC9" s="25">
        <v>3.2886821207989088</v>
      </c>
      <c r="BD9" s="25">
        <v>3.7699526750621639</v>
      </c>
      <c r="BE9" s="25">
        <v>3.7699526750621639</v>
      </c>
      <c r="BF9" s="25">
        <v>3.9303761931499155</v>
      </c>
      <c r="BG9" s="25">
        <v>3.9303761931499155</v>
      </c>
      <c r="BH9" s="25">
        <v>3.9303761931499155</v>
      </c>
      <c r="BI9" s="25">
        <v>3.9303761931499155</v>
      </c>
      <c r="BJ9" s="25">
        <v>3.9303761931499155</v>
      </c>
      <c r="BK9" s="25">
        <v>3.9303761931499155</v>
      </c>
      <c r="BL9" s="25">
        <v>3.9303761931499155</v>
      </c>
      <c r="BM9" s="25">
        <v>3.9303761931499155</v>
      </c>
    </row>
    <row r="10" spans="1:66" x14ac:dyDescent="0.25">
      <c r="A10" s="25" t="s">
        <v>431</v>
      </c>
      <c r="B10" s="25" t="s">
        <v>157</v>
      </c>
      <c r="C10" s="25" t="s">
        <v>1446</v>
      </c>
      <c r="D10" s="25" t="s">
        <v>1447</v>
      </c>
      <c r="F10" s="25">
        <v>15.766423357664234</v>
      </c>
      <c r="G10" s="25">
        <v>15.912408759124089</v>
      </c>
      <c r="H10" s="25">
        <v>16.058394160583941</v>
      </c>
      <c r="I10" s="25">
        <v>16.167883211678831</v>
      </c>
      <c r="J10" s="25">
        <v>16.788321167883211</v>
      </c>
      <c r="K10" s="25">
        <v>17.335766423357665</v>
      </c>
      <c r="L10" s="25">
        <v>17.810218978102192</v>
      </c>
      <c r="M10" s="25">
        <v>18.248175182481752</v>
      </c>
      <c r="N10" s="25">
        <v>18.613138686131386</v>
      </c>
      <c r="O10" s="25">
        <v>19.014598540145986</v>
      </c>
      <c r="P10" s="25">
        <v>19.34306569343066</v>
      </c>
      <c r="Q10" s="25">
        <v>19.708029197080293</v>
      </c>
      <c r="R10" s="25">
        <v>20</v>
      </c>
      <c r="S10" s="25">
        <v>20.32846715328467</v>
      </c>
      <c r="T10" s="25">
        <v>20.547445255474454</v>
      </c>
      <c r="U10" s="25">
        <v>20.985401459854014</v>
      </c>
      <c r="V10" s="25">
        <v>21.167883211678831</v>
      </c>
      <c r="W10" s="25">
        <v>21.277372262773721</v>
      </c>
      <c r="X10" s="25">
        <v>21.277372262773721</v>
      </c>
      <c r="Y10" s="25">
        <v>21.350364963503647</v>
      </c>
      <c r="Z10" s="25">
        <v>21.459854014598541</v>
      </c>
      <c r="AA10" s="25">
        <v>21.496350364963504</v>
      </c>
      <c r="AB10" s="25">
        <v>21.496350364963504</v>
      </c>
      <c r="AC10" s="25">
        <v>21.496350364963504</v>
      </c>
      <c r="AD10" s="25">
        <v>21.496350364963504</v>
      </c>
      <c r="AE10" s="25">
        <v>21.496350364963504</v>
      </c>
      <c r="AF10" s="25">
        <v>21.532846715328464</v>
      </c>
      <c r="AG10" s="25">
        <v>21.532846715328464</v>
      </c>
      <c r="AH10" s="25">
        <v>21.240875912408761</v>
      </c>
      <c r="AI10" s="25">
        <v>21.131386861313871</v>
      </c>
      <c r="AJ10" s="25">
        <v>21.094890510948904</v>
      </c>
      <c r="AK10" s="25">
        <v>21.094890510948904</v>
      </c>
      <c r="AL10" s="25">
        <v>21.058394160583941</v>
      </c>
      <c r="AM10" s="25">
        <v>21.058394160583941</v>
      </c>
      <c r="AN10" s="25">
        <v>21.058394160583941</v>
      </c>
      <c r="AO10" s="25">
        <v>21.058394160583941</v>
      </c>
      <c r="AP10" s="25">
        <v>21.094890510948904</v>
      </c>
      <c r="AQ10" s="25">
        <v>21.058394160583941</v>
      </c>
      <c r="AR10" s="25">
        <v>21.058394160583941</v>
      </c>
      <c r="AS10" s="25">
        <v>21.094890510948904</v>
      </c>
      <c r="AT10" s="25">
        <v>21.094890510948904</v>
      </c>
      <c r="AU10" s="25">
        <v>21.094890510948904</v>
      </c>
      <c r="AV10" s="25">
        <v>21.094890510948904</v>
      </c>
      <c r="AW10" s="25">
        <v>21.094890510948904</v>
      </c>
      <c r="AX10" s="25">
        <v>19.635036496350363</v>
      </c>
      <c r="AY10" s="25">
        <v>21.313868613138688</v>
      </c>
      <c r="AZ10" s="25">
        <v>21.094890510948904</v>
      </c>
      <c r="BA10" s="25">
        <v>22.262773722627738</v>
      </c>
      <c r="BB10" s="25">
        <v>22.226277372262775</v>
      </c>
      <c r="BC10" s="25">
        <v>22.846715328467155</v>
      </c>
      <c r="BD10" s="25">
        <v>22.700729927007298</v>
      </c>
      <c r="BE10" s="25">
        <v>22.594890510948908</v>
      </c>
      <c r="BF10" s="25">
        <v>22.521897810218977</v>
      </c>
      <c r="BG10" s="25">
        <v>22.467153284671532</v>
      </c>
      <c r="BH10" s="25">
        <v>22.448905109489051</v>
      </c>
      <c r="BI10" s="25">
        <v>22.638686131386862</v>
      </c>
      <c r="BJ10" s="25">
        <v>22.335766423357665</v>
      </c>
      <c r="BK10" s="25">
        <v>22.311897810218976</v>
      </c>
      <c r="BL10" s="25">
        <v>22.262773722627738</v>
      </c>
      <c r="BM10" s="25">
        <v>21.883211678832119</v>
      </c>
    </row>
    <row r="11" spans="1:66" x14ac:dyDescent="0.25">
      <c r="A11" s="25" t="s">
        <v>432</v>
      </c>
      <c r="B11" s="25" t="s">
        <v>202</v>
      </c>
      <c r="C11" s="25" t="s">
        <v>1446</v>
      </c>
      <c r="D11" s="25" t="s">
        <v>1447</v>
      </c>
      <c r="F11" s="25">
        <v>2.1276595744680851</v>
      </c>
      <c r="G11" s="25">
        <v>2.1276595744680851</v>
      </c>
      <c r="H11" s="25">
        <v>2.1276595744680851</v>
      </c>
      <c r="I11" s="25">
        <v>2.1276595744680851</v>
      </c>
      <c r="J11" s="25">
        <v>2.1276595744680851</v>
      </c>
      <c r="K11" s="25">
        <v>2.1276595744680851</v>
      </c>
      <c r="L11" s="25">
        <v>2.1276595744680851</v>
      </c>
      <c r="M11" s="25">
        <v>2.1276595744680851</v>
      </c>
      <c r="N11" s="25">
        <v>2.1276595744680851</v>
      </c>
      <c r="O11" s="25">
        <v>2.1276595744680851</v>
      </c>
      <c r="P11" s="25">
        <v>2.1276595744680851</v>
      </c>
      <c r="Q11" s="25">
        <v>2.1276595744680851</v>
      </c>
      <c r="R11" s="25">
        <v>2.1276595744680851</v>
      </c>
      <c r="S11" s="25">
        <v>2.1276595744680851</v>
      </c>
      <c r="T11" s="25">
        <v>2.1276595744680851</v>
      </c>
      <c r="U11" s="25">
        <v>2.1276595744680851</v>
      </c>
      <c r="V11" s="25">
        <v>2.1276595744680851</v>
      </c>
      <c r="W11" s="25">
        <v>2.1276595744680851</v>
      </c>
      <c r="X11" s="25">
        <v>2.1276595744680851</v>
      </c>
      <c r="Y11" s="25">
        <v>2.1276595744680851</v>
      </c>
      <c r="Z11" s="25">
        <v>2.1276595744680851</v>
      </c>
      <c r="AA11" s="25">
        <v>2.1276595744680851</v>
      </c>
      <c r="AB11" s="25">
        <v>2.1276595744680851</v>
      </c>
      <c r="AC11" s="25">
        <v>2.1276595744680851</v>
      </c>
      <c r="AD11" s="25">
        <v>2.1276595744680851</v>
      </c>
      <c r="AE11" s="25">
        <v>2.1276595744680851</v>
      </c>
      <c r="AF11" s="25">
        <v>2.1276595744680851</v>
      </c>
      <c r="AG11" s="25">
        <v>2.1276595744680851</v>
      </c>
      <c r="AH11" s="25">
        <v>2.1276595744680851</v>
      </c>
      <c r="AI11" s="25">
        <v>2.1276595744680851</v>
      </c>
      <c r="AJ11" s="25">
        <v>2.1276595744680851</v>
      </c>
      <c r="AK11" s="25">
        <v>2.1276595744680851</v>
      </c>
      <c r="AL11" s="25">
        <v>2.1276595744680851</v>
      </c>
      <c r="AM11" s="25">
        <v>2.1276595744680851</v>
      </c>
      <c r="AN11" s="25">
        <v>2.1276595744680851</v>
      </c>
      <c r="AO11" s="25">
        <v>2.1276595744680851</v>
      </c>
      <c r="AP11" s="25">
        <v>2.1276595744680851</v>
      </c>
      <c r="AQ11" s="25">
        <v>2.1276595744680851</v>
      </c>
      <c r="AR11" s="25">
        <v>2.1276595744680851</v>
      </c>
      <c r="AS11" s="25">
        <v>2.1276595744680851</v>
      </c>
      <c r="AT11" s="25">
        <v>1.5957446808510638</v>
      </c>
      <c r="AU11" s="25">
        <v>1.8085106382978722</v>
      </c>
      <c r="AV11" s="25">
        <v>1.8297872340425532</v>
      </c>
      <c r="AW11" s="25">
        <v>1.7234042553191491</v>
      </c>
      <c r="AX11" s="25">
        <v>1.7021276595744681</v>
      </c>
      <c r="AY11" s="25">
        <v>1.6595744680851061</v>
      </c>
      <c r="AZ11" s="25">
        <v>1.6382978723404256</v>
      </c>
      <c r="BA11" s="25">
        <v>1.6170212765957446</v>
      </c>
      <c r="BB11" s="25">
        <v>1.6382978723404256</v>
      </c>
      <c r="BC11" s="25">
        <v>1.6382978723404256</v>
      </c>
      <c r="BD11" s="25">
        <v>1.6382978723404256</v>
      </c>
      <c r="BE11" s="25">
        <v>1.6170212765957446</v>
      </c>
      <c r="BF11" s="25">
        <v>1.7234042553191491</v>
      </c>
      <c r="BG11" s="25">
        <v>1.7021276595744681</v>
      </c>
      <c r="BH11" s="25">
        <v>1.7234042553191491</v>
      </c>
      <c r="BI11" s="25">
        <v>1.7446808510638296</v>
      </c>
      <c r="BJ11" s="25">
        <v>1.7446808510638296</v>
      </c>
      <c r="BK11" s="25">
        <v>1.7659574468085106</v>
      </c>
      <c r="BL11" s="25">
        <v>1.7021276595744681</v>
      </c>
      <c r="BM11" s="25">
        <v>1.5319148936170213</v>
      </c>
    </row>
    <row r="12" spans="1:66" x14ac:dyDescent="0.25">
      <c r="A12" s="25" t="s">
        <v>1262</v>
      </c>
      <c r="B12" s="25" t="s">
        <v>1261</v>
      </c>
      <c r="C12" s="25" t="s">
        <v>1446</v>
      </c>
      <c r="D12" s="25" t="s">
        <v>1447</v>
      </c>
      <c r="F12" s="25">
        <v>3.3852379147528064</v>
      </c>
      <c r="G12" s="25">
        <v>3.386854200922444</v>
      </c>
      <c r="H12" s="25">
        <v>3.4036048030441428</v>
      </c>
      <c r="I12" s="25">
        <v>3.4314490056938087</v>
      </c>
      <c r="J12" s="25">
        <v>3.4655379503625294</v>
      </c>
      <c r="K12" s="25">
        <v>3.4573095844080104</v>
      </c>
      <c r="L12" s="25">
        <v>3.4784682397196303</v>
      </c>
      <c r="M12" s="25">
        <v>3.4706072115309383</v>
      </c>
      <c r="N12" s="25">
        <v>3.4880190216311253</v>
      </c>
      <c r="O12" s="25">
        <v>3.5085164689642565</v>
      </c>
      <c r="P12" s="25">
        <v>3.5302628647011991</v>
      </c>
      <c r="Q12" s="25">
        <v>3.5709638891548008</v>
      </c>
      <c r="R12" s="25">
        <v>3.5793497088582513</v>
      </c>
      <c r="S12" s="25">
        <v>3.6088102842534107</v>
      </c>
      <c r="T12" s="25">
        <v>3.613585689242651</v>
      </c>
      <c r="U12" s="25">
        <v>3.6534052200760083</v>
      </c>
      <c r="V12" s="25">
        <v>3.6451033621716369</v>
      </c>
      <c r="W12" s="25">
        <v>3.6625886912091628</v>
      </c>
      <c r="X12" s="25">
        <v>3.6544337688429214</v>
      </c>
      <c r="Y12" s="25">
        <v>3.6476747340889197</v>
      </c>
      <c r="Z12" s="25">
        <v>3.6717427752346912</v>
      </c>
      <c r="AA12" s="25">
        <v>3.6861233563515201</v>
      </c>
      <c r="AB12" s="25">
        <v>3.6741774971015126</v>
      </c>
      <c r="AC12" s="25">
        <v>3.7092671729624502</v>
      </c>
      <c r="AD12" s="25">
        <v>3.7314867650385399</v>
      </c>
      <c r="AE12" s="25">
        <v>3.7550699189084806</v>
      </c>
      <c r="AF12" s="25">
        <v>3.7916715614567806</v>
      </c>
      <c r="AG12" s="25">
        <v>3.8002672904374131</v>
      </c>
      <c r="AH12" s="25">
        <v>3.8098034068620805</v>
      </c>
      <c r="AI12" s="25">
        <v>3.8518563578750213</v>
      </c>
      <c r="AJ12" s="25">
        <v>3.9042535707723469</v>
      </c>
      <c r="AK12" s="25">
        <v>3.9651951363526732</v>
      </c>
      <c r="AL12" s="25">
        <v>4.1403567339833707</v>
      </c>
      <c r="AM12" s="25">
        <v>4.1271678194599817</v>
      </c>
      <c r="AN12" s="25">
        <v>4.2057297281968369</v>
      </c>
      <c r="AO12" s="25">
        <v>4.2510196025678715</v>
      </c>
      <c r="AP12" s="25">
        <v>4.2220336715515066</v>
      </c>
      <c r="AQ12" s="25">
        <v>4.2161342183639618</v>
      </c>
      <c r="AR12" s="25">
        <v>4.1944157083851064</v>
      </c>
      <c r="AS12" s="25">
        <v>4.1182297438087145</v>
      </c>
      <c r="AT12" s="25">
        <v>4.1144314657290622</v>
      </c>
      <c r="AU12" s="25">
        <v>4.1489906535176209</v>
      </c>
      <c r="AV12" s="25">
        <v>4.2869387979106399</v>
      </c>
      <c r="AW12" s="25">
        <v>4.2384085330646926</v>
      </c>
      <c r="AX12" s="25">
        <v>4.2942562737253178</v>
      </c>
      <c r="AY12" s="25">
        <v>4.2482351626525912</v>
      </c>
      <c r="AZ12" s="25">
        <v>4.2796475965502569</v>
      </c>
      <c r="BA12" s="25">
        <v>4.2172112211427217</v>
      </c>
      <c r="BB12" s="25">
        <v>4.226410776943295</v>
      </c>
      <c r="BC12" s="25">
        <v>4.2430363007880993</v>
      </c>
      <c r="BD12" s="25">
        <v>4.243552787940299</v>
      </c>
      <c r="BE12" s="25">
        <v>4.4328920814259796</v>
      </c>
      <c r="BF12" s="25">
        <v>4.4568192437025402</v>
      </c>
      <c r="BG12" s="25">
        <v>4.4444686165129319</v>
      </c>
      <c r="BH12" s="25">
        <v>4.4726851543693504</v>
      </c>
      <c r="BI12" s="25">
        <v>4.5375522927356595</v>
      </c>
      <c r="BJ12" s="25">
        <v>4.5944242866509981</v>
      </c>
      <c r="BK12" s="25">
        <v>4.5857293636211667</v>
      </c>
      <c r="BL12" s="25">
        <v>4.528778676188101</v>
      </c>
      <c r="BM12" s="25">
        <v>4.5961916481515397</v>
      </c>
    </row>
    <row r="13" spans="1:66" x14ac:dyDescent="0.25">
      <c r="A13" s="25" t="s">
        <v>403</v>
      </c>
      <c r="B13" s="25" t="s">
        <v>70</v>
      </c>
      <c r="C13" s="25" t="s">
        <v>1446</v>
      </c>
      <c r="D13" s="25" t="s">
        <v>1447</v>
      </c>
      <c r="F13" s="25">
        <v>7.0402703463813013E-2</v>
      </c>
      <c r="G13" s="25">
        <v>7.0402703463813013E-2</v>
      </c>
      <c r="H13" s="25">
        <v>7.0402703463813013E-2</v>
      </c>
      <c r="I13" s="25">
        <v>7.0402703463813013E-2</v>
      </c>
      <c r="J13" s="25">
        <v>7.0402703463813013E-2</v>
      </c>
      <c r="K13" s="25">
        <v>8.4483244156575613E-2</v>
      </c>
      <c r="L13" s="25">
        <v>8.4483244156575613E-2</v>
      </c>
      <c r="M13" s="25">
        <v>8.4483244156575613E-2</v>
      </c>
      <c r="N13" s="25">
        <v>8.4483244156575613E-2</v>
      </c>
      <c r="O13" s="25">
        <v>9.8563784849338226E-2</v>
      </c>
      <c r="P13" s="25">
        <v>9.8563784849338226E-2</v>
      </c>
      <c r="Q13" s="25">
        <v>9.8563784849338226E-2</v>
      </c>
      <c r="R13" s="25">
        <v>0.11264432554210081</v>
      </c>
      <c r="S13" s="25">
        <v>0.12672486623486343</v>
      </c>
      <c r="T13" s="25">
        <v>0.15488594762038863</v>
      </c>
      <c r="U13" s="25">
        <v>0.15488594762038863</v>
      </c>
      <c r="V13" s="25">
        <v>0.16896648831315123</v>
      </c>
      <c r="W13" s="25">
        <v>0.16896648831315123</v>
      </c>
      <c r="X13" s="25">
        <v>0.16896648831315123</v>
      </c>
      <c r="Y13" s="25">
        <v>0.22528865108420162</v>
      </c>
      <c r="Z13" s="25">
        <v>0.26753027316248945</v>
      </c>
      <c r="AA13" s="25">
        <v>0.25344973246972685</v>
      </c>
      <c r="AB13" s="25">
        <v>0.32385243593353985</v>
      </c>
      <c r="AC13" s="25">
        <v>0.33793297662630245</v>
      </c>
      <c r="AD13" s="25">
        <v>0.36609405801182765</v>
      </c>
      <c r="AE13" s="25">
        <v>0.40833568009011545</v>
      </c>
      <c r="AF13" s="25">
        <v>0.40833568009011545</v>
      </c>
      <c r="AG13" s="25">
        <v>0.40833568009011545</v>
      </c>
      <c r="AH13" s="25">
        <v>0.40833568009011545</v>
      </c>
      <c r="AI13" s="25">
        <v>0.49281892424669105</v>
      </c>
      <c r="AJ13" s="25">
        <v>0.49281892424669105</v>
      </c>
      <c r="AK13" s="25">
        <v>0.5350605463249789</v>
      </c>
      <c r="AL13" s="25">
        <v>0.5632216277105041</v>
      </c>
      <c r="AM13" s="25">
        <v>0.5913827090960293</v>
      </c>
      <c r="AN13" s="25">
        <v>0.60546324978879196</v>
      </c>
      <c r="AO13" s="25">
        <v>0.6477048718670797</v>
      </c>
      <c r="AP13" s="25">
        <v>0.63362433117431716</v>
      </c>
      <c r="AQ13" s="25">
        <v>0.5068994649394537</v>
      </c>
      <c r="AR13" s="25">
        <v>0.60546324978879196</v>
      </c>
      <c r="AS13" s="25">
        <v>0.8448324415657561</v>
      </c>
      <c r="AT13" s="25">
        <v>0.99971838918614475</v>
      </c>
      <c r="AU13" s="25">
        <v>1.0560405519571952</v>
      </c>
      <c r="AV13" s="25">
        <v>0.9011546043368065</v>
      </c>
      <c r="AW13" s="25">
        <v>0.88707406364404384</v>
      </c>
      <c r="AX13" s="25">
        <v>0.9574767671078569</v>
      </c>
      <c r="AY13" s="25">
        <v>0.71247535905378767</v>
      </c>
      <c r="AZ13" s="25">
        <v>0.62799211489721207</v>
      </c>
      <c r="BA13" s="25">
        <v>0.72655589974655022</v>
      </c>
      <c r="BB13" s="25">
        <v>0.70261898056885386</v>
      </c>
      <c r="BC13" s="25">
        <v>0.71247535905378767</v>
      </c>
      <c r="BD13" s="25">
        <v>0.63503238524359329</v>
      </c>
      <c r="BE13" s="25">
        <v>0.5223880597014926</v>
      </c>
      <c r="BF13" s="25">
        <v>0.52802027597859758</v>
      </c>
      <c r="BG13" s="25">
        <v>0.6195437904815545</v>
      </c>
      <c r="BH13" s="25">
        <v>0.62095184455083074</v>
      </c>
      <c r="BI13" s="25">
        <v>0.62658406082793583</v>
      </c>
      <c r="BJ13" s="25">
        <v>0.62658406082793583</v>
      </c>
      <c r="BK13" s="25">
        <v>0.59560687130385803</v>
      </c>
      <c r="BL13" s="25">
        <v>0.70261898056885386</v>
      </c>
      <c r="BM13" s="25">
        <v>0.68994649394536745</v>
      </c>
    </row>
    <row r="14" spans="1:66" x14ac:dyDescent="0.25">
      <c r="A14" s="25" t="s">
        <v>501</v>
      </c>
      <c r="B14" s="25" t="s">
        <v>102</v>
      </c>
      <c r="C14" s="25" t="s">
        <v>1446</v>
      </c>
      <c r="D14" s="25" t="s">
        <v>1447</v>
      </c>
      <c r="F14" s="25">
        <v>6.7954353616960628</v>
      </c>
      <c r="G14" s="25">
        <v>7.0084664320767054</v>
      </c>
      <c r="H14" s="25">
        <v>7.1619364999324002</v>
      </c>
      <c r="I14" s="25">
        <v>7.308098469318776</v>
      </c>
      <c r="J14" s="25">
        <v>7.4765501390365738</v>
      </c>
      <c r="K14" s="25">
        <v>7.895669586252005</v>
      </c>
      <c r="L14" s="25">
        <v>8.163511395152538</v>
      </c>
      <c r="M14" s="25">
        <v>8.7152728295861053</v>
      </c>
      <c r="N14" s="25">
        <v>8.7613138499428143</v>
      </c>
      <c r="O14" s="25">
        <v>8.8073548702995215</v>
      </c>
      <c r="P14" s="25">
        <v>8.8533958906562304</v>
      </c>
      <c r="Q14" s="25">
        <v>8.8994369110129394</v>
      </c>
      <c r="R14" s="25">
        <v>8.9454779313696466</v>
      </c>
      <c r="S14" s="25">
        <v>8.9915189517263556</v>
      </c>
      <c r="T14" s="25">
        <v>9.0375599720830628</v>
      </c>
      <c r="U14" s="25">
        <v>9.0836009924397718</v>
      </c>
      <c r="V14" s="25">
        <v>9.1296420127964808</v>
      </c>
      <c r="W14" s="25">
        <v>9.175683033153188</v>
      </c>
      <c r="X14" s="25">
        <v>9.221724053509897</v>
      </c>
      <c r="Y14" s="25">
        <v>9.267765073866606</v>
      </c>
      <c r="Z14" s="25">
        <v>9.3138060942233132</v>
      </c>
      <c r="AA14" s="25">
        <v>9.3598471145800222</v>
      </c>
      <c r="AB14" s="25">
        <v>9.4058881349367294</v>
      </c>
      <c r="AC14" s="25">
        <v>9.4519291552934384</v>
      </c>
      <c r="AD14" s="25">
        <v>9.4979701756501473</v>
      </c>
      <c r="AE14" s="25">
        <v>9.5440111960068545</v>
      </c>
      <c r="AF14" s="25">
        <v>9.5900522163635635</v>
      </c>
      <c r="AG14" s="25">
        <v>9.6346316170264075</v>
      </c>
      <c r="AH14" s="25">
        <v>9.6722683241434009</v>
      </c>
      <c r="AI14" s="25">
        <v>9.7106358411073241</v>
      </c>
      <c r="AJ14" s="25">
        <v>9.7490033580712474</v>
      </c>
      <c r="AK14" s="25">
        <v>9.7873708750351707</v>
      </c>
      <c r="AL14" s="25">
        <v>9.8257383919990939</v>
      </c>
      <c r="AM14" s="25">
        <v>9.8652021237334164</v>
      </c>
      <c r="AN14" s="25">
        <v>9.9043004505442713</v>
      </c>
      <c r="AO14" s="25">
        <v>9.9433987773551262</v>
      </c>
      <c r="AP14" s="25">
        <v>9.9828625090894469</v>
      </c>
      <c r="AQ14" s="25">
        <v>10.02123002605337</v>
      </c>
      <c r="AR14" s="25">
        <v>10.060328352864227</v>
      </c>
      <c r="AS14" s="25">
        <v>10.099792084598548</v>
      </c>
      <c r="AT14" s="25">
        <v>10.138525006485938</v>
      </c>
      <c r="AU14" s="25">
        <v>10.180911977607986</v>
      </c>
      <c r="AV14" s="25">
        <v>10.899371138126716</v>
      </c>
      <c r="AW14" s="25">
        <v>11.617830298645444</v>
      </c>
      <c r="AX14" s="25">
        <v>12.347617011791618</v>
      </c>
      <c r="AY14" s="25">
        <v>13.002020689226768</v>
      </c>
      <c r="AZ14" s="25">
        <v>13.514464553895401</v>
      </c>
      <c r="BA14" s="25">
        <v>13.021679474109234</v>
      </c>
      <c r="BB14" s="25">
        <v>12.603071593786655</v>
      </c>
      <c r="BC14" s="25">
        <v>13.886519846968417</v>
      </c>
      <c r="BD14" s="25">
        <v>14.114313276257084</v>
      </c>
      <c r="BE14" s="25">
        <v>14.478402741998545</v>
      </c>
      <c r="BF14" s="25">
        <v>14.393774961723835</v>
      </c>
      <c r="BG14" s="25">
        <v>13.899893667167271</v>
      </c>
      <c r="BH14" s="25">
        <v>13.406012372610709</v>
      </c>
      <c r="BI14" s="25">
        <v>12.912131078054145</v>
      </c>
      <c r="BJ14" s="25">
        <v>12.418249783497583</v>
      </c>
      <c r="BK14" s="25">
        <v>11.924171060660871</v>
      </c>
      <c r="BL14" s="25">
        <v>11.924171060660871</v>
      </c>
      <c r="BM14" s="25">
        <v>11.924171060660871</v>
      </c>
    </row>
    <row r="15" spans="1:66" x14ac:dyDescent="0.25">
      <c r="A15" s="25" t="s">
        <v>387</v>
      </c>
      <c r="B15" s="25" t="s">
        <v>188</v>
      </c>
      <c r="C15" s="25" t="s">
        <v>1446</v>
      </c>
      <c r="D15" s="25" t="s">
        <v>1447</v>
      </c>
      <c r="AK15" s="25">
        <v>14.857744994731295</v>
      </c>
      <c r="AL15" s="25">
        <v>15.208991921320688</v>
      </c>
      <c r="AM15" s="25">
        <v>15.279241306638566</v>
      </c>
      <c r="AN15" s="25">
        <v>15.279241306638566</v>
      </c>
      <c r="AO15" s="25">
        <v>15.806111696522656</v>
      </c>
      <c r="AP15" s="25">
        <v>15.981735159817351</v>
      </c>
      <c r="AQ15" s="25">
        <v>15.981735159817351</v>
      </c>
      <c r="AR15" s="25">
        <v>15.806111696522656</v>
      </c>
      <c r="AS15" s="25">
        <v>15.806111696522656</v>
      </c>
      <c r="AT15" s="25">
        <v>15.981735159817351</v>
      </c>
      <c r="AU15" s="25">
        <v>15.981735159817351</v>
      </c>
      <c r="AV15" s="25">
        <v>15.981735159817351</v>
      </c>
      <c r="AW15" s="25">
        <v>15.981735159817351</v>
      </c>
      <c r="AX15" s="25">
        <v>15.981735159817351</v>
      </c>
      <c r="AY15" s="25">
        <v>15.907973305233581</v>
      </c>
      <c r="AZ15" s="25">
        <v>15.879873551106428</v>
      </c>
      <c r="BA15" s="25">
        <v>15.82016157358623</v>
      </c>
      <c r="BB15" s="25">
        <v>15.785036880927292</v>
      </c>
      <c r="BC15" s="25">
        <v>15.753424657534246</v>
      </c>
      <c r="BD15" s="25">
        <v>15.778011942395503</v>
      </c>
      <c r="BE15" s="25">
        <v>15.749912188268352</v>
      </c>
      <c r="BF15" s="25">
        <v>15.742887249736565</v>
      </c>
      <c r="BG15" s="25">
        <v>15.718299964875307</v>
      </c>
      <c r="BH15" s="25">
        <v>15.690200210748156</v>
      </c>
      <c r="BI15" s="25">
        <v>15.679662802950475</v>
      </c>
      <c r="BJ15" s="25">
        <v>15.665612925886899</v>
      </c>
      <c r="BK15" s="25">
        <v>15.651563048823322</v>
      </c>
      <c r="BL15" s="25">
        <v>15.623463294696172</v>
      </c>
      <c r="BM15" s="25">
        <v>15.595363540569021</v>
      </c>
    </row>
    <row r="16" spans="1:66" x14ac:dyDescent="0.25">
      <c r="A16" s="25" t="s">
        <v>536</v>
      </c>
      <c r="B16" s="25" t="s">
        <v>257</v>
      </c>
      <c r="C16" s="25" t="s">
        <v>1446</v>
      </c>
      <c r="D16" s="25" t="s">
        <v>1447</v>
      </c>
      <c r="F16" s="25">
        <v>5</v>
      </c>
      <c r="G16" s="25">
        <v>5</v>
      </c>
      <c r="H16" s="25">
        <v>5</v>
      </c>
      <c r="I16" s="25">
        <v>5</v>
      </c>
      <c r="J16" s="25">
        <v>5</v>
      </c>
      <c r="K16" s="25">
        <v>5</v>
      </c>
      <c r="L16" s="25">
        <v>5</v>
      </c>
      <c r="M16" s="25">
        <v>5</v>
      </c>
      <c r="N16" s="25">
        <v>5</v>
      </c>
      <c r="O16" s="25">
        <v>5</v>
      </c>
      <c r="P16" s="25">
        <v>5</v>
      </c>
      <c r="Q16" s="25">
        <v>5</v>
      </c>
      <c r="R16" s="25">
        <v>5</v>
      </c>
      <c r="S16" s="25">
        <v>5</v>
      </c>
      <c r="T16" s="25">
        <v>5</v>
      </c>
      <c r="U16" s="25">
        <v>5</v>
      </c>
      <c r="V16" s="25">
        <v>5</v>
      </c>
      <c r="W16" s="25">
        <v>5</v>
      </c>
      <c r="X16" s="25">
        <v>5</v>
      </c>
      <c r="Y16" s="25">
        <v>5</v>
      </c>
      <c r="Z16" s="25">
        <v>5</v>
      </c>
      <c r="AA16" s="25">
        <v>5</v>
      </c>
      <c r="AB16" s="25">
        <v>5</v>
      </c>
      <c r="AC16" s="25">
        <v>5</v>
      </c>
      <c r="AD16" s="25">
        <v>5</v>
      </c>
      <c r="AE16" s="25">
        <v>5</v>
      </c>
      <c r="AF16" s="25">
        <v>5</v>
      </c>
      <c r="AG16" s="25">
        <v>5</v>
      </c>
      <c r="AH16" s="25">
        <v>5</v>
      </c>
      <c r="AI16" s="25">
        <v>5</v>
      </c>
      <c r="AJ16" s="25">
        <v>5.5</v>
      </c>
      <c r="AK16" s="25">
        <v>6</v>
      </c>
      <c r="AL16" s="25">
        <v>6.35</v>
      </c>
      <c r="AM16" s="25">
        <v>6.7</v>
      </c>
      <c r="AN16" s="25">
        <v>7.05</v>
      </c>
      <c r="AO16" s="25">
        <v>7.4</v>
      </c>
      <c r="AP16" s="25">
        <v>7.75</v>
      </c>
      <c r="AQ16" s="25">
        <v>8.1999999999999993</v>
      </c>
      <c r="AR16" s="25">
        <v>10.45</v>
      </c>
      <c r="AS16" s="25">
        <v>12.7</v>
      </c>
      <c r="AT16" s="25">
        <v>14.95</v>
      </c>
      <c r="AU16" s="25">
        <v>17.2</v>
      </c>
      <c r="AV16" s="25">
        <v>19.45</v>
      </c>
      <c r="AW16" s="25">
        <v>19.25</v>
      </c>
      <c r="AX16" s="25">
        <v>19.05</v>
      </c>
      <c r="AY16" s="25">
        <v>18.850000000000001</v>
      </c>
      <c r="AZ16" s="25">
        <v>18.649999999999999</v>
      </c>
      <c r="BA16" s="25">
        <v>18.55</v>
      </c>
      <c r="BB16" s="25">
        <v>18.3</v>
      </c>
      <c r="BC16" s="25">
        <v>18.05</v>
      </c>
      <c r="BD16" s="25">
        <v>17.8</v>
      </c>
      <c r="BE16" s="25">
        <v>17.55</v>
      </c>
      <c r="BF16" s="25">
        <v>17.3</v>
      </c>
      <c r="BG16" s="25">
        <v>17.05</v>
      </c>
      <c r="BH16" s="25">
        <v>16.8</v>
      </c>
      <c r="BI16" s="25">
        <v>16.55</v>
      </c>
      <c r="BJ16" s="25">
        <v>16.3</v>
      </c>
      <c r="BK16" s="25">
        <v>15.95</v>
      </c>
      <c r="BL16" s="25">
        <v>15.95</v>
      </c>
      <c r="BM16" s="25">
        <v>15.95</v>
      </c>
    </row>
    <row r="17" spans="1:65" x14ac:dyDescent="0.25">
      <c r="A17" s="25" t="s">
        <v>461</v>
      </c>
      <c r="B17" s="25" t="s">
        <v>230</v>
      </c>
      <c r="C17" s="25" t="s">
        <v>1446</v>
      </c>
      <c r="D17" s="25" t="s">
        <v>1447</v>
      </c>
      <c r="F17" s="25">
        <v>18.181818181818183</v>
      </c>
      <c r="G17" s="25">
        <v>15.909090909090908</v>
      </c>
      <c r="H17" s="25">
        <v>18.181818181818183</v>
      </c>
      <c r="I17" s="25">
        <v>15.909090909090908</v>
      </c>
      <c r="J17" s="25">
        <v>18.181818181818183</v>
      </c>
      <c r="K17" s="25">
        <v>18.181818181818183</v>
      </c>
      <c r="L17" s="25">
        <v>15.909090909090908</v>
      </c>
      <c r="M17" s="25">
        <v>15.909090909090908</v>
      </c>
      <c r="N17" s="25">
        <v>18.181818181818183</v>
      </c>
      <c r="O17" s="25">
        <v>18.181818181818183</v>
      </c>
      <c r="P17" s="25">
        <v>15.909090909090908</v>
      </c>
      <c r="Q17" s="25">
        <v>6.8181818181818175</v>
      </c>
      <c r="R17" s="25">
        <v>6.8181818181818175</v>
      </c>
      <c r="S17" s="25">
        <v>6.8181818181818175</v>
      </c>
      <c r="T17" s="25">
        <v>6.8181818181818175</v>
      </c>
      <c r="U17" s="25">
        <v>6.8181818181818175</v>
      </c>
      <c r="V17" s="25">
        <v>6.8181818181818175</v>
      </c>
      <c r="W17" s="25">
        <v>6.8181818181818175</v>
      </c>
      <c r="X17" s="25">
        <v>6.8181818181818175</v>
      </c>
      <c r="Y17" s="25">
        <v>6.8181818181818175</v>
      </c>
      <c r="Z17" s="25">
        <v>6.8181818181818175</v>
      </c>
      <c r="AA17" s="25">
        <v>6.8181818181818175</v>
      </c>
      <c r="AB17" s="25">
        <v>6.8181818181818175</v>
      </c>
      <c r="AC17" s="25">
        <v>6.8181818181818175</v>
      </c>
      <c r="AD17" s="25">
        <v>9.0909090909090917</v>
      </c>
      <c r="AE17" s="25">
        <v>9.0909090909090917</v>
      </c>
      <c r="AF17" s="25">
        <v>9.0909090909090917</v>
      </c>
      <c r="AG17" s="25">
        <v>9.0909090909090917</v>
      </c>
      <c r="AH17" s="25">
        <v>9.0909090909090917</v>
      </c>
      <c r="AI17" s="25">
        <v>9.0909090909090917</v>
      </c>
      <c r="AJ17" s="25">
        <v>9.0909090909090917</v>
      </c>
      <c r="AK17" s="25">
        <v>9.0909090909090917</v>
      </c>
      <c r="AL17" s="25">
        <v>9.0909090909090917</v>
      </c>
      <c r="AM17" s="25">
        <v>9.0909090909090917</v>
      </c>
      <c r="AN17" s="25">
        <v>9.0909090909090917</v>
      </c>
      <c r="AO17" s="25">
        <v>9.0909090909090917</v>
      </c>
      <c r="AP17" s="25">
        <v>9.0909090909090917</v>
      </c>
      <c r="AQ17" s="25">
        <v>9.0909090909090917</v>
      </c>
      <c r="AR17" s="25">
        <v>9.0909090909090917</v>
      </c>
      <c r="AS17" s="25">
        <v>9.0909090909090917</v>
      </c>
      <c r="AT17" s="25">
        <v>9.0909090909090917</v>
      </c>
      <c r="AU17" s="25">
        <v>9.0909090909090917</v>
      </c>
      <c r="AV17" s="25">
        <v>9.0909090909090917</v>
      </c>
      <c r="AW17" s="25">
        <v>9.0909090909090917</v>
      </c>
      <c r="AX17" s="25">
        <v>9.0909090909090917</v>
      </c>
      <c r="AY17" s="25">
        <v>9.0909090909090917</v>
      </c>
      <c r="AZ17" s="25">
        <v>9.0909090909090917</v>
      </c>
      <c r="BA17" s="25">
        <v>9.0909090909090917</v>
      </c>
      <c r="BB17" s="25">
        <v>9.0909090909090917</v>
      </c>
      <c r="BC17" s="25">
        <v>9.0909090909090917</v>
      </c>
      <c r="BD17" s="25">
        <v>9.0909090909090917</v>
      </c>
      <c r="BE17" s="25">
        <v>9.0909090909090917</v>
      </c>
      <c r="BF17" s="25">
        <v>9.0909090909090917</v>
      </c>
      <c r="BG17" s="25">
        <v>9.0909090909090917</v>
      </c>
      <c r="BH17" s="25">
        <v>9.0909090909090917</v>
      </c>
      <c r="BI17" s="25">
        <v>9.0909090909090917</v>
      </c>
      <c r="BJ17" s="25">
        <v>9.0909090909090917</v>
      </c>
      <c r="BK17" s="25">
        <v>9.0909090909090917</v>
      </c>
      <c r="BL17" s="25">
        <v>9.0909090909090917</v>
      </c>
      <c r="BM17" s="25">
        <v>9.0909090909090917</v>
      </c>
    </row>
    <row r="18" spans="1:65" x14ac:dyDescent="0.25">
      <c r="A18" s="25" t="s">
        <v>522</v>
      </c>
      <c r="B18" s="25" t="s">
        <v>68</v>
      </c>
      <c r="C18" s="25" t="s">
        <v>1446</v>
      </c>
      <c r="D18" s="25" t="s">
        <v>1447</v>
      </c>
      <c r="F18" s="25">
        <v>1.871651237259675</v>
      </c>
      <c r="G18" s="25">
        <v>2.0196807336344587</v>
      </c>
      <c r="H18" s="25">
        <v>2.0024545253374644</v>
      </c>
      <c r="I18" s="25">
        <v>2.121246879189826</v>
      </c>
      <c r="J18" s="25">
        <v>2.2555270166486596</v>
      </c>
      <c r="K18" s="25">
        <v>2.4452787055959808</v>
      </c>
      <c r="L18" s="25">
        <v>2.5088629056402381</v>
      </c>
      <c r="M18" s="25">
        <v>2.7871162151959696</v>
      </c>
      <c r="N18" s="25">
        <v>2.5560110904286475</v>
      </c>
      <c r="O18" s="25">
        <v>2.4073494396209467</v>
      </c>
      <c r="P18" s="25">
        <v>2.1942647384246903</v>
      </c>
      <c r="Q18" s="25">
        <v>2.2189969149863971</v>
      </c>
      <c r="R18" s="25">
        <v>1.9426473842469052</v>
      </c>
      <c r="S18" s="25">
        <v>1.9236426590994886</v>
      </c>
      <c r="T18" s="25">
        <v>1.7667885919581374</v>
      </c>
      <c r="U18" s="25">
        <v>1.8838108379001079</v>
      </c>
      <c r="V18" s="25">
        <v>1.9321036668705986</v>
      </c>
      <c r="W18" s="25">
        <v>2.1653671426525909</v>
      </c>
      <c r="X18" s="25">
        <v>2.2480246801088217</v>
      </c>
      <c r="Y18" s="25">
        <v>2.3151920648764044</v>
      </c>
      <c r="Z18" s="25">
        <v>2.3724665790193042</v>
      </c>
      <c r="AA18" s="25">
        <v>2.5308826783645522</v>
      </c>
      <c r="AB18" s="25">
        <v>2.5056298244015465</v>
      </c>
      <c r="AC18" s="25">
        <v>2.8297515067102301</v>
      </c>
      <c r="AD18" s="25">
        <v>2.7287400908582065</v>
      </c>
      <c r="AE18" s="25">
        <v>2.6915116566653219</v>
      </c>
      <c r="AF18" s="25">
        <v>2.5513192663655415</v>
      </c>
      <c r="AG18" s="25">
        <v>2.3607513374900746</v>
      </c>
      <c r="AH18" s="25">
        <v>2.2814782031422882</v>
      </c>
      <c r="AI18" s="25">
        <v>2.207151504106843</v>
      </c>
      <c r="AJ18" s="25">
        <v>2.2399541803886858</v>
      </c>
      <c r="AK18" s="25">
        <v>2.1121278783697588</v>
      </c>
      <c r="AL18" s="25">
        <v>2.2273277534071827</v>
      </c>
      <c r="AM18" s="25">
        <v>2.3226117178449162</v>
      </c>
      <c r="AN18" s="25">
        <v>2.1916613514181953</v>
      </c>
      <c r="AO18" s="25">
        <v>2.4983403407833591</v>
      </c>
      <c r="AP18" s="25">
        <v>2.721060099189045</v>
      </c>
      <c r="AQ18" s="25">
        <v>2.7791156294338935</v>
      </c>
      <c r="AR18" s="25">
        <v>2.9931140413678192</v>
      </c>
      <c r="AS18" s="25">
        <v>3.0554651601733855</v>
      </c>
      <c r="AT18" s="25">
        <v>3.1500982778594948</v>
      </c>
      <c r="AU18" s="25">
        <v>3.0895695299584762</v>
      </c>
      <c r="AV18" s="25">
        <v>3.0251357015477138</v>
      </c>
      <c r="AW18" s="25">
        <v>3.350949585410619</v>
      </c>
      <c r="AX18" s="25">
        <v>3.4367311872746442</v>
      </c>
      <c r="AY18" s="25">
        <v>3.1537430196685889</v>
      </c>
      <c r="AZ18" s="25">
        <v>3.010166226260365</v>
      </c>
      <c r="BA18" s="25">
        <v>3.1232964086276245</v>
      </c>
      <c r="BB18" s="25">
        <v>3.5330044387748463</v>
      </c>
      <c r="BC18" s="25">
        <v>3.3312614711739976</v>
      </c>
      <c r="BD18" s="25">
        <v>4.1257045416086333</v>
      </c>
      <c r="BE18" s="25">
        <v>4.1182198039649585</v>
      </c>
      <c r="BF18" s="25">
        <v>4.0639912526196582</v>
      </c>
      <c r="BG18" s="25">
        <v>4.1602514871848273</v>
      </c>
      <c r="BH18" s="25">
        <v>4.0470562201424052</v>
      </c>
      <c r="BI18" s="25">
        <v>3.9075561425997329</v>
      </c>
      <c r="BJ18" s="25">
        <v>3.997909521816116</v>
      </c>
      <c r="BK18" s="25">
        <v>4.0267706012204858</v>
      </c>
      <c r="BL18" s="25">
        <v>3.9746386514855652</v>
      </c>
      <c r="BM18" s="25">
        <v>3.9838689967004766</v>
      </c>
    </row>
    <row r="19" spans="1:65" x14ac:dyDescent="0.25">
      <c r="A19" s="25" t="s">
        <v>449</v>
      </c>
      <c r="B19" s="25" t="s">
        <v>73</v>
      </c>
      <c r="C19" s="25" t="s">
        <v>1446</v>
      </c>
      <c r="D19" s="25" t="s">
        <v>1447</v>
      </c>
      <c r="F19" s="25">
        <v>20.467765390208434</v>
      </c>
      <c r="G19" s="25">
        <v>20.370819195346581</v>
      </c>
      <c r="H19" s="25">
        <v>20.067862336403298</v>
      </c>
      <c r="I19" s="25">
        <v>20.079980610761027</v>
      </c>
      <c r="J19" s="25">
        <v>20.116335433834223</v>
      </c>
      <c r="K19" s="25">
        <v>19.58313136209404</v>
      </c>
      <c r="L19" s="25">
        <v>19.389238972370336</v>
      </c>
      <c r="M19" s="25">
        <v>19.401357246728065</v>
      </c>
      <c r="N19" s="25">
        <v>19.207464857004364</v>
      </c>
      <c r="O19" s="25">
        <v>19.219583131362093</v>
      </c>
      <c r="P19" s="25">
        <v>19.231701405719825</v>
      </c>
      <c r="Q19" s="25">
        <v>19.243819680077557</v>
      </c>
      <c r="R19" s="25">
        <v>18.347067377605427</v>
      </c>
      <c r="S19" s="25">
        <v>18.347067377605427</v>
      </c>
      <c r="T19" s="25">
        <v>18.310712554532234</v>
      </c>
      <c r="U19" s="25">
        <v>18.41977702375182</v>
      </c>
      <c r="V19" s="25">
        <v>18.528841492971402</v>
      </c>
      <c r="W19" s="25">
        <v>18.746970431410567</v>
      </c>
      <c r="X19" s="25">
        <v>18.456131846825009</v>
      </c>
      <c r="Y19" s="25">
        <v>18.61366941347552</v>
      </c>
      <c r="Z19" s="25">
        <v>18.771206980126028</v>
      </c>
      <c r="AA19" s="25">
        <v>18.601551139117788</v>
      </c>
      <c r="AB19" s="25">
        <v>17.438196800775568</v>
      </c>
      <c r="AC19" s="25">
        <v>17.510906446921958</v>
      </c>
      <c r="AD19" s="25">
        <v>17.54726126999515</v>
      </c>
      <c r="AE19" s="25">
        <v>17.438196800775568</v>
      </c>
      <c r="AF19" s="25">
        <v>17.438196800775568</v>
      </c>
      <c r="AG19" s="25">
        <v>17.668444013572469</v>
      </c>
      <c r="AH19" s="25">
        <v>17.680562287930197</v>
      </c>
      <c r="AI19" s="25">
        <v>17.280659234125061</v>
      </c>
      <c r="AJ19" s="25">
        <v>17.510906446921958</v>
      </c>
      <c r="AK19" s="25">
        <v>17.401841977702375</v>
      </c>
      <c r="AL19" s="25">
        <v>17.195831313620939</v>
      </c>
      <c r="AM19" s="25">
        <v>17.244304411051868</v>
      </c>
      <c r="AN19" s="25">
        <v>17.135239941832285</v>
      </c>
      <c r="AO19" s="25">
        <v>17.086766844401357</v>
      </c>
      <c r="AP19" s="25">
        <v>17.038293746970432</v>
      </c>
      <c r="AQ19" s="25">
        <v>17.014057198254971</v>
      </c>
      <c r="AR19" s="25">
        <v>16.989820649539507</v>
      </c>
      <c r="AS19" s="25">
        <v>16.95346582646631</v>
      </c>
      <c r="AT19" s="25">
        <v>16.808046534173535</v>
      </c>
      <c r="AU19" s="25">
        <v>16.78380998545807</v>
      </c>
      <c r="AV19" s="25">
        <v>16.723582161900147</v>
      </c>
      <c r="AW19" s="25">
        <v>16.714735821619001</v>
      </c>
      <c r="AX19" s="25">
        <v>16.731701405719825</v>
      </c>
      <c r="AY19" s="25">
        <v>16.689287445467766</v>
      </c>
      <c r="AZ19" s="25">
        <v>16.674745516238488</v>
      </c>
      <c r="BA19" s="25">
        <v>16.58991759573437</v>
      </c>
      <c r="BB19" s="25">
        <v>16.560833737275811</v>
      </c>
      <c r="BC19" s="25">
        <v>16.526902569074164</v>
      </c>
      <c r="BD19" s="25">
        <v>16.476005816771693</v>
      </c>
      <c r="BE19" s="25">
        <v>16.421473582161898</v>
      </c>
      <c r="BF19" s="25">
        <v>16.40693165293262</v>
      </c>
      <c r="BG19" s="25">
        <v>16.380271449345614</v>
      </c>
      <c r="BH19" s="25">
        <v>16.312409112942316</v>
      </c>
      <c r="BI19" s="25">
        <v>16.29289869122637</v>
      </c>
      <c r="BJ19" s="25">
        <v>16.104459524963648</v>
      </c>
      <c r="BK19" s="25">
        <v>16.082767813863306</v>
      </c>
      <c r="BL19" s="25">
        <v>16.06313620940378</v>
      </c>
      <c r="BM19" s="25">
        <v>16.009209888511876</v>
      </c>
    </row>
    <row r="20" spans="1:65" x14ac:dyDescent="0.25">
      <c r="A20" s="25" t="s">
        <v>388</v>
      </c>
      <c r="B20" s="25" t="s">
        <v>147</v>
      </c>
      <c r="C20" s="25" t="s">
        <v>1446</v>
      </c>
      <c r="D20" s="25" t="s">
        <v>1447</v>
      </c>
      <c r="AK20" s="25">
        <v>20.482593700806326</v>
      </c>
      <c r="AL20" s="25">
        <v>20.618383263035199</v>
      </c>
      <c r="AM20" s="25">
        <v>20.712114111299375</v>
      </c>
      <c r="AN20" s="25">
        <v>20.74455940492928</v>
      </c>
      <c r="AO20" s="25">
        <v>21.44754076691061</v>
      </c>
      <c r="AP20" s="25">
        <v>21.644615883773749</v>
      </c>
      <c r="AQ20" s="25">
        <v>21.779473354835606</v>
      </c>
      <c r="AR20" s="25">
        <v>22.065171392297927</v>
      </c>
      <c r="AS20" s="25">
        <v>22.100357121239632</v>
      </c>
      <c r="AT20" s="25">
        <v>22.222894775071424</v>
      </c>
      <c r="AU20" s="25">
        <v>22.238495243167346</v>
      </c>
      <c r="AV20" s="25">
        <v>22.243865847166433</v>
      </c>
      <c r="AW20" s="25">
        <v>22.265095800270952</v>
      </c>
      <c r="AX20" s="25">
        <v>22.298572465521413</v>
      </c>
      <c r="AY20" s="25">
        <v>22.281786608904003</v>
      </c>
      <c r="AZ20" s="25">
        <v>22.437642958283412</v>
      </c>
      <c r="BA20" s="25">
        <v>22.513222070267588</v>
      </c>
      <c r="BB20" s="25">
        <v>22.681610224879574</v>
      </c>
      <c r="BC20" s="25">
        <v>22.794473480449088</v>
      </c>
      <c r="BD20" s="25">
        <v>22.813278811488303</v>
      </c>
      <c r="BE20" s="25">
        <v>22.947567083645868</v>
      </c>
      <c r="BF20" s="25">
        <v>23.292079507373668</v>
      </c>
      <c r="BG20" s="25">
        <v>23.305469194198132</v>
      </c>
      <c r="BH20" s="25">
        <v>23.440959074797675</v>
      </c>
      <c r="BI20" s="25">
        <v>24.180476593685736</v>
      </c>
      <c r="BJ20" s="25">
        <v>25.338123926350679</v>
      </c>
      <c r="BK20" s="25">
        <v>25.381711713891647</v>
      </c>
      <c r="BL20" s="25">
        <v>25.358724320662034</v>
      </c>
      <c r="BM20" s="25">
        <v>25.219611354451516</v>
      </c>
    </row>
    <row r="21" spans="1:65" x14ac:dyDescent="0.25">
      <c r="A21" s="25" t="s">
        <v>288</v>
      </c>
      <c r="B21" s="25" t="s">
        <v>233</v>
      </c>
      <c r="C21" s="25" t="s">
        <v>1446</v>
      </c>
      <c r="D21" s="25" t="s">
        <v>1447</v>
      </c>
      <c r="F21" s="25">
        <v>26.285046728971963</v>
      </c>
      <c r="G21" s="25">
        <v>27.258566978193144</v>
      </c>
      <c r="H21" s="25">
        <v>28.19314641744548</v>
      </c>
      <c r="I21" s="25">
        <v>28.971962616822427</v>
      </c>
      <c r="J21" s="25">
        <v>29.439252336448597</v>
      </c>
      <c r="K21" s="25">
        <v>29.322429906542059</v>
      </c>
      <c r="L21" s="25">
        <v>30.68535825545171</v>
      </c>
      <c r="M21" s="25">
        <v>31.15264797507788</v>
      </c>
      <c r="N21" s="25">
        <v>38.629283489096572</v>
      </c>
      <c r="O21" s="25">
        <v>36.604361370716511</v>
      </c>
      <c r="P21" s="25">
        <v>36.176012461059194</v>
      </c>
      <c r="Q21" s="25">
        <v>34.890965732087224</v>
      </c>
      <c r="R21" s="25">
        <v>36.214953271028037</v>
      </c>
      <c r="S21" s="25">
        <v>36.214953271028037</v>
      </c>
      <c r="T21" s="25">
        <v>36.214953271028037</v>
      </c>
      <c r="U21" s="25">
        <v>36.409657320872277</v>
      </c>
      <c r="V21" s="25">
        <v>36.68224299065421</v>
      </c>
      <c r="W21" s="25">
        <v>36.409657320872277</v>
      </c>
      <c r="X21" s="25">
        <v>36.214953271028037</v>
      </c>
      <c r="Y21" s="25">
        <v>36.214953271028037</v>
      </c>
      <c r="Z21" s="25">
        <v>36.214953271028037</v>
      </c>
      <c r="AA21" s="25">
        <v>36.214953271028037</v>
      </c>
      <c r="AB21" s="25">
        <v>36.214953271028037</v>
      </c>
      <c r="AC21" s="25">
        <v>36.214953271028037</v>
      </c>
      <c r="AD21" s="25">
        <v>36.214953271028037</v>
      </c>
      <c r="AE21" s="25">
        <v>36.214953271028037</v>
      </c>
      <c r="AF21" s="25">
        <v>36.214953271028037</v>
      </c>
      <c r="AG21" s="25">
        <v>36.214953271028037</v>
      </c>
      <c r="AH21" s="25">
        <v>36.214953271028037</v>
      </c>
      <c r="AI21" s="25">
        <v>36.214953271028037</v>
      </c>
      <c r="AJ21" s="25">
        <v>36.214953271028037</v>
      </c>
      <c r="AK21" s="25">
        <v>36.214953271028037</v>
      </c>
      <c r="AL21" s="25">
        <v>36.214953271028037</v>
      </c>
      <c r="AM21" s="25">
        <v>36.214953271028037</v>
      </c>
      <c r="AN21" s="25">
        <v>36.604361370716511</v>
      </c>
      <c r="AO21" s="25">
        <v>36.604361370716511</v>
      </c>
      <c r="AP21" s="25">
        <v>36.993769470404985</v>
      </c>
      <c r="AQ21" s="25">
        <v>36.993769470404985</v>
      </c>
      <c r="AR21" s="25">
        <v>37.383177570093459</v>
      </c>
      <c r="AS21" s="25">
        <v>37.383177570093459</v>
      </c>
      <c r="AT21" s="25">
        <v>37.967289719626166</v>
      </c>
      <c r="AU21" s="25">
        <v>38.395638629283489</v>
      </c>
      <c r="AV21" s="25">
        <v>38.55140186915888</v>
      </c>
      <c r="AW21" s="25">
        <v>38.35669781931464</v>
      </c>
      <c r="AX21" s="25">
        <v>37.227414330218068</v>
      </c>
      <c r="AY21" s="25">
        <v>36.565420560747661</v>
      </c>
      <c r="AZ21" s="25">
        <v>36.68224299065421</v>
      </c>
      <c r="BA21" s="25">
        <v>36.799065420560751</v>
      </c>
      <c r="BB21" s="25">
        <v>36.915887850467286</v>
      </c>
      <c r="BC21" s="25">
        <v>36.993769470404985</v>
      </c>
      <c r="BD21" s="25">
        <v>38.940809968847354</v>
      </c>
      <c r="BE21" s="25">
        <v>42.834890965732086</v>
      </c>
      <c r="BF21" s="25">
        <v>46.728971962616825</v>
      </c>
      <c r="BG21" s="25">
        <v>46.728971962616825</v>
      </c>
      <c r="BH21" s="25">
        <v>46.728971962616825</v>
      </c>
      <c r="BI21" s="25">
        <v>46.728971962616825</v>
      </c>
      <c r="BJ21" s="25">
        <v>46.728971962616825</v>
      </c>
      <c r="BK21" s="25">
        <v>46.728971962616825</v>
      </c>
      <c r="BL21" s="25">
        <v>46.728971962616825</v>
      </c>
      <c r="BM21" s="25">
        <v>46.728971962616825</v>
      </c>
    </row>
    <row r="22" spans="1:65" x14ac:dyDescent="0.25">
      <c r="A22" s="25" t="s">
        <v>450</v>
      </c>
      <c r="B22" s="25" t="s">
        <v>59</v>
      </c>
      <c r="C22" s="25" t="s">
        <v>1446</v>
      </c>
      <c r="D22" s="25" t="s">
        <v>1447</v>
      </c>
      <c r="F22" s="25">
        <v>30.682510664229127</v>
      </c>
      <c r="G22" s="25">
        <v>30.591102985984154</v>
      </c>
      <c r="H22" s="25">
        <v>30.499695307739184</v>
      </c>
      <c r="I22" s="25">
        <v>30.408287629494211</v>
      </c>
      <c r="J22" s="25">
        <v>30.347349177330894</v>
      </c>
      <c r="K22" s="25">
        <v>30.286410725167578</v>
      </c>
      <c r="L22" s="25">
        <v>30.164533820840951</v>
      </c>
      <c r="M22" s="25">
        <v>30.134064594759291</v>
      </c>
      <c r="N22" s="25">
        <v>30.103595368677638</v>
      </c>
      <c r="O22" s="25">
        <v>30.073126142595978</v>
      </c>
      <c r="P22" s="25">
        <v>30.073126142595978</v>
      </c>
      <c r="Q22" s="25">
        <v>30.073126142595978</v>
      </c>
      <c r="R22" s="25">
        <v>30.012187690432661</v>
      </c>
      <c r="S22" s="25">
        <v>29.951249238269352</v>
      </c>
      <c r="T22" s="25">
        <v>29.920780012187691</v>
      </c>
      <c r="U22" s="25">
        <v>29.890310786106035</v>
      </c>
      <c r="V22" s="25">
        <v>29.768433881779405</v>
      </c>
      <c r="W22" s="25">
        <v>29.585618525289458</v>
      </c>
      <c r="X22" s="25">
        <v>29.311395490554542</v>
      </c>
      <c r="Y22" s="25">
        <v>23.217550274223033</v>
      </c>
      <c r="Z22" s="25">
        <v>23.15661182205972</v>
      </c>
      <c r="AA22" s="25">
        <v>23.095673369896407</v>
      </c>
      <c r="AB22" s="25">
        <v>23.12614259597806</v>
      </c>
      <c r="AC22" s="25">
        <v>23.217550274223033</v>
      </c>
      <c r="AD22" s="25">
        <v>23.27848872638635</v>
      </c>
      <c r="AE22" s="25">
        <v>23.308957952468006</v>
      </c>
      <c r="AF22" s="25">
        <v>23.339427178549666</v>
      </c>
      <c r="AG22" s="25">
        <v>23.369896404631323</v>
      </c>
      <c r="AH22" s="25">
        <v>23.369896404631323</v>
      </c>
      <c r="AI22" s="25">
        <v>23.339427178549666</v>
      </c>
      <c r="AJ22" s="25">
        <v>23.15661182205972</v>
      </c>
      <c r="AK22" s="25">
        <v>25.350396099939061</v>
      </c>
      <c r="AL22" s="25">
        <v>25.624619134673981</v>
      </c>
      <c r="AM22" s="25">
        <v>28.641072516758076</v>
      </c>
      <c r="AN22" s="25">
        <v>26.630103595368677</v>
      </c>
      <c r="AO22" s="25">
        <v>26.264472882388791</v>
      </c>
      <c r="AP22" s="25">
        <v>26.508226691042047</v>
      </c>
      <c r="AQ22" s="25">
        <v>26.599634369287017</v>
      </c>
      <c r="AR22" s="25">
        <v>26.599634369287017</v>
      </c>
      <c r="AS22" s="25">
        <v>28.467635402906211</v>
      </c>
      <c r="AT22" s="25">
        <v>27.906208718626157</v>
      </c>
      <c r="AU22" s="25">
        <v>27.476882430647294</v>
      </c>
      <c r="AV22" s="25">
        <v>27.575957727873185</v>
      </c>
      <c r="AW22" s="25">
        <v>27.741083223249667</v>
      </c>
      <c r="AX22" s="25">
        <v>27.840158520475562</v>
      </c>
      <c r="AY22" s="25">
        <v>27.807133421400266</v>
      </c>
      <c r="AZ22" s="25">
        <v>27.708058124174372</v>
      </c>
      <c r="BA22" s="25">
        <v>27.873183619550858</v>
      </c>
      <c r="BB22" s="25">
        <v>27.741083223249667</v>
      </c>
      <c r="BC22" s="25">
        <v>27.542932628797885</v>
      </c>
      <c r="BD22" s="25">
        <v>27.245706737120212</v>
      </c>
      <c r="BE22" s="25">
        <v>26.519154557463668</v>
      </c>
      <c r="BF22" s="25">
        <v>26.948480845442536</v>
      </c>
      <c r="BG22" s="25">
        <v>26.981505944517835</v>
      </c>
      <c r="BH22" s="25">
        <v>27.394319682959051</v>
      </c>
      <c r="BI22" s="25">
        <v>28.051519154557464</v>
      </c>
      <c r="BJ22" s="25">
        <v>27.60898282694848</v>
      </c>
      <c r="BK22" s="25">
        <v>28.07133421400264</v>
      </c>
      <c r="BL22" s="25">
        <v>28.311955085865257</v>
      </c>
      <c r="BM22" s="25">
        <v>28.562635402906206</v>
      </c>
    </row>
    <row r="23" spans="1:65" x14ac:dyDescent="0.25">
      <c r="A23" s="25" t="s">
        <v>333</v>
      </c>
      <c r="B23" s="25" t="s">
        <v>187</v>
      </c>
      <c r="C23" s="25" t="s">
        <v>1446</v>
      </c>
      <c r="D23" s="25" t="s">
        <v>1447</v>
      </c>
      <c r="F23" s="25">
        <v>8.1589216034054619</v>
      </c>
      <c r="G23" s="25">
        <v>8.3362894643490595</v>
      </c>
      <c r="H23" s="25">
        <v>8.5136573252926571</v>
      </c>
      <c r="I23" s="25">
        <v>8.6910251862362529</v>
      </c>
      <c r="J23" s="25">
        <v>8.8683930471798504</v>
      </c>
      <c r="K23" s="25">
        <v>9.1344448385952468</v>
      </c>
      <c r="L23" s="25">
        <v>9.4891805604824402</v>
      </c>
      <c r="M23" s="25">
        <v>9.7552323518978348</v>
      </c>
      <c r="N23" s="25">
        <v>10.464703795672223</v>
      </c>
      <c r="O23" s="25">
        <v>10.642071656615821</v>
      </c>
      <c r="P23" s="25">
        <v>11.085491308974813</v>
      </c>
      <c r="Q23" s="25">
        <v>11.351543100390209</v>
      </c>
      <c r="R23" s="25">
        <v>11.528910961333807</v>
      </c>
      <c r="S23" s="25">
        <v>11.794962752749202</v>
      </c>
      <c r="T23" s="25">
        <v>12.149698474636397</v>
      </c>
      <c r="U23" s="25">
        <v>12.415750266051791</v>
      </c>
      <c r="V23" s="25">
        <v>12.681802057467188</v>
      </c>
      <c r="W23" s="25">
        <v>12.859169918410785</v>
      </c>
      <c r="X23" s="25">
        <v>13.036537779354381</v>
      </c>
      <c r="Y23" s="25">
        <v>13.302589570769777</v>
      </c>
      <c r="Z23" s="25">
        <v>13.568641362185172</v>
      </c>
      <c r="AA23" s="25">
        <v>13.74600922312877</v>
      </c>
      <c r="AB23" s="25">
        <v>13.834693153600567</v>
      </c>
      <c r="AC23" s="25">
        <v>13.923377084072367</v>
      </c>
      <c r="AD23" s="25">
        <v>14.012061014544164</v>
      </c>
      <c r="AE23" s="25">
        <v>14.100744945015965</v>
      </c>
      <c r="AF23" s="25">
        <v>14.189428875487762</v>
      </c>
      <c r="AG23" s="25">
        <v>14.278112805959561</v>
      </c>
      <c r="AH23" s="25">
        <v>14.366796736431359</v>
      </c>
      <c r="AI23" s="25">
        <v>14.322454771195458</v>
      </c>
      <c r="AJ23" s="25">
        <v>14.366796736431359</v>
      </c>
      <c r="AK23" s="25">
        <v>14.455480666903156</v>
      </c>
      <c r="AL23" s="25">
        <v>14.632848527846754</v>
      </c>
      <c r="AM23" s="25">
        <v>15.076268180205746</v>
      </c>
      <c r="AN23" s="25">
        <v>15.874423554451933</v>
      </c>
      <c r="AO23" s="25">
        <v>17.29336644200071</v>
      </c>
      <c r="AP23" s="25">
        <v>18.623625399077685</v>
      </c>
      <c r="AQ23" s="25">
        <v>19.953884356154663</v>
      </c>
      <c r="AR23" s="25">
        <v>20.397304008513657</v>
      </c>
      <c r="AS23" s="25">
        <v>21.106775452288044</v>
      </c>
      <c r="AT23" s="25">
        <v>21.727562965590636</v>
      </c>
      <c r="AU23" s="25">
        <v>22.61440227030862</v>
      </c>
      <c r="AV23" s="25">
        <v>23.501241575026604</v>
      </c>
      <c r="AW23" s="25">
        <v>23.501241575026604</v>
      </c>
      <c r="AX23" s="25">
        <v>23.536715147215325</v>
      </c>
      <c r="AY23" s="25">
        <v>22.170982617949626</v>
      </c>
      <c r="AZ23" s="25">
        <v>22.170982617949626</v>
      </c>
      <c r="BA23" s="25">
        <v>22.170982617949626</v>
      </c>
      <c r="BB23" s="25">
        <v>22.170982617949626</v>
      </c>
      <c r="BC23" s="25">
        <v>22.170982617949626</v>
      </c>
      <c r="BD23" s="25">
        <v>22.170982617949626</v>
      </c>
      <c r="BE23" s="25">
        <v>23.057821922667614</v>
      </c>
      <c r="BF23" s="25">
        <v>23.944661227385598</v>
      </c>
      <c r="BG23" s="25">
        <v>23.944661227385598</v>
      </c>
      <c r="BH23" s="25">
        <v>23.944661227385598</v>
      </c>
      <c r="BI23" s="25">
        <v>24.831500532103583</v>
      </c>
      <c r="BJ23" s="25">
        <v>24.831500532103583</v>
      </c>
      <c r="BK23" s="25">
        <v>24.831500532103583</v>
      </c>
      <c r="BL23" s="25">
        <v>24.831500532103583</v>
      </c>
      <c r="BM23" s="25">
        <v>24.831500532103583</v>
      </c>
    </row>
    <row r="24" spans="1:65" x14ac:dyDescent="0.25">
      <c r="A24" s="25" t="s">
        <v>334</v>
      </c>
      <c r="B24" s="25" t="s">
        <v>199</v>
      </c>
      <c r="C24" s="25" t="s">
        <v>1446</v>
      </c>
      <c r="D24" s="25" t="s">
        <v>1447</v>
      </c>
      <c r="F24" s="25">
        <v>7.7631578947368425</v>
      </c>
      <c r="G24" s="25">
        <v>7.7997076023391818</v>
      </c>
      <c r="H24" s="25">
        <v>7.8362573099415203</v>
      </c>
      <c r="I24" s="25">
        <v>7.8545321637426904</v>
      </c>
      <c r="J24" s="25">
        <v>7.8910818713450297</v>
      </c>
      <c r="K24" s="25">
        <v>7.9312865497076031</v>
      </c>
      <c r="L24" s="25">
        <v>7.9678362573099415</v>
      </c>
      <c r="M24" s="25">
        <v>8.0043859649122808</v>
      </c>
      <c r="N24" s="25">
        <v>8.0482456140350873</v>
      </c>
      <c r="O24" s="25">
        <v>8.0994152046783636</v>
      </c>
      <c r="P24" s="25">
        <v>8.0409356725146193</v>
      </c>
      <c r="Q24" s="25">
        <v>8.340643274853802</v>
      </c>
      <c r="R24" s="25">
        <v>8.6001461988304087</v>
      </c>
      <c r="S24" s="25">
        <v>8.8925438596491233</v>
      </c>
      <c r="T24" s="25">
        <v>9.1593567251461998</v>
      </c>
      <c r="U24" s="25">
        <v>9.3201754385964914</v>
      </c>
      <c r="V24" s="25">
        <v>9.5029239766081872</v>
      </c>
      <c r="W24" s="25">
        <v>9.685672514619883</v>
      </c>
      <c r="X24" s="25">
        <v>9.8684210526315788</v>
      </c>
      <c r="Y24" s="25">
        <v>10.032894736842106</v>
      </c>
      <c r="Z24" s="25">
        <v>10.197368421052632</v>
      </c>
      <c r="AA24" s="25">
        <v>10.380116959064328</v>
      </c>
      <c r="AB24" s="25">
        <v>10.544590643274853</v>
      </c>
      <c r="AC24" s="25">
        <v>10.709064327485381</v>
      </c>
      <c r="AD24" s="25">
        <v>10.891812865497077</v>
      </c>
      <c r="AE24" s="25">
        <v>11.056286549707602</v>
      </c>
      <c r="AF24" s="25">
        <v>11.239035087719298</v>
      </c>
      <c r="AG24" s="25">
        <v>12.770467836257311</v>
      </c>
      <c r="AH24" s="25">
        <v>12.902046783625732</v>
      </c>
      <c r="AI24" s="25">
        <v>12.810672514619883</v>
      </c>
      <c r="AJ24" s="25">
        <v>12.719298245614036</v>
      </c>
      <c r="AK24" s="25">
        <v>12.627923976608187</v>
      </c>
      <c r="AL24" s="25">
        <v>12.53654970760234</v>
      </c>
      <c r="AM24" s="25">
        <v>12.2843567251462</v>
      </c>
      <c r="AN24" s="25">
        <v>12.353801169590643</v>
      </c>
      <c r="AO24" s="25">
        <v>12.719298245614036</v>
      </c>
      <c r="AP24" s="25">
        <v>13.815789473684212</v>
      </c>
      <c r="AQ24" s="25">
        <v>14.254385964912281</v>
      </c>
      <c r="AR24" s="25">
        <v>14.254385964912281</v>
      </c>
      <c r="AS24" s="25">
        <v>13.523391812865498</v>
      </c>
      <c r="AT24" s="25">
        <v>16.447368421052634</v>
      </c>
      <c r="AU24" s="25">
        <v>17.178362573099413</v>
      </c>
      <c r="AV24" s="25">
        <v>18.640350877192983</v>
      </c>
      <c r="AW24" s="25">
        <v>16.812865497076025</v>
      </c>
      <c r="AX24" s="25">
        <v>17.9093567251462</v>
      </c>
      <c r="AY24" s="25">
        <v>17.178362573099413</v>
      </c>
      <c r="AZ24" s="25">
        <v>17.9093567251462</v>
      </c>
      <c r="BA24" s="25">
        <v>21.929824561403507</v>
      </c>
      <c r="BB24" s="25">
        <v>20.833333333333336</v>
      </c>
      <c r="BC24" s="25">
        <v>21.929824561403507</v>
      </c>
      <c r="BD24" s="25">
        <v>20.833333333333336</v>
      </c>
      <c r="BE24" s="25">
        <v>21.929824561403507</v>
      </c>
      <c r="BF24" s="25">
        <v>22.660818713450293</v>
      </c>
      <c r="BG24" s="25">
        <v>21.929824561403507</v>
      </c>
      <c r="BH24" s="25">
        <v>21.929824561403507</v>
      </c>
      <c r="BI24" s="25">
        <v>21.929824561403507</v>
      </c>
      <c r="BJ24" s="25">
        <v>21.929824561403507</v>
      </c>
      <c r="BK24" s="25">
        <v>21.929824561403507</v>
      </c>
      <c r="BL24" s="25">
        <v>21.929824561403507</v>
      </c>
      <c r="BM24" s="25">
        <v>21.929824561403507</v>
      </c>
    </row>
    <row r="25" spans="1:65" x14ac:dyDescent="0.25">
      <c r="A25" s="25" t="s">
        <v>365</v>
      </c>
      <c r="B25" s="25" t="s">
        <v>96</v>
      </c>
      <c r="C25" s="25" t="s">
        <v>1446</v>
      </c>
      <c r="D25" s="25" t="s">
        <v>1447</v>
      </c>
      <c r="F25" s="25">
        <v>66.105861565644929</v>
      </c>
      <c r="G25" s="25">
        <v>66.044403472382271</v>
      </c>
      <c r="H25" s="25">
        <v>66.105861565644929</v>
      </c>
      <c r="I25" s="25">
        <v>66.374740723669049</v>
      </c>
      <c r="J25" s="25">
        <v>67.427210570792042</v>
      </c>
      <c r="K25" s="25">
        <v>67.588538065606514</v>
      </c>
      <c r="L25" s="25">
        <v>67.93423984020896</v>
      </c>
      <c r="M25" s="25">
        <v>67.826688176999312</v>
      </c>
      <c r="N25" s="25">
        <v>67.680725205500508</v>
      </c>
      <c r="O25" s="25">
        <v>67.888146270261956</v>
      </c>
      <c r="P25" s="25">
        <v>67.888146270261956</v>
      </c>
      <c r="Q25" s="25">
        <v>70.162095720980261</v>
      </c>
      <c r="R25" s="25">
        <v>70.146731197664593</v>
      </c>
      <c r="S25" s="25">
        <v>70.146731197664593</v>
      </c>
      <c r="T25" s="25">
        <v>70.246600599216407</v>
      </c>
      <c r="U25" s="25">
        <v>70.200507029269417</v>
      </c>
      <c r="V25" s="25">
        <v>70.146731197664593</v>
      </c>
      <c r="W25" s="25">
        <v>70.100637627717603</v>
      </c>
      <c r="X25" s="25">
        <v>70.046861796112779</v>
      </c>
      <c r="Y25" s="25">
        <v>70.069908581086267</v>
      </c>
      <c r="Z25" s="25">
        <v>69.977721441192287</v>
      </c>
      <c r="AA25" s="25">
        <v>69.939310132903131</v>
      </c>
      <c r="AB25" s="25">
        <v>69.824076208035649</v>
      </c>
      <c r="AC25" s="25">
        <v>70.561573327187517</v>
      </c>
      <c r="AD25" s="25">
        <v>70.308058692479065</v>
      </c>
      <c r="AE25" s="25">
        <v>70.377199047399557</v>
      </c>
      <c r="AF25" s="25">
        <v>70.945686410079119</v>
      </c>
      <c r="AG25" s="25">
        <v>73.265729430744415</v>
      </c>
      <c r="AH25" s="25">
        <v>73.388645617269717</v>
      </c>
      <c r="AI25" s="25">
        <v>72.643466236460014</v>
      </c>
      <c r="AJ25" s="25">
        <v>72.09802565875394</v>
      </c>
      <c r="AK25" s="25">
        <v>66.136590612276251</v>
      </c>
      <c r="AL25" s="25">
        <v>65.345317661519559</v>
      </c>
      <c r="AM25" s="25">
        <v>64.592456019052008</v>
      </c>
      <c r="AN25" s="25">
        <v>64.561726972420686</v>
      </c>
      <c r="AO25" s="25">
        <v>64.200660674502572</v>
      </c>
      <c r="AP25" s="25">
        <v>64.454175309211038</v>
      </c>
      <c r="AQ25" s="25">
        <v>64.945840055312289</v>
      </c>
      <c r="AR25" s="25">
        <v>64.807559345471304</v>
      </c>
      <c r="AS25" s="25">
        <v>64.146884842897748</v>
      </c>
      <c r="AT25" s="25">
        <v>63.785818544979648</v>
      </c>
      <c r="AU25" s="25">
        <v>63.401705462088046</v>
      </c>
      <c r="AV25" s="25">
        <v>63.209648920642238</v>
      </c>
      <c r="AW25" s="25">
        <v>62.556656679726508</v>
      </c>
      <c r="AX25" s="25">
        <v>60.774371975109474</v>
      </c>
      <c r="AY25" s="25">
        <v>60.536221863716676</v>
      </c>
      <c r="AZ25" s="25">
        <v>60.044557117615426</v>
      </c>
      <c r="BA25" s="25">
        <v>59.944687716063605</v>
      </c>
      <c r="BB25" s="25">
        <v>59.890911884458788</v>
      </c>
      <c r="BC25" s="25">
        <v>59.852500576169618</v>
      </c>
      <c r="BD25" s="25">
        <v>58.984405008834607</v>
      </c>
      <c r="BE25" s="25">
        <v>58.922946915571949</v>
      </c>
      <c r="BF25" s="25">
        <v>58.984405008834607</v>
      </c>
      <c r="BG25" s="25">
        <v>58.915264653914114</v>
      </c>
      <c r="BH25" s="25">
        <v>59.401090881155419</v>
      </c>
      <c r="BI25" s="25">
        <v>59.646692786356304</v>
      </c>
      <c r="BJ25" s="25">
        <v>59.593838826150417</v>
      </c>
      <c r="BK25" s="25">
        <v>59.70884228316816</v>
      </c>
      <c r="BL25" s="25">
        <v>61.204578627948067</v>
      </c>
      <c r="BM25" s="25">
        <v>61.458093262656519</v>
      </c>
    </row>
    <row r="26" spans="1:65" x14ac:dyDescent="0.25">
      <c r="A26" s="25" t="s">
        <v>406</v>
      </c>
      <c r="B26" s="25" t="s">
        <v>111</v>
      </c>
      <c r="C26" s="25" t="s">
        <v>1446</v>
      </c>
      <c r="D26" s="25" t="s">
        <v>1447</v>
      </c>
      <c r="F26" s="25">
        <v>38.434421043116693</v>
      </c>
      <c r="G26" s="25">
        <v>37.548585374672335</v>
      </c>
      <c r="H26" s="25">
        <v>37.40395914308958</v>
      </c>
      <c r="I26" s="25">
        <v>37.783603000994304</v>
      </c>
      <c r="J26" s="25">
        <v>37.666094187833316</v>
      </c>
      <c r="K26" s="25">
        <v>37.657055048359396</v>
      </c>
      <c r="L26" s="25">
        <v>37.476272258880954</v>
      </c>
      <c r="M26" s="25">
        <v>37.548585374672335</v>
      </c>
      <c r="N26" s="25">
        <v>37.584741932568022</v>
      </c>
      <c r="O26" s="25">
        <v>37.440115700985267</v>
      </c>
      <c r="P26" s="25">
        <v>37.349724306246046</v>
      </c>
      <c r="Q26" s="25">
        <v>37.313567748350358</v>
      </c>
      <c r="R26" s="25">
        <v>37.241254632558977</v>
      </c>
      <c r="S26" s="25">
        <v>37.042393564132695</v>
      </c>
      <c r="T26" s="25">
        <v>35.767874898309685</v>
      </c>
      <c r="U26" s="25">
        <v>35.614209527253003</v>
      </c>
      <c r="V26" s="25">
        <v>35.587092108831243</v>
      </c>
      <c r="W26" s="25">
        <v>35.487661574618095</v>
      </c>
      <c r="X26" s="25">
        <v>35.225526529874358</v>
      </c>
      <c r="Y26" s="25">
        <v>34.59278676669981</v>
      </c>
      <c r="Z26" s="25">
        <v>34.565669348278043</v>
      </c>
      <c r="AA26" s="25">
        <v>34.511434511434516</v>
      </c>
      <c r="AB26" s="25">
        <v>34.457199674590974</v>
      </c>
      <c r="AC26" s="25">
        <v>34.412003977221367</v>
      </c>
      <c r="AD26" s="25">
        <v>34.439121395643134</v>
      </c>
      <c r="AE26" s="25">
        <v>34.520473650908436</v>
      </c>
      <c r="AF26" s="25">
        <v>34.574708487751963</v>
      </c>
      <c r="AG26" s="25">
        <v>34.710295579860798</v>
      </c>
      <c r="AH26" s="25">
        <v>34.782608695652172</v>
      </c>
      <c r="AI26" s="25">
        <v>34.854921811443553</v>
      </c>
      <c r="AJ26" s="25">
        <v>34.927234927234927</v>
      </c>
      <c r="AK26" s="25">
        <v>36.581397450962669</v>
      </c>
      <c r="AL26" s="25">
        <v>36.726023682545424</v>
      </c>
      <c r="AM26" s="25">
        <v>36.16559703516225</v>
      </c>
      <c r="AN26" s="25">
        <v>36.13847961674049</v>
      </c>
      <c r="AO26" s="25">
        <v>37.991503208894514</v>
      </c>
      <c r="AP26" s="25">
        <v>38.850221458917112</v>
      </c>
      <c r="AQ26" s="25">
        <v>31.962397179788482</v>
      </c>
      <c r="AR26" s="25">
        <v>32.342041037693214</v>
      </c>
      <c r="AS26" s="25">
        <v>31.872005785049261</v>
      </c>
      <c r="AT26" s="25">
        <v>31.338696556087857</v>
      </c>
      <c r="AU26" s="25">
        <v>30.836397058823529</v>
      </c>
      <c r="AV26" s="25">
        <v>30.550703318929852</v>
      </c>
      <c r="AW26" s="25">
        <v>30.461566752482533</v>
      </c>
      <c r="AX26" s="25">
        <v>29.20655375552283</v>
      </c>
      <c r="AY26" s="25">
        <v>28.831814415907211</v>
      </c>
      <c r="AZ26" s="25">
        <v>28.404382653530984</v>
      </c>
      <c r="BA26" s="25">
        <v>28.432004419482553</v>
      </c>
      <c r="BB26" s="25">
        <v>28.979366249078854</v>
      </c>
      <c r="BC26" s="25">
        <v>29.347826086956523</v>
      </c>
      <c r="BD26" s="25">
        <v>29.937361827560792</v>
      </c>
      <c r="BE26" s="25">
        <v>30.554532056005897</v>
      </c>
      <c r="BF26" s="25">
        <v>32.046794399410466</v>
      </c>
      <c r="BG26" s="25">
        <v>32.111274871039058</v>
      </c>
      <c r="BH26" s="25">
        <v>32.329587324981581</v>
      </c>
      <c r="BI26" s="25">
        <v>32.20338983050847</v>
      </c>
      <c r="BJ26" s="25">
        <v>32.139646278555638</v>
      </c>
      <c r="BK26" s="25">
        <v>32.037582903463523</v>
      </c>
      <c r="BL26" s="25">
        <v>32.019159911569638</v>
      </c>
      <c r="BM26" s="25">
        <v>32.166543846720707</v>
      </c>
    </row>
    <row r="27" spans="1:65" x14ac:dyDescent="0.25">
      <c r="A27" s="25" t="s">
        <v>389</v>
      </c>
      <c r="B27" s="25" t="s">
        <v>134</v>
      </c>
      <c r="C27" s="25" t="s">
        <v>1446</v>
      </c>
      <c r="D27" s="25" t="s">
        <v>1447</v>
      </c>
      <c r="F27" s="25">
        <v>1.4492753623188406</v>
      </c>
      <c r="G27" s="25">
        <v>1.4492753623188406</v>
      </c>
      <c r="H27" s="25">
        <v>1.4492753623188406</v>
      </c>
      <c r="I27" s="25">
        <v>1.4492753623188406</v>
      </c>
      <c r="J27" s="25">
        <v>1.4492753623188406</v>
      </c>
      <c r="K27" s="25">
        <v>1.4492753623188406</v>
      </c>
      <c r="L27" s="25">
        <v>1.4492753623188406</v>
      </c>
      <c r="M27" s="25">
        <v>1.4492753623188406</v>
      </c>
      <c r="N27" s="25">
        <v>1.4492753623188406</v>
      </c>
      <c r="O27" s="25">
        <v>1.4492753623188406</v>
      </c>
      <c r="P27" s="25">
        <v>1.4492753623188406</v>
      </c>
      <c r="Q27" s="25">
        <v>1.4492753623188406</v>
      </c>
      <c r="R27" s="25">
        <v>1.4492753623188406</v>
      </c>
      <c r="S27" s="25">
        <v>1.4492753623188406</v>
      </c>
      <c r="T27" s="25">
        <v>1.4492753623188406</v>
      </c>
      <c r="U27" s="25">
        <v>2.8985507246376812</v>
      </c>
      <c r="V27" s="25">
        <v>2.8985507246376812</v>
      </c>
      <c r="W27" s="25">
        <v>2.8985507246376812</v>
      </c>
      <c r="X27" s="25">
        <v>2.8985507246376812</v>
      </c>
      <c r="Y27" s="25">
        <v>2.8985507246376812</v>
      </c>
      <c r="Z27" s="25">
        <v>2.8985507246376812</v>
      </c>
      <c r="AA27" s="25">
        <v>2.8985507246376812</v>
      </c>
      <c r="AB27" s="25">
        <v>2.8985507246376812</v>
      </c>
      <c r="AC27" s="25">
        <v>2.8985507246376812</v>
      </c>
      <c r="AD27" s="25">
        <v>2.8985507246376812</v>
      </c>
      <c r="AE27" s="25">
        <v>2.8985507246376812</v>
      </c>
      <c r="AF27" s="25">
        <v>2.8985507246376812</v>
      </c>
      <c r="AG27" s="25">
        <v>2.8985507246376812</v>
      </c>
      <c r="AH27" s="25">
        <v>2.8985507246376812</v>
      </c>
      <c r="AI27" s="25">
        <v>2.8985507246376812</v>
      </c>
      <c r="AJ27" s="25">
        <v>2.8985507246376812</v>
      </c>
      <c r="AK27" s="25">
        <v>2.8169014084507045</v>
      </c>
      <c r="AL27" s="25">
        <v>2.8169014084507045</v>
      </c>
      <c r="AM27" s="25">
        <v>2.8169014084507045</v>
      </c>
      <c r="AN27" s="25">
        <v>2.8169014084507045</v>
      </c>
      <c r="AO27" s="25">
        <v>2.8169014084507045</v>
      </c>
      <c r="AP27" s="25">
        <v>2.8169014084507045</v>
      </c>
      <c r="AQ27" s="25">
        <v>2.8169014084507045</v>
      </c>
      <c r="AR27" s="25">
        <v>2.8169014084507045</v>
      </c>
      <c r="AS27" s="25">
        <v>2.8169014084507045</v>
      </c>
      <c r="AT27" s="25">
        <v>2.8169014084507045</v>
      </c>
      <c r="AU27" s="25">
        <v>2.8169014084507045</v>
      </c>
      <c r="AV27" s="25">
        <v>2.3611111111111112</v>
      </c>
      <c r="AW27" s="25">
        <v>2.054794520547945</v>
      </c>
      <c r="AX27" s="25">
        <v>2.0270270270270272</v>
      </c>
      <c r="AY27" s="25">
        <v>1.9594594594594597</v>
      </c>
      <c r="AZ27" s="25">
        <v>1.8666666666666669</v>
      </c>
      <c r="BA27" s="25">
        <v>1.5789473684210527</v>
      </c>
      <c r="BB27" s="25">
        <v>1.7894736842105261</v>
      </c>
      <c r="BC27" s="25">
        <v>2.0997375328083989</v>
      </c>
      <c r="BD27" s="25">
        <v>2.0860495436766624</v>
      </c>
      <c r="BE27" s="25">
        <v>2.0779220779220777</v>
      </c>
      <c r="BF27" s="25">
        <v>2.0779220779220777</v>
      </c>
      <c r="BG27" s="25">
        <v>2.0752269779507131</v>
      </c>
      <c r="BH27" s="25">
        <v>2.0565552699228791</v>
      </c>
      <c r="BI27" s="25">
        <v>2.0539152759948651</v>
      </c>
      <c r="BJ27" s="25">
        <v>2.0512820512820511</v>
      </c>
      <c r="BK27" s="25">
        <v>2.0512820512820511</v>
      </c>
      <c r="BL27" s="25">
        <v>2.0434227330779056</v>
      </c>
      <c r="BM27" s="25">
        <v>2.0382165605095541</v>
      </c>
    </row>
    <row r="28" spans="1:65" x14ac:dyDescent="0.25">
      <c r="A28" s="25" t="s">
        <v>463</v>
      </c>
      <c r="B28" s="25" t="s">
        <v>167</v>
      </c>
      <c r="C28" s="25" t="s">
        <v>1446</v>
      </c>
      <c r="D28" s="25" t="s">
        <v>1447</v>
      </c>
      <c r="F28" s="25">
        <v>0.69930069930069927</v>
      </c>
      <c r="G28" s="25">
        <v>0.69930069930069927</v>
      </c>
      <c r="H28" s="25">
        <v>0.69930069930069927</v>
      </c>
      <c r="I28" s="25">
        <v>0.69930069930069927</v>
      </c>
      <c r="J28" s="25">
        <v>0.69930069930069927</v>
      </c>
      <c r="K28" s="25">
        <v>0.69930069930069927</v>
      </c>
      <c r="L28" s="25">
        <v>0.69930069930069927</v>
      </c>
      <c r="M28" s="25">
        <v>0.69930069930069927</v>
      </c>
      <c r="N28" s="25">
        <v>0.69930069930069927</v>
      </c>
      <c r="O28" s="25">
        <v>0.69930069930069927</v>
      </c>
      <c r="P28" s="25">
        <v>0.69930069930069927</v>
      </c>
      <c r="Q28" s="25">
        <v>0.69930069930069927</v>
      </c>
      <c r="R28" s="25">
        <v>0.69930069930069927</v>
      </c>
      <c r="S28" s="25">
        <v>0.69930069930069927</v>
      </c>
      <c r="T28" s="25">
        <v>0.69930069930069927</v>
      </c>
      <c r="U28" s="25">
        <v>0.69930069930069927</v>
      </c>
      <c r="V28" s="25">
        <v>0.69930069930069927</v>
      </c>
      <c r="W28" s="25">
        <v>0.69930069930069927</v>
      </c>
      <c r="X28" s="25">
        <v>0.69930069930069927</v>
      </c>
      <c r="Y28" s="25">
        <v>0.69930069930069927</v>
      </c>
      <c r="Z28" s="25">
        <v>0.69930069930069927</v>
      </c>
      <c r="AA28" s="25">
        <v>0.69930069930069927</v>
      </c>
      <c r="AB28" s="25">
        <v>0.69930069930069927</v>
      </c>
      <c r="AC28" s="25">
        <v>0.69930069930069927</v>
      </c>
      <c r="AD28" s="25">
        <v>0.79920079920079923</v>
      </c>
      <c r="AE28" s="25">
        <v>0.79920079920079923</v>
      </c>
      <c r="AF28" s="25">
        <v>0.79920079920079923</v>
      </c>
      <c r="AG28" s="25">
        <v>0.79920079920079923</v>
      </c>
      <c r="AH28" s="25">
        <v>0.79920079920079923</v>
      </c>
      <c r="AI28" s="25">
        <v>0.79920079920079923</v>
      </c>
      <c r="AJ28" s="25">
        <v>0.79920079920079923</v>
      </c>
      <c r="AK28" s="25">
        <v>0.79920079920079923</v>
      </c>
      <c r="AL28" s="25">
        <v>0.79920079920079923</v>
      </c>
      <c r="AM28" s="25">
        <v>0.59940059940059942</v>
      </c>
      <c r="AN28" s="25">
        <v>0.59940059940059942</v>
      </c>
      <c r="AO28" s="25">
        <v>0.59940059940059942</v>
      </c>
      <c r="AP28" s="25">
        <v>0.59940059940059942</v>
      </c>
      <c r="AQ28" s="25">
        <v>0.59940059940059942</v>
      </c>
      <c r="AR28" s="25">
        <v>0.59940059940059942</v>
      </c>
      <c r="AS28" s="25">
        <v>0.69930069930069927</v>
      </c>
      <c r="AT28" s="25">
        <v>0.69930069930069927</v>
      </c>
      <c r="AU28" s="25">
        <v>0.69930069930069927</v>
      </c>
      <c r="AV28" s="25">
        <v>0.69930069930069927</v>
      </c>
      <c r="AW28" s="25">
        <v>0.69930069930069927</v>
      </c>
      <c r="AX28" s="25">
        <v>0.69930069930069927</v>
      </c>
      <c r="AY28" s="25">
        <v>0.69930069930069927</v>
      </c>
      <c r="AZ28" s="25">
        <v>0.69930069930069927</v>
      </c>
      <c r="BA28" s="25">
        <v>0.69930069930069927</v>
      </c>
      <c r="BB28" s="25">
        <v>0.89910089910089919</v>
      </c>
      <c r="BC28" s="25">
        <v>0.89910089910089919</v>
      </c>
      <c r="BD28" s="25">
        <v>0.79920079920079923</v>
      </c>
      <c r="BE28" s="25">
        <v>0.79920079920079923</v>
      </c>
      <c r="BF28" s="25">
        <v>0.79920079920079923</v>
      </c>
      <c r="BG28" s="25">
        <v>0.79920079920079923</v>
      </c>
      <c r="BH28" s="25">
        <v>0.79920079920079923</v>
      </c>
      <c r="BI28" s="25">
        <v>0.79920079920079923</v>
      </c>
      <c r="BJ28" s="25">
        <v>0.79920079920079923</v>
      </c>
      <c r="BK28" s="25">
        <v>0.79920079920079923</v>
      </c>
      <c r="BL28" s="25">
        <v>0.79920079920079923</v>
      </c>
      <c r="BM28" s="25">
        <v>0.79920079920079923</v>
      </c>
    </row>
    <row r="29" spans="1:65" x14ac:dyDescent="0.25">
      <c r="A29" s="25" t="s">
        <v>433</v>
      </c>
      <c r="B29" s="25" t="s">
        <v>135</v>
      </c>
      <c r="C29" s="25" t="s">
        <v>1446</v>
      </c>
      <c r="D29" s="25" t="s">
        <v>1447</v>
      </c>
      <c r="AK29" s="25">
        <v>16.6015625</v>
      </c>
      <c r="AL29" s="25">
        <v>16.6015625</v>
      </c>
      <c r="AM29" s="25">
        <v>16.6015625</v>
      </c>
      <c r="AN29" s="25">
        <v>16.6015625</v>
      </c>
      <c r="AO29" s="25">
        <v>17.578125</v>
      </c>
      <c r="AP29" s="25">
        <v>17.578125</v>
      </c>
      <c r="AQ29" s="25">
        <v>18.5546875</v>
      </c>
      <c r="AR29" s="25">
        <v>18.5546875</v>
      </c>
      <c r="AS29" s="25">
        <v>19.53125</v>
      </c>
      <c r="AT29" s="25">
        <v>19.7265625</v>
      </c>
      <c r="AU29" s="25">
        <v>19.47265625</v>
      </c>
      <c r="AV29" s="25">
        <v>19.86328125</v>
      </c>
      <c r="AW29" s="25">
        <v>20.078125</v>
      </c>
      <c r="AX29" s="25">
        <v>20.01953125</v>
      </c>
      <c r="AY29" s="25">
        <v>20.05859375</v>
      </c>
      <c r="AZ29" s="25">
        <v>19.9609375</v>
      </c>
      <c r="BA29" s="25">
        <v>19.6875</v>
      </c>
      <c r="BB29" s="25">
        <v>19.47265625</v>
      </c>
      <c r="BC29" s="25">
        <v>19.609375</v>
      </c>
      <c r="BD29" s="25">
        <v>19.62890625</v>
      </c>
      <c r="BE29" s="25">
        <v>19.58984375</v>
      </c>
      <c r="BF29" s="25">
        <v>19.70703125</v>
      </c>
      <c r="BG29" s="25">
        <v>19.6484375</v>
      </c>
      <c r="BH29" s="25">
        <v>19.9609375</v>
      </c>
      <c r="BI29" s="25">
        <v>20.0390625</v>
      </c>
      <c r="BJ29" s="25">
        <v>20.703125</v>
      </c>
      <c r="BK29" s="25">
        <v>20.09765625</v>
      </c>
      <c r="BL29" s="25">
        <v>19.82421875</v>
      </c>
      <c r="BM29" s="25">
        <v>19.82421875</v>
      </c>
    </row>
    <row r="30" spans="1:65" x14ac:dyDescent="0.25">
      <c r="A30" s="25" t="s">
        <v>405</v>
      </c>
      <c r="B30" s="25" t="s">
        <v>107</v>
      </c>
      <c r="C30" s="25" t="s">
        <v>1446</v>
      </c>
      <c r="D30" s="25" t="s">
        <v>1447</v>
      </c>
      <c r="AK30" s="25">
        <v>29.981077032247889</v>
      </c>
      <c r="AL30" s="25">
        <v>30.084971314788163</v>
      </c>
      <c r="AM30" s="25">
        <v>30.683464939520306</v>
      </c>
      <c r="AN30" s="25">
        <v>30.719482619240097</v>
      </c>
      <c r="AO30" s="25">
        <v>30.711743421376951</v>
      </c>
      <c r="AP30" s="25">
        <v>30.440462399250695</v>
      </c>
      <c r="AQ30" s="25">
        <v>30.503527602068736</v>
      </c>
      <c r="AR30" s="25">
        <v>30.477974708506917</v>
      </c>
      <c r="AS30" s="25">
        <v>30.234461271493927</v>
      </c>
      <c r="AT30" s="25">
        <v>28.401135848238056</v>
      </c>
      <c r="AU30" s="25">
        <v>27.688348313111042</v>
      </c>
      <c r="AV30" s="25">
        <v>27.457032135919455</v>
      </c>
      <c r="AW30" s="25">
        <v>27.354978675147301</v>
      </c>
      <c r="AX30" s="25">
        <v>27.322970128134966</v>
      </c>
      <c r="AY30" s="25">
        <v>27.303552418877892</v>
      </c>
      <c r="AZ30" s="25">
        <v>27.200457365907511</v>
      </c>
      <c r="BA30" s="25">
        <v>27.185537845856622</v>
      </c>
      <c r="BB30" s="25">
        <v>27.324074165344165</v>
      </c>
      <c r="BC30" s="25">
        <v>27.279179111097967</v>
      </c>
      <c r="BD30" s="25">
        <v>27.248533832733724</v>
      </c>
      <c r="BE30" s="25">
        <v>27.215511165653851</v>
      </c>
      <c r="BF30" s="25">
        <v>27.400102509511697</v>
      </c>
      <c r="BG30" s="25">
        <v>27.895828509210585</v>
      </c>
      <c r="BH30" s="25">
        <v>27.97051897249948</v>
      </c>
      <c r="BI30" s="25">
        <v>28.000669990344257</v>
      </c>
      <c r="BJ30" s="25">
        <v>28.213490452637597</v>
      </c>
      <c r="BK30" s="25">
        <v>28.140703517587941</v>
      </c>
      <c r="BL30" s="25">
        <v>28.147710196339272</v>
      </c>
      <c r="BM30" s="25">
        <v>27.884520642427823</v>
      </c>
    </row>
    <row r="31" spans="1:65" x14ac:dyDescent="0.25">
      <c r="A31" s="25" t="s">
        <v>493</v>
      </c>
      <c r="B31" s="25" t="s">
        <v>229</v>
      </c>
      <c r="C31" s="25" t="s">
        <v>1446</v>
      </c>
      <c r="D31" s="25" t="s">
        <v>1447</v>
      </c>
      <c r="F31" s="25">
        <v>1.578255151249452</v>
      </c>
      <c r="G31" s="25">
        <v>1.578255151249452</v>
      </c>
      <c r="H31" s="25">
        <v>1.6220955721174923</v>
      </c>
      <c r="I31" s="25">
        <v>1.6220955721174923</v>
      </c>
      <c r="J31" s="25">
        <v>1.6220955721174923</v>
      </c>
      <c r="K31" s="25">
        <v>1.6659359929855326</v>
      </c>
      <c r="L31" s="25">
        <v>1.6659359929855326</v>
      </c>
      <c r="M31" s="25">
        <v>1.6659359929855326</v>
      </c>
      <c r="N31" s="25">
        <v>1.7097764138535729</v>
      </c>
      <c r="O31" s="25">
        <v>1.7097764138535729</v>
      </c>
      <c r="P31" s="25">
        <v>1.7536168347216132</v>
      </c>
      <c r="Q31" s="25">
        <v>1.7536168347216132</v>
      </c>
      <c r="R31" s="25">
        <v>1.7974572555896537</v>
      </c>
      <c r="S31" s="25">
        <v>1.7974572555896537</v>
      </c>
      <c r="T31" s="25">
        <v>1.841297676457694</v>
      </c>
      <c r="U31" s="25">
        <v>1.841297676457694</v>
      </c>
      <c r="V31" s="25">
        <v>1.8851380973257343</v>
      </c>
      <c r="W31" s="25">
        <v>1.8851380973257343</v>
      </c>
      <c r="X31" s="25">
        <v>1.8851380973257343</v>
      </c>
      <c r="Y31" s="25">
        <v>1.9728189390618149</v>
      </c>
      <c r="Z31" s="25">
        <v>2.016659359929855</v>
      </c>
      <c r="AA31" s="25">
        <v>2.016659359929855</v>
      </c>
      <c r="AB31" s="25">
        <v>2.016659359929855</v>
      </c>
      <c r="AC31" s="25">
        <v>2.016659359929855</v>
      </c>
      <c r="AD31" s="25">
        <v>1.8851380973257343</v>
      </c>
      <c r="AE31" s="25">
        <v>1.9289785181937746</v>
      </c>
      <c r="AF31" s="25">
        <v>2.1481806225339763</v>
      </c>
      <c r="AG31" s="25">
        <v>2.1920210434020166</v>
      </c>
      <c r="AH31" s="25">
        <v>2.2797018851380977</v>
      </c>
      <c r="AI31" s="25">
        <v>2.2797018851380977</v>
      </c>
      <c r="AJ31" s="25">
        <v>2.3673827268741778</v>
      </c>
      <c r="AK31" s="25">
        <v>2.4550635686102584</v>
      </c>
      <c r="AL31" s="25">
        <v>2.6304252520824201</v>
      </c>
      <c r="AM31" s="25">
        <v>2.6304252520824201</v>
      </c>
      <c r="AN31" s="25">
        <v>2.7181060938185007</v>
      </c>
      <c r="AO31" s="25">
        <v>2.761946514686541</v>
      </c>
      <c r="AP31" s="25">
        <v>2.8057869355545813</v>
      </c>
      <c r="AQ31" s="25">
        <v>2.8057869355545813</v>
      </c>
      <c r="AR31" s="25">
        <v>2.8057869355545813</v>
      </c>
      <c r="AS31" s="25">
        <v>2.8057869355545813</v>
      </c>
      <c r="AT31" s="25">
        <v>2.8496273564226215</v>
      </c>
      <c r="AU31" s="25">
        <v>3.0688294607628235</v>
      </c>
      <c r="AV31" s="25">
        <v>3.0688294607628235</v>
      </c>
      <c r="AW31" s="25">
        <v>3.0688294607628235</v>
      </c>
      <c r="AX31" s="25">
        <v>3.0688294607628235</v>
      </c>
      <c r="AY31" s="25">
        <v>3.0688294607628235</v>
      </c>
      <c r="AZ31" s="25">
        <v>3.0688294607628235</v>
      </c>
      <c r="BA31" s="25">
        <v>3.0688294607628235</v>
      </c>
      <c r="BB31" s="25">
        <v>3.2003507233669444</v>
      </c>
      <c r="BC31" s="25">
        <v>3.288031565103025</v>
      </c>
      <c r="BD31" s="25">
        <v>3.288031565103025</v>
      </c>
      <c r="BE31" s="25">
        <v>3.4195528277071459</v>
      </c>
      <c r="BF31" s="25">
        <v>3.4195528277071459</v>
      </c>
      <c r="BG31" s="25">
        <v>3.4195528277071459</v>
      </c>
      <c r="BH31" s="25">
        <v>3.8579570363875493</v>
      </c>
      <c r="BI31" s="25">
        <v>3.8579570363875493</v>
      </c>
      <c r="BJ31" s="25">
        <v>3.9456378781236299</v>
      </c>
      <c r="BK31" s="25">
        <v>3.9456378781236299</v>
      </c>
      <c r="BL31" s="25">
        <v>3.9456378781236299</v>
      </c>
      <c r="BM31" s="25">
        <v>3.9456378781236299</v>
      </c>
    </row>
    <row r="32" spans="1:65" x14ac:dyDescent="0.25">
      <c r="A32" s="25" t="s">
        <v>516</v>
      </c>
      <c r="B32" s="25" t="s">
        <v>204</v>
      </c>
      <c r="C32" s="25" t="s">
        <v>1446</v>
      </c>
      <c r="D32" s="25" t="s">
        <v>1447</v>
      </c>
      <c r="F32" s="25">
        <v>7.4074074074074066</v>
      </c>
      <c r="G32" s="25">
        <v>5.5555555555555554</v>
      </c>
      <c r="H32" s="25">
        <v>5.5555555555555554</v>
      </c>
      <c r="I32" s="25">
        <v>7.4074074074074066</v>
      </c>
      <c r="J32" s="25">
        <v>7.4074074074074066</v>
      </c>
      <c r="K32" s="25">
        <v>7.4074074074074066</v>
      </c>
      <c r="L32" s="25">
        <v>7.4074074074074066</v>
      </c>
      <c r="M32" s="25">
        <v>5.5555555555555554</v>
      </c>
      <c r="N32" s="25">
        <v>5.5555555555555554</v>
      </c>
      <c r="O32" s="25">
        <v>5.5555555555555554</v>
      </c>
      <c r="P32" s="25">
        <v>5.5555555555555554</v>
      </c>
      <c r="Q32" s="25">
        <v>5.5555555555555554</v>
      </c>
      <c r="R32" s="25">
        <v>5.5555555555555554</v>
      </c>
      <c r="S32" s="25">
        <v>5.5555555555555554</v>
      </c>
      <c r="T32" s="25">
        <v>5.5555555555555554</v>
      </c>
      <c r="U32" s="25">
        <v>5.5555555555555554</v>
      </c>
      <c r="V32" s="25">
        <v>5.5555555555555554</v>
      </c>
      <c r="W32" s="25">
        <v>5.5555555555555554</v>
      </c>
      <c r="X32" s="25">
        <v>5.5555555555555554</v>
      </c>
      <c r="Y32" s="25">
        <v>5.5555555555555554</v>
      </c>
      <c r="Z32" s="25">
        <v>5.5555555555555554</v>
      </c>
      <c r="AA32" s="25">
        <v>5.5555555555555554</v>
      </c>
      <c r="AB32" s="25">
        <v>5.5555555555555554</v>
      </c>
      <c r="AC32" s="25">
        <v>5.5555555555555554</v>
      </c>
      <c r="AD32" s="25">
        <v>5.5555555555555554</v>
      </c>
      <c r="AE32" s="25">
        <v>5.5555555555555554</v>
      </c>
      <c r="AF32" s="25">
        <v>5.5555555555555554</v>
      </c>
      <c r="AG32" s="25">
        <v>5.5555555555555554</v>
      </c>
      <c r="AH32" s="25">
        <v>5.5555555555555554</v>
      </c>
      <c r="AI32" s="25">
        <v>5.5555555555555554</v>
      </c>
      <c r="AJ32" s="25">
        <v>5.5555555555555554</v>
      </c>
      <c r="AK32" s="25">
        <v>5.5555555555555554</v>
      </c>
      <c r="AL32" s="25">
        <v>5.5555555555555554</v>
      </c>
      <c r="AM32" s="25">
        <v>5.5555555555555554</v>
      </c>
      <c r="AN32" s="25">
        <v>7.4074074074074066</v>
      </c>
      <c r="AO32" s="25">
        <v>7.4074074074074066</v>
      </c>
      <c r="AP32" s="25">
        <v>7.4074074074074066</v>
      </c>
      <c r="AQ32" s="25">
        <v>7.4074074074074066</v>
      </c>
      <c r="AR32" s="25">
        <v>7.4074074074074066</v>
      </c>
      <c r="AS32" s="25">
        <v>7.4074074074074066</v>
      </c>
      <c r="AT32" s="25">
        <v>7.4074074074074066</v>
      </c>
      <c r="AU32" s="25">
        <v>7.4074074074074066</v>
      </c>
      <c r="AV32" s="25">
        <v>7.4074074074074066</v>
      </c>
      <c r="AW32" s="25">
        <v>7.4074074074074066</v>
      </c>
      <c r="AX32" s="25">
        <v>7.4074074074074066</v>
      </c>
      <c r="AY32" s="25">
        <v>7.4074074074074066</v>
      </c>
      <c r="AZ32" s="25">
        <v>7.4074074074074066</v>
      </c>
      <c r="BA32" s="25">
        <v>5.5555555555555554</v>
      </c>
      <c r="BB32" s="25">
        <v>5.5555555555555554</v>
      </c>
      <c r="BC32" s="25">
        <v>5.5555555555555554</v>
      </c>
      <c r="BD32" s="25">
        <v>5.5555555555555554</v>
      </c>
      <c r="BE32" s="25">
        <v>5.5555555555555554</v>
      </c>
      <c r="BF32" s="25">
        <v>5.5555555555555554</v>
      </c>
      <c r="BG32" s="25">
        <v>5.5555555555555554</v>
      </c>
      <c r="BH32" s="25">
        <v>5.5555555555555554</v>
      </c>
      <c r="BI32" s="25">
        <v>5.5555555555555554</v>
      </c>
      <c r="BJ32" s="25">
        <v>5.5555555555555554</v>
      </c>
      <c r="BK32" s="25">
        <v>5.5555555555555554</v>
      </c>
      <c r="BL32" s="25">
        <v>5.5555555555555554</v>
      </c>
      <c r="BM32" s="25">
        <v>5.5555555555555554</v>
      </c>
    </row>
    <row r="33" spans="1:65" x14ac:dyDescent="0.25">
      <c r="A33" s="25" t="s">
        <v>502</v>
      </c>
      <c r="B33" s="25" t="s">
        <v>174</v>
      </c>
      <c r="C33" s="25" t="s">
        <v>1446</v>
      </c>
      <c r="D33" s="25" t="s">
        <v>1447</v>
      </c>
      <c r="F33" s="25">
        <v>1.1944982922551464</v>
      </c>
      <c r="G33" s="25">
        <v>1.1963445029077817</v>
      </c>
      <c r="H33" s="25">
        <v>1.2037293455183236</v>
      </c>
      <c r="I33" s="25">
        <v>1.2378842425920797</v>
      </c>
      <c r="J33" s="25">
        <v>1.2692698236868827</v>
      </c>
      <c r="K33" s="25">
        <v>1.3052709314132742</v>
      </c>
      <c r="L33" s="25">
        <v>1.3366565125080772</v>
      </c>
      <c r="M33" s="25">
        <v>1.3735807255607866</v>
      </c>
      <c r="N33" s="25">
        <v>1.4095818332871779</v>
      </c>
      <c r="O33" s="25">
        <v>1.4437367303609343</v>
      </c>
      <c r="P33" s="25">
        <v>1.4686605741715131</v>
      </c>
      <c r="Q33" s="25">
        <v>1.5083541032031755</v>
      </c>
      <c r="R33" s="25">
        <v>1.5489707375611557</v>
      </c>
      <c r="S33" s="25">
        <v>1.5794332133296409</v>
      </c>
      <c r="T33" s="25">
        <v>1.6172805317086678</v>
      </c>
      <c r="U33" s="25">
        <v>1.6680513246561433</v>
      </c>
      <c r="V33" s="25">
        <v>1.7031293270562173</v>
      </c>
      <c r="W33" s="25">
        <v>1.7326686974983845</v>
      </c>
      <c r="X33" s="25">
        <v>1.7631311732668697</v>
      </c>
      <c r="Y33" s="25">
        <v>1.7935936490353548</v>
      </c>
      <c r="Z33" s="25">
        <v>1.827748546109111</v>
      </c>
      <c r="AA33" s="25">
        <v>1.8628265485091851</v>
      </c>
      <c r="AB33" s="25">
        <v>1.8932890242776703</v>
      </c>
      <c r="AC33" s="25">
        <v>1.9320594479830149</v>
      </c>
      <c r="AD33" s="25">
        <v>1.8923659189513522</v>
      </c>
      <c r="AE33" s="25">
        <v>1.9015969722145296</v>
      </c>
      <c r="AF33" s="25">
        <v>1.910828025477707</v>
      </c>
      <c r="AG33" s="25">
        <v>1.9200590787408842</v>
      </c>
      <c r="AH33" s="25">
        <v>1.9292901320040616</v>
      </c>
      <c r="AI33" s="25">
        <v>1.938521185267239</v>
      </c>
      <c r="AJ33" s="25">
        <v>1.9477522385304165</v>
      </c>
      <c r="AK33" s="25">
        <v>1.9846764515831254</v>
      </c>
      <c r="AL33" s="25">
        <v>2.0308317178990123</v>
      </c>
      <c r="AM33" s="25">
        <v>2.1692975168466724</v>
      </c>
      <c r="AN33" s="25">
        <v>2.4000738484261057</v>
      </c>
      <c r="AO33" s="25">
        <v>2.4831533277947013</v>
      </c>
      <c r="AP33" s="25">
        <v>2.6511584971845288</v>
      </c>
      <c r="AQ33" s="25">
        <v>2.7453152404689374</v>
      </c>
      <c r="AR33" s="25">
        <v>2.8339333517954399</v>
      </c>
      <c r="AS33" s="25">
        <v>2.9022431459429519</v>
      </c>
      <c r="AT33" s="25">
        <v>2.9077817779008583</v>
      </c>
      <c r="AU33" s="25">
        <v>3.0462475768485184</v>
      </c>
      <c r="AV33" s="25">
        <v>3.2437921166805133</v>
      </c>
      <c r="AW33" s="25">
        <v>3.3037939628911661</v>
      </c>
      <c r="AX33" s="25">
        <v>3.5133388719652916</v>
      </c>
      <c r="AY33" s="25">
        <v>3.6047262992707467</v>
      </c>
      <c r="AZ33" s="25">
        <v>3.8502723160712642</v>
      </c>
      <c r="BA33" s="25">
        <v>3.9379673220714486</v>
      </c>
      <c r="BB33" s="25">
        <v>4.1115111234191826</v>
      </c>
      <c r="BC33" s="25">
        <v>3.9665835871872979</v>
      </c>
      <c r="BD33" s="25">
        <v>4.0044309055663252</v>
      </c>
      <c r="BE33" s="25">
        <v>4.0819717529770152</v>
      </c>
      <c r="BF33" s="25">
        <v>4.1595126003877043</v>
      </c>
      <c r="BG33" s="25">
        <v>4.1253577033139486</v>
      </c>
      <c r="BH33" s="25">
        <v>4.0764331210191083</v>
      </c>
      <c r="BI33" s="25">
        <v>4.096741438198098</v>
      </c>
      <c r="BJ33" s="25">
        <v>3.9148896889135054</v>
      </c>
      <c r="BK33" s="25">
        <v>4.135511861903443</v>
      </c>
      <c r="BL33" s="25">
        <v>4.190898181482507</v>
      </c>
      <c r="BM33" s="25">
        <v>4.190898181482507</v>
      </c>
    </row>
    <row r="34" spans="1:65" x14ac:dyDescent="0.25">
      <c r="A34" s="25" t="s">
        <v>503</v>
      </c>
      <c r="B34" s="25" t="s">
        <v>72</v>
      </c>
      <c r="C34" s="25" t="s">
        <v>1446</v>
      </c>
      <c r="D34" s="25" t="s">
        <v>1447</v>
      </c>
      <c r="F34" s="25">
        <v>2.8269447508656231</v>
      </c>
      <c r="G34" s="25">
        <v>2.8902363444498418</v>
      </c>
      <c r="H34" s="25">
        <v>2.9536475818782648</v>
      </c>
      <c r="I34" s="25">
        <v>3.016939175462483</v>
      </c>
      <c r="J34" s="25">
        <v>3.0802307690467017</v>
      </c>
      <c r="K34" s="25">
        <v>3.1435223626309203</v>
      </c>
      <c r="L34" s="25">
        <v>3.206813956215139</v>
      </c>
      <c r="M34" s="25">
        <v>3.2701055497993572</v>
      </c>
      <c r="N34" s="25">
        <v>3.3333971433835754</v>
      </c>
      <c r="O34" s="25">
        <v>3.374674269634153</v>
      </c>
      <c r="P34" s="25">
        <v>3.5090343066758871</v>
      </c>
      <c r="Q34" s="25">
        <v>3.6433943437176217</v>
      </c>
      <c r="R34" s="25">
        <v>3.7776347369151511</v>
      </c>
      <c r="S34" s="25">
        <v>3.9119947739568852</v>
      </c>
      <c r="T34" s="25">
        <v>4.046594098687029</v>
      </c>
      <c r="U34" s="25">
        <v>4.3750164510285776</v>
      </c>
      <c r="V34" s="25">
        <v>4.7033191595259236</v>
      </c>
      <c r="W34" s="25">
        <v>5.0317415118674731</v>
      </c>
      <c r="X34" s="25">
        <v>5.3600442203648182</v>
      </c>
      <c r="Y34" s="25">
        <v>5.6886111024701664</v>
      </c>
      <c r="Z34" s="25">
        <v>5.80787112922253</v>
      </c>
      <c r="AA34" s="25">
        <v>5.9271560418944889</v>
      </c>
      <c r="AB34" s="25">
        <v>6.0464409545664468</v>
      </c>
      <c r="AC34" s="25">
        <v>6.1657258672384048</v>
      </c>
      <c r="AD34" s="25">
        <v>6.330081453529135</v>
      </c>
      <c r="AE34" s="25">
        <v>6.1968332667315931</v>
      </c>
      <c r="AF34" s="25">
        <v>6.0636696681319044</v>
      </c>
      <c r="AG34" s="25">
        <v>5.9303864256880123</v>
      </c>
      <c r="AH34" s="25">
        <v>5.7972228270883237</v>
      </c>
      <c r="AI34" s="25">
        <v>5.6639395846444307</v>
      </c>
      <c r="AJ34" s="25">
        <v>5.5306563422005368</v>
      </c>
      <c r="AK34" s="25">
        <v>5.3974927436008491</v>
      </c>
      <c r="AL34" s="25">
        <v>5.2642095011569561</v>
      </c>
      <c r="AM34" s="25">
        <v>5.1310459025572674</v>
      </c>
      <c r="AN34" s="25">
        <v>5.092400940879191</v>
      </c>
      <c r="AO34" s="25">
        <v>5.1614354389852295</v>
      </c>
      <c r="AP34" s="25">
        <v>5.2304699370912662</v>
      </c>
      <c r="AQ34" s="25">
        <v>5.2995044351973046</v>
      </c>
      <c r="AR34" s="25">
        <v>5.3685389333033431</v>
      </c>
      <c r="AS34" s="25">
        <v>5.4375734314093807</v>
      </c>
      <c r="AT34" s="25">
        <v>5.5066079295154182</v>
      </c>
      <c r="AU34" s="25">
        <v>5.5756424276214567</v>
      </c>
      <c r="AV34" s="25">
        <v>5.6446769257274942</v>
      </c>
      <c r="AW34" s="25">
        <v>5.7137114238335327</v>
      </c>
      <c r="AX34" s="25">
        <v>5.7827459219395703</v>
      </c>
      <c r="AY34" s="25">
        <v>5.8522589954224262</v>
      </c>
      <c r="AZ34" s="25">
        <v>5.9267971103618748</v>
      </c>
      <c r="BA34" s="25">
        <v>6.0012155814571182</v>
      </c>
      <c r="BB34" s="25">
        <v>6.0757536963965668</v>
      </c>
      <c r="BC34" s="25">
        <v>6.1502918113360154</v>
      </c>
      <c r="BD34" s="25">
        <v>6.2247102824312588</v>
      </c>
      <c r="BE34" s="25">
        <v>6.2992483973707074</v>
      </c>
      <c r="BF34" s="25">
        <v>6.3736668684659508</v>
      </c>
      <c r="BG34" s="25">
        <v>6.4482049834053994</v>
      </c>
      <c r="BH34" s="25">
        <v>6.5227430983448462</v>
      </c>
      <c r="BI34" s="25">
        <v>6.5971615694400914</v>
      </c>
      <c r="BJ34" s="25">
        <v>6.6715800405353338</v>
      </c>
      <c r="BK34" s="25">
        <v>6.6715800405353338</v>
      </c>
      <c r="BL34" s="25">
        <v>6.6715800405353338</v>
      </c>
      <c r="BM34" s="25">
        <v>6.6715800405353338</v>
      </c>
    </row>
    <row r="35" spans="1:65" x14ac:dyDescent="0.25">
      <c r="A35" s="25" t="s">
        <v>464</v>
      </c>
      <c r="B35" s="25" t="s">
        <v>217</v>
      </c>
      <c r="C35" s="25" t="s">
        <v>1446</v>
      </c>
      <c r="D35" s="25" t="s">
        <v>1447</v>
      </c>
      <c r="F35" s="25">
        <v>37.209302325581397</v>
      </c>
      <c r="G35" s="25">
        <v>37.209302325581397</v>
      </c>
      <c r="H35" s="25">
        <v>37.209302325581397</v>
      </c>
      <c r="I35" s="25">
        <v>37.209302325581397</v>
      </c>
      <c r="J35" s="25">
        <v>37.209302325581397</v>
      </c>
      <c r="K35" s="25">
        <v>37.209302325581397</v>
      </c>
      <c r="L35" s="25">
        <v>37.209302325581397</v>
      </c>
      <c r="M35" s="25">
        <v>37.209302325581397</v>
      </c>
      <c r="N35" s="25">
        <v>37.209302325581397</v>
      </c>
      <c r="O35" s="25">
        <v>37.209302325581397</v>
      </c>
      <c r="P35" s="25">
        <v>37.209302325581397</v>
      </c>
      <c r="Q35" s="25">
        <v>37.209302325581397</v>
      </c>
      <c r="R35" s="25">
        <v>37.209302325581397</v>
      </c>
      <c r="S35" s="25">
        <v>37.209302325581397</v>
      </c>
      <c r="T35" s="25">
        <v>37.209302325581397</v>
      </c>
      <c r="U35" s="25">
        <v>37.209302325581397</v>
      </c>
      <c r="V35" s="25">
        <v>37.209302325581397</v>
      </c>
      <c r="W35" s="25">
        <v>37.209302325581397</v>
      </c>
      <c r="X35" s="25">
        <v>37.209302325581397</v>
      </c>
      <c r="Y35" s="25">
        <v>37.209302325581397</v>
      </c>
      <c r="Z35" s="25">
        <v>37.209302325581397</v>
      </c>
      <c r="AA35" s="25">
        <v>37.209302325581397</v>
      </c>
      <c r="AB35" s="25">
        <v>37.209302325581397</v>
      </c>
      <c r="AC35" s="25">
        <v>37.209302325581397</v>
      </c>
      <c r="AD35" s="25">
        <v>37.209302325581397</v>
      </c>
      <c r="AE35" s="25">
        <v>37.209302325581397</v>
      </c>
      <c r="AF35" s="25">
        <v>37.209302325581397</v>
      </c>
      <c r="AG35" s="25">
        <v>37.209302325581397</v>
      </c>
      <c r="AH35" s="25">
        <v>37.209302325581397</v>
      </c>
      <c r="AI35" s="25">
        <v>37.209302325581397</v>
      </c>
      <c r="AJ35" s="25">
        <v>37.209302325581397</v>
      </c>
      <c r="AK35" s="25">
        <v>37.209302325581397</v>
      </c>
      <c r="AL35" s="25">
        <v>37.209302325581397</v>
      </c>
      <c r="AM35" s="25">
        <v>37.209302325581397</v>
      </c>
      <c r="AN35" s="25">
        <v>37.209302325581397</v>
      </c>
      <c r="AO35" s="25">
        <v>37.209302325581397</v>
      </c>
      <c r="AP35" s="25">
        <v>37.209302325581397</v>
      </c>
      <c r="AQ35" s="25">
        <v>37.209302325581397</v>
      </c>
      <c r="AR35" s="25">
        <v>34.883720930232556</v>
      </c>
      <c r="AS35" s="25">
        <v>34.883720930232556</v>
      </c>
      <c r="AT35" s="25">
        <v>34.883720930232556</v>
      </c>
      <c r="AU35" s="25">
        <v>32.558139534883722</v>
      </c>
      <c r="AV35" s="25">
        <v>32.558139534883722</v>
      </c>
      <c r="AW35" s="25">
        <v>30.232558139534881</v>
      </c>
      <c r="AX35" s="25">
        <v>30.232558139534881</v>
      </c>
      <c r="AY35" s="25">
        <v>30.232558139534881</v>
      </c>
      <c r="AZ35" s="25">
        <v>30.232558139534881</v>
      </c>
      <c r="BA35" s="25">
        <v>30.232558139534881</v>
      </c>
      <c r="BB35" s="25">
        <v>30.232558139534881</v>
      </c>
      <c r="BC35" s="25">
        <v>27.906976744186046</v>
      </c>
      <c r="BD35" s="25">
        <v>25.581395348837212</v>
      </c>
      <c r="BE35" s="25">
        <v>23.255813953488371</v>
      </c>
      <c r="BF35" s="25">
        <v>22.093023255813954</v>
      </c>
      <c r="BG35" s="25">
        <v>20.930232558139537</v>
      </c>
      <c r="BH35" s="25">
        <v>18.604651162790699</v>
      </c>
      <c r="BI35" s="25">
        <v>16.279069767441861</v>
      </c>
      <c r="BJ35" s="25">
        <v>16.279069767441861</v>
      </c>
      <c r="BK35" s="25">
        <v>16.279069767441861</v>
      </c>
      <c r="BL35" s="25">
        <v>16.279069767441861</v>
      </c>
      <c r="BM35" s="25">
        <v>16.279069767441861</v>
      </c>
    </row>
    <row r="36" spans="1:65" x14ac:dyDescent="0.25">
      <c r="A36" s="25" t="s">
        <v>374</v>
      </c>
      <c r="B36" s="25" t="s">
        <v>373</v>
      </c>
      <c r="C36" s="25" t="s">
        <v>1446</v>
      </c>
      <c r="D36" s="25" t="s">
        <v>1447</v>
      </c>
      <c r="F36" s="25">
        <v>0.75901328273244784</v>
      </c>
      <c r="G36" s="25">
        <v>0.75901328273244784</v>
      </c>
      <c r="H36" s="25">
        <v>0.75901328273244784</v>
      </c>
      <c r="I36" s="25">
        <v>0.75901328273244784</v>
      </c>
      <c r="J36" s="25">
        <v>0.75901328273244784</v>
      </c>
      <c r="K36" s="25">
        <v>1.1385199240986716</v>
      </c>
      <c r="L36" s="25">
        <v>1.1385199240986716</v>
      </c>
      <c r="M36" s="25">
        <v>1.1385199240986716</v>
      </c>
      <c r="N36" s="25">
        <v>1.1385199240986716</v>
      </c>
      <c r="O36" s="25">
        <v>1.1385199240986716</v>
      </c>
      <c r="P36" s="25">
        <v>0.75901328273244784</v>
      </c>
      <c r="Q36" s="25">
        <v>0.75901328273244784</v>
      </c>
      <c r="R36" s="25">
        <v>0.75901328273244784</v>
      </c>
      <c r="S36" s="25">
        <v>0.75901328273244784</v>
      </c>
      <c r="T36" s="25">
        <v>0.75901328273244784</v>
      </c>
      <c r="U36" s="25">
        <v>0.75901328273244784</v>
      </c>
      <c r="V36" s="25">
        <v>0.75901328273244784</v>
      </c>
      <c r="W36" s="25">
        <v>0.75901328273244784</v>
      </c>
      <c r="X36" s="25">
        <v>0.75901328273244784</v>
      </c>
      <c r="Y36" s="25">
        <v>0.56925996204933582</v>
      </c>
      <c r="Z36" s="25">
        <v>0.56925996204933582</v>
      </c>
      <c r="AA36" s="25">
        <v>0.56925996204933582</v>
      </c>
      <c r="AB36" s="25">
        <v>0.56925996204933582</v>
      </c>
      <c r="AC36" s="25">
        <v>0.56925996204933582</v>
      </c>
      <c r="AD36" s="25">
        <v>0.56925996204933582</v>
      </c>
      <c r="AE36" s="25">
        <v>0.56925996204933582</v>
      </c>
      <c r="AF36" s="25">
        <v>0.56925996204933582</v>
      </c>
      <c r="AG36" s="25">
        <v>0.56925996204933582</v>
      </c>
      <c r="AH36" s="25">
        <v>0.56925996204933582</v>
      </c>
      <c r="AI36" s="25">
        <v>0.37950664136622392</v>
      </c>
      <c r="AJ36" s="25">
        <v>0.37950664136622392</v>
      </c>
      <c r="AK36" s="25">
        <v>0.37950664136622392</v>
      </c>
      <c r="AL36" s="25">
        <v>0.37950664136622392</v>
      </c>
      <c r="AM36" s="25">
        <v>0.37950664136622392</v>
      </c>
      <c r="AN36" s="25">
        <v>0.37950664136622392</v>
      </c>
      <c r="AO36" s="25">
        <v>0.37950664136622392</v>
      </c>
      <c r="AP36" s="25">
        <v>0.37950664136622392</v>
      </c>
      <c r="AQ36" s="25">
        <v>0.37950664136622392</v>
      </c>
      <c r="AR36" s="25">
        <v>0.37950664136622392</v>
      </c>
      <c r="AS36" s="25">
        <v>0.37950664136622392</v>
      </c>
      <c r="AT36" s="25">
        <v>0.37950664136622392</v>
      </c>
      <c r="AU36" s="25">
        <v>0.37950664136622392</v>
      </c>
      <c r="AV36" s="25">
        <v>0.37950664136622392</v>
      </c>
      <c r="AW36" s="25">
        <v>0.37950664136622392</v>
      </c>
      <c r="AX36" s="25">
        <v>0.37950664136622392</v>
      </c>
      <c r="AY36" s="25">
        <v>0.37950664136622392</v>
      </c>
      <c r="AZ36" s="25">
        <v>0.56925996204933582</v>
      </c>
      <c r="BA36" s="25">
        <v>0.56925996204933582</v>
      </c>
      <c r="BB36" s="25">
        <v>0.75901328273244784</v>
      </c>
      <c r="BC36" s="25">
        <v>0.75901328273244784</v>
      </c>
      <c r="BD36" s="25">
        <v>0.75901328273244784</v>
      </c>
      <c r="BE36" s="25">
        <v>0.75901328273244784</v>
      </c>
      <c r="BF36" s="25">
        <v>0.75901328273244784</v>
      </c>
      <c r="BG36" s="25">
        <v>0.75901328273244784</v>
      </c>
      <c r="BH36" s="25">
        <v>0.75901328273244784</v>
      </c>
      <c r="BI36" s="25">
        <v>0.75901328273244784</v>
      </c>
      <c r="BJ36" s="25">
        <v>0.75901328273244784</v>
      </c>
      <c r="BK36" s="25">
        <v>0.75901328273244784</v>
      </c>
      <c r="BL36" s="25">
        <v>0.75901328273244784</v>
      </c>
      <c r="BM36" s="25">
        <v>0.75901328273244784</v>
      </c>
    </row>
    <row r="37" spans="1:65" x14ac:dyDescent="0.25">
      <c r="A37" s="25" t="s">
        <v>366</v>
      </c>
      <c r="B37" s="25" t="s">
        <v>232</v>
      </c>
      <c r="C37" s="25" t="s">
        <v>1446</v>
      </c>
      <c r="D37" s="25" t="s">
        <v>1447</v>
      </c>
      <c r="F37" s="25">
        <v>2.140273526956745</v>
      </c>
      <c r="G37" s="25">
        <v>2.140273526956745</v>
      </c>
      <c r="H37" s="25">
        <v>2.140273526956745</v>
      </c>
      <c r="I37" s="25">
        <v>2.140273526956745</v>
      </c>
      <c r="J37" s="25">
        <v>2.140273526956745</v>
      </c>
      <c r="K37" s="25">
        <v>2.140273526956745</v>
      </c>
      <c r="L37" s="25">
        <v>2.140273526956745</v>
      </c>
      <c r="M37" s="25">
        <v>2.140273526956745</v>
      </c>
      <c r="N37" s="25">
        <v>2.140273526956745</v>
      </c>
      <c r="O37" s="25">
        <v>2.3543008796524196</v>
      </c>
      <c r="P37" s="25">
        <v>2.3543008796524196</v>
      </c>
      <c r="Q37" s="25">
        <v>2.3543008796524196</v>
      </c>
      <c r="R37" s="25">
        <v>2.3543008796524196</v>
      </c>
      <c r="S37" s="25">
        <v>2.4613145560002567</v>
      </c>
      <c r="T37" s="25">
        <v>2.4613145560002567</v>
      </c>
      <c r="U37" s="25">
        <v>2.5683282323480943</v>
      </c>
      <c r="V37" s="25">
        <v>2.5683282323480943</v>
      </c>
      <c r="W37" s="25">
        <v>2.5683282323480943</v>
      </c>
      <c r="X37" s="25">
        <v>2.6753419086959314</v>
      </c>
      <c r="Y37" s="25">
        <v>2.7823555850437685</v>
      </c>
      <c r="Z37" s="25">
        <v>2.7823555850437685</v>
      </c>
      <c r="AA37" s="25">
        <v>2.889369261391606</v>
      </c>
      <c r="AB37" s="25">
        <v>3.1033966140872802</v>
      </c>
      <c r="AC37" s="25">
        <v>3.1033966140872802</v>
      </c>
      <c r="AD37" s="25">
        <v>3.1033966140872802</v>
      </c>
      <c r="AE37" s="25">
        <v>3.1033966140872802</v>
      </c>
      <c r="AF37" s="25">
        <v>3.1247993493568478</v>
      </c>
      <c r="AG37" s="25">
        <v>3.0177856730090107</v>
      </c>
      <c r="AH37" s="25">
        <v>2.8465637908524708</v>
      </c>
      <c r="AI37" s="25">
        <v>2.889369261391606</v>
      </c>
      <c r="AJ37" s="25">
        <v>2.889369261391606</v>
      </c>
      <c r="AK37" s="25">
        <v>2.889369261391606</v>
      </c>
      <c r="AL37" s="25">
        <v>2.9107719966611731</v>
      </c>
      <c r="AM37" s="25">
        <v>3.5175879396984926</v>
      </c>
      <c r="AN37" s="25">
        <v>3.6683417085427132</v>
      </c>
      <c r="AO37" s="25">
        <v>3.7939698492462313</v>
      </c>
      <c r="AP37" s="25">
        <v>3.8442211055276383</v>
      </c>
      <c r="AQ37" s="25">
        <v>3.8442211055276383</v>
      </c>
      <c r="AR37" s="25">
        <v>3.8442211055276383</v>
      </c>
      <c r="AS37" s="25">
        <v>3.8693467336683418</v>
      </c>
      <c r="AT37" s="25">
        <v>3.8944723618090453</v>
      </c>
      <c r="AU37" s="25">
        <v>3.9195979899497488</v>
      </c>
      <c r="AV37" s="25">
        <v>3.9447236180904524</v>
      </c>
      <c r="AW37" s="25">
        <v>4.1451320932917071</v>
      </c>
      <c r="AX37" s="25">
        <v>4.3812472125298418</v>
      </c>
      <c r="AY37" s="25">
        <v>3.96935750452554</v>
      </c>
      <c r="AZ37" s="25">
        <v>3.5758323057953145</v>
      </c>
      <c r="BA37" s="25">
        <v>2.6235013248681693</v>
      </c>
      <c r="BB37" s="25">
        <v>2.6235013248681693</v>
      </c>
      <c r="BC37" s="25">
        <v>2.639242332817378</v>
      </c>
      <c r="BD37" s="25">
        <v>2.6287483275179055</v>
      </c>
      <c r="BE37" s="25">
        <v>2.6287483275179055</v>
      </c>
      <c r="BF37" s="25">
        <v>2.6287483275179055</v>
      </c>
      <c r="BG37" s="25">
        <v>2.6287483275179055</v>
      </c>
      <c r="BH37" s="25">
        <v>2.6287483275179055</v>
      </c>
      <c r="BI37" s="25">
        <v>2.6216442953020134</v>
      </c>
      <c r="BJ37" s="25">
        <v>2.4774538590604025</v>
      </c>
      <c r="BK37" s="25">
        <v>2.464604090194022</v>
      </c>
      <c r="BL37" s="25">
        <v>2.464604090194022</v>
      </c>
      <c r="BM37" s="25">
        <v>2.464604090194022</v>
      </c>
    </row>
    <row r="38" spans="1:65" x14ac:dyDescent="0.25">
      <c r="A38" s="25" t="s">
        <v>328</v>
      </c>
      <c r="B38" s="25" t="s">
        <v>169</v>
      </c>
      <c r="C38" s="25" t="s">
        <v>1446</v>
      </c>
      <c r="D38" s="25" t="s">
        <v>1447</v>
      </c>
      <c r="F38" s="25">
        <v>0.70403896035149016</v>
      </c>
      <c r="G38" s="25">
        <v>0.70403896035149016</v>
      </c>
      <c r="H38" s="25">
        <v>0.70403896035149016</v>
      </c>
      <c r="I38" s="25">
        <v>0.70403896035149016</v>
      </c>
      <c r="J38" s="25">
        <v>0.70580346902405022</v>
      </c>
      <c r="K38" s="25">
        <v>0.70580346902405022</v>
      </c>
      <c r="L38" s="25">
        <v>0.70580346902405022</v>
      </c>
      <c r="M38" s="25">
        <v>0.70580346902405022</v>
      </c>
      <c r="N38" s="25">
        <v>0.70580346902405022</v>
      </c>
      <c r="O38" s="25">
        <v>0.70580346902405022</v>
      </c>
      <c r="P38" s="25">
        <v>0.70580346902405022</v>
      </c>
      <c r="Q38" s="25">
        <v>0.7075679776966104</v>
      </c>
      <c r="R38" s="25">
        <v>0.7075679776966104</v>
      </c>
      <c r="S38" s="25">
        <v>0.7075679776966104</v>
      </c>
      <c r="T38" s="25">
        <v>0.7075679776966104</v>
      </c>
      <c r="U38" s="25">
        <v>0.7075679776966104</v>
      </c>
      <c r="V38" s="25">
        <v>0.7075679776966104</v>
      </c>
      <c r="W38" s="25">
        <v>0.7075679776966104</v>
      </c>
      <c r="X38" s="25">
        <v>0.71109699504173063</v>
      </c>
      <c r="Y38" s="25">
        <v>0.71109699504173063</v>
      </c>
      <c r="Z38" s="25">
        <v>0.71109699504173063</v>
      </c>
      <c r="AA38" s="25">
        <v>0.71462601238685086</v>
      </c>
      <c r="AB38" s="25">
        <v>0.71462601238685086</v>
      </c>
      <c r="AC38" s="25">
        <v>0.71462601238685086</v>
      </c>
      <c r="AD38" s="25">
        <v>0.7181550297319711</v>
      </c>
      <c r="AE38" s="25">
        <v>0.7181550297319711</v>
      </c>
      <c r="AF38" s="25">
        <v>0.72168404707709144</v>
      </c>
      <c r="AG38" s="25">
        <v>0.72168404707709144</v>
      </c>
      <c r="AH38" s="25">
        <v>0.73050659043989197</v>
      </c>
      <c r="AI38" s="25">
        <v>0.74109364247525278</v>
      </c>
      <c r="AJ38" s="25">
        <v>0.52935260176803767</v>
      </c>
      <c r="AK38" s="25">
        <v>0.44112716814003144</v>
      </c>
      <c r="AL38" s="25">
        <v>0.61757803539604395</v>
      </c>
      <c r="AM38" s="25">
        <v>0.6969809256612497</v>
      </c>
      <c r="AN38" s="25">
        <v>0.60875549203324342</v>
      </c>
      <c r="AO38" s="25">
        <v>0.60875549203324342</v>
      </c>
      <c r="AP38" s="25">
        <v>0.52935260176803767</v>
      </c>
      <c r="AQ38" s="25">
        <v>0.40583699468882894</v>
      </c>
      <c r="AR38" s="25">
        <v>0.42348208141443017</v>
      </c>
      <c r="AS38" s="25">
        <v>0.61757803539604395</v>
      </c>
      <c r="AT38" s="25">
        <v>0.35290173451202511</v>
      </c>
      <c r="AU38" s="25">
        <v>0.43230462477723075</v>
      </c>
      <c r="AV38" s="25">
        <v>0.34407919114922447</v>
      </c>
      <c r="AW38" s="25">
        <v>0.39877895999858842</v>
      </c>
      <c r="AX38" s="25">
        <v>0.37672260159158683</v>
      </c>
      <c r="AY38" s="25">
        <v>0.35466624318458523</v>
      </c>
      <c r="AZ38" s="25">
        <v>0.32114057840594284</v>
      </c>
      <c r="BA38" s="25">
        <v>0.49229791964427499</v>
      </c>
      <c r="BB38" s="25">
        <v>0.55758474052899965</v>
      </c>
      <c r="BC38" s="25">
        <v>0.45700774619307249</v>
      </c>
      <c r="BD38" s="25">
        <v>0.57170080990948069</v>
      </c>
      <c r="BE38" s="25">
        <v>0.50288497167963575</v>
      </c>
      <c r="BF38" s="25">
        <v>0.49406242831683517</v>
      </c>
      <c r="BG38" s="25">
        <v>0.70933248636917046</v>
      </c>
      <c r="BH38" s="25">
        <v>0.45806645139660856</v>
      </c>
      <c r="BI38" s="25">
        <v>0.45806645139660856</v>
      </c>
      <c r="BJ38" s="25">
        <v>0.45806645139660856</v>
      </c>
      <c r="BK38" s="25">
        <v>0.45806645139660856</v>
      </c>
      <c r="BL38" s="25">
        <v>0.45877225486563267</v>
      </c>
      <c r="BM38" s="25">
        <v>0.45877225486563267</v>
      </c>
    </row>
    <row r="39" spans="1:65" x14ac:dyDescent="0.25">
      <c r="A39" s="25" t="s">
        <v>313</v>
      </c>
      <c r="B39" s="25" t="s">
        <v>239</v>
      </c>
      <c r="C39" s="25" t="s">
        <v>1446</v>
      </c>
      <c r="D39" s="25" t="s">
        <v>1447</v>
      </c>
      <c r="F39" s="25">
        <v>2.6967157854184727</v>
      </c>
      <c r="G39" s="25">
        <v>2.7127676650935828</v>
      </c>
      <c r="H39" s="25">
        <v>2.7288195447686925</v>
      </c>
      <c r="I39" s="25">
        <v>2.7448714244438026</v>
      </c>
      <c r="J39" s="25">
        <v>2.7609233041189123</v>
      </c>
      <c r="K39" s="25">
        <v>2.7769751837940224</v>
      </c>
      <c r="L39" s="25">
        <v>2.7930270634691325</v>
      </c>
      <c r="M39" s="25">
        <v>2.8090789431442422</v>
      </c>
      <c r="N39" s="25">
        <v>2.8251308228193523</v>
      </c>
      <c r="O39" s="25">
        <v>2.841182702494462</v>
      </c>
      <c r="P39" s="25">
        <v>2.8572345821695722</v>
      </c>
      <c r="Q39" s="25">
        <v>2.8732864618446823</v>
      </c>
      <c r="R39" s="25">
        <v>2.889338341519792</v>
      </c>
      <c r="S39" s="25">
        <v>2.9053902211949021</v>
      </c>
      <c r="T39" s="25">
        <v>2.9214421008700118</v>
      </c>
      <c r="U39" s="25">
        <v>2.9374939805451219</v>
      </c>
      <c r="V39" s="25">
        <v>2.9535458602202316</v>
      </c>
      <c r="W39" s="25">
        <v>2.9695977398953417</v>
      </c>
      <c r="X39" s="25">
        <v>2.9856496195704518</v>
      </c>
      <c r="Y39" s="25">
        <v>3.0017014992455615</v>
      </c>
      <c r="Z39" s="25">
        <v>3.0017014992455615</v>
      </c>
      <c r="AA39" s="25">
        <v>3.0177533789206716</v>
      </c>
      <c r="AB39" s="25">
        <v>3.0338052585957813</v>
      </c>
      <c r="AC39" s="25">
        <v>3.0498571382708914</v>
      </c>
      <c r="AD39" s="25">
        <v>3.0498571382708914</v>
      </c>
      <c r="AE39" s="25">
        <v>3.0819608976211113</v>
      </c>
      <c r="AF39" s="25">
        <v>3.0819608976211113</v>
      </c>
      <c r="AG39" s="25">
        <v>3.0819608976211113</v>
      </c>
      <c r="AH39" s="25">
        <v>3.0819608976211113</v>
      </c>
      <c r="AI39" s="25">
        <v>3.0819608976211113</v>
      </c>
      <c r="AJ39" s="25">
        <v>3.0819608976211113</v>
      </c>
      <c r="AK39" s="25">
        <v>3.0980127772962214</v>
      </c>
      <c r="AL39" s="25">
        <v>3.0980127772962214</v>
      </c>
      <c r="AM39" s="25">
        <v>3.0980127772962214</v>
      </c>
      <c r="AN39" s="25">
        <v>3.0980127772962214</v>
      </c>
      <c r="AO39" s="25">
        <v>3.0980127772962214</v>
      </c>
      <c r="AP39" s="25">
        <v>3.0980127772962214</v>
      </c>
      <c r="AQ39" s="25">
        <v>3.0980127772962214</v>
      </c>
      <c r="AR39" s="25">
        <v>3.0980127772962214</v>
      </c>
      <c r="AS39" s="25">
        <v>3.0980127772962214</v>
      </c>
      <c r="AT39" s="25">
        <v>3.0980127772962214</v>
      </c>
      <c r="AU39" s="25">
        <v>3.0980127772962214</v>
      </c>
      <c r="AV39" s="25">
        <v>3.0659090179460016</v>
      </c>
      <c r="AW39" s="25">
        <v>3.0980127772962214</v>
      </c>
      <c r="AX39" s="25">
        <v>3.0980127772962214</v>
      </c>
      <c r="AY39" s="25">
        <v>3.0980127772962214</v>
      </c>
      <c r="AZ39" s="25">
        <v>3.0980127772962214</v>
      </c>
      <c r="BA39" s="25">
        <v>3.0466467623358695</v>
      </c>
      <c r="BB39" s="25">
        <v>2.9952807473755176</v>
      </c>
      <c r="BC39" s="25">
        <v>2.9439147324151658</v>
      </c>
      <c r="BD39" s="25">
        <v>2.889338341519792</v>
      </c>
      <c r="BE39" s="25">
        <v>2.889338341519792</v>
      </c>
      <c r="BF39" s="25">
        <v>2.889338341519792</v>
      </c>
      <c r="BG39" s="25">
        <v>2.889338341519792</v>
      </c>
      <c r="BH39" s="25">
        <v>2.889338341519792</v>
      </c>
      <c r="BI39" s="25">
        <v>2.889338341519792</v>
      </c>
      <c r="BJ39" s="25">
        <v>2.889338341519792</v>
      </c>
      <c r="BK39" s="25">
        <v>2.889338341519792</v>
      </c>
      <c r="BL39" s="25">
        <v>2.889338341519792</v>
      </c>
      <c r="BM39" s="25">
        <v>2.889338341519792</v>
      </c>
    </row>
    <row r="40" spans="1:65" x14ac:dyDescent="0.25">
      <c r="A40" s="25" t="s">
        <v>517</v>
      </c>
      <c r="B40" s="25" t="s">
        <v>55</v>
      </c>
      <c r="C40" s="25" t="s">
        <v>1446</v>
      </c>
      <c r="D40" s="25" t="s">
        <v>1447</v>
      </c>
      <c r="F40" s="25">
        <v>4.0833899386431902</v>
      </c>
      <c r="G40" s="25">
        <v>4.1196396444628851</v>
      </c>
      <c r="H40" s="25">
        <v>4.15588935028258</v>
      </c>
      <c r="I40" s="25">
        <v>4.1921390561022749</v>
      </c>
      <c r="J40" s="25">
        <v>4.2283887619219707</v>
      </c>
      <c r="K40" s="25">
        <v>4.2640807799598246</v>
      </c>
      <c r="L40" s="25">
        <v>4.2716653337928676</v>
      </c>
      <c r="M40" s="25">
        <v>4.2792498876259115</v>
      </c>
      <c r="N40" s="25">
        <v>4.2868344414589563</v>
      </c>
      <c r="O40" s="25">
        <v>4.2944189952920002</v>
      </c>
      <c r="P40" s="25">
        <v>4.3017804740123076</v>
      </c>
      <c r="Q40" s="25">
        <v>4.3153880558892386</v>
      </c>
      <c r="R40" s="25">
        <v>4.3289956377661705</v>
      </c>
      <c r="S40" s="25">
        <v>4.3426032196431024</v>
      </c>
      <c r="T40" s="25">
        <v>4.3562108015200334</v>
      </c>
      <c r="U40" s="25">
        <v>4.3695953082842287</v>
      </c>
      <c r="V40" s="25">
        <v>4.4008258240673515</v>
      </c>
      <c r="W40" s="25">
        <v>4.4320563398504733</v>
      </c>
      <c r="X40" s="25">
        <v>4.4632868556335952</v>
      </c>
      <c r="Y40" s="25">
        <v>4.494517371416717</v>
      </c>
      <c r="Z40" s="25">
        <v>4.5259709623125746</v>
      </c>
      <c r="AA40" s="25">
        <v>4.5482784735862332</v>
      </c>
      <c r="AB40" s="25">
        <v>4.5705859848598918</v>
      </c>
      <c r="AC40" s="25">
        <v>4.5928934961335512</v>
      </c>
      <c r="AD40" s="25">
        <v>4.615201007407209</v>
      </c>
      <c r="AE40" s="25">
        <v>4.6376200562372354</v>
      </c>
      <c r="AF40" s="25">
        <v>4.6317085657497161</v>
      </c>
      <c r="AG40" s="25">
        <v>4.6257970752621969</v>
      </c>
      <c r="AH40" s="25">
        <v>4.6198855847746776</v>
      </c>
      <c r="AI40" s="25">
        <v>4.6139740942871574</v>
      </c>
      <c r="AJ40" s="25">
        <v>4.6084429357130992</v>
      </c>
      <c r="AK40" s="25">
        <v>4.6027088010939607</v>
      </c>
      <c r="AL40" s="25">
        <v>4.5969088481628093</v>
      </c>
      <c r="AM40" s="25">
        <v>4.5911088952316579</v>
      </c>
      <c r="AN40" s="25">
        <v>4.5853089423005065</v>
      </c>
      <c r="AO40" s="25">
        <v>4.5796205269257237</v>
      </c>
      <c r="AP40" s="25">
        <v>4.5771667006856216</v>
      </c>
      <c r="AQ40" s="25">
        <v>4.5747128744455186</v>
      </c>
      <c r="AR40" s="25">
        <v>4.5722590482054164</v>
      </c>
      <c r="AS40" s="25">
        <v>4.5698052219653142</v>
      </c>
      <c r="AT40" s="25">
        <v>4.5672398581688434</v>
      </c>
      <c r="AU40" s="25">
        <v>4.5300978518982014</v>
      </c>
      <c r="AV40" s="25">
        <v>4.4929558456275602</v>
      </c>
      <c r="AW40" s="25">
        <v>4.4558138393569191</v>
      </c>
      <c r="AX40" s="25">
        <v>4.4186718330862771</v>
      </c>
      <c r="AY40" s="25">
        <v>4.381529826815636</v>
      </c>
      <c r="AZ40" s="25">
        <v>4.3370263418246875</v>
      </c>
      <c r="BA40" s="25">
        <v>4.292522856833739</v>
      </c>
      <c r="BB40" s="25">
        <v>4.2480193718427897</v>
      </c>
      <c r="BC40" s="25">
        <v>4.2035158868518412</v>
      </c>
      <c r="BD40" s="25">
        <v>4.1586777891917874</v>
      </c>
      <c r="BE40" s="25">
        <v>4.1864506407274922</v>
      </c>
      <c r="BF40" s="25">
        <v>4.2142234922631969</v>
      </c>
      <c r="BG40" s="25">
        <v>4.2419963437989026</v>
      </c>
      <c r="BH40" s="25">
        <v>4.2698807328909751</v>
      </c>
      <c r="BI40" s="25">
        <v>4.297542046870312</v>
      </c>
      <c r="BJ40" s="25">
        <v>4.2951997581865777</v>
      </c>
      <c r="BK40" s="25">
        <v>4.3153880558892386</v>
      </c>
      <c r="BL40" s="25">
        <v>4.3107034785217708</v>
      </c>
      <c r="BM40" s="25">
        <v>4.2646384677416656</v>
      </c>
    </row>
    <row r="41" spans="1:65" x14ac:dyDescent="0.25">
      <c r="A41" s="25" t="s">
        <v>1264</v>
      </c>
      <c r="B41" s="25" t="s">
        <v>1263</v>
      </c>
      <c r="C41" s="25" t="s">
        <v>1446</v>
      </c>
      <c r="D41" s="25" t="s">
        <v>1447</v>
      </c>
      <c r="F41" s="25">
        <v>47.800081378000812</v>
      </c>
      <c r="G41" s="25">
        <v>47.603352864583336</v>
      </c>
      <c r="H41" s="25">
        <v>47.361282534687845</v>
      </c>
      <c r="I41" s="25">
        <v>47.36399517150646</v>
      </c>
      <c r="J41" s="25">
        <v>46.993001302083336</v>
      </c>
      <c r="K41" s="25">
        <v>46.962442524448299</v>
      </c>
      <c r="L41" s="25">
        <v>46.728426877899246</v>
      </c>
      <c r="M41" s="25">
        <v>46.691081722617838</v>
      </c>
      <c r="N41" s="25">
        <v>46.433367243133269</v>
      </c>
      <c r="O41" s="25">
        <v>46.329553469697792</v>
      </c>
      <c r="P41" s="25">
        <v>46.151133296257612</v>
      </c>
      <c r="Q41" s="25">
        <v>45.931391831585799</v>
      </c>
      <c r="R41" s="25">
        <v>45.784897521804595</v>
      </c>
      <c r="S41" s="25">
        <v>45.703511794148369</v>
      </c>
      <c r="T41" s="25">
        <v>45.585502489046839</v>
      </c>
      <c r="V41" s="25">
        <v>45.478961504028646</v>
      </c>
      <c r="W41" s="25">
        <v>45.418661747351571</v>
      </c>
      <c r="AK41" s="25">
        <v>40.407432852489343</v>
      </c>
      <c r="AL41" s="25">
        <v>39.996126546100889</v>
      </c>
      <c r="AM41" s="25">
        <v>39.652237497138024</v>
      </c>
      <c r="AN41" s="25">
        <v>39.153401804727118</v>
      </c>
      <c r="AO41" s="25">
        <v>39.048509302887467</v>
      </c>
      <c r="AP41" s="25">
        <v>39.157964846425955</v>
      </c>
      <c r="AQ41" s="25">
        <v>38.589102347725444</v>
      </c>
      <c r="AR41" s="25">
        <v>38.577893771882749</v>
      </c>
      <c r="AS41" s="25">
        <v>37.991111062844297</v>
      </c>
      <c r="AT41" s="25">
        <v>36.19830058580829</v>
      </c>
      <c r="AU41" s="25">
        <v>35.15664384722546</v>
      </c>
      <c r="AV41" s="25">
        <v>34.549236378664823</v>
      </c>
      <c r="AW41" s="25">
        <v>34.189561846210729</v>
      </c>
      <c r="AX41" s="25">
        <v>34.117650257721913</v>
      </c>
      <c r="AY41" s="25">
        <v>34.218841629270969</v>
      </c>
      <c r="AZ41" s="25">
        <v>33.383624264739872</v>
      </c>
      <c r="BA41" s="25">
        <v>33.62393127683309</v>
      </c>
      <c r="BB41" s="25">
        <v>33.890440694470684</v>
      </c>
      <c r="BC41" s="25">
        <v>33.082049502274707</v>
      </c>
      <c r="BD41" s="25">
        <v>33.243670355883715</v>
      </c>
      <c r="BE41" s="25">
        <v>33.057599723635377</v>
      </c>
      <c r="BF41" s="25">
        <v>32.931860423449528</v>
      </c>
      <c r="BG41" s="25">
        <v>33.071969659290986</v>
      </c>
      <c r="BH41" s="25">
        <v>32.955477287944063</v>
      </c>
      <c r="BI41" s="25">
        <v>32.76292360907015</v>
      </c>
      <c r="BJ41" s="25">
        <v>32.734392115248205</v>
      </c>
      <c r="BK41" s="25">
        <v>32.946207624982875</v>
      </c>
      <c r="BL41" s="25">
        <v>33.369084995930741</v>
      </c>
      <c r="BM41" s="25">
        <v>33.047439887892629</v>
      </c>
    </row>
    <row r="42" spans="1:65" x14ac:dyDescent="0.25">
      <c r="A42" s="25" t="s">
        <v>459</v>
      </c>
      <c r="B42" s="25" t="s">
        <v>54</v>
      </c>
      <c r="C42" s="25" t="s">
        <v>1446</v>
      </c>
      <c r="D42" s="25" t="s">
        <v>1447</v>
      </c>
      <c r="F42" s="25">
        <v>10.020744788504352</v>
      </c>
      <c r="G42" s="25">
        <v>10.061222424610403</v>
      </c>
      <c r="H42" s="25">
        <v>9.8132969034608379</v>
      </c>
      <c r="I42" s="25">
        <v>9.7095729609390808</v>
      </c>
      <c r="J42" s="25">
        <v>9.5552519732847596</v>
      </c>
      <c r="K42" s="25">
        <v>9.385751872090669</v>
      </c>
      <c r="L42" s="25">
        <v>9.193483100586926</v>
      </c>
      <c r="M42" s="25">
        <v>9.0998785670916824</v>
      </c>
      <c r="N42" s="25">
        <v>9.1074681238615653</v>
      </c>
      <c r="O42" s="25">
        <v>9.00374418133981</v>
      </c>
      <c r="P42" s="25">
        <v>9.0290427039060912</v>
      </c>
      <c r="Q42" s="25">
        <v>9.1833636915604124</v>
      </c>
      <c r="R42" s="25">
        <v>9.1783039870471566</v>
      </c>
      <c r="S42" s="25">
        <v>9.2440801457194901</v>
      </c>
      <c r="T42" s="25">
        <v>9.3326249747014778</v>
      </c>
      <c r="U42" s="25">
        <v>9.3478040882412454</v>
      </c>
      <c r="V42" s="25">
        <v>9.3579234972677607</v>
      </c>
      <c r="W42" s="25">
        <v>9.4945355191256819</v>
      </c>
      <c r="X42" s="25">
        <v>9.5350131552317343</v>
      </c>
      <c r="Y42" s="25">
        <v>9.6412669500101185</v>
      </c>
      <c r="Z42" s="25">
        <v>9.7298117789921061</v>
      </c>
      <c r="AA42" s="25">
        <v>9.8385954260271209</v>
      </c>
      <c r="AB42" s="25">
        <v>9.9802671523982998</v>
      </c>
      <c r="AC42" s="25">
        <v>10.179867945052999</v>
      </c>
      <c r="AD42" s="25">
        <v>10.245642439727796</v>
      </c>
      <c r="AE42" s="25">
        <v>10.222874345417289</v>
      </c>
      <c r="AF42" s="25">
        <v>10.086265779554251</v>
      </c>
      <c r="AG42" s="25">
        <v>10.174808368539553</v>
      </c>
      <c r="AH42" s="25">
        <v>10.336714816969819</v>
      </c>
      <c r="AI42" s="25">
        <v>10.212755192390397</v>
      </c>
      <c r="AJ42" s="25">
        <v>10.308887146145867</v>
      </c>
      <c r="AK42" s="25">
        <v>10.273470110551747</v>
      </c>
      <c r="AL42" s="25">
        <v>10.369602064307218</v>
      </c>
      <c r="AM42" s="25">
        <v>10.604872372182449</v>
      </c>
      <c r="AN42" s="25">
        <v>10.680766019884135</v>
      </c>
      <c r="AO42" s="25">
        <v>10.648148148148149</v>
      </c>
      <c r="AP42" s="25">
        <v>10.511802059351835</v>
      </c>
      <c r="AQ42" s="25">
        <v>10.456408440014169</v>
      </c>
      <c r="AR42" s="25">
        <v>10.388361796331436</v>
      </c>
      <c r="AS42" s="25">
        <v>10.343082683938873</v>
      </c>
      <c r="AT42" s="25">
        <v>10.3585254155808</v>
      </c>
      <c r="AU42" s="25">
        <v>10.330954911188705</v>
      </c>
      <c r="AV42" s="25">
        <v>10.29579211052352</v>
      </c>
      <c r="AW42" s="25">
        <v>10.285931174089068</v>
      </c>
      <c r="AX42" s="25">
        <v>10.278860266207804</v>
      </c>
      <c r="AY42" s="25">
        <v>10.299364830326189</v>
      </c>
      <c r="AZ42" s="25">
        <v>10.2895029861322</v>
      </c>
      <c r="BA42" s="25">
        <v>10.281911124607754</v>
      </c>
      <c r="BB42" s="25">
        <v>10.274319263083308</v>
      </c>
      <c r="BC42" s="25">
        <v>10.236359955461079</v>
      </c>
      <c r="BD42" s="25">
        <v>10.221176232412187</v>
      </c>
      <c r="BE42" s="25">
        <v>10.218645611904039</v>
      </c>
      <c r="BF42" s="25">
        <v>10.19591304787934</v>
      </c>
      <c r="BG42" s="25">
        <v>10.108356108917906</v>
      </c>
      <c r="BH42" s="25">
        <v>10.081954082937987</v>
      </c>
      <c r="BI42" s="25">
        <v>10.089454836429672</v>
      </c>
      <c r="BJ42" s="25">
        <v>10.076515783594658</v>
      </c>
      <c r="BK42" s="25">
        <v>10.075377005230536</v>
      </c>
      <c r="BL42" s="25">
        <v>10.091965210067915</v>
      </c>
      <c r="BM42" s="25">
        <v>10.118463317291743</v>
      </c>
    </row>
    <row r="43" spans="1:65" x14ac:dyDescent="0.25">
      <c r="A43" s="25" t="s">
        <v>1265</v>
      </c>
      <c r="B43" s="25" t="s">
        <v>1181</v>
      </c>
      <c r="C43" s="25" t="s">
        <v>1446</v>
      </c>
      <c r="D43" s="25" t="s">
        <v>1447</v>
      </c>
    </row>
    <row r="44" spans="1:65" x14ac:dyDescent="0.25">
      <c r="A44" s="25" t="s">
        <v>504</v>
      </c>
      <c r="B44" s="25" t="s">
        <v>92</v>
      </c>
      <c r="C44" s="25" t="s">
        <v>1446</v>
      </c>
      <c r="D44" s="25" t="s">
        <v>1447</v>
      </c>
      <c r="F44" s="25">
        <v>4.8955525787726692</v>
      </c>
      <c r="G44" s="25">
        <v>4.9224512193153753</v>
      </c>
      <c r="H44" s="25">
        <v>4.9493498598580832</v>
      </c>
      <c r="I44" s="25">
        <v>4.9762485004007901</v>
      </c>
      <c r="J44" s="25">
        <v>5.0031471409434962</v>
      </c>
      <c r="K44" s="25">
        <v>5.0300457814862041</v>
      </c>
      <c r="L44" s="25">
        <v>5.0569444220289101</v>
      </c>
      <c r="M44" s="25">
        <v>5.083843062571618</v>
      </c>
      <c r="N44" s="25">
        <v>5.1107417031143241</v>
      </c>
      <c r="O44" s="25">
        <v>5.2479247698821299</v>
      </c>
      <c r="P44" s="25">
        <v>5.3151713712388977</v>
      </c>
      <c r="Q44" s="25">
        <v>5.3824179725956647</v>
      </c>
      <c r="R44" s="25">
        <v>5.5169111753091995</v>
      </c>
      <c r="S44" s="25">
        <v>5.5841577766659674</v>
      </c>
      <c r="T44" s="25">
        <v>5.5841577766659674</v>
      </c>
      <c r="U44" s="25">
        <v>5.6460246499141933</v>
      </c>
      <c r="V44" s="25">
        <v>5.5074966511192525</v>
      </c>
      <c r="W44" s="25">
        <v>5.3689686523243116</v>
      </c>
      <c r="X44" s="25">
        <v>5.2304406535293699</v>
      </c>
      <c r="Y44" s="25">
        <v>5.159159256091197</v>
      </c>
      <c r="Z44" s="25">
        <v>5.0206312572962561</v>
      </c>
      <c r="AA44" s="25">
        <v>4.8148566571445475</v>
      </c>
      <c r="AB44" s="25">
        <v>4.7449201917335104</v>
      </c>
      <c r="AC44" s="25">
        <v>4.6736387942953366</v>
      </c>
      <c r="AD44" s="25">
        <v>4.6319459014541406</v>
      </c>
      <c r="AE44" s="25">
        <v>4.5109020190119598</v>
      </c>
      <c r="AF44" s="25">
        <v>4.1370109154683323</v>
      </c>
      <c r="AG44" s="25">
        <v>4.1141470710070314</v>
      </c>
      <c r="AH44" s="25">
        <v>4.1289413233055203</v>
      </c>
      <c r="AI44" s="25">
        <v>3.7684995400332468</v>
      </c>
      <c r="AJ44" s="25">
        <v>3.611142492858411</v>
      </c>
      <c r="AK44" s="25">
        <v>3.281634146210251</v>
      </c>
      <c r="AL44" s="25">
        <v>3.0987233905198428</v>
      </c>
      <c r="AM44" s="25">
        <v>3.0610652937600533</v>
      </c>
      <c r="AN44" s="25">
        <v>2.8512558975269391</v>
      </c>
      <c r="AO44" s="25">
        <v>2.6696900738636669</v>
      </c>
      <c r="AP44" s="25">
        <v>2.6656552777822609</v>
      </c>
      <c r="AQ44" s="25">
        <v>2.6616204817008549</v>
      </c>
      <c r="AR44" s="25">
        <v>2.4208776488436277</v>
      </c>
      <c r="AS44" s="25">
        <v>2.3536310474868603</v>
      </c>
      <c r="AT44" s="25">
        <v>2.3536310474868603</v>
      </c>
      <c r="AU44" s="25">
        <v>2.219137844773325</v>
      </c>
      <c r="AV44" s="25">
        <v>2.0173980407030232</v>
      </c>
      <c r="AW44" s="25">
        <v>2.0173980407030232</v>
      </c>
      <c r="AX44" s="25">
        <v>1.9501514393462556</v>
      </c>
      <c r="AY44" s="25">
        <v>1.8156582366327205</v>
      </c>
      <c r="AZ44" s="25">
        <v>1.6973042182448099</v>
      </c>
      <c r="BA44" s="25">
        <v>1.7645508196015773</v>
      </c>
      <c r="BB44" s="25">
        <v>1.7618609555473068</v>
      </c>
      <c r="BC44" s="25">
        <v>1.7094086064890281</v>
      </c>
      <c r="BD44" s="25">
        <v>1.7712754797372541</v>
      </c>
      <c r="BE44" s="25">
        <v>1.7255477908146521</v>
      </c>
      <c r="BF44" s="25">
        <v>1.7605160235201713</v>
      </c>
      <c r="BG44" s="25">
        <v>1.7338863693828914</v>
      </c>
      <c r="BH44" s="25">
        <v>1.7658957516287126</v>
      </c>
      <c r="BI44" s="25">
        <v>1.7077946880564656</v>
      </c>
      <c r="BJ44" s="25">
        <v>1.7242028587875169</v>
      </c>
      <c r="BK44" s="25">
        <v>1.6314025489151778</v>
      </c>
      <c r="BL44" s="25">
        <v>1.5708806076940873</v>
      </c>
      <c r="BM44" s="25">
        <v>1.6098836364810121</v>
      </c>
    </row>
    <row r="45" spans="1:65" x14ac:dyDescent="0.25">
      <c r="A45" s="25" t="s">
        <v>356</v>
      </c>
      <c r="B45" s="25" t="s">
        <v>42</v>
      </c>
      <c r="C45" s="25" t="s">
        <v>1446</v>
      </c>
      <c r="D45" s="25" t="s">
        <v>1447</v>
      </c>
      <c r="F45" s="25">
        <v>10.970853183655713</v>
      </c>
      <c r="G45" s="25">
        <v>10.939340244251806</v>
      </c>
      <c r="H45" s="25">
        <v>10.918437722155613</v>
      </c>
      <c r="I45" s="25">
        <v>10.897429095886341</v>
      </c>
      <c r="J45" s="25">
        <v>10.871221365136291</v>
      </c>
      <c r="K45" s="25">
        <v>10.822731758040044</v>
      </c>
      <c r="L45" s="25">
        <v>10.771059025751482</v>
      </c>
      <c r="M45" s="25">
        <v>10.719386293462922</v>
      </c>
      <c r="N45" s="25">
        <v>10.670047852982059</v>
      </c>
      <c r="O45" s="25">
        <v>10.61752628730888</v>
      </c>
      <c r="P45" s="25">
        <v>10.571583180366485</v>
      </c>
      <c r="Q45" s="25">
        <v>10.522350844058696</v>
      </c>
      <c r="R45" s="25">
        <v>10.472163570193215</v>
      </c>
      <c r="S45" s="25">
        <v>10.531688011289484</v>
      </c>
      <c r="T45" s="25">
        <v>10.375513677372943</v>
      </c>
      <c r="U45" s="25">
        <v>10.356025853370243</v>
      </c>
      <c r="V45" s="25">
        <v>10.33644290310122</v>
      </c>
      <c r="W45" s="25">
        <v>10.315575701243967</v>
      </c>
      <c r="X45" s="25">
        <v>10.300880242087796</v>
      </c>
      <c r="Y45" s="25">
        <v>10.286715304922819</v>
      </c>
      <c r="Z45" s="25">
        <v>10.35037794386653</v>
      </c>
      <c r="AA45" s="25">
        <v>10.870407133618471</v>
      </c>
      <c r="AB45" s="25">
        <v>11.464698498727275</v>
      </c>
      <c r="AC45" s="25">
        <v>12.174855989652688</v>
      </c>
      <c r="AD45" s="25">
        <v>12.821138565063816</v>
      </c>
      <c r="AE45" s="25">
        <v>12.861988801729929</v>
      </c>
      <c r="AF45" s="25">
        <v>12.829414716907861</v>
      </c>
      <c r="AG45" s="25">
        <v>12.901459679755364</v>
      </c>
      <c r="AH45" s="25">
        <v>13.038758916757828</v>
      </c>
      <c r="AI45" s="25">
        <v>13.207995611517431</v>
      </c>
      <c r="AJ45" s="25">
        <v>13.320890811031049</v>
      </c>
      <c r="AK45" s="25">
        <v>13.110485566072871</v>
      </c>
      <c r="AL45" s="25">
        <v>12.940081721694236</v>
      </c>
      <c r="AM45" s="25">
        <v>12.876100701669129</v>
      </c>
      <c r="AN45" s="25">
        <v>12.757302073695559</v>
      </c>
      <c r="AO45" s="25">
        <v>12.731638427070965</v>
      </c>
      <c r="AP45" s="25">
        <v>12.698984902453232</v>
      </c>
      <c r="AQ45" s="25">
        <v>12.697844283802898</v>
      </c>
      <c r="AR45" s="25">
        <v>12.697446393576037</v>
      </c>
      <c r="AS45" s="25">
        <v>12.697061975447493</v>
      </c>
      <c r="AT45" s="25">
        <v>12.759858865324968</v>
      </c>
      <c r="AU45" s="25">
        <v>12.801435201090005</v>
      </c>
      <c r="AV45" s="25">
        <v>12.821154747243565</v>
      </c>
      <c r="AW45" s="25">
        <v>12.84087253488851</v>
      </c>
      <c r="AX45" s="25">
        <v>12.866958605938834</v>
      </c>
      <c r="AY45" s="25">
        <v>12.903017252538543</v>
      </c>
      <c r="AZ45" s="25">
        <v>12.896634492344583</v>
      </c>
      <c r="BA45" s="25">
        <v>12.922613515549566</v>
      </c>
      <c r="BB45" s="25">
        <v>12.94296832031957</v>
      </c>
      <c r="BC45" s="25">
        <v>12.877841309061411</v>
      </c>
      <c r="BD45" s="25">
        <v>12.800416828082046</v>
      </c>
      <c r="BE45" s="25">
        <v>12.728202334781786</v>
      </c>
      <c r="BF45" s="25">
        <v>12.70719317120427</v>
      </c>
      <c r="BG45" s="25">
        <v>12.69589307833024</v>
      </c>
      <c r="BH45" s="25">
        <v>12.689356927530881</v>
      </c>
      <c r="BI45" s="25">
        <v>12.680816753805599</v>
      </c>
      <c r="BJ45" s="25">
        <v>12.677017821085631</v>
      </c>
      <c r="BK45" s="25">
        <v>12.676760346472035</v>
      </c>
      <c r="BL45" s="25">
        <v>12.676707294401821</v>
      </c>
      <c r="BM45" s="25">
        <v>12.67659057984735</v>
      </c>
    </row>
    <row r="46" spans="1:65" x14ac:dyDescent="0.25">
      <c r="A46" s="25" t="s">
        <v>337</v>
      </c>
      <c r="B46" s="25" t="s">
        <v>140</v>
      </c>
      <c r="C46" s="25" t="s">
        <v>1446</v>
      </c>
      <c r="D46" s="25" t="s">
        <v>1447</v>
      </c>
      <c r="F46" s="25">
        <v>5.2830188679245289</v>
      </c>
      <c r="G46" s="25">
        <v>5.2830188679245289</v>
      </c>
      <c r="H46" s="25">
        <v>5.2830188679245289</v>
      </c>
      <c r="I46" s="25">
        <v>5.2830188679245289</v>
      </c>
      <c r="J46" s="25">
        <v>5.2830188679245289</v>
      </c>
      <c r="K46" s="25">
        <v>5.2830188679245289</v>
      </c>
      <c r="L46" s="25">
        <v>5.3459119496855347</v>
      </c>
      <c r="M46" s="25">
        <v>5.3459119496855347</v>
      </c>
      <c r="N46" s="25">
        <v>5.3459119496855347</v>
      </c>
      <c r="O46" s="25">
        <v>5.3459119496855347</v>
      </c>
      <c r="P46" s="25">
        <v>5.3459119496855347</v>
      </c>
      <c r="Q46" s="25">
        <v>5.3773584905660377</v>
      </c>
      <c r="R46" s="25">
        <v>5.4716981132075473</v>
      </c>
      <c r="S46" s="25">
        <v>5.5817610062893079</v>
      </c>
      <c r="T46" s="25">
        <v>5.7075471698113205</v>
      </c>
      <c r="U46" s="25">
        <v>5.7861635220125791</v>
      </c>
      <c r="V46" s="25">
        <v>5.9119496855345917</v>
      </c>
      <c r="W46" s="25">
        <v>6.0062893081761004</v>
      </c>
      <c r="X46" s="25">
        <v>6.0534591194968552</v>
      </c>
      <c r="Y46" s="25">
        <v>6.1477987421383649</v>
      </c>
      <c r="Z46" s="25">
        <v>6.1949685534591197</v>
      </c>
      <c r="AA46" s="25">
        <v>6.2578616352201255</v>
      </c>
      <c r="AB46" s="25">
        <v>6.3962264150943398</v>
      </c>
      <c r="AC46" s="25">
        <v>7.2358490566037741</v>
      </c>
      <c r="AD46" s="25">
        <v>7.4842767295597481</v>
      </c>
      <c r="AE46" s="25">
        <v>7.4842767295597481</v>
      </c>
      <c r="AF46" s="25">
        <v>7.5471698113207548</v>
      </c>
      <c r="AG46" s="25">
        <v>7.6100628930817606</v>
      </c>
      <c r="AH46" s="25">
        <v>7.6100628930817606</v>
      </c>
      <c r="AI46" s="25">
        <v>7.6415094339622636</v>
      </c>
      <c r="AJ46" s="25">
        <v>7.7044025157232703</v>
      </c>
      <c r="AK46" s="25">
        <v>8.1761006289308167</v>
      </c>
      <c r="AL46" s="25">
        <v>9.1257861635220117</v>
      </c>
      <c r="AM46" s="25">
        <v>9.433962264150944</v>
      </c>
      <c r="AN46" s="25">
        <v>9.433962264150944</v>
      </c>
      <c r="AO46" s="25">
        <v>9.433962264150944</v>
      </c>
      <c r="AP46" s="25">
        <v>9.1194968553459113</v>
      </c>
      <c r="AQ46" s="25">
        <v>9.1194968553459113</v>
      </c>
      <c r="AR46" s="25">
        <v>8.8050314465408803</v>
      </c>
      <c r="AS46" s="25">
        <v>8.8050314465408803</v>
      </c>
      <c r="AT46" s="25">
        <v>8.8050314465408803</v>
      </c>
      <c r="AU46" s="25">
        <v>8.8050314465408803</v>
      </c>
      <c r="AV46" s="25">
        <v>8.8050314465408803</v>
      </c>
      <c r="AW46" s="25">
        <v>8.8050314465408803</v>
      </c>
      <c r="AX46" s="25">
        <v>8.8050314465408803</v>
      </c>
      <c r="AY46" s="25">
        <v>8.8050314465408803</v>
      </c>
      <c r="AZ46" s="25">
        <v>9.1194968553459113</v>
      </c>
      <c r="BA46" s="25">
        <v>9.1194968553459113</v>
      </c>
      <c r="BB46" s="25">
        <v>9.1194968553459113</v>
      </c>
      <c r="BC46" s="25">
        <v>9.1194968553459113</v>
      </c>
      <c r="BD46" s="25">
        <v>9.1194968553459113</v>
      </c>
      <c r="BE46" s="25">
        <v>9.433962264150944</v>
      </c>
      <c r="BF46" s="25">
        <v>11.0062893081761</v>
      </c>
      <c r="BG46" s="25">
        <v>11.0062893081761</v>
      </c>
      <c r="BH46" s="25">
        <v>11.0062893081761</v>
      </c>
      <c r="BI46" s="25">
        <v>11.0062893081761</v>
      </c>
      <c r="BJ46" s="25">
        <v>11.0062893081761</v>
      </c>
      <c r="BK46" s="25">
        <v>11.0062893081761</v>
      </c>
      <c r="BL46" s="25">
        <v>11.0062893081761</v>
      </c>
      <c r="BM46" s="25">
        <v>11.0062893081761</v>
      </c>
    </row>
    <row r="47" spans="1:65" x14ac:dyDescent="0.25">
      <c r="A47" s="25" t="s">
        <v>312</v>
      </c>
      <c r="B47" s="25" t="s">
        <v>159</v>
      </c>
      <c r="C47" s="25" t="s">
        <v>1446</v>
      </c>
      <c r="D47" s="25" t="s">
        <v>1447</v>
      </c>
      <c r="F47" s="25">
        <v>10.577309555541452</v>
      </c>
      <c r="G47" s="25">
        <v>10.683082651096868</v>
      </c>
      <c r="H47" s="25">
        <v>10.788855746652281</v>
      </c>
      <c r="I47" s="25">
        <v>10.894628842207696</v>
      </c>
      <c r="J47" s="25">
        <v>11.00040193776311</v>
      </c>
      <c r="K47" s="25">
        <v>11.106175033318525</v>
      </c>
      <c r="L47" s="25">
        <v>11.21194812887394</v>
      </c>
      <c r="M47" s="25">
        <v>11.317721224429354</v>
      </c>
      <c r="N47" s="25">
        <v>11.423494319984769</v>
      </c>
      <c r="O47" s="25">
        <v>11.423494319984769</v>
      </c>
      <c r="P47" s="25">
        <v>11.529267415540183</v>
      </c>
      <c r="Q47" s="25">
        <v>11.529267415540183</v>
      </c>
      <c r="R47" s="25">
        <v>11.529267415540183</v>
      </c>
      <c r="S47" s="25">
        <v>11.635040511095598</v>
      </c>
      <c r="T47" s="25">
        <v>11.740813606651013</v>
      </c>
      <c r="U47" s="25">
        <v>11.846586702206427</v>
      </c>
      <c r="V47" s="25">
        <v>11.986207188339575</v>
      </c>
      <c r="W47" s="25">
        <v>11.92908971673965</v>
      </c>
      <c r="X47" s="25">
        <v>12.476994351716698</v>
      </c>
      <c r="Y47" s="25">
        <v>12.502379894649998</v>
      </c>
      <c r="Z47" s="25">
        <v>12.502379894649998</v>
      </c>
      <c r="AA47" s="25">
        <v>12.502379894649998</v>
      </c>
      <c r="AB47" s="25">
        <v>12.502379894649998</v>
      </c>
      <c r="AC47" s="25">
        <v>12.502379894649998</v>
      </c>
      <c r="AD47" s="25">
        <v>12.502379894649998</v>
      </c>
      <c r="AE47" s="25">
        <v>12.544689132872163</v>
      </c>
      <c r="AF47" s="25">
        <v>12.544689132872163</v>
      </c>
      <c r="AG47" s="25">
        <v>12.565843751983246</v>
      </c>
      <c r="AH47" s="25">
        <v>12.565843751983246</v>
      </c>
      <c r="AI47" s="25">
        <v>12.565843751983246</v>
      </c>
      <c r="AJ47" s="25">
        <v>12.58699837109433</v>
      </c>
      <c r="AK47" s="25">
        <v>12.608152990205411</v>
      </c>
      <c r="AL47" s="25">
        <v>12.608152990205411</v>
      </c>
      <c r="AM47" s="25">
        <v>12.608152990205411</v>
      </c>
      <c r="AN47" s="25">
        <v>12.608152990205411</v>
      </c>
      <c r="AO47" s="25">
        <v>12.608152990205411</v>
      </c>
      <c r="AP47" s="25">
        <v>12.608152990205411</v>
      </c>
      <c r="AQ47" s="25">
        <v>12.608152990205411</v>
      </c>
      <c r="AR47" s="25">
        <v>12.608152990205411</v>
      </c>
      <c r="AS47" s="25">
        <v>12.608152990205411</v>
      </c>
      <c r="AT47" s="25">
        <v>12.608152990205411</v>
      </c>
      <c r="AU47" s="25">
        <v>12.608152990205411</v>
      </c>
      <c r="AV47" s="25">
        <v>12.608152990205411</v>
      </c>
      <c r="AW47" s="25">
        <v>12.608152990205411</v>
      </c>
      <c r="AX47" s="25">
        <v>12.614499375938736</v>
      </c>
      <c r="AY47" s="25">
        <v>12.614499375938736</v>
      </c>
      <c r="AZ47" s="25">
        <v>12.614499375938736</v>
      </c>
      <c r="BA47" s="25">
        <v>12.614499375938736</v>
      </c>
      <c r="BB47" s="25">
        <v>12.614499375938736</v>
      </c>
      <c r="BC47" s="25">
        <v>13.115863848871401</v>
      </c>
      <c r="BD47" s="25">
        <v>13.115863848871401</v>
      </c>
      <c r="BE47" s="25">
        <v>13.115863848871401</v>
      </c>
      <c r="BF47" s="25">
        <v>13.115863848871401</v>
      </c>
      <c r="BG47" s="25">
        <v>13.115863848871401</v>
      </c>
      <c r="BH47" s="25">
        <v>13.115863848871401</v>
      </c>
      <c r="BI47" s="25">
        <v>13.115863848871401</v>
      </c>
      <c r="BJ47" s="25">
        <v>13.115863848871401</v>
      </c>
      <c r="BK47" s="25">
        <v>13.115863848871401</v>
      </c>
      <c r="BL47" s="25">
        <v>13.115863848871401</v>
      </c>
      <c r="BM47" s="25">
        <v>13.115863848871401</v>
      </c>
    </row>
    <row r="48" spans="1:65" x14ac:dyDescent="0.25">
      <c r="A48" s="25" t="s">
        <v>317</v>
      </c>
      <c r="B48" s="25" t="s">
        <v>163</v>
      </c>
      <c r="C48" s="25" t="s">
        <v>1446</v>
      </c>
      <c r="D48" s="25" t="s">
        <v>1447</v>
      </c>
      <c r="F48" s="25">
        <v>2.8230519838556716</v>
      </c>
      <c r="G48" s="25">
        <v>2.8230519838556716</v>
      </c>
      <c r="H48" s="25">
        <v>2.8230519838556716</v>
      </c>
      <c r="I48" s="25">
        <v>2.8142299464061225</v>
      </c>
      <c r="J48" s="25">
        <v>2.8054079089565738</v>
      </c>
      <c r="K48" s="25">
        <v>2.8054079089565738</v>
      </c>
      <c r="L48" s="25">
        <v>2.8098189276813481</v>
      </c>
      <c r="M48" s="25">
        <v>2.8230519838556716</v>
      </c>
      <c r="N48" s="25">
        <v>2.8318740213052203</v>
      </c>
      <c r="O48" s="25">
        <v>2.8406960587547694</v>
      </c>
      <c r="P48" s="25">
        <v>2.8539291149290928</v>
      </c>
      <c r="Q48" s="25">
        <v>2.8671621711034163</v>
      </c>
      <c r="R48" s="25">
        <v>2.8759842085529654</v>
      </c>
      <c r="S48" s="25">
        <v>2.8892172647272889</v>
      </c>
      <c r="T48" s="25">
        <v>2.8870117553649015</v>
      </c>
      <c r="U48" s="25">
        <v>2.9068613396263867</v>
      </c>
      <c r="V48" s="25">
        <v>2.9156833770759354</v>
      </c>
      <c r="W48" s="25">
        <v>2.9200943958007102</v>
      </c>
      <c r="X48" s="25">
        <v>2.911272358351161</v>
      </c>
      <c r="Y48" s="25">
        <v>2.9200943958007102</v>
      </c>
      <c r="Z48" s="25">
        <v>2.9333274519750336</v>
      </c>
      <c r="AA48" s="25">
        <v>2.9289164332502593</v>
      </c>
      <c r="AB48" s="25">
        <v>2.9333274519750336</v>
      </c>
      <c r="AC48" s="25">
        <v>2.9421494894245828</v>
      </c>
      <c r="AD48" s="25">
        <v>2.9553825455989062</v>
      </c>
      <c r="AE48" s="25">
        <v>2.9642045830484554</v>
      </c>
      <c r="AF48" s="25">
        <v>2.9553825455989062</v>
      </c>
      <c r="AG48" s="25">
        <v>2.9553825455989062</v>
      </c>
      <c r="AH48" s="25">
        <v>2.9553825455989062</v>
      </c>
      <c r="AI48" s="25">
        <v>2.9421494894245828</v>
      </c>
      <c r="AJ48" s="25">
        <v>2.9465605081493571</v>
      </c>
      <c r="AK48" s="25">
        <v>2.9553825455989062</v>
      </c>
      <c r="AL48" s="25">
        <v>2.9553825455989062</v>
      </c>
      <c r="AM48" s="25">
        <v>2.9553825455989062</v>
      </c>
      <c r="AN48" s="25">
        <v>2.9553825455989062</v>
      </c>
      <c r="AO48" s="25">
        <v>2.9553825455989062</v>
      </c>
      <c r="AP48" s="25">
        <v>2.9553825455989062</v>
      </c>
      <c r="AQ48" s="25">
        <v>2.9553825455989062</v>
      </c>
      <c r="AR48" s="25">
        <v>2.9553825455989062</v>
      </c>
      <c r="AS48" s="25">
        <v>2.9553825455989062</v>
      </c>
      <c r="AT48" s="25">
        <v>2.9553825455989062</v>
      </c>
      <c r="AU48" s="25">
        <v>2.9553825455989062</v>
      </c>
      <c r="AV48" s="25">
        <v>2.9553825455989062</v>
      </c>
      <c r="AW48" s="25">
        <v>2.9553825455989062</v>
      </c>
      <c r="AX48" s="25">
        <v>2.9553825455989062</v>
      </c>
      <c r="AY48" s="25">
        <v>2.9553825455989062</v>
      </c>
      <c r="AZ48" s="25">
        <v>2.9553825455989062</v>
      </c>
      <c r="BA48" s="25">
        <v>2.9774376392227788</v>
      </c>
      <c r="BB48" s="25">
        <v>3.4988200524911228</v>
      </c>
      <c r="BC48" s="25">
        <v>4.0202024657594668</v>
      </c>
      <c r="BD48" s="25">
        <v>4.5415848790278117</v>
      </c>
      <c r="BE48" s="25">
        <v>5.0620850885512008</v>
      </c>
      <c r="BF48" s="25">
        <v>5.1983855671467332</v>
      </c>
      <c r="BG48" s="25">
        <v>5.4317284576873028</v>
      </c>
      <c r="BH48" s="25">
        <v>5.4961293310690102</v>
      </c>
      <c r="BI48" s="25">
        <v>5.5852319093094547</v>
      </c>
      <c r="BJ48" s="25">
        <v>5.8406298934738974</v>
      </c>
      <c r="BK48" s="25">
        <v>5.9522286672106928</v>
      </c>
      <c r="BL48" s="25">
        <v>6.0342736154914975</v>
      </c>
      <c r="BM48" s="25">
        <v>5.9447299353785761</v>
      </c>
    </row>
    <row r="49" spans="1:65" x14ac:dyDescent="0.25">
      <c r="A49" s="25" t="s">
        <v>315</v>
      </c>
      <c r="B49" s="25" t="s">
        <v>201</v>
      </c>
      <c r="C49" s="25" t="s">
        <v>1446</v>
      </c>
      <c r="D49" s="25" t="s">
        <v>1447</v>
      </c>
      <c r="F49" s="25">
        <v>1.5226939970717424</v>
      </c>
      <c r="G49" s="25">
        <v>1.5226939970717424</v>
      </c>
      <c r="H49" s="25">
        <v>1.5226939970717424</v>
      </c>
      <c r="I49" s="25">
        <v>1.5168374816983894</v>
      </c>
      <c r="J49" s="25">
        <v>1.5168374816983894</v>
      </c>
      <c r="K49" s="25">
        <v>1.5168374816983894</v>
      </c>
      <c r="L49" s="25">
        <v>1.5168374816983894</v>
      </c>
      <c r="M49" s="25">
        <v>1.5168374816983894</v>
      </c>
      <c r="N49" s="25">
        <v>1.5197657393850659</v>
      </c>
      <c r="O49" s="25">
        <v>1.5226939970717424</v>
      </c>
      <c r="P49" s="25">
        <v>1.5226939970717424</v>
      </c>
      <c r="Q49" s="25">
        <v>1.5226939970717424</v>
      </c>
      <c r="R49" s="25">
        <v>1.5344070278184481</v>
      </c>
      <c r="S49" s="25">
        <v>1.540263543191801</v>
      </c>
      <c r="T49" s="25">
        <v>1.5431918008784773</v>
      </c>
      <c r="U49" s="25">
        <v>1.554904831625183</v>
      </c>
      <c r="V49" s="25">
        <v>1.5461200585651538</v>
      </c>
      <c r="W49" s="25">
        <v>1.4143484626647145</v>
      </c>
      <c r="X49" s="25">
        <v>1.4202049780380672</v>
      </c>
      <c r="Y49" s="25">
        <v>1.4289897510980967</v>
      </c>
      <c r="Z49" s="25">
        <v>1.4377745241581259</v>
      </c>
      <c r="AA49" s="25">
        <v>1.5109809663250366</v>
      </c>
      <c r="AB49" s="25">
        <v>1.5226939970717424</v>
      </c>
      <c r="AC49" s="25">
        <v>1.5285505124450951</v>
      </c>
      <c r="AD49" s="25">
        <v>1.5461200585651538</v>
      </c>
      <c r="AE49" s="25">
        <v>1.5373352855051245</v>
      </c>
      <c r="AF49" s="25">
        <v>1.4582723279648608</v>
      </c>
      <c r="AG49" s="25">
        <v>1.4641288433382138</v>
      </c>
      <c r="AH49" s="25">
        <v>1.4699853587115665</v>
      </c>
      <c r="AI49" s="25">
        <v>1.4026354319180088</v>
      </c>
      <c r="AJ49" s="25">
        <v>1.4084919472913615</v>
      </c>
      <c r="AK49" s="25">
        <v>1.4055636896046853</v>
      </c>
      <c r="AL49" s="25">
        <v>1.4202049780380672</v>
      </c>
      <c r="AM49" s="25">
        <v>1.3850658857979501</v>
      </c>
      <c r="AN49" s="25">
        <v>1.3909224011713031</v>
      </c>
      <c r="AO49" s="25">
        <v>1.3967789165446558</v>
      </c>
      <c r="AP49" s="25">
        <v>1.4348462664714494</v>
      </c>
      <c r="AQ49" s="25">
        <v>1.4377745241581259</v>
      </c>
      <c r="AR49" s="25">
        <v>1.4494875549048316</v>
      </c>
      <c r="AS49" s="25">
        <v>1.4348462664714494</v>
      </c>
      <c r="AT49" s="25">
        <v>1.4348462664714494</v>
      </c>
      <c r="AU49" s="25">
        <v>1.4348462664714494</v>
      </c>
      <c r="AV49" s="25">
        <v>1.4348462664714494</v>
      </c>
      <c r="AW49" s="25">
        <v>1.4348462664714494</v>
      </c>
      <c r="AX49" s="25">
        <v>1.4348462664714494</v>
      </c>
      <c r="AY49" s="25">
        <v>1.4348462664714494</v>
      </c>
      <c r="AZ49" s="25">
        <v>1.4348462664714494</v>
      </c>
      <c r="BA49" s="25">
        <v>1.4348462664714494</v>
      </c>
      <c r="BB49" s="25">
        <v>1.4641288433382138</v>
      </c>
      <c r="BC49" s="25">
        <v>1.493411420204978</v>
      </c>
      <c r="BD49" s="25">
        <v>1.5519765739385067</v>
      </c>
      <c r="BE49" s="25">
        <v>1.5519765739385067</v>
      </c>
      <c r="BF49" s="25">
        <v>1.6105417276720351</v>
      </c>
      <c r="BG49" s="25">
        <v>1.6105417276720351</v>
      </c>
      <c r="BH49" s="25">
        <v>1.6105417276720351</v>
      </c>
      <c r="BI49" s="25">
        <v>1.6105417276720351</v>
      </c>
      <c r="BJ49" s="25">
        <v>1.6105417276720351</v>
      </c>
      <c r="BK49" s="25">
        <v>1.6105417276720351</v>
      </c>
      <c r="BL49" s="25">
        <v>1.6105417276720351</v>
      </c>
      <c r="BM49" s="25">
        <v>1.6105417276720351</v>
      </c>
    </row>
    <row r="50" spans="1:65" x14ac:dyDescent="0.25">
      <c r="A50" s="25" t="s">
        <v>505</v>
      </c>
      <c r="B50" s="25" t="s">
        <v>101</v>
      </c>
      <c r="C50" s="25" t="s">
        <v>1446</v>
      </c>
      <c r="D50" s="25" t="s">
        <v>1447</v>
      </c>
      <c r="F50" s="25">
        <v>3.1834159531320414</v>
      </c>
      <c r="G50" s="25">
        <v>3.1834159531320414</v>
      </c>
      <c r="H50" s="25">
        <v>3.1996394772420009</v>
      </c>
      <c r="I50" s="25">
        <v>3.1996394772420009</v>
      </c>
      <c r="J50" s="25">
        <v>3.2086525461919786</v>
      </c>
      <c r="K50" s="25">
        <v>3.2176656151419554</v>
      </c>
      <c r="L50" s="25">
        <v>3.2176656151419554</v>
      </c>
      <c r="M50" s="25">
        <v>3.2176656151419554</v>
      </c>
      <c r="N50" s="25">
        <v>3.2194682289319516</v>
      </c>
      <c r="O50" s="25">
        <v>3.2194682289319516</v>
      </c>
      <c r="P50" s="25">
        <v>3.2203695358269488</v>
      </c>
      <c r="Q50" s="25">
        <v>3.2338891392519149</v>
      </c>
      <c r="R50" s="25">
        <v>3.2483100495718795</v>
      </c>
      <c r="S50" s="25">
        <v>3.2618296529968456</v>
      </c>
      <c r="T50" s="25">
        <v>3.2762505633168093</v>
      </c>
      <c r="U50" s="25">
        <v>3.2897701667417754</v>
      </c>
      <c r="V50" s="25">
        <v>3.3041910770617395</v>
      </c>
      <c r="W50" s="25">
        <v>3.317710680486706</v>
      </c>
      <c r="X50" s="25">
        <v>3.3321315908066698</v>
      </c>
      <c r="Y50" s="25">
        <v>3.3456511942316358</v>
      </c>
      <c r="Z50" s="25">
        <v>3.3600721045516</v>
      </c>
      <c r="AA50" s="25">
        <v>3.3735917079765665</v>
      </c>
      <c r="AB50" s="25">
        <v>3.3880126182965298</v>
      </c>
      <c r="AC50" s="25">
        <v>3.4015322217214963</v>
      </c>
      <c r="AD50" s="25">
        <v>3.4159531320414604</v>
      </c>
      <c r="AE50" s="25">
        <v>3.4294727354664261</v>
      </c>
      <c r="AF50" s="25">
        <v>3.4465975664713837</v>
      </c>
      <c r="AG50" s="25">
        <v>3.2798557908968005</v>
      </c>
      <c r="AH50" s="25">
        <v>3.1293375394321767</v>
      </c>
      <c r="AI50" s="25">
        <v>2.978819287967553</v>
      </c>
      <c r="AJ50" s="25">
        <v>2.7381703470031544</v>
      </c>
      <c r="AK50" s="25">
        <v>2.7670121676430823</v>
      </c>
      <c r="AL50" s="25">
        <v>2.6345200540784135</v>
      </c>
      <c r="AM50" s="25">
        <v>2.5525011266336186</v>
      </c>
      <c r="AN50" s="25">
        <v>2.1622352410995944</v>
      </c>
      <c r="AO50" s="25">
        <v>2.1928796755295177</v>
      </c>
      <c r="AP50" s="25">
        <v>2.2884182063992791</v>
      </c>
      <c r="AQ50" s="25">
        <v>2.2992338891392521</v>
      </c>
      <c r="AR50" s="25">
        <v>2.2857142857142856</v>
      </c>
      <c r="AS50" s="25">
        <v>2.5398828301036502</v>
      </c>
      <c r="AT50" s="25">
        <v>2.1937809824245154</v>
      </c>
      <c r="AU50" s="25">
        <v>1.9927895448400179</v>
      </c>
      <c r="AV50" s="25">
        <v>2.0405588102748986</v>
      </c>
      <c r="AW50" s="25">
        <v>2.0171248310049572</v>
      </c>
      <c r="AX50" s="25">
        <v>1.8260477692654349</v>
      </c>
      <c r="AY50" s="25">
        <v>1.7166291122127082</v>
      </c>
      <c r="AZ50" s="25">
        <v>1.8008111762054979</v>
      </c>
      <c r="BA50" s="25">
        <v>1.6493916178458765</v>
      </c>
      <c r="BB50" s="25">
        <v>1.5998197386210005</v>
      </c>
      <c r="BC50" s="25">
        <v>1.5890040558810274</v>
      </c>
      <c r="BD50" s="25">
        <v>1.4294727354664263</v>
      </c>
      <c r="BE50" s="25">
        <v>1.4222622803064444</v>
      </c>
      <c r="BF50" s="25">
        <v>1.51599819738621</v>
      </c>
      <c r="BG50" s="25">
        <v>1.5382604776926543</v>
      </c>
      <c r="BH50" s="25">
        <v>1.5606128886885986</v>
      </c>
      <c r="BI50" s="25">
        <v>1.5828751689950429</v>
      </c>
      <c r="BJ50" s="25">
        <v>5.4249662009914381</v>
      </c>
      <c r="BK50" s="25">
        <v>5.4267688147814335</v>
      </c>
      <c r="BL50" s="25">
        <v>5.381703470031546</v>
      </c>
      <c r="BM50" s="25">
        <v>4.3965235691753044</v>
      </c>
    </row>
    <row r="51" spans="1:65" x14ac:dyDescent="0.25">
      <c r="A51" s="25" t="s">
        <v>289</v>
      </c>
      <c r="B51" s="25" t="s">
        <v>244</v>
      </c>
      <c r="C51" s="25" t="s">
        <v>1446</v>
      </c>
      <c r="D51" s="25" t="s">
        <v>1447</v>
      </c>
      <c r="F51" s="25">
        <v>34.927458355722727</v>
      </c>
      <c r="G51" s="25">
        <v>34.927458355722727</v>
      </c>
      <c r="H51" s="25">
        <v>34.927458355722727</v>
      </c>
      <c r="I51" s="25">
        <v>34.927458355722727</v>
      </c>
      <c r="J51" s="25">
        <v>34.927458355722727</v>
      </c>
      <c r="K51" s="25">
        <v>34.927458355722727</v>
      </c>
      <c r="L51" s="25">
        <v>34.927458355722727</v>
      </c>
      <c r="M51" s="25">
        <v>34.927458355722727</v>
      </c>
      <c r="N51" s="25">
        <v>34.927458355722727</v>
      </c>
      <c r="O51" s="25">
        <v>34.927458355722727</v>
      </c>
      <c r="P51" s="25">
        <v>34.927458355722727</v>
      </c>
      <c r="Q51" s="25">
        <v>34.927458355722727</v>
      </c>
      <c r="R51" s="25">
        <v>34.927458355722727</v>
      </c>
      <c r="S51" s="25">
        <v>34.927458355722727</v>
      </c>
      <c r="T51" s="25">
        <v>34.927458355722727</v>
      </c>
      <c r="U51" s="25">
        <v>34.927458355722727</v>
      </c>
      <c r="V51" s="25">
        <v>34.927458355722727</v>
      </c>
      <c r="W51" s="25">
        <v>34.927458355722727</v>
      </c>
      <c r="X51" s="25">
        <v>34.927458355722727</v>
      </c>
      <c r="Y51" s="25">
        <v>34.927458355722727</v>
      </c>
      <c r="Z51" s="25">
        <v>34.927458355722727</v>
      </c>
      <c r="AA51" s="25">
        <v>34.927458355722727</v>
      </c>
      <c r="AB51" s="25">
        <v>34.927458355722727</v>
      </c>
      <c r="AC51" s="25">
        <v>34.927458355722727</v>
      </c>
      <c r="AD51" s="25">
        <v>34.927458355722727</v>
      </c>
      <c r="AE51" s="25">
        <v>34.927458355722727</v>
      </c>
      <c r="AF51" s="25">
        <v>34.927458355722727</v>
      </c>
      <c r="AG51" s="25">
        <v>34.927458355722727</v>
      </c>
      <c r="AH51" s="25">
        <v>34.927458355722727</v>
      </c>
      <c r="AI51" s="25">
        <v>34.927458355722727</v>
      </c>
      <c r="AJ51" s="25">
        <v>34.927458355722727</v>
      </c>
      <c r="AK51" s="25">
        <v>34.927458355722727</v>
      </c>
      <c r="AL51" s="25">
        <v>34.927458355722727</v>
      </c>
      <c r="AM51" s="25">
        <v>34.927458355722727</v>
      </c>
      <c r="AN51" s="25">
        <v>34.927458355722727</v>
      </c>
      <c r="AO51" s="25">
        <v>34.927458355722727</v>
      </c>
      <c r="AP51" s="25">
        <v>34.927458355722727</v>
      </c>
      <c r="AQ51" s="25">
        <v>34.927458355722727</v>
      </c>
      <c r="AR51" s="25">
        <v>34.927458355722727</v>
      </c>
      <c r="AS51" s="25">
        <v>34.927458355722727</v>
      </c>
      <c r="AT51" s="25">
        <v>34.927458355722727</v>
      </c>
      <c r="AU51" s="25">
        <v>34.927458355722727</v>
      </c>
      <c r="AV51" s="25">
        <v>34.927458355722727</v>
      </c>
      <c r="AW51" s="25">
        <v>34.927458355722727</v>
      </c>
      <c r="AX51" s="25">
        <v>34.927458355722727</v>
      </c>
      <c r="AY51" s="25">
        <v>34.927458355722727</v>
      </c>
      <c r="AZ51" s="25">
        <v>34.927458355722727</v>
      </c>
      <c r="BA51" s="25">
        <v>34.927458355722727</v>
      </c>
      <c r="BB51" s="25">
        <v>34.927458355722727</v>
      </c>
      <c r="BC51" s="25">
        <v>34.927458355722727</v>
      </c>
      <c r="BD51" s="25">
        <v>34.927458355722727</v>
      </c>
      <c r="BE51" s="25">
        <v>34.927458355722727</v>
      </c>
      <c r="BF51" s="25">
        <v>34.927458355722727</v>
      </c>
      <c r="BG51" s="25">
        <v>34.927458355722727</v>
      </c>
      <c r="BH51" s="25">
        <v>34.927458355722727</v>
      </c>
      <c r="BI51" s="25">
        <v>34.927458355722727</v>
      </c>
      <c r="BJ51" s="25">
        <v>35.464803868887692</v>
      </c>
      <c r="BK51" s="25">
        <v>35.464803868887692</v>
      </c>
      <c r="BL51" s="25">
        <v>35.464803868887692</v>
      </c>
      <c r="BM51" s="25">
        <v>35.464803868887692</v>
      </c>
    </row>
    <row r="52" spans="1:65" x14ac:dyDescent="0.25">
      <c r="A52" s="25" t="s">
        <v>336</v>
      </c>
      <c r="B52" s="25" t="s">
        <v>335</v>
      </c>
      <c r="C52" s="25" t="s">
        <v>1446</v>
      </c>
      <c r="D52" s="25" t="s">
        <v>1447</v>
      </c>
      <c r="F52" s="25">
        <v>9.4292803970223318</v>
      </c>
      <c r="G52" s="25">
        <v>9.4292803970223318</v>
      </c>
      <c r="H52" s="25">
        <v>9.4292803970223318</v>
      </c>
      <c r="I52" s="25">
        <v>9.4292803970223318</v>
      </c>
      <c r="J52" s="25">
        <v>9.4292803970223318</v>
      </c>
      <c r="K52" s="25">
        <v>9.4292803970223318</v>
      </c>
      <c r="L52" s="25">
        <v>9.4292803970223318</v>
      </c>
      <c r="M52" s="25">
        <v>9.4292803970223318</v>
      </c>
      <c r="N52" s="25">
        <v>9.4292803970223318</v>
      </c>
      <c r="O52" s="25">
        <v>9.4292803970223318</v>
      </c>
      <c r="P52" s="25">
        <v>9.4292803970223318</v>
      </c>
      <c r="Q52" s="25">
        <v>9.4292803970223318</v>
      </c>
      <c r="R52" s="25">
        <v>9.4292803970223318</v>
      </c>
      <c r="S52" s="25">
        <v>9.4292803970223318</v>
      </c>
      <c r="T52" s="25">
        <v>9.4292803970223318</v>
      </c>
      <c r="U52" s="25">
        <v>9.4292803970223318</v>
      </c>
      <c r="V52" s="25">
        <v>9.4292803970223318</v>
      </c>
      <c r="W52" s="25">
        <v>9.4292803970223318</v>
      </c>
      <c r="X52" s="25">
        <v>9.4292803970223318</v>
      </c>
      <c r="Y52" s="25">
        <v>9.4292803970223318</v>
      </c>
      <c r="Z52" s="25">
        <v>9.4292803970223318</v>
      </c>
      <c r="AA52" s="25">
        <v>9.4292803970223318</v>
      </c>
      <c r="AB52" s="25">
        <v>9.4292803970223318</v>
      </c>
      <c r="AC52" s="25">
        <v>9.4292803970223318</v>
      </c>
      <c r="AD52" s="25">
        <v>9.4292803970223318</v>
      </c>
      <c r="AE52" s="25">
        <v>9.4292803970223318</v>
      </c>
      <c r="AF52" s="25">
        <v>9.4292803970223318</v>
      </c>
      <c r="AG52" s="25">
        <v>9.9255583126550881</v>
      </c>
      <c r="AH52" s="25">
        <v>9.9255583126550881</v>
      </c>
      <c r="AI52" s="25">
        <v>10.173697270471465</v>
      </c>
      <c r="AJ52" s="25">
        <v>10.173697270471465</v>
      </c>
      <c r="AK52" s="25">
        <v>10.173697270471465</v>
      </c>
      <c r="AL52" s="25">
        <v>10.173697270471465</v>
      </c>
      <c r="AM52" s="25">
        <v>10.173697270471465</v>
      </c>
      <c r="AN52" s="25">
        <v>10.421836228287841</v>
      </c>
      <c r="AO52" s="25">
        <v>10.421836228287841</v>
      </c>
      <c r="AP52" s="25">
        <v>10.918114143920596</v>
      </c>
      <c r="AQ52" s="25">
        <v>10.918114143920596</v>
      </c>
      <c r="AR52" s="25">
        <v>10.918114143920596</v>
      </c>
      <c r="AS52" s="25">
        <v>10.918114143920596</v>
      </c>
      <c r="AT52" s="25">
        <v>11.41439205955335</v>
      </c>
      <c r="AU52" s="25">
        <v>11.662531017369728</v>
      </c>
      <c r="AV52" s="25">
        <v>11.662531017369728</v>
      </c>
      <c r="AW52" s="25">
        <v>11.910669975186105</v>
      </c>
      <c r="AX52" s="25">
        <v>11.910669975186105</v>
      </c>
      <c r="AY52" s="25">
        <v>11.910669975186105</v>
      </c>
      <c r="AZ52" s="25">
        <v>11.910669975186105</v>
      </c>
      <c r="BA52" s="25">
        <v>12.406947890818859</v>
      </c>
      <c r="BB52" s="25">
        <v>12.406947890818859</v>
      </c>
      <c r="BC52" s="25">
        <v>12.406947890818859</v>
      </c>
      <c r="BD52" s="25">
        <v>12.406947890818859</v>
      </c>
      <c r="BE52" s="25">
        <v>13.647642679900745</v>
      </c>
      <c r="BF52" s="25">
        <v>13.647642679900745</v>
      </c>
      <c r="BG52" s="25">
        <v>12.406947890818859</v>
      </c>
      <c r="BH52" s="25">
        <v>12.406947890818859</v>
      </c>
      <c r="BI52" s="25">
        <v>12.406947890818859</v>
      </c>
      <c r="BJ52" s="25">
        <v>12.406947890818859</v>
      </c>
      <c r="BK52" s="25">
        <v>12.406947890818859</v>
      </c>
      <c r="BL52" s="25">
        <v>12.406947890818859</v>
      </c>
      <c r="BM52" s="25">
        <v>12.406947890818859</v>
      </c>
    </row>
    <row r="53" spans="1:65" x14ac:dyDescent="0.25">
      <c r="A53" s="25" t="s">
        <v>494</v>
      </c>
      <c r="B53" s="25" t="s">
        <v>137</v>
      </c>
      <c r="C53" s="25" t="s">
        <v>1446</v>
      </c>
      <c r="D53" s="25" t="s">
        <v>1447</v>
      </c>
      <c r="F53" s="25">
        <v>5.5816686251468859</v>
      </c>
      <c r="G53" s="25">
        <v>5.5816686251468859</v>
      </c>
      <c r="H53" s="25">
        <v>5.5816686251468859</v>
      </c>
      <c r="I53" s="25">
        <v>5.5816686251468859</v>
      </c>
      <c r="J53" s="25">
        <v>5.5816686251468859</v>
      </c>
      <c r="K53" s="25">
        <v>5.5816686251468859</v>
      </c>
      <c r="L53" s="25">
        <v>5.5816686251468859</v>
      </c>
      <c r="M53" s="25">
        <v>5.5816686251468859</v>
      </c>
      <c r="N53" s="25">
        <v>5.5816686251468859</v>
      </c>
      <c r="O53" s="25">
        <v>5.5816686251468859</v>
      </c>
      <c r="P53" s="25">
        <v>5.5816686251468859</v>
      </c>
      <c r="Q53" s="25">
        <v>5.5816686251468859</v>
      </c>
      <c r="R53" s="25">
        <v>5.5424990207598901</v>
      </c>
      <c r="S53" s="25">
        <v>5.5424990207598901</v>
      </c>
      <c r="T53" s="25">
        <v>5.5424990207598901</v>
      </c>
      <c r="U53" s="25">
        <v>5.5424990207598901</v>
      </c>
      <c r="V53" s="25">
        <v>5.5424990207598901</v>
      </c>
      <c r="W53" s="25">
        <v>5.5424990207598901</v>
      </c>
      <c r="X53" s="25">
        <v>5.5424990207598901</v>
      </c>
      <c r="Y53" s="25">
        <v>5.5424990207598901</v>
      </c>
      <c r="Z53" s="25">
        <v>5.5424990207598901</v>
      </c>
      <c r="AA53" s="25">
        <v>5.5424990207598901</v>
      </c>
      <c r="AB53" s="25">
        <v>5.5424990207598901</v>
      </c>
      <c r="AC53" s="25">
        <v>5.5424990207598901</v>
      </c>
      <c r="AD53" s="25">
        <v>5.5816686251468859</v>
      </c>
      <c r="AE53" s="25">
        <v>5.5816686251468859</v>
      </c>
      <c r="AF53" s="25">
        <v>5.5816686251468859</v>
      </c>
      <c r="AG53" s="25">
        <v>5.4837446141793968</v>
      </c>
      <c r="AH53" s="25">
        <v>5.0920485703094398</v>
      </c>
      <c r="AI53" s="25">
        <v>5.0920485703094398</v>
      </c>
      <c r="AJ53" s="25">
        <v>5.0920485703094398</v>
      </c>
      <c r="AK53" s="25">
        <v>4.8962005483744617</v>
      </c>
      <c r="AL53" s="25">
        <v>4.5045045045045047</v>
      </c>
      <c r="AM53" s="25">
        <v>4.5045045045045047</v>
      </c>
      <c r="AN53" s="25">
        <v>4.3086564825695266</v>
      </c>
      <c r="AO53" s="25">
        <v>4.1128084606345476</v>
      </c>
      <c r="AP53" s="25">
        <v>4.1128084606345476</v>
      </c>
      <c r="AQ53" s="25">
        <v>4.1128084606345476</v>
      </c>
      <c r="AR53" s="25">
        <v>4.3086564825695266</v>
      </c>
      <c r="AS53" s="25">
        <v>4.1128084606345476</v>
      </c>
      <c r="AT53" s="25">
        <v>4.1128084606345476</v>
      </c>
      <c r="AU53" s="25">
        <v>3.9169604386995691</v>
      </c>
      <c r="AV53" s="25">
        <v>4.1128084606345476</v>
      </c>
      <c r="AW53" s="25">
        <v>4.1128084606345476</v>
      </c>
      <c r="AX53" s="25">
        <v>4.1128084606345476</v>
      </c>
      <c r="AY53" s="25">
        <v>4.1128084606345476</v>
      </c>
      <c r="AZ53" s="25">
        <v>3.9169604386995691</v>
      </c>
      <c r="BA53" s="25">
        <v>3.9169604386995691</v>
      </c>
      <c r="BB53" s="25">
        <v>4.3086564825695266</v>
      </c>
      <c r="BC53" s="25">
        <v>4.4065804935370148</v>
      </c>
      <c r="BD53" s="25">
        <v>4.5436741088915005</v>
      </c>
      <c r="BE53" s="25">
        <v>4.5436741088915005</v>
      </c>
      <c r="BF53" s="25">
        <v>4.5436741088915005</v>
      </c>
      <c r="BG53" s="25">
        <v>4.4065804935370148</v>
      </c>
      <c r="BH53" s="25">
        <v>4.9647473560517037</v>
      </c>
      <c r="BI53" s="25">
        <v>5.2389345867606743</v>
      </c>
      <c r="BJ53" s="25">
        <v>4.9255777516647079</v>
      </c>
      <c r="BK53" s="25">
        <v>4.9451625538582062</v>
      </c>
      <c r="BL53" s="25">
        <v>4.984332158245202</v>
      </c>
      <c r="BM53" s="25">
        <v>4.7884841363102231</v>
      </c>
    </row>
    <row r="54" spans="1:65" x14ac:dyDescent="0.25">
      <c r="A54" s="25" t="s">
        <v>1267</v>
      </c>
      <c r="B54" s="25" t="s">
        <v>1266</v>
      </c>
      <c r="C54" s="25" t="s">
        <v>1446</v>
      </c>
      <c r="D54" s="25" t="s">
        <v>1447</v>
      </c>
      <c r="F54" s="25">
        <v>1.7317193675889329</v>
      </c>
      <c r="G54" s="25">
        <v>1.7341897233201582</v>
      </c>
      <c r="H54" s="25">
        <v>1.7391304347826086</v>
      </c>
      <c r="I54" s="25">
        <v>1.7440711462450593</v>
      </c>
      <c r="J54" s="25">
        <v>1.7070158102766799</v>
      </c>
      <c r="K54" s="25">
        <v>1.7168972332015811</v>
      </c>
      <c r="L54" s="25">
        <v>1.7243083003952568</v>
      </c>
      <c r="M54" s="25">
        <v>1.7243083003952568</v>
      </c>
      <c r="N54" s="25">
        <v>1.7243083003952568</v>
      </c>
      <c r="O54" s="25">
        <v>1.7119565217391304</v>
      </c>
      <c r="P54" s="25">
        <v>1.7267786561264822</v>
      </c>
      <c r="Q54" s="25">
        <v>1.7144268774703557</v>
      </c>
      <c r="R54" s="25">
        <v>1.7465415019762847</v>
      </c>
      <c r="S54" s="25">
        <v>1.7497529644268774</v>
      </c>
      <c r="T54" s="25">
        <v>1.7434681681236726</v>
      </c>
      <c r="U54" s="25">
        <v>1.8150837161060898</v>
      </c>
      <c r="V54" s="25">
        <v>1.8916382673976391</v>
      </c>
      <c r="W54" s="25">
        <v>1.9607843137254901</v>
      </c>
      <c r="X54" s="25">
        <v>2.0094334963204425</v>
      </c>
      <c r="Y54" s="25">
        <v>2.0093861924169447</v>
      </c>
      <c r="Z54" s="25">
        <v>1.9990119797455848</v>
      </c>
      <c r="AA54" s="25">
        <v>1.9587501543781647</v>
      </c>
      <c r="AB54" s="25">
        <v>1.9209583796467828</v>
      </c>
      <c r="AC54" s="25">
        <v>1.9254044707916513</v>
      </c>
      <c r="AD54" s="25">
        <v>1.9199703593923676</v>
      </c>
      <c r="AE54" s="25">
        <v>1.9273805113004816</v>
      </c>
      <c r="AF54" s="25">
        <v>1.942472520686674</v>
      </c>
      <c r="AG54" s="25">
        <v>1.9446708657527478</v>
      </c>
      <c r="AH54" s="25">
        <v>1.9616895146350499</v>
      </c>
      <c r="AI54" s="25">
        <v>1.9587007533654439</v>
      </c>
      <c r="AJ54" s="25">
        <v>1.9878226503643324</v>
      </c>
      <c r="AK54" s="25">
        <v>2.016944547363221</v>
      </c>
      <c r="AL54" s="25">
        <v>2.1204149685068545</v>
      </c>
      <c r="AM54" s="25">
        <v>2.0801284426330739</v>
      </c>
      <c r="AN54" s="25">
        <v>2.0712115598369767</v>
      </c>
      <c r="AO54" s="25">
        <v>2.0632826972952945</v>
      </c>
      <c r="AP54" s="25">
        <v>2.0407805360009879</v>
      </c>
      <c r="AQ54" s="25">
        <v>2.0284055823144373</v>
      </c>
      <c r="AR54" s="25">
        <v>2.0256638261084352</v>
      </c>
      <c r="AS54" s="25">
        <v>1.9488699518340127</v>
      </c>
      <c r="AT54" s="25">
        <v>1.9414597999258985</v>
      </c>
      <c r="AU54" s="25">
        <v>1.909349141657404</v>
      </c>
      <c r="AV54" s="25">
        <v>1.9340496480177845</v>
      </c>
      <c r="AW54" s="25">
        <v>1.911819192293442</v>
      </c>
      <c r="AX54" s="25">
        <v>1.8060269235519328</v>
      </c>
      <c r="AY54" s="25">
        <v>1.806298629121897</v>
      </c>
      <c r="AZ54" s="25">
        <v>1.7924169445473632</v>
      </c>
      <c r="BA54" s="25">
        <v>1.7825614425095715</v>
      </c>
      <c r="BB54" s="25">
        <v>1.8270223539582562</v>
      </c>
      <c r="BC54" s="25">
        <v>1.8233172780041991</v>
      </c>
      <c r="BD54" s="25">
        <v>1.8270223539582562</v>
      </c>
      <c r="BE54" s="25">
        <v>1.817142151414104</v>
      </c>
      <c r="BF54" s="25">
        <v>1.8356675311843893</v>
      </c>
      <c r="BG54" s="25">
        <v>1.8467827590465604</v>
      </c>
      <c r="BH54" s="25">
        <v>1.8690132147709029</v>
      </c>
      <c r="BI54" s="25">
        <v>1.8665431641348649</v>
      </c>
      <c r="BJ54" s="25">
        <v>1.8640731134988267</v>
      </c>
      <c r="BK54" s="25">
        <v>1.8640731134988267</v>
      </c>
      <c r="BL54" s="25">
        <v>1.8640731134988267</v>
      </c>
      <c r="BM54" s="25">
        <v>1.8640731134988267</v>
      </c>
    </row>
    <row r="55" spans="1:65" x14ac:dyDescent="0.25">
      <c r="A55" s="25" t="s">
        <v>468</v>
      </c>
      <c r="B55" s="25" t="s">
        <v>175</v>
      </c>
      <c r="C55" s="25" t="s">
        <v>1446</v>
      </c>
      <c r="D55" s="25" t="s">
        <v>1447</v>
      </c>
      <c r="F55" s="25">
        <v>13.500931098696462</v>
      </c>
      <c r="G55" s="25">
        <v>14.013035381750466</v>
      </c>
      <c r="H55" s="25">
        <v>14.823091247672254</v>
      </c>
      <c r="I55" s="25">
        <v>16.405959031657353</v>
      </c>
      <c r="J55" s="25">
        <v>15.083798882681565</v>
      </c>
      <c r="K55" s="25">
        <v>14.441340782122905</v>
      </c>
      <c r="L55" s="25">
        <v>15.763500931098696</v>
      </c>
      <c r="M55" s="25">
        <v>18.128491620111731</v>
      </c>
      <c r="N55" s="25">
        <v>18.091247672253257</v>
      </c>
      <c r="O55" s="25">
        <v>21.508379888268156</v>
      </c>
      <c r="P55" s="25">
        <v>21.201117318435756</v>
      </c>
      <c r="Q55" s="25">
        <v>24.30167597765363</v>
      </c>
      <c r="R55" s="25">
        <v>25.921787709497206</v>
      </c>
      <c r="S55" s="25">
        <v>24.543761638733706</v>
      </c>
      <c r="T55" s="25">
        <v>26.722532588454378</v>
      </c>
      <c r="U55" s="25">
        <v>28.184357541899441</v>
      </c>
      <c r="V55" s="25">
        <v>28.221601489757912</v>
      </c>
      <c r="W55" s="25">
        <v>28.268156424581004</v>
      </c>
      <c r="X55" s="25">
        <v>27.737430167597765</v>
      </c>
      <c r="Y55" s="25">
        <v>27.746741154562383</v>
      </c>
      <c r="Z55" s="25">
        <v>27.932960893854748</v>
      </c>
      <c r="AA55" s="25">
        <v>28.398510242085663</v>
      </c>
      <c r="AB55" s="25">
        <v>28.864059590316572</v>
      </c>
      <c r="AC55" s="25">
        <v>28.929236499068899</v>
      </c>
      <c r="AD55" s="25">
        <v>29.497206703910617</v>
      </c>
      <c r="AE55" s="25">
        <v>30.260707635009311</v>
      </c>
      <c r="AF55" s="25">
        <v>31.005586592178769</v>
      </c>
      <c r="AG55" s="25">
        <v>31.471135940409685</v>
      </c>
      <c r="AH55" s="25">
        <v>31.666666666666664</v>
      </c>
      <c r="AI55" s="25">
        <v>31.573556797020487</v>
      </c>
      <c r="AJ55" s="25">
        <v>31.983240223463689</v>
      </c>
      <c r="AK55" s="25">
        <v>33.286778398510243</v>
      </c>
      <c r="AL55" s="25">
        <v>33.798882681564244</v>
      </c>
      <c r="AM55" s="25">
        <v>34.320297951582866</v>
      </c>
      <c r="AN55" s="25">
        <v>34.30167597765363</v>
      </c>
      <c r="AO55" s="25">
        <v>32.448789571694597</v>
      </c>
      <c r="AP55" s="25">
        <v>33.780260707635009</v>
      </c>
      <c r="AQ55" s="25">
        <v>33.277467411545622</v>
      </c>
      <c r="AR55" s="25">
        <v>33.612662942271882</v>
      </c>
      <c r="AS55" s="25">
        <v>32.625698324022345</v>
      </c>
      <c r="AT55" s="25">
        <v>34.813780260707631</v>
      </c>
      <c r="AU55" s="25">
        <v>35.698843876304167</v>
      </c>
      <c r="AV55" s="25">
        <v>35.263157894736842</v>
      </c>
      <c r="AW55" s="25">
        <v>34.82755380133446</v>
      </c>
      <c r="AX55" s="25">
        <v>34.498308906426153</v>
      </c>
      <c r="AY55" s="25">
        <v>34.144508127407683</v>
      </c>
      <c r="AZ55" s="25">
        <v>33.568207440811726</v>
      </c>
      <c r="BA55" s="25">
        <v>32.963171739947391</v>
      </c>
      <c r="BB55" s="25">
        <v>32.375046974821501</v>
      </c>
      <c r="BC55" s="25">
        <v>31.792559188275082</v>
      </c>
      <c r="BD55" s="25">
        <v>31.079045132552896</v>
      </c>
      <c r="BE55" s="25">
        <v>29.39455597333308</v>
      </c>
      <c r="BF55" s="25">
        <v>30.285933601995779</v>
      </c>
      <c r="BG55" s="25">
        <v>29.686310324937509</v>
      </c>
      <c r="BH55" s="25">
        <v>28.950048030739673</v>
      </c>
      <c r="BI55" s="25">
        <v>28.731257208765861</v>
      </c>
      <c r="BJ55" s="25">
        <v>28.021194605009637</v>
      </c>
      <c r="BK55" s="25">
        <v>28.021194605009637</v>
      </c>
      <c r="BL55" s="25">
        <v>28.021194605009637</v>
      </c>
      <c r="BM55" s="25">
        <v>28.021194605009637</v>
      </c>
    </row>
    <row r="56" spans="1:65" x14ac:dyDescent="0.25">
      <c r="A56" s="25" t="s">
        <v>469</v>
      </c>
      <c r="B56" s="25" t="s">
        <v>1268</v>
      </c>
      <c r="C56" s="25" t="s">
        <v>1446</v>
      </c>
      <c r="D56" s="25" t="s">
        <v>1447</v>
      </c>
    </row>
    <row r="57" spans="1:65" x14ac:dyDescent="0.25">
      <c r="A57" s="25" t="s">
        <v>467</v>
      </c>
      <c r="B57" s="25" t="s">
        <v>168</v>
      </c>
      <c r="C57" s="25" t="s">
        <v>1446</v>
      </c>
      <c r="D57" s="25" t="s">
        <v>1447</v>
      </c>
      <c r="F57" s="25">
        <v>0.83333333333333337</v>
      </c>
      <c r="G57" s="25">
        <v>0.83333333333333337</v>
      </c>
      <c r="H57" s="25">
        <v>0.83333333333333337</v>
      </c>
      <c r="I57" s="25">
        <v>0.83333333333333337</v>
      </c>
      <c r="J57" s="25">
        <v>0.83333333333333337</v>
      </c>
      <c r="K57" s="25">
        <v>0.83333333333333337</v>
      </c>
      <c r="L57" s="25">
        <v>0.83333333333333337</v>
      </c>
      <c r="M57" s="25">
        <v>0.83333333333333337</v>
      </c>
      <c r="N57" s="25">
        <v>0.83333333333333337</v>
      </c>
      <c r="O57" s="25">
        <v>0.83333333333333337</v>
      </c>
      <c r="P57" s="25">
        <v>0.83333333333333337</v>
      </c>
      <c r="Q57" s="25">
        <v>0.83333333333333337</v>
      </c>
      <c r="R57" s="25">
        <v>0.83333333333333337</v>
      </c>
      <c r="S57" s="25">
        <v>0.83333333333333337</v>
      </c>
      <c r="T57" s="25">
        <v>0.83333333333333337</v>
      </c>
      <c r="U57" s="25">
        <v>0.83333333333333337</v>
      </c>
      <c r="V57" s="25">
        <v>0.83333333333333337</v>
      </c>
      <c r="W57" s="25">
        <v>0.83333333333333337</v>
      </c>
      <c r="X57" s="25">
        <v>0.83333333333333337</v>
      </c>
      <c r="Y57" s="25">
        <v>0.83333333333333337</v>
      </c>
      <c r="Z57" s="25">
        <v>0.83333333333333337</v>
      </c>
      <c r="AA57" s="25">
        <v>0.83333333333333337</v>
      </c>
      <c r="AB57" s="25">
        <v>0.83333333333333337</v>
      </c>
      <c r="AC57" s="25">
        <v>0.83333333333333337</v>
      </c>
      <c r="AD57" s="25">
        <v>0.83333333333333337</v>
      </c>
      <c r="AE57" s="25">
        <v>0.83333333333333337</v>
      </c>
      <c r="AF57" s="25">
        <v>0.83333333333333337</v>
      </c>
      <c r="AG57" s="25">
        <v>0.83333333333333337</v>
      </c>
      <c r="AH57" s="25">
        <v>0.83333333333333337</v>
      </c>
      <c r="AI57" s="25">
        <v>0.83333333333333337</v>
      </c>
      <c r="AJ57" s="25">
        <v>0.83333333333333337</v>
      </c>
      <c r="AK57" s="25">
        <v>0.83333333333333337</v>
      </c>
      <c r="AL57" s="25">
        <v>0.83333333333333337</v>
      </c>
      <c r="AM57" s="25">
        <v>0.83333333333333337</v>
      </c>
      <c r="AN57" s="25">
        <v>0.83333333333333337</v>
      </c>
      <c r="AO57" s="25">
        <v>0.83333333333333337</v>
      </c>
      <c r="AP57" s="25">
        <v>0.83333333333333337</v>
      </c>
      <c r="AQ57" s="25">
        <v>0.83333333333333337</v>
      </c>
      <c r="AR57" s="25">
        <v>0.83333333333333337</v>
      </c>
      <c r="AS57" s="25">
        <v>0.83333333333333337</v>
      </c>
      <c r="AT57" s="25">
        <v>0.83333333333333337</v>
      </c>
      <c r="AU57" s="25">
        <v>0.83333333333333337</v>
      </c>
      <c r="AV57" s="25">
        <v>0.83333333333333337</v>
      </c>
      <c r="AW57" s="25">
        <v>0.83333333333333337</v>
      </c>
      <c r="AX57" s="25">
        <v>0.83333333333333337</v>
      </c>
      <c r="AY57" s="25">
        <v>0.83333333333333337</v>
      </c>
      <c r="AZ57" s="25">
        <v>0.83333333333333337</v>
      </c>
      <c r="BA57" s="25">
        <v>0.83333333333333337</v>
      </c>
      <c r="BB57" s="25">
        <v>0.83333333333333337</v>
      </c>
      <c r="BC57" s="25">
        <v>0.83333333333333337</v>
      </c>
      <c r="BD57" s="25">
        <v>0.83333333333333337</v>
      </c>
      <c r="BE57" s="25">
        <v>0.83333333333333337</v>
      </c>
      <c r="BF57" s="25">
        <v>0.83333333333333337</v>
      </c>
      <c r="BG57" s="25">
        <v>0.83333333333333337</v>
      </c>
      <c r="BH57" s="25">
        <v>0.83333333333333337</v>
      </c>
      <c r="BI57" s="25">
        <v>0.83333333333333337</v>
      </c>
      <c r="BJ57" s="25">
        <v>0.83333333333333337</v>
      </c>
      <c r="BK57" s="25">
        <v>0.83333333333333337</v>
      </c>
      <c r="BL57" s="25">
        <v>0.83333333333333337</v>
      </c>
      <c r="BM57" s="25">
        <v>0.83333333333333337</v>
      </c>
    </row>
    <row r="58" spans="1:65" x14ac:dyDescent="0.25">
      <c r="A58" s="25" t="s">
        <v>390</v>
      </c>
      <c r="B58" s="25" t="s">
        <v>148</v>
      </c>
      <c r="C58" s="25" t="s">
        <v>1446</v>
      </c>
      <c r="D58" s="25" t="s">
        <v>1447</v>
      </c>
      <c r="F58" s="25">
        <v>35.606060606060609</v>
      </c>
      <c r="G58" s="25">
        <v>35.38961038961039</v>
      </c>
      <c r="H58" s="25">
        <v>35.17316017316017</v>
      </c>
      <c r="I58" s="25">
        <v>34.956709956709958</v>
      </c>
      <c r="J58" s="25">
        <v>34.848484848484851</v>
      </c>
      <c r="K58" s="25">
        <v>34.632034632034632</v>
      </c>
      <c r="L58" s="25">
        <v>34.415584415584419</v>
      </c>
      <c r="M58" s="25">
        <v>34.1991341991342</v>
      </c>
      <c r="N58" s="25">
        <v>33.98268398268398</v>
      </c>
      <c r="O58" s="25">
        <v>33.874458874458874</v>
      </c>
      <c r="P58" s="25">
        <v>33.658008658008661</v>
      </c>
      <c r="Q58" s="25">
        <v>33.441558441558442</v>
      </c>
      <c r="R58" s="25">
        <v>33.225108225108222</v>
      </c>
      <c r="S58" s="25">
        <v>22.943722943722943</v>
      </c>
      <c r="T58" s="25">
        <v>12.597402597402596</v>
      </c>
      <c r="U58" s="25">
        <v>12.337662337662337</v>
      </c>
      <c r="V58" s="25">
        <v>12.121212121212121</v>
      </c>
      <c r="W58" s="25">
        <v>11.904761904761903</v>
      </c>
      <c r="X58" s="25">
        <v>11.688311688311687</v>
      </c>
      <c r="Y58" s="25">
        <v>11.601731601731602</v>
      </c>
      <c r="Z58" s="25">
        <v>11.948051948051948</v>
      </c>
      <c r="AA58" s="25">
        <v>12.445887445887447</v>
      </c>
      <c r="AB58" s="25">
        <v>12.554112554112553</v>
      </c>
      <c r="AC58" s="25">
        <v>12.445887445887447</v>
      </c>
      <c r="AD58" s="25">
        <v>11.125541125541126</v>
      </c>
      <c r="AE58" s="25">
        <v>11.168831168831169</v>
      </c>
      <c r="AF58" s="25">
        <v>11.190476190476192</v>
      </c>
      <c r="AG58" s="25">
        <v>11.190476190476192</v>
      </c>
      <c r="AH58" s="25">
        <v>11.298701298701298</v>
      </c>
      <c r="AI58" s="25">
        <v>11.428571428571429</v>
      </c>
      <c r="AJ58" s="25">
        <v>11.493506493506493</v>
      </c>
      <c r="AK58" s="25">
        <v>11.645021645021645</v>
      </c>
      <c r="AL58" s="25">
        <v>11.764069264069263</v>
      </c>
      <c r="AM58" s="25">
        <v>10.757575757575758</v>
      </c>
      <c r="AN58" s="25">
        <v>10.725108225108224</v>
      </c>
      <c r="AO58" s="25">
        <v>10.714285714285714</v>
      </c>
      <c r="AP58" s="25">
        <v>10.616883116883116</v>
      </c>
      <c r="AQ58" s="25">
        <v>10.833333333333334</v>
      </c>
      <c r="AR58" s="25">
        <v>10.941558441558442</v>
      </c>
      <c r="AS58" s="25">
        <v>10.649350649350648</v>
      </c>
      <c r="AT58" s="25">
        <v>10.606060606060606</v>
      </c>
      <c r="AU58" s="25">
        <v>10.822510822510822</v>
      </c>
      <c r="AV58" s="25">
        <v>12.121212121212121</v>
      </c>
      <c r="AW58" s="25">
        <v>12.229437229437229</v>
      </c>
      <c r="AX58" s="25">
        <v>13.311688311688311</v>
      </c>
      <c r="AY58" s="25">
        <v>12.445887445887447</v>
      </c>
      <c r="AZ58" s="25">
        <v>11.883116883116882</v>
      </c>
      <c r="BA58" s="25">
        <v>8.9177489177489182</v>
      </c>
      <c r="BB58" s="25">
        <v>9.4047619047619051</v>
      </c>
      <c r="BC58" s="25">
        <v>8.9393939393939394</v>
      </c>
      <c r="BD58" s="25">
        <v>9.0909090909090917</v>
      </c>
      <c r="BE58" s="25">
        <v>9.2857142857142865</v>
      </c>
      <c r="BF58" s="25">
        <v>8.6287878787878789</v>
      </c>
      <c r="BG58" s="25">
        <v>8.6774891774891767</v>
      </c>
      <c r="BH58" s="25">
        <v>10.647186147186147</v>
      </c>
      <c r="BI58" s="25">
        <v>8.8311688311688314</v>
      </c>
      <c r="BJ58" s="25">
        <v>10.208874458874458</v>
      </c>
      <c r="BK58" s="25">
        <v>11.25595238095238</v>
      </c>
      <c r="BL58" s="25">
        <v>10.417911255411255</v>
      </c>
      <c r="BM58" s="25">
        <v>11.082424242424244</v>
      </c>
    </row>
    <row r="59" spans="1:65" x14ac:dyDescent="0.25">
      <c r="A59" s="25" t="s">
        <v>408</v>
      </c>
      <c r="B59" s="25" t="s">
        <v>407</v>
      </c>
      <c r="C59" s="25" t="s">
        <v>1446</v>
      </c>
      <c r="D59" s="25" t="s">
        <v>1447</v>
      </c>
      <c r="AL59" s="25">
        <v>43.121521936068334</v>
      </c>
      <c r="AM59" s="25">
        <v>42.927397437556621</v>
      </c>
      <c r="AN59" s="25">
        <v>42.720331305810795</v>
      </c>
      <c r="AO59" s="25">
        <v>42.150899443509772</v>
      </c>
      <c r="AP59" s="25">
        <v>42.060308010870969</v>
      </c>
      <c r="AQ59" s="25">
        <v>42.202665976446227</v>
      </c>
      <c r="AR59" s="25">
        <v>42.137957810275658</v>
      </c>
      <c r="AS59" s="25">
        <v>41.969716578232173</v>
      </c>
      <c r="AT59" s="25">
        <v>41.879125145593378</v>
      </c>
      <c r="AU59" s="25">
        <v>35.973728484534753</v>
      </c>
      <c r="AV59" s="25">
        <v>35.709589750226478</v>
      </c>
      <c r="AW59" s="25">
        <v>35.341573906290449</v>
      </c>
      <c r="AX59" s="25">
        <v>35.107688325135904</v>
      </c>
      <c r="AY59" s="25">
        <v>34.141618122977349</v>
      </c>
      <c r="AZ59" s="25">
        <v>33.99715210355987</v>
      </c>
      <c r="BA59" s="25">
        <v>33.664422578974623</v>
      </c>
      <c r="BB59" s="25">
        <v>33.426721905748316</v>
      </c>
      <c r="BC59" s="25">
        <v>32.991454098148388</v>
      </c>
      <c r="BD59" s="25">
        <v>32.650653890975015</v>
      </c>
      <c r="BE59" s="25">
        <v>32.614269066424967</v>
      </c>
      <c r="BF59" s="25">
        <v>32.38798238798239</v>
      </c>
      <c r="BG59" s="25">
        <v>32.232582232582239</v>
      </c>
      <c r="BH59" s="25">
        <v>32.249708586970598</v>
      </c>
      <c r="BI59" s="25">
        <v>32.262660277166169</v>
      </c>
      <c r="BJ59" s="25">
        <v>32.327418728144025</v>
      </c>
      <c r="BK59" s="25">
        <v>32.171998445797179</v>
      </c>
      <c r="BL59" s="25">
        <v>32.179987177079354</v>
      </c>
      <c r="BM59" s="25">
        <v>32.17877335229052</v>
      </c>
    </row>
    <row r="60" spans="1:65" x14ac:dyDescent="0.25">
      <c r="A60" s="25" t="s">
        <v>452</v>
      </c>
      <c r="B60" s="25" t="s">
        <v>43</v>
      </c>
      <c r="C60" s="25" t="s">
        <v>1446</v>
      </c>
      <c r="D60" s="25" t="s">
        <v>1447</v>
      </c>
      <c r="F60" s="25">
        <v>35.001288918168015</v>
      </c>
      <c r="G60" s="25">
        <v>34.9010397273222</v>
      </c>
      <c r="H60" s="25">
        <v>34.843754475410307</v>
      </c>
      <c r="I60" s="25">
        <v>34.832297425027924</v>
      </c>
      <c r="J60" s="25">
        <v>34.809383324263173</v>
      </c>
      <c r="K60" s="25">
        <v>34.815111849454354</v>
      </c>
      <c r="L60" s="25">
        <v>34.511500014321314</v>
      </c>
      <c r="M60" s="25">
        <v>34.462807550196203</v>
      </c>
      <c r="N60" s="25">
        <v>34.374015409732763</v>
      </c>
      <c r="O60" s="25">
        <v>34.233666542548619</v>
      </c>
      <c r="P60" s="25">
        <v>34.270901956291354</v>
      </c>
      <c r="Q60" s="25">
        <v>34.382608197519545</v>
      </c>
      <c r="R60" s="25">
        <v>34.342508521181223</v>
      </c>
      <c r="S60" s="25">
        <v>34.428436399049069</v>
      </c>
      <c r="T60" s="25">
        <v>34.488585913556555</v>
      </c>
      <c r="U60" s="25">
        <v>34.620341992953911</v>
      </c>
      <c r="V60" s="25">
        <v>34.574513791424401</v>
      </c>
      <c r="W60" s="25">
        <v>34.617477730358317</v>
      </c>
      <c r="X60" s="25">
        <v>34.534414115086072</v>
      </c>
      <c r="Y60" s="25">
        <v>34.457079025005008</v>
      </c>
      <c r="Z60" s="25">
        <v>34.382608197519545</v>
      </c>
      <c r="AA60" s="25">
        <v>34.2995445822473</v>
      </c>
      <c r="AB60" s="25">
        <v>34.276630481482542</v>
      </c>
      <c r="AC60" s="25">
        <v>34.233666542548619</v>
      </c>
      <c r="AD60" s="25">
        <v>34.247987855526596</v>
      </c>
      <c r="AE60" s="25">
        <v>34.256580643313377</v>
      </c>
      <c r="AF60" s="25">
        <v>34.213616704379454</v>
      </c>
      <c r="AG60" s="25">
        <v>34.222209492166243</v>
      </c>
      <c r="AH60" s="25">
        <v>34.225073754761837</v>
      </c>
      <c r="AI60" s="25">
        <v>34.288087531864917</v>
      </c>
      <c r="AJ60" s="25">
        <v>33.108011342479877</v>
      </c>
      <c r="AK60" s="25">
        <v>32.844499183685159</v>
      </c>
      <c r="AL60" s="25">
        <v>33.444087992667278</v>
      </c>
      <c r="AM60" s="25">
        <v>33.814557016413168</v>
      </c>
      <c r="AN60" s="25">
        <v>33.901460899455742</v>
      </c>
      <c r="AO60" s="25">
        <v>33.902432037583431</v>
      </c>
      <c r="AP60" s="25">
        <v>33.897722389342498</v>
      </c>
      <c r="AQ60" s="25">
        <v>34.035298836742875</v>
      </c>
      <c r="AR60" s="25">
        <v>33.875866811851687</v>
      </c>
      <c r="AS60" s="25">
        <v>33.82719587333429</v>
      </c>
      <c r="AT60" s="25">
        <v>33.857838922327318</v>
      </c>
      <c r="AU60" s="25">
        <v>33.798658487645469</v>
      </c>
      <c r="AV60" s="25">
        <v>33.906711390155095</v>
      </c>
      <c r="AW60" s="25">
        <v>34.114172663933253</v>
      </c>
      <c r="AX60" s="25">
        <v>34.132354627824292</v>
      </c>
      <c r="AY60" s="25">
        <v>34.027299839412713</v>
      </c>
      <c r="AZ60" s="25">
        <v>34.063727880230594</v>
      </c>
      <c r="BA60" s="25">
        <v>34.225396552218683</v>
      </c>
      <c r="BB60" s="25">
        <v>34.264651042712487</v>
      </c>
      <c r="BC60" s="25">
        <v>33.984565510514386</v>
      </c>
      <c r="BD60" s="25">
        <v>34.068739958687175</v>
      </c>
      <c r="BE60" s="25">
        <v>33.953061341596374</v>
      </c>
      <c r="BF60" s="25">
        <v>34.040357716120155</v>
      </c>
      <c r="BG60" s="25">
        <v>34.018343364860989</v>
      </c>
      <c r="BH60" s="25">
        <v>33.956314854096199</v>
      </c>
      <c r="BI60" s="25">
        <v>33.67013968399359</v>
      </c>
      <c r="BJ60" s="25">
        <v>33.694936600166017</v>
      </c>
      <c r="BK60" s="25">
        <v>33.576621443700269</v>
      </c>
      <c r="BL60" s="25">
        <v>33.52700420733278</v>
      </c>
      <c r="BM60" s="25">
        <v>33.383897650190328</v>
      </c>
    </row>
    <row r="61" spans="1:65" x14ac:dyDescent="0.25">
      <c r="A61" s="25" t="s">
        <v>290</v>
      </c>
      <c r="B61" s="25" t="s">
        <v>173</v>
      </c>
      <c r="C61" s="25" t="s">
        <v>1446</v>
      </c>
      <c r="D61" s="25" t="s">
        <v>1447</v>
      </c>
      <c r="F61" s="25">
        <v>4.3140638481449528E-2</v>
      </c>
      <c r="G61" s="25">
        <v>4.3140638481449528E-2</v>
      </c>
      <c r="H61" s="25">
        <v>4.3140638481449528E-2</v>
      </c>
      <c r="I61" s="25">
        <v>4.3140638481449528E-2</v>
      </c>
      <c r="J61" s="25">
        <v>4.3140638481449528E-2</v>
      </c>
      <c r="K61" s="25">
        <v>4.3140638481449528E-2</v>
      </c>
      <c r="L61" s="25">
        <v>4.3140638481449528E-2</v>
      </c>
      <c r="M61" s="25">
        <v>4.3140638481449528E-2</v>
      </c>
      <c r="N61" s="25">
        <v>4.3140638481449528E-2</v>
      </c>
      <c r="O61" s="25">
        <v>4.3140638481449528E-2</v>
      </c>
      <c r="P61" s="25">
        <v>4.3140638481449528E-2</v>
      </c>
      <c r="Q61" s="25">
        <v>4.3140638481449528E-2</v>
      </c>
      <c r="R61" s="25">
        <v>4.3140638481449528E-2</v>
      </c>
      <c r="S61" s="25">
        <v>4.3140638481449528E-2</v>
      </c>
      <c r="T61" s="25">
        <v>4.3140638481449528E-2</v>
      </c>
      <c r="U61" s="25">
        <v>4.3140638481449528E-2</v>
      </c>
      <c r="V61" s="25">
        <v>4.3140638481449528E-2</v>
      </c>
      <c r="W61" s="25">
        <v>4.3140638481449528E-2</v>
      </c>
      <c r="X61" s="25">
        <v>4.3140638481449528E-2</v>
      </c>
      <c r="Y61" s="25">
        <v>4.3140638481449528E-2</v>
      </c>
      <c r="Z61" s="25">
        <v>4.3140638481449528E-2</v>
      </c>
      <c r="AA61" s="25">
        <v>4.3140638481449528E-2</v>
      </c>
      <c r="AB61" s="25">
        <v>4.3140638481449528E-2</v>
      </c>
      <c r="AC61" s="25">
        <v>4.3140638481449528E-2</v>
      </c>
      <c r="AD61" s="25">
        <v>4.3140638481449528E-2</v>
      </c>
      <c r="AE61" s="25">
        <v>4.3140638481449528E-2</v>
      </c>
      <c r="AF61" s="25">
        <v>4.3140638481449528E-2</v>
      </c>
      <c r="AG61" s="25">
        <v>4.3140638481449528E-2</v>
      </c>
      <c r="AH61" s="25">
        <v>4.3140638481449528E-2</v>
      </c>
      <c r="AI61" s="25">
        <v>4.3140638481449528E-2</v>
      </c>
      <c r="AJ61" s="25">
        <v>4.3140638481449528E-2</v>
      </c>
      <c r="AK61" s="25">
        <v>4.3140638481449528E-2</v>
      </c>
      <c r="AL61" s="25">
        <v>4.3140638481449528E-2</v>
      </c>
      <c r="AM61" s="25">
        <v>4.3140638481449528E-2</v>
      </c>
      <c r="AN61" s="25">
        <v>4.3140638481449528E-2</v>
      </c>
      <c r="AO61" s="25">
        <v>4.3140638481449528E-2</v>
      </c>
      <c r="AP61" s="25">
        <v>4.3140638481449528E-2</v>
      </c>
      <c r="AQ61" s="25">
        <v>4.3140638481449528E-2</v>
      </c>
      <c r="AR61" s="25">
        <v>4.3140638481449528E-2</v>
      </c>
      <c r="AS61" s="25">
        <v>4.3140638481449528E-2</v>
      </c>
      <c r="AT61" s="25">
        <v>4.3140638481449528E-2</v>
      </c>
      <c r="AU61" s="25">
        <v>4.3140638481449528E-2</v>
      </c>
      <c r="AV61" s="25">
        <v>4.3140638481449528E-2</v>
      </c>
      <c r="AW61" s="25">
        <v>4.3140638481449528E-2</v>
      </c>
      <c r="AX61" s="25">
        <v>4.3140638481449528E-2</v>
      </c>
      <c r="AY61" s="25">
        <v>5.6082830025884378E-2</v>
      </c>
      <c r="AZ61" s="25">
        <v>6.4710957722174278E-2</v>
      </c>
      <c r="BA61" s="25">
        <v>5.1768766177739435E-2</v>
      </c>
      <c r="BB61" s="25">
        <v>5.6082830025884378E-2</v>
      </c>
      <c r="BC61" s="25">
        <v>6.9025021570319242E-2</v>
      </c>
      <c r="BD61" s="25">
        <v>8.6281276962899056E-2</v>
      </c>
      <c r="BE61" s="25">
        <v>8.6281276962899056E-2</v>
      </c>
      <c r="BF61" s="25">
        <v>8.6281276962899056E-2</v>
      </c>
      <c r="BG61" s="25">
        <v>8.6281276962899056E-2</v>
      </c>
      <c r="BH61" s="25">
        <v>8.6281276962899056E-2</v>
      </c>
      <c r="BI61" s="25">
        <v>8.6281276962899056E-2</v>
      </c>
      <c r="BJ61" s="25">
        <v>8.6281276962899056E-2</v>
      </c>
      <c r="BK61" s="25">
        <v>8.6281276962899056E-2</v>
      </c>
      <c r="BL61" s="25">
        <v>8.6281276962899056E-2</v>
      </c>
      <c r="BM61" s="25">
        <v>8.6281276962899056E-2</v>
      </c>
    </row>
    <row r="62" spans="1:65" x14ac:dyDescent="0.25">
      <c r="A62" s="25" t="s">
        <v>470</v>
      </c>
      <c r="B62" s="25" t="s">
        <v>250</v>
      </c>
      <c r="C62" s="25" t="s">
        <v>1446</v>
      </c>
      <c r="D62" s="25" t="s">
        <v>1447</v>
      </c>
      <c r="F62" s="25">
        <v>9.3333333333333339</v>
      </c>
      <c r="G62" s="25">
        <v>10.666666666666668</v>
      </c>
      <c r="H62" s="25">
        <v>10.666666666666668</v>
      </c>
      <c r="I62" s="25">
        <v>10.666666666666668</v>
      </c>
      <c r="J62" s="25">
        <v>10.666666666666668</v>
      </c>
      <c r="K62" s="25">
        <v>9.3333333333333339</v>
      </c>
      <c r="L62" s="25">
        <v>9.3333333333333339</v>
      </c>
      <c r="M62" s="25">
        <v>9.3333333333333339</v>
      </c>
      <c r="N62" s="25">
        <v>9.3333333333333339</v>
      </c>
      <c r="O62" s="25">
        <v>9.3333333333333339</v>
      </c>
      <c r="P62" s="25">
        <v>9.3333333333333339</v>
      </c>
      <c r="Q62" s="25">
        <v>9.3333333333333339</v>
      </c>
      <c r="R62" s="25">
        <v>9.3333333333333339</v>
      </c>
      <c r="S62" s="25">
        <v>9.3333333333333339</v>
      </c>
      <c r="T62" s="25">
        <v>9.3333333333333339</v>
      </c>
      <c r="U62" s="25">
        <v>9.3333333333333339</v>
      </c>
      <c r="V62" s="25">
        <v>9.3333333333333339</v>
      </c>
      <c r="W62" s="25">
        <v>9.3333333333333339</v>
      </c>
      <c r="X62" s="25">
        <v>9.3333333333333339</v>
      </c>
      <c r="Y62" s="25">
        <v>9.3333333333333339</v>
      </c>
      <c r="Z62" s="25">
        <v>9.3333333333333339</v>
      </c>
      <c r="AA62" s="25">
        <v>8</v>
      </c>
      <c r="AB62" s="25">
        <v>8</v>
      </c>
      <c r="AC62" s="25">
        <v>8</v>
      </c>
      <c r="AD62" s="25">
        <v>8</v>
      </c>
      <c r="AE62" s="25">
        <v>8</v>
      </c>
      <c r="AF62" s="25">
        <v>8</v>
      </c>
      <c r="AG62" s="25">
        <v>6.666666666666667</v>
      </c>
      <c r="AH62" s="25">
        <v>6.666666666666667</v>
      </c>
      <c r="AI62" s="25">
        <v>6.666666666666667</v>
      </c>
      <c r="AJ62" s="25">
        <v>5.3333333333333339</v>
      </c>
      <c r="AK62" s="25">
        <v>5.3333333333333339</v>
      </c>
      <c r="AL62" s="25">
        <v>5.3333333333333339</v>
      </c>
      <c r="AM62" s="25">
        <v>5.3333333333333339</v>
      </c>
      <c r="AN62" s="25">
        <v>4</v>
      </c>
      <c r="AO62" s="25">
        <v>4</v>
      </c>
      <c r="AP62" s="25">
        <v>4</v>
      </c>
      <c r="AQ62" s="25">
        <v>4</v>
      </c>
      <c r="AR62" s="25">
        <v>5.3333333333333339</v>
      </c>
      <c r="AS62" s="25">
        <v>6.666666666666667</v>
      </c>
      <c r="AT62" s="25">
        <v>6.666666666666667</v>
      </c>
      <c r="AU62" s="25">
        <v>6.666666666666667</v>
      </c>
      <c r="AV62" s="25">
        <v>6.666666666666667</v>
      </c>
      <c r="AW62" s="25">
        <v>6.666666666666667</v>
      </c>
      <c r="AX62" s="25">
        <v>6.666666666666667</v>
      </c>
      <c r="AY62" s="25">
        <v>6.666666666666667</v>
      </c>
      <c r="AZ62" s="25">
        <v>6.666666666666667</v>
      </c>
      <c r="BA62" s="25">
        <v>6.666666666666667</v>
      </c>
      <c r="BB62" s="25">
        <v>8</v>
      </c>
      <c r="BC62" s="25">
        <v>8</v>
      </c>
      <c r="BD62" s="25">
        <v>8</v>
      </c>
      <c r="BE62" s="25">
        <v>8</v>
      </c>
      <c r="BF62" s="25">
        <v>8</v>
      </c>
      <c r="BG62" s="25">
        <v>8</v>
      </c>
      <c r="BH62" s="25">
        <v>8</v>
      </c>
      <c r="BI62" s="25">
        <v>8</v>
      </c>
      <c r="BJ62" s="25">
        <v>8</v>
      </c>
      <c r="BK62" s="25">
        <v>8</v>
      </c>
      <c r="BL62" s="25">
        <v>8</v>
      </c>
      <c r="BM62" s="25">
        <v>8</v>
      </c>
    </row>
    <row r="63" spans="1:65" x14ac:dyDescent="0.25">
      <c r="A63" s="25" t="s">
        <v>417</v>
      </c>
      <c r="B63" s="25" t="s">
        <v>81</v>
      </c>
      <c r="C63" s="25" t="s">
        <v>1446</v>
      </c>
      <c r="D63" s="25" t="s">
        <v>1447</v>
      </c>
      <c r="F63" s="25">
        <v>70.174999999999997</v>
      </c>
      <c r="G63" s="25">
        <v>69.325000000000003</v>
      </c>
      <c r="H63" s="25">
        <v>68.599999999999994</v>
      </c>
      <c r="I63" s="25">
        <v>68.150000000000006</v>
      </c>
      <c r="J63" s="25">
        <v>67.325000000000003</v>
      </c>
      <c r="K63" s="25">
        <v>67.150000000000006</v>
      </c>
      <c r="L63" s="25">
        <v>67.125</v>
      </c>
      <c r="M63" s="25">
        <v>67.349999999999994</v>
      </c>
      <c r="N63" s="25">
        <v>66.95</v>
      </c>
      <c r="O63" s="25">
        <v>66.525000000000006</v>
      </c>
      <c r="P63" s="25">
        <v>66.174999999999997</v>
      </c>
      <c r="Q63" s="25">
        <v>66.275000000000006</v>
      </c>
      <c r="R63" s="25">
        <v>66.325000000000003</v>
      </c>
      <c r="S63" s="25">
        <v>66.025000000000006</v>
      </c>
      <c r="T63" s="25">
        <v>66.25</v>
      </c>
      <c r="U63" s="25">
        <v>66.424999999999997</v>
      </c>
      <c r="V63" s="25">
        <v>65.924999999999997</v>
      </c>
      <c r="W63" s="25">
        <v>66.075000000000003</v>
      </c>
      <c r="X63" s="25">
        <v>66.05</v>
      </c>
      <c r="Y63" s="25">
        <v>65.974999999999994</v>
      </c>
      <c r="Z63" s="25">
        <v>65.924999999999997</v>
      </c>
      <c r="AA63" s="25">
        <v>65.75</v>
      </c>
      <c r="AB63" s="25">
        <v>64.825000000000003</v>
      </c>
      <c r="AC63" s="25">
        <v>65.3</v>
      </c>
      <c r="AD63" s="25">
        <v>65.025000000000006</v>
      </c>
      <c r="AE63" s="25">
        <v>64.849999999999994</v>
      </c>
      <c r="AF63" s="25">
        <v>64.45</v>
      </c>
      <c r="AG63" s="25">
        <v>64</v>
      </c>
      <c r="AH63" s="25">
        <v>63.625</v>
      </c>
      <c r="AI63" s="25">
        <v>64.025000000000006</v>
      </c>
      <c r="AJ63" s="25">
        <v>63.7</v>
      </c>
      <c r="AK63" s="25">
        <v>63.475000000000001</v>
      </c>
      <c r="AL63" s="25">
        <v>63.325000000000003</v>
      </c>
      <c r="AM63" s="25">
        <v>59.125</v>
      </c>
      <c r="AN63" s="25">
        <v>57.975000000000001</v>
      </c>
      <c r="AO63" s="25">
        <v>58.05</v>
      </c>
      <c r="AP63" s="25">
        <v>59.125</v>
      </c>
      <c r="AQ63" s="25">
        <v>59.15</v>
      </c>
      <c r="AR63" s="25">
        <v>57.35</v>
      </c>
      <c r="AS63" s="25">
        <v>57.024999999999999</v>
      </c>
      <c r="AT63" s="25">
        <v>57.3</v>
      </c>
      <c r="AU63" s="25">
        <v>56.9</v>
      </c>
      <c r="AV63" s="25">
        <v>56.65</v>
      </c>
      <c r="AW63" s="25">
        <v>56.725000000000001</v>
      </c>
      <c r="AX63" s="25">
        <v>58.3</v>
      </c>
      <c r="AY63" s="25">
        <v>58.674999999999997</v>
      </c>
      <c r="AZ63" s="25">
        <v>57.65</v>
      </c>
      <c r="BA63" s="25">
        <v>60.05</v>
      </c>
      <c r="BB63" s="25">
        <v>60.774999999999999</v>
      </c>
      <c r="BC63" s="25">
        <v>60.524999999999999</v>
      </c>
      <c r="BD63" s="25">
        <v>62.475000000000001</v>
      </c>
      <c r="BE63" s="25">
        <v>60.45</v>
      </c>
      <c r="BF63" s="25">
        <v>60.19</v>
      </c>
      <c r="BG63" s="25">
        <v>60.8</v>
      </c>
      <c r="BH63" s="25">
        <v>58.791274999999999</v>
      </c>
      <c r="BI63" s="25">
        <v>59.262500000000003</v>
      </c>
      <c r="BJ63" s="25">
        <v>59.185000000000002</v>
      </c>
      <c r="BK63" s="25">
        <v>59.71</v>
      </c>
      <c r="BL63" s="25">
        <v>59.898300000000006</v>
      </c>
      <c r="BM63" s="25">
        <v>59.273249999999997</v>
      </c>
    </row>
    <row r="64" spans="1:65" x14ac:dyDescent="0.25">
      <c r="A64" s="25" t="s">
        <v>471</v>
      </c>
      <c r="B64" s="25" t="s">
        <v>127</v>
      </c>
      <c r="C64" s="25" t="s">
        <v>1446</v>
      </c>
      <c r="D64" s="25" t="s">
        <v>1447</v>
      </c>
      <c r="F64" s="25">
        <v>14.903746636307183</v>
      </c>
      <c r="G64" s="25">
        <v>15.110743117367004</v>
      </c>
      <c r="H64" s="25">
        <v>15.317739598426828</v>
      </c>
      <c r="I64" s="25">
        <v>15.524736079486647</v>
      </c>
      <c r="J64" s="25">
        <v>15.731732560546471</v>
      </c>
      <c r="K64" s="25">
        <v>15.938729041606292</v>
      </c>
      <c r="L64" s="25">
        <v>16.145725522666115</v>
      </c>
      <c r="M64" s="25">
        <v>16.145725522666115</v>
      </c>
      <c r="N64" s="25">
        <v>16.870213206375492</v>
      </c>
      <c r="O64" s="25">
        <v>16.973711446905401</v>
      </c>
      <c r="P64" s="25">
        <v>17.097909335541296</v>
      </c>
      <c r="Q64" s="25">
        <v>17.594700890084869</v>
      </c>
      <c r="R64" s="25">
        <v>17.9051956116746</v>
      </c>
      <c r="S64" s="25">
        <v>18.319188573794246</v>
      </c>
      <c r="T64" s="25">
        <v>18.940178016973711</v>
      </c>
      <c r="U64" s="25">
        <v>19.871662181742909</v>
      </c>
      <c r="V64" s="25">
        <v>20.492651624922374</v>
      </c>
      <c r="W64" s="25">
        <v>21.010142827571933</v>
      </c>
      <c r="X64" s="25">
        <v>21.527634030221488</v>
      </c>
      <c r="Y64" s="25">
        <v>22.148623473400953</v>
      </c>
      <c r="Z64" s="25">
        <v>22.252121713930865</v>
      </c>
      <c r="AA64" s="25">
        <v>22.252121713930865</v>
      </c>
      <c r="AB64" s="25">
        <v>22.252121713930865</v>
      </c>
      <c r="AC64" s="25">
        <v>22.252121713930865</v>
      </c>
      <c r="AD64" s="25">
        <v>22.252121713930865</v>
      </c>
      <c r="AE64" s="25">
        <v>22.252121713930865</v>
      </c>
      <c r="AF64" s="25">
        <v>20.513351273028356</v>
      </c>
      <c r="AG64" s="25">
        <v>20.513351273028356</v>
      </c>
      <c r="AH64" s="25">
        <v>20.596149865452286</v>
      </c>
      <c r="AI64" s="25">
        <v>18.629683295383977</v>
      </c>
      <c r="AJ64" s="25">
        <v>18.629683295383977</v>
      </c>
      <c r="AK64" s="25">
        <v>18.629683295383977</v>
      </c>
      <c r="AL64" s="25">
        <v>18.629683295383977</v>
      </c>
      <c r="AM64" s="25">
        <v>18.629683295383977</v>
      </c>
      <c r="AN64" s="25">
        <v>19.250672738563445</v>
      </c>
      <c r="AO64" s="25">
        <v>19.354170979093354</v>
      </c>
      <c r="AP64" s="25">
        <v>17.801697371144691</v>
      </c>
      <c r="AQ64" s="25">
        <v>18.008693852204512</v>
      </c>
      <c r="AR64" s="25">
        <v>17.594700890084869</v>
      </c>
      <c r="AS64" s="25">
        <v>18.588283999172013</v>
      </c>
      <c r="AT64" s="25">
        <v>18.588283999172013</v>
      </c>
      <c r="AU64" s="25">
        <v>18.588283999172013</v>
      </c>
      <c r="AV64" s="25">
        <v>16.973711446905401</v>
      </c>
      <c r="AW64" s="25">
        <v>16.973711446905401</v>
      </c>
      <c r="AX64" s="25">
        <v>16.973711446905401</v>
      </c>
      <c r="AY64" s="25">
        <v>16.973711446905401</v>
      </c>
      <c r="AZ64" s="25">
        <v>16.973711446905401</v>
      </c>
      <c r="BA64" s="25">
        <v>16.559718484785758</v>
      </c>
      <c r="BB64" s="25">
        <v>16.559718484785758</v>
      </c>
      <c r="BC64" s="25">
        <v>16.559718484785758</v>
      </c>
      <c r="BD64" s="25">
        <v>16.559718484785758</v>
      </c>
      <c r="BE64" s="25">
        <v>16.559718484785758</v>
      </c>
      <c r="BF64" s="25">
        <v>16.559718484785758</v>
      </c>
      <c r="BG64" s="25">
        <v>16.559718484785758</v>
      </c>
      <c r="BH64" s="25">
        <v>18.153591388946388</v>
      </c>
      <c r="BI64" s="25">
        <v>18.153591388946388</v>
      </c>
      <c r="BJ64" s="25">
        <v>18.153591388946388</v>
      </c>
      <c r="BK64" s="25">
        <v>18.153591388946388</v>
      </c>
      <c r="BL64" s="25">
        <v>18.153591388946388</v>
      </c>
      <c r="BM64" s="25">
        <v>18.153591388946388</v>
      </c>
    </row>
    <row r="65" spans="1:65" x14ac:dyDescent="0.25">
      <c r="A65" s="25" t="s">
        <v>321</v>
      </c>
      <c r="B65" s="25" t="s">
        <v>99</v>
      </c>
      <c r="C65" s="25" t="s">
        <v>1446</v>
      </c>
      <c r="D65" s="25" t="s">
        <v>1447</v>
      </c>
      <c r="F65" s="25">
        <v>2.7173411035629416</v>
      </c>
      <c r="G65" s="25">
        <v>2.6451249926524305</v>
      </c>
      <c r="H65" s="25">
        <v>2.6031388816579475</v>
      </c>
      <c r="I65" s="25">
        <v>2.5745883261816993</v>
      </c>
      <c r="J65" s="25">
        <v>2.6043984649877823</v>
      </c>
      <c r="K65" s="25">
        <v>2.6119559649667892</v>
      </c>
      <c r="L65" s="25">
        <v>2.6455448537623756</v>
      </c>
      <c r="M65" s="25">
        <v>2.621192909385575</v>
      </c>
      <c r="N65" s="25">
        <v>2.616994298286127</v>
      </c>
      <c r="O65" s="25">
        <v>2.6232922149352995</v>
      </c>
      <c r="P65" s="25">
        <v>2.6787138814480169</v>
      </c>
      <c r="Q65" s="25">
        <v>2.7332958257408451</v>
      </c>
      <c r="R65" s="25">
        <v>2.7341355479607343</v>
      </c>
      <c r="S65" s="25">
        <v>2.7475711034789692</v>
      </c>
      <c r="T65" s="25">
        <v>2.8739492975723633</v>
      </c>
      <c r="U65" s="25">
        <v>2.9776549917287358</v>
      </c>
      <c r="V65" s="25">
        <v>2.898721103059108</v>
      </c>
      <c r="W65" s="25">
        <v>2.8936827697397702</v>
      </c>
      <c r="X65" s="25">
        <v>2.8743691586823079</v>
      </c>
      <c r="Y65" s="25">
        <v>2.886545130870708</v>
      </c>
      <c r="Z65" s="25">
        <v>2.8907437419701565</v>
      </c>
      <c r="AA65" s="25">
        <v>2.8890642975303771</v>
      </c>
      <c r="AB65" s="25">
        <v>2.7677244367563207</v>
      </c>
      <c r="AC65" s="25">
        <v>2.9033395752685012</v>
      </c>
      <c r="AD65" s="25">
        <v>2.9012402697187767</v>
      </c>
      <c r="AE65" s="25">
        <v>2.9251723529856322</v>
      </c>
      <c r="AF65" s="25">
        <v>2.9679981862000049</v>
      </c>
      <c r="AG65" s="25">
        <v>2.9814337417182397</v>
      </c>
      <c r="AH65" s="25">
        <v>2.9931898527966951</v>
      </c>
      <c r="AI65" s="25">
        <v>2.9730365195193431</v>
      </c>
      <c r="AJ65" s="25">
        <v>3.0481916581994675</v>
      </c>
      <c r="AK65" s="25">
        <v>3.1749897134028067</v>
      </c>
      <c r="AL65" s="25">
        <v>3.1628137412144062</v>
      </c>
      <c r="AM65" s="25">
        <v>3.1393015190574953</v>
      </c>
      <c r="AN65" s="25">
        <v>3.1569356856751787</v>
      </c>
      <c r="AO65" s="25">
        <v>3.1577754078950684</v>
      </c>
      <c r="AP65" s="25">
        <v>3.2119374910779515</v>
      </c>
      <c r="AQ65" s="25">
        <v>3.2165559632873446</v>
      </c>
      <c r="AR65" s="25">
        <v>3.2215942966066828</v>
      </c>
      <c r="AS65" s="25">
        <v>3.2169758243972897</v>
      </c>
      <c r="AT65" s="25">
        <v>3.1838067967116475</v>
      </c>
      <c r="AU65" s="25">
        <v>3.1686917967536337</v>
      </c>
      <c r="AV65" s="25">
        <v>3.1505118106930228</v>
      </c>
      <c r="AW65" s="25">
        <v>3.146019296816613</v>
      </c>
      <c r="AX65" s="25">
        <v>3.1535767967956199</v>
      </c>
      <c r="AY65" s="25">
        <v>3.136362491287882</v>
      </c>
      <c r="AZ65" s="25">
        <v>3.135942630177937</v>
      </c>
      <c r="BA65" s="25">
        <v>3.144339852376834</v>
      </c>
      <c r="BB65" s="25">
        <v>3.146019296816613</v>
      </c>
      <c r="BC65" s="25">
        <v>3.1497980468061169</v>
      </c>
      <c r="BD65" s="25">
        <v>3.1497980468061169</v>
      </c>
      <c r="BE65" s="25">
        <v>3.1516874218008679</v>
      </c>
      <c r="BF65" s="25">
        <v>3.1473628523684365</v>
      </c>
      <c r="BG65" s="25">
        <v>3.1361105746219149</v>
      </c>
      <c r="BH65" s="25">
        <v>3.1330442730758716</v>
      </c>
      <c r="BI65" s="25">
        <v>3.1087343250168682</v>
      </c>
      <c r="BJ65" s="25">
        <v>3.1367000442113562</v>
      </c>
      <c r="BK65" s="25">
        <v>3.1510634447658248</v>
      </c>
      <c r="BL65" s="25">
        <v>3.1510634447658248</v>
      </c>
      <c r="BM65" s="25">
        <v>3.1510634447658248</v>
      </c>
    </row>
    <row r="66" spans="1:65" x14ac:dyDescent="0.25">
      <c r="A66" s="25" t="s">
        <v>1270</v>
      </c>
      <c r="B66" s="25" t="s">
        <v>1269</v>
      </c>
      <c r="C66" s="25" t="s">
        <v>1446</v>
      </c>
      <c r="D66" s="25" t="s">
        <v>1447</v>
      </c>
      <c r="F66" s="25">
        <v>9.9902657868083953</v>
      </c>
      <c r="G66" s="25">
        <v>9.9921587733833785</v>
      </c>
      <c r="H66" s="25">
        <v>9.9932816571776097</v>
      </c>
      <c r="I66" s="25">
        <v>10.004131396517513</v>
      </c>
      <c r="J66" s="25">
        <v>9.9985746255982946</v>
      </c>
      <c r="K66" s="25">
        <v>9.9841494538198408</v>
      </c>
      <c r="L66" s="25">
        <v>9.961939288592994</v>
      </c>
      <c r="M66" s="25">
        <v>9.9420519638936096</v>
      </c>
      <c r="N66" s="25">
        <v>9.9175289838874612</v>
      </c>
      <c r="O66" s="25">
        <v>9.9094814411590555</v>
      </c>
      <c r="P66" s="25">
        <v>9.8366863635769253</v>
      </c>
      <c r="Q66" s="25">
        <v>9.8625183303275765</v>
      </c>
      <c r="R66" s="25">
        <v>9.860961571557004</v>
      </c>
      <c r="S66" s="25">
        <v>9.9512547602882471</v>
      </c>
      <c r="T66" s="25">
        <v>9.8863983240034248</v>
      </c>
      <c r="U66" s="25">
        <v>9.9254872879784273</v>
      </c>
      <c r="V66" s="25">
        <v>9.9781574587388846</v>
      </c>
      <c r="W66" s="25">
        <v>10.000690063217039</v>
      </c>
      <c r="X66" s="25">
        <v>10.008654948422684</v>
      </c>
      <c r="Y66" s="25">
        <v>10.021556295405532</v>
      </c>
      <c r="Z66" s="25">
        <v>10.081134087905523</v>
      </c>
      <c r="AA66" s="25">
        <v>10.412869841597656</v>
      </c>
      <c r="AB66" s="25">
        <v>10.773501847763228</v>
      </c>
      <c r="AC66" s="25">
        <v>11.19860177919761</v>
      </c>
      <c r="AD66" s="25">
        <v>11.701185661324672</v>
      </c>
      <c r="AE66" s="25">
        <v>11.788319467184284</v>
      </c>
      <c r="AF66" s="25">
        <v>11.863688595721872</v>
      </c>
      <c r="AG66" s="25">
        <v>11.920065054771811</v>
      </c>
      <c r="AH66" s="25">
        <v>11.985884586377965</v>
      </c>
      <c r="AI66" s="25">
        <v>12.045249994073767</v>
      </c>
      <c r="AJ66" s="25">
        <v>11.980128925704376</v>
      </c>
      <c r="AK66" s="25">
        <v>11.842680159753813</v>
      </c>
      <c r="AL66" s="25">
        <v>11.73429569569571</v>
      </c>
      <c r="AM66" s="25">
        <v>11.615861187393422</v>
      </c>
      <c r="AN66" s="25">
        <v>11.549495339605514</v>
      </c>
      <c r="AO66" s="25">
        <v>11.553723709370541</v>
      </c>
      <c r="AP66" s="25">
        <v>11.549658589443</v>
      </c>
      <c r="AQ66" s="25">
        <v>11.551509447067223</v>
      </c>
      <c r="AR66" s="25">
        <v>11.621032521536982</v>
      </c>
      <c r="AS66" s="25">
        <v>11.643866620607634</v>
      </c>
      <c r="AT66" s="25">
        <v>11.691115968270513</v>
      </c>
      <c r="AU66" s="25">
        <v>11.691453548912596</v>
      </c>
      <c r="AV66" s="25">
        <v>11.833302242995689</v>
      </c>
      <c r="AW66" s="25">
        <v>11.994958385681564</v>
      </c>
      <c r="AX66" s="25">
        <v>11.902129269733869</v>
      </c>
      <c r="AY66" s="25">
        <v>11.856633067436164</v>
      </c>
      <c r="AZ66" s="25">
        <v>11.903422891503013</v>
      </c>
      <c r="BA66" s="25">
        <v>11.99412680311986</v>
      </c>
      <c r="BB66" s="25">
        <v>12.104019176113624</v>
      </c>
      <c r="BC66" s="25">
        <v>12.07762396864455</v>
      </c>
      <c r="BD66" s="25">
        <v>12.036794151878844</v>
      </c>
      <c r="BE66" s="25">
        <v>12.050823927771761</v>
      </c>
      <c r="BF66" s="25">
        <v>12.053490160224017</v>
      </c>
      <c r="BG66" s="25">
        <v>12.049888421354163</v>
      </c>
      <c r="BH66" s="25">
        <v>12.11803606994059</v>
      </c>
      <c r="BI66" s="25">
        <v>12.200278649613155</v>
      </c>
      <c r="BJ66" s="25">
        <v>12.267412599472177</v>
      </c>
      <c r="BK66" s="25">
        <v>12.260889689037104</v>
      </c>
      <c r="BL66" s="25">
        <v>12.240113478524272</v>
      </c>
      <c r="BM66" s="25">
        <v>12.238110240834493</v>
      </c>
    </row>
    <row r="67" spans="1:65" x14ac:dyDescent="0.25">
      <c r="A67" s="25" t="s">
        <v>1272</v>
      </c>
      <c r="B67" s="25" t="s">
        <v>1271</v>
      </c>
      <c r="C67" s="25" t="s">
        <v>1446</v>
      </c>
      <c r="D67" s="25" t="s">
        <v>1447</v>
      </c>
      <c r="F67" s="25">
        <v>11.563124876924208</v>
      </c>
      <c r="G67" s="25">
        <v>11.629562132229822</v>
      </c>
      <c r="H67" s="25">
        <v>11.709007429578916</v>
      </c>
      <c r="I67" s="25">
        <v>11.75790400766599</v>
      </c>
      <c r="J67" s="25">
        <v>11.842130303761376</v>
      </c>
      <c r="K67" s="25">
        <v>11.894286653720922</v>
      </c>
      <c r="L67" s="25">
        <v>11.959978818312827</v>
      </c>
      <c r="M67" s="25">
        <v>12.008006123900575</v>
      </c>
      <c r="N67" s="25">
        <v>12.009651532560014</v>
      </c>
      <c r="O67" s="25">
        <v>12.003799465912767</v>
      </c>
      <c r="P67" s="25">
        <v>11.981307039992712</v>
      </c>
      <c r="Q67" s="25">
        <v>12.088196511963378</v>
      </c>
      <c r="R67" s="25">
        <v>12.160053914193348</v>
      </c>
      <c r="S67" s="25">
        <v>12.151600506451677</v>
      </c>
      <c r="T67" s="25">
        <v>12.160928625294789</v>
      </c>
      <c r="U67" s="25">
        <v>12.172005828636099</v>
      </c>
      <c r="V67" s="25">
        <v>12.181854216231708</v>
      </c>
      <c r="W67" s="25">
        <v>12.234514569929306</v>
      </c>
      <c r="X67" s="25">
        <v>12.29898779356115</v>
      </c>
      <c r="Y67" s="25">
        <v>12.248654172258636</v>
      </c>
      <c r="Z67" s="25">
        <v>12.249548991958337</v>
      </c>
      <c r="AA67" s="25">
        <v>12.318177369621196</v>
      </c>
      <c r="AB67" s="25">
        <v>12.237887792483864</v>
      </c>
      <c r="AC67" s="25">
        <v>12.353621123689535</v>
      </c>
      <c r="AD67" s="25">
        <v>12.437483605951988</v>
      </c>
      <c r="AE67" s="25">
        <v>12.436248693482272</v>
      </c>
      <c r="AF67" s="25">
        <v>12.568233805971403</v>
      </c>
      <c r="AG67" s="25">
        <v>12.564729455869264</v>
      </c>
      <c r="AH67" s="25">
        <v>12.625582758830836</v>
      </c>
      <c r="AI67" s="25">
        <v>12.620637890176791</v>
      </c>
      <c r="AJ67" s="25">
        <v>12.631369776398193</v>
      </c>
      <c r="AK67" s="25">
        <v>12.443853622711208</v>
      </c>
      <c r="AL67" s="25">
        <v>12.512174900989219</v>
      </c>
      <c r="AM67" s="25">
        <v>12.501662255410666</v>
      </c>
      <c r="AN67" s="25">
        <v>12.538372797251311</v>
      </c>
      <c r="AO67" s="25">
        <v>12.546298875242881</v>
      </c>
      <c r="AP67" s="25">
        <v>12.610003527596579</v>
      </c>
      <c r="AQ67" s="25">
        <v>12.645643959585904</v>
      </c>
      <c r="AR67" s="25">
        <v>12.676900462485461</v>
      </c>
      <c r="AS67" s="25">
        <v>12.617296952845585</v>
      </c>
      <c r="AT67" s="25">
        <v>12.633692248540394</v>
      </c>
      <c r="AU67" s="25">
        <v>12.648385634874337</v>
      </c>
      <c r="AV67" s="25">
        <v>12.789144101939728</v>
      </c>
      <c r="AW67" s="25">
        <v>12.884409266937833</v>
      </c>
      <c r="AX67" s="25">
        <v>12.88044643157877</v>
      </c>
      <c r="AY67" s="25">
        <v>12.872489473636367</v>
      </c>
      <c r="AZ67" s="25">
        <v>12.924159265259988</v>
      </c>
      <c r="BA67" s="25">
        <v>12.824580730453674</v>
      </c>
      <c r="BB67" s="25">
        <v>12.813577455930398</v>
      </c>
      <c r="BC67" s="25">
        <v>12.881925797010291</v>
      </c>
      <c r="BD67" s="25">
        <v>12.885658020688249</v>
      </c>
      <c r="BE67" s="25">
        <v>12.902929544463126</v>
      </c>
      <c r="BF67" s="25">
        <v>12.88599382356422</v>
      </c>
      <c r="BG67" s="25">
        <v>12.84284943936191</v>
      </c>
      <c r="BH67" s="25">
        <v>12.815917975444778</v>
      </c>
      <c r="BI67" s="25">
        <v>12.799013453138546</v>
      </c>
      <c r="BJ67" s="25">
        <v>12.751670296252698</v>
      </c>
      <c r="BK67" s="25">
        <v>12.710420273668749</v>
      </c>
      <c r="BL67" s="25">
        <v>12.66284685469647</v>
      </c>
      <c r="BM67" s="25">
        <v>12.712551225914842</v>
      </c>
    </row>
    <row r="68" spans="1:65" x14ac:dyDescent="0.25">
      <c r="A68" s="25" t="s">
        <v>730</v>
      </c>
      <c r="B68" s="25" t="s">
        <v>39</v>
      </c>
      <c r="C68" s="25" t="s">
        <v>1446</v>
      </c>
      <c r="D68" s="25" t="s">
        <v>1447</v>
      </c>
      <c r="F68" s="25">
        <v>7.5849834561508445</v>
      </c>
      <c r="G68" s="25">
        <v>7.6294494633935761</v>
      </c>
      <c r="H68" s="25">
        <v>7.6231293275766658</v>
      </c>
      <c r="I68" s="25">
        <v>7.6691232773583868</v>
      </c>
      <c r="J68" s="25">
        <v>7.7086566515006867</v>
      </c>
      <c r="K68" s="25">
        <v>7.75844762536369</v>
      </c>
      <c r="L68" s="25">
        <v>7.7609043051709188</v>
      </c>
      <c r="M68" s="25">
        <v>7.831639734084141</v>
      </c>
      <c r="N68" s="25">
        <v>7.7363659732474863</v>
      </c>
      <c r="O68" s="25">
        <v>7.6848570437670674</v>
      </c>
      <c r="P68" s="25">
        <v>7.5661337372018478</v>
      </c>
      <c r="Q68" s="25">
        <v>7.5863121082749707</v>
      </c>
      <c r="R68" s="25">
        <v>7.4945932216318614</v>
      </c>
      <c r="S68" s="25">
        <v>7.545136020088977</v>
      </c>
      <c r="T68" s="25">
        <v>7.4486129123900762</v>
      </c>
      <c r="U68" s="25">
        <v>7.5076666281101199</v>
      </c>
      <c r="V68" s="25">
        <v>7.5562238287224428</v>
      </c>
      <c r="W68" s="25">
        <v>7.6424461922715334</v>
      </c>
      <c r="X68" s="25">
        <v>7.6705694414142203</v>
      </c>
      <c r="Y68" s="25">
        <v>7.6972007892550183</v>
      </c>
      <c r="Z68" s="25">
        <v>7.7502875213289775</v>
      </c>
      <c r="AA68" s="25">
        <v>8.0155026990760607</v>
      </c>
      <c r="AB68" s="25">
        <v>8.2436574823763511</v>
      </c>
      <c r="AC68" s="25">
        <v>8.6217705515095293</v>
      </c>
      <c r="AD68" s="25">
        <v>8.9157701514693599</v>
      </c>
      <c r="AE68" s="25">
        <v>8.9622556535967774</v>
      </c>
      <c r="AF68" s="25">
        <v>8.9683012753895195</v>
      </c>
      <c r="AG68" s="25">
        <v>8.9396360273423863</v>
      </c>
      <c r="AH68" s="25">
        <v>8.9566804501423647</v>
      </c>
      <c r="AI68" s="25">
        <v>8.9743797979298563</v>
      </c>
      <c r="AJ68" s="25">
        <v>8.9277053460472189</v>
      </c>
      <c r="AK68" s="25">
        <v>8.7836447428882476</v>
      </c>
      <c r="AL68" s="25">
        <v>8.7407163448965939</v>
      </c>
      <c r="AM68" s="25">
        <v>8.6818089545268222</v>
      </c>
      <c r="AN68" s="25">
        <v>8.5883017774535837</v>
      </c>
      <c r="AO68" s="25">
        <v>8.6839266621744748</v>
      </c>
      <c r="AP68" s="25">
        <v>8.7485597217137521</v>
      </c>
      <c r="AQ68" s="25">
        <v>8.7656086189606306</v>
      </c>
      <c r="AR68" s="25">
        <v>8.8764710645430362</v>
      </c>
      <c r="AS68" s="25">
        <v>8.913992795682093</v>
      </c>
      <c r="AT68" s="25">
        <v>8.9719958246675695</v>
      </c>
      <c r="AU68" s="25">
        <v>8.9095957053363524</v>
      </c>
      <c r="AV68" s="25">
        <v>8.9785769192043947</v>
      </c>
      <c r="AW68" s="25">
        <v>9.1853665433913623</v>
      </c>
      <c r="AX68" s="25">
        <v>9.1509534258757679</v>
      </c>
      <c r="AY68" s="25">
        <v>9.0298762231302589</v>
      </c>
      <c r="AZ68" s="25">
        <v>9.0149396429747704</v>
      </c>
      <c r="BA68" s="25">
        <v>9.1086213067554027</v>
      </c>
      <c r="BB68" s="25">
        <v>9.3078852060481427</v>
      </c>
      <c r="BC68" s="25">
        <v>9.226905318265711</v>
      </c>
      <c r="BD68" s="25">
        <v>9.4462730369308705</v>
      </c>
      <c r="BE68" s="25">
        <v>9.4556436339787684</v>
      </c>
      <c r="BF68" s="25">
        <v>9.4403024118953027</v>
      </c>
      <c r="BG68" s="25">
        <v>9.4684486137440995</v>
      </c>
      <c r="BH68" s="25">
        <v>9.4716621791911244</v>
      </c>
      <c r="BI68" s="25">
        <v>9.4792772201850646</v>
      </c>
      <c r="BJ68" s="25">
        <v>9.5477142727679372</v>
      </c>
      <c r="BK68" s="25">
        <v>9.551816954031775</v>
      </c>
      <c r="BL68" s="25">
        <v>9.5217963984314302</v>
      </c>
      <c r="BM68" s="25">
        <v>9.5212813151672275</v>
      </c>
    </row>
    <row r="69" spans="1:65" x14ac:dyDescent="0.25">
      <c r="A69" s="25" t="s">
        <v>1274</v>
      </c>
      <c r="B69" s="25" t="s">
        <v>1273</v>
      </c>
      <c r="C69" s="25" t="s">
        <v>1446</v>
      </c>
      <c r="D69" s="25" t="s">
        <v>1447</v>
      </c>
      <c r="AK69" s="25">
        <v>11.207764328997767</v>
      </c>
      <c r="AL69" s="25">
        <v>11.104598537994868</v>
      </c>
      <c r="AM69" s="25">
        <v>11.056588849399619</v>
      </c>
      <c r="AN69" s="25">
        <v>11.017776578208935</v>
      </c>
      <c r="AO69" s="25">
        <v>10.878913237668996</v>
      </c>
      <c r="AP69" s="25">
        <v>10.910914962340536</v>
      </c>
      <c r="AQ69" s="25">
        <v>10.796476805257738</v>
      </c>
      <c r="AR69" s="25">
        <v>10.728394364024052</v>
      </c>
      <c r="AS69" s="25">
        <v>10.591274943014431</v>
      </c>
      <c r="AT69" s="25">
        <v>10.517888663608739</v>
      </c>
      <c r="AU69" s="25">
        <v>10.449173514132013</v>
      </c>
      <c r="AV69" s="25">
        <v>10.37229677985049</v>
      </c>
      <c r="AW69" s="25">
        <v>10.362652355340913</v>
      </c>
      <c r="AX69" s="25">
        <v>10.333412388550531</v>
      </c>
      <c r="AY69" s="25">
        <v>10.363236360780069</v>
      </c>
      <c r="AZ69" s="25">
        <v>10.315357765924896</v>
      </c>
      <c r="BA69" s="25">
        <v>10.294706725424561</v>
      </c>
      <c r="BB69" s="25">
        <v>10.289045839033637</v>
      </c>
      <c r="BC69" s="25">
        <v>10.291755013674063</v>
      </c>
      <c r="BD69" s="25">
        <v>10.276368351864161</v>
      </c>
      <c r="BE69" s="25">
        <v>10.28300903907112</v>
      </c>
      <c r="BF69" s="25">
        <v>10.303310508033512</v>
      </c>
      <c r="BG69" s="25">
        <v>10.312640998990647</v>
      </c>
      <c r="BH69" s="25">
        <v>10.318117913782586</v>
      </c>
      <c r="BI69" s="25">
        <v>10.311698015247012</v>
      </c>
      <c r="BJ69" s="25">
        <v>10.299909833715224</v>
      </c>
      <c r="BK69" s="25">
        <v>10.290589596007118</v>
      </c>
      <c r="BL69" s="25">
        <v>10.269275104421888</v>
      </c>
      <c r="BM69" s="25">
        <v>10.275511154392815</v>
      </c>
    </row>
    <row r="70" spans="1:65" x14ac:dyDescent="0.25">
      <c r="A70" s="25" t="s">
        <v>755</v>
      </c>
      <c r="B70" s="25" t="s">
        <v>38</v>
      </c>
      <c r="C70" s="25" t="s">
        <v>1446</v>
      </c>
      <c r="D70" s="25" t="s">
        <v>1447</v>
      </c>
      <c r="AK70" s="25">
        <v>13.543312316426656</v>
      </c>
      <c r="AL70" s="25">
        <v>13.546279862474602</v>
      </c>
      <c r="AM70" s="25">
        <v>13.477771534720031</v>
      </c>
      <c r="AN70" s="25">
        <v>13.391322515339766</v>
      </c>
      <c r="AO70" s="25">
        <v>13.284759840972432</v>
      </c>
      <c r="AP70" s="25">
        <v>13.306994873214322</v>
      </c>
      <c r="AQ70" s="25">
        <v>13.196473691951931</v>
      </c>
      <c r="AR70" s="25">
        <v>13.115621189413526</v>
      </c>
      <c r="AS70" s="25">
        <v>12.971746304756198</v>
      </c>
      <c r="AT70" s="25">
        <v>12.815057378017038</v>
      </c>
      <c r="AU70" s="25">
        <v>12.713734265681751</v>
      </c>
      <c r="AV70" s="25">
        <v>12.613640808547716</v>
      </c>
      <c r="AW70" s="25">
        <v>12.59752826536741</v>
      </c>
      <c r="AX70" s="25">
        <v>12.557734068383652</v>
      </c>
      <c r="AY70" s="25">
        <v>12.561909746798772</v>
      </c>
      <c r="AZ70" s="25">
        <v>12.467960259312676</v>
      </c>
      <c r="BA70" s="25">
        <v>12.472678321041167</v>
      </c>
      <c r="BB70" s="25">
        <v>12.458995112402825</v>
      </c>
      <c r="BC70" s="25">
        <v>12.419520701949107</v>
      </c>
      <c r="BD70" s="25">
        <v>12.399284595194565</v>
      </c>
      <c r="BE70" s="25">
        <v>12.414459477880198</v>
      </c>
      <c r="BF70" s="25">
        <v>12.398785677227551</v>
      </c>
      <c r="BG70" s="25">
        <v>12.400694348579435</v>
      </c>
      <c r="BH70" s="25">
        <v>12.385673875065205</v>
      </c>
      <c r="BI70" s="25">
        <v>12.367322068994323</v>
      </c>
      <c r="BJ70" s="25">
        <v>12.359422406441839</v>
      </c>
      <c r="BK70" s="25">
        <v>12.329554731742482</v>
      </c>
      <c r="BL70" s="25">
        <v>12.333490123550977</v>
      </c>
      <c r="BM70" s="25">
        <v>12.30405807468858</v>
      </c>
    </row>
    <row r="71" spans="1:65" x14ac:dyDescent="0.25">
      <c r="A71" s="25" t="s">
        <v>506</v>
      </c>
      <c r="B71" s="25" t="s">
        <v>128</v>
      </c>
      <c r="C71" s="25" t="s">
        <v>1446</v>
      </c>
      <c r="D71" s="25" t="s">
        <v>1447</v>
      </c>
      <c r="F71" s="25">
        <v>6.1587920820690654</v>
      </c>
      <c r="G71" s="25">
        <v>6.1587920820690654</v>
      </c>
      <c r="H71" s="25">
        <v>6.1768530559167747</v>
      </c>
      <c r="I71" s="25">
        <v>6.1768530559167747</v>
      </c>
      <c r="J71" s="25">
        <v>6.1949140297644849</v>
      </c>
      <c r="K71" s="25">
        <v>6.1949140297644849</v>
      </c>
      <c r="L71" s="25">
        <v>6.2129750036121951</v>
      </c>
      <c r="M71" s="25">
        <v>6.1949140297644849</v>
      </c>
      <c r="N71" s="25">
        <v>6.2129750036121951</v>
      </c>
      <c r="O71" s="25">
        <v>6.2310359774599045</v>
      </c>
      <c r="P71" s="25">
        <v>6.2490969513076147</v>
      </c>
      <c r="Q71" s="25">
        <v>6.267157925155324</v>
      </c>
      <c r="R71" s="25">
        <v>6.2852188990030342</v>
      </c>
      <c r="S71" s="25">
        <v>6.3321774310070804</v>
      </c>
      <c r="T71" s="25">
        <v>6.2129750036121951</v>
      </c>
      <c r="U71" s="25">
        <v>6.0684872128305161</v>
      </c>
      <c r="V71" s="25">
        <v>5.9601213697442565</v>
      </c>
      <c r="W71" s="25">
        <v>5.8156335789625775</v>
      </c>
      <c r="X71" s="25">
        <v>5.707267735876318</v>
      </c>
      <c r="Y71" s="25">
        <v>5.5700043346337234</v>
      </c>
      <c r="Z71" s="25">
        <v>5.7795116312671579</v>
      </c>
      <c r="AA71" s="25">
        <v>5.6061262823291429</v>
      </c>
      <c r="AB71" s="25">
        <v>5.6350238404854789</v>
      </c>
      <c r="AC71" s="25">
        <v>5.6892067620286086</v>
      </c>
      <c r="AD71" s="25">
        <v>5.7433896835717384</v>
      </c>
      <c r="AE71" s="25">
        <v>5.7975726051148682</v>
      </c>
      <c r="AF71" s="25">
        <v>5.8373067475798299</v>
      </c>
      <c r="AG71" s="25">
        <v>5.8698165005057072</v>
      </c>
      <c r="AH71" s="25">
        <v>5.7181043201849437</v>
      </c>
      <c r="AI71" s="25">
        <v>5.7939604103453259</v>
      </c>
      <c r="AJ71" s="25">
        <v>5.938448201127005</v>
      </c>
      <c r="AK71" s="25">
        <v>5.8987140586620432</v>
      </c>
      <c r="AL71" s="25">
        <v>5.6675335934113562</v>
      </c>
      <c r="AM71" s="25">
        <v>5.8553677214275393</v>
      </c>
      <c r="AN71" s="25">
        <v>5.6855945672590664</v>
      </c>
      <c r="AO71" s="25">
        <v>5.8047969946539517</v>
      </c>
      <c r="AP71" s="25">
        <v>5.8120213841930353</v>
      </c>
      <c r="AQ71" s="25">
        <v>6.4503140602351419</v>
      </c>
      <c r="AR71" s="25">
        <v>6.4825253664036078</v>
      </c>
      <c r="AS71" s="25">
        <v>6.5066838460299561</v>
      </c>
      <c r="AT71" s="25">
        <v>6.0396199065872116</v>
      </c>
      <c r="AU71" s="25">
        <v>5.4759220486390721</v>
      </c>
      <c r="AV71" s="25">
        <v>5.2303108391045257</v>
      </c>
      <c r="AW71" s="25">
        <v>5.1417297471412464</v>
      </c>
      <c r="AX71" s="25">
        <v>5.2182315992913519</v>
      </c>
      <c r="AY71" s="25">
        <v>4.964567563214688</v>
      </c>
      <c r="AZ71" s="25">
        <v>4.8115638589144787</v>
      </c>
      <c r="BA71" s="25">
        <v>4.9766468030278626</v>
      </c>
      <c r="BB71" s="25">
        <v>4.8292800773071347</v>
      </c>
      <c r="BC71" s="25">
        <v>4.7769367047833793</v>
      </c>
      <c r="BD71" s="25">
        <v>4.6533258173618943</v>
      </c>
      <c r="BE71" s="25">
        <v>4.6219197938476402</v>
      </c>
      <c r="BF71" s="25">
        <v>4.8075374456434208</v>
      </c>
      <c r="BG71" s="25">
        <v>3.9056208729263973</v>
      </c>
      <c r="BH71" s="25">
        <v>4.3002093734900955</v>
      </c>
      <c r="BI71" s="25">
        <v>3.929779352552746</v>
      </c>
      <c r="BJ71" s="25">
        <v>4.1592849090030599</v>
      </c>
      <c r="BK71" s="25">
        <v>3.897568046384281</v>
      </c>
      <c r="BL71" s="25">
        <v>3.9821227250765019</v>
      </c>
      <c r="BM71" s="25">
        <v>4.1794169753583503</v>
      </c>
    </row>
    <row r="72" spans="1:65" x14ac:dyDescent="0.25">
      <c r="A72" s="25" t="s">
        <v>322</v>
      </c>
      <c r="B72" s="25" t="s">
        <v>82</v>
      </c>
      <c r="C72" s="25" t="s">
        <v>1446</v>
      </c>
      <c r="D72" s="25" t="s">
        <v>1447</v>
      </c>
      <c r="F72" s="25">
        <v>2.5104224220201918</v>
      </c>
      <c r="G72" s="25">
        <v>2.4441207494098149</v>
      </c>
      <c r="H72" s="25">
        <v>2.424029333467276</v>
      </c>
      <c r="I72" s="25">
        <v>2.4330704706414186</v>
      </c>
      <c r="J72" s="25">
        <v>2.5938017981817265</v>
      </c>
      <c r="K72" s="25">
        <v>2.6952634486915468</v>
      </c>
      <c r="L72" s="25">
        <v>2.7063137274599427</v>
      </c>
      <c r="M72" s="25">
        <v>2.6992817318800544</v>
      </c>
      <c r="N72" s="25">
        <v>2.7374554221708776</v>
      </c>
      <c r="O72" s="25">
        <v>2.7374554221708776</v>
      </c>
      <c r="P72" s="25">
        <v>2.747501130142147</v>
      </c>
      <c r="Q72" s="25">
        <v>2.7374554221708776</v>
      </c>
      <c r="R72" s="25">
        <v>2.7354462805766238</v>
      </c>
      <c r="S72" s="25">
        <v>2.7193731478225924</v>
      </c>
      <c r="T72" s="25">
        <v>2.703300015068562</v>
      </c>
      <c r="U72" s="25">
        <v>2.6078657893415036</v>
      </c>
      <c r="V72" s="25">
        <v>2.5104224220201918</v>
      </c>
      <c r="W72" s="25">
        <v>2.4059470591189913</v>
      </c>
      <c r="X72" s="25">
        <v>2.314531116580441</v>
      </c>
      <c r="Y72" s="25">
        <v>2.2964488422321563</v>
      </c>
      <c r="Z72" s="25">
        <v>2.3175448289718221</v>
      </c>
      <c r="AA72" s="25">
        <v>2.2916670852378322</v>
      </c>
      <c r="AB72" s="25">
        <v>2.2750916670852375</v>
      </c>
      <c r="AC72" s="25">
        <v>2.2856597518710129</v>
      </c>
      <c r="AD72" s="25">
        <v>2.3155356873775679</v>
      </c>
      <c r="AE72" s="25">
        <v>2.3285951077402181</v>
      </c>
      <c r="AF72" s="25">
        <v>2.2984579838264101</v>
      </c>
      <c r="AG72" s="25">
        <v>2.3205585413632024</v>
      </c>
      <c r="AH72" s="25">
        <v>2.3064945502034253</v>
      </c>
      <c r="AI72" s="25">
        <v>2.2944397006379025</v>
      </c>
      <c r="AJ72" s="25">
        <v>2.2773619970867447</v>
      </c>
      <c r="AK72" s="25">
        <v>2.6272339143101111</v>
      </c>
      <c r="AL72" s="25">
        <v>2.6281380280275251</v>
      </c>
      <c r="AM72" s="25">
        <v>2.6246019388216384</v>
      </c>
      <c r="AN72" s="25">
        <v>2.8298759355065548</v>
      </c>
      <c r="AO72" s="25">
        <v>2.722848962780652</v>
      </c>
      <c r="AP72" s="25">
        <v>2.7916218795519616</v>
      </c>
      <c r="AQ72" s="25">
        <v>2.8063890702697272</v>
      </c>
      <c r="AR72" s="25">
        <v>3.007684966598021</v>
      </c>
      <c r="AS72" s="25">
        <v>2.8138028027525239</v>
      </c>
      <c r="AT72" s="25">
        <v>2.8740770505801394</v>
      </c>
      <c r="AU72" s="25">
        <v>2.9494198603646589</v>
      </c>
      <c r="AV72" s="25">
        <v>2.9192827364508513</v>
      </c>
      <c r="AW72" s="25">
        <v>2.9785524134813399</v>
      </c>
      <c r="AX72" s="25">
        <v>2.5747149530363154</v>
      </c>
      <c r="AY72" s="25">
        <v>2.6169069265156462</v>
      </c>
      <c r="AZ72" s="25">
        <v>2.5757195238334423</v>
      </c>
      <c r="BA72" s="25">
        <v>2.6540760460093424</v>
      </c>
      <c r="BB72" s="25">
        <v>2.8971821789140586</v>
      </c>
      <c r="BC72" s="25">
        <v>2.8861319001456627</v>
      </c>
      <c r="BD72" s="25">
        <v>2.8208347983324127</v>
      </c>
      <c r="BE72" s="25">
        <v>2.8419307850720781</v>
      </c>
      <c r="BF72" s="25">
        <v>2.720347581495806</v>
      </c>
      <c r="BG72" s="25">
        <v>2.6522577728665429</v>
      </c>
      <c r="BH72" s="25">
        <v>2.8789764428148077</v>
      </c>
      <c r="BI72" s="25">
        <v>2.7995031392837411</v>
      </c>
      <c r="BJ72" s="25">
        <v>2.9252788186247427</v>
      </c>
      <c r="BK72" s="25">
        <v>3.0629363604400019</v>
      </c>
      <c r="BL72" s="25">
        <v>3.2337133959515798</v>
      </c>
      <c r="BM72" s="25">
        <v>3.3803807323321111</v>
      </c>
    </row>
    <row r="73" spans="1:65" x14ac:dyDescent="0.25">
      <c r="A73" s="25" t="s">
        <v>1275</v>
      </c>
      <c r="B73" s="25" t="s">
        <v>599</v>
      </c>
      <c r="C73" s="25" t="s">
        <v>1446</v>
      </c>
      <c r="D73" s="25" t="s">
        <v>1447</v>
      </c>
      <c r="F73" s="25">
        <v>30.00905397429359</v>
      </c>
      <c r="G73" s="25">
        <v>29.972788959718002</v>
      </c>
      <c r="H73" s="25">
        <v>29.91196524452689</v>
      </c>
      <c r="I73" s="25">
        <v>29.582100964092724</v>
      </c>
      <c r="J73" s="25">
        <v>29.446987179539658</v>
      </c>
      <c r="K73" s="25">
        <v>29.064649142123656</v>
      </c>
      <c r="L73" s="25">
        <v>28.928348353707506</v>
      </c>
      <c r="M73" s="25">
        <v>28.689187540880003</v>
      </c>
      <c r="N73" s="25">
        <v>28.692625758966177</v>
      </c>
      <c r="O73" s="25">
        <v>28.325350391261033</v>
      </c>
      <c r="P73" s="25">
        <v>27.396008228801954</v>
      </c>
      <c r="Q73" s="25">
        <v>27.287540634416725</v>
      </c>
      <c r="R73" s="25">
        <v>27.112109649686509</v>
      </c>
      <c r="S73" s="25">
        <v>27.116249218205098</v>
      </c>
      <c r="T73" s="25">
        <v>27.055280117365051</v>
      </c>
      <c r="U73" s="25">
        <v>26.939157957129922</v>
      </c>
      <c r="V73" s="25">
        <v>26.950827832326191</v>
      </c>
      <c r="W73" s="25">
        <v>27.057984113806842</v>
      </c>
      <c r="X73" s="25">
        <v>27.034294682600827</v>
      </c>
      <c r="Y73" s="25">
        <v>26.94734273887186</v>
      </c>
      <c r="Z73" s="25">
        <v>26.961739900753479</v>
      </c>
      <c r="AA73" s="25">
        <v>26.979997592932062</v>
      </c>
      <c r="AB73" s="25">
        <v>26.807451849862616</v>
      </c>
      <c r="AC73" s="25">
        <v>26.877876326456757</v>
      </c>
      <c r="AD73" s="25">
        <v>26.851226427529877</v>
      </c>
      <c r="AE73" s="25">
        <v>26.88978895408767</v>
      </c>
      <c r="AF73" s="25">
        <v>26.961755962249661</v>
      </c>
      <c r="AG73" s="25">
        <v>26.764522148071915</v>
      </c>
      <c r="AH73" s="25">
        <v>26.730217055444072</v>
      </c>
      <c r="AI73" s="25">
        <v>26.684899946208958</v>
      </c>
      <c r="AJ73" s="25">
        <v>26.444559613490497</v>
      </c>
      <c r="AK73" s="25">
        <v>26.687889201790114</v>
      </c>
      <c r="AL73" s="25">
        <v>26.722530189712703</v>
      </c>
      <c r="AM73" s="25">
        <v>26.543860048695013</v>
      </c>
      <c r="AN73" s="25">
        <v>25.986290521612087</v>
      </c>
      <c r="AO73" s="25">
        <v>26.130771094764818</v>
      </c>
      <c r="AP73" s="25">
        <v>26.011456017993886</v>
      </c>
      <c r="AQ73" s="25">
        <v>25.850072417690452</v>
      </c>
      <c r="AR73" s="25">
        <v>25.786795699904374</v>
      </c>
      <c r="AS73" s="25">
        <v>25.73465993643838</v>
      </c>
      <c r="AT73" s="25">
        <v>24.975119049402885</v>
      </c>
      <c r="AU73" s="25">
        <v>24.872854122309406</v>
      </c>
      <c r="AV73" s="25">
        <v>24.730763004818037</v>
      </c>
      <c r="AW73" s="25">
        <v>24.770435996545217</v>
      </c>
      <c r="AX73" s="25">
        <v>24.756378797324935</v>
      </c>
      <c r="AY73" s="25">
        <v>24.46277751578538</v>
      </c>
      <c r="AZ73" s="25">
        <v>24.260888317782399</v>
      </c>
      <c r="BA73" s="25">
        <v>24.395813108622782</v>
      </c>
      <c r="BB73" s="25">
        <v>24.253163327259511</v>
      </c>
      <c r="BC73" s="25">
        <v>24.267620083607063</v>
      </c>
      <c r="BD73" s="25">
        <v>24.106120010266185</v>
      </c>
      <c r="BE73" s="25">
        <v>24.318461798489597</v>
      </c>
      <c r="BF73" s="25">
        <v>24.088727818405356</v>
      </c>
      <c r="BG73" s="25">
        <v>24.002767975313134</v>
      </c>
      <c r="BH73" s="25">
        <v>23.929934930696696</v>
      </c>
      <c r="BI73" s="25">
        <v>23.880151069393449</v>
      </c>
      <c r="BJ73" s="25">
        <v>23.883825029160729</v>
      </c>
      <c r="BK73" s="25">
        <v>23.593526885131109</v>
      </c>
      <c r="BL73" s="25">
        <v>23.66452553973237</v>
      </c>
      <c r="BM73" s="25">
        <v>23.518947562053892</v>
      </c>
    </row>
    <row r="74" spans="1:65" x14ac:dyDescent="0.25">
      <c r="A74" s="25" t="s">
        <v>291</v>
      </c>
      <c r="B74" s="25" t="s">
        <v>240</v>
      </c>
      <c r="C74" s="25" t="s">
        <v>1446</v>
      </c>
      <c r="D74" s="25" t="s">
        <v>1447</v>
      </c>
      <c r="AL74" s="25">
        <v>4.9306930693069306</v>
      </c>
      <c r="AM74" s="25">
        <v>4.3267326732673261</v>
      </c>
      <c r="AN74" s="25">
        <v>4.336633663366336</v>
      </c>
      <c r="AO74" s="25">
        <v>3.6534653465346532</v>
      </c>
      <c r="AP74" s="25">
        <v>3.8712871287128712</v>
      </c>
      <c r="AQ74" s="25">
        <v>4.9306930693069306</v>
      </c>
      <c r="AR74" s="25">
        <v>4.9306930693069306</v>
      </c>
      <c r="AS74" s="25">
        <v>5.544554455445545</v>
      </c>
      <c r="AT74" s="25">
        <v>5.5643564356435649</v>
      </c>
      <c r="AU74" s="25">
        <v>5.5643564356435649</v>
      </c>
      <c r="AV74" s="25">
        <v>5.9108910891089108</v>
      </c>
      <c r="AW74" s="25">
        <v>4.9428585303054886</v>
      </c>
      <c r="AX74" s="25">
        <v>5.1228946906534265</v>
      </c>
      <c r="AY74" s="25">
        <v>5.5370056225647559</v>
      </c>
      <c r="AZ74" s="25">
        <v>5.5356983720568662</v>
      </c>
      <c r="BA74" s="25">
        <v>5.5345602974401569</v>
      </c>
      <c r="BB74" s="25">
        <v>5.6992014972677874</v>
      </c>
      <c r="BC74" s="25">
        <v>5.6994128192333005</v>
      </c>
      <c r="BD74" s="25">
        <v>5.6982885537181254</v>
      </c>
      <c r="BE74" s="25">
        <v>5.6986118181610959</v>
      </c>
      <c r="BF74" s="25">
        <v>5.7001579142008589</v>
      </c>
      <c r="BG74" s="25">
        <v>5.700774524577092</v>
      </c>
      <c r="BH74" s="25">
        <v>5.6982986242944484</v>
      </c>
      <c r="BI74" s="25">
        <v>5.6988311920222907</v>
      </c>
      <c r="BJ74" s="25">
        <v>5.6991242502667827</v>
      </c>
      <c r="BK74" s="25">
        <v>5.6988191897973888</v>
      </c>
      <c r="BL74" s="25">
        <v>5.6986858978980823</v>
      </c>
      <c r="BM74" s="25">
        <v>5.7005558017121638</v>
      </c>
    </row>
    <row r="75" spans="1:65" x14ac:dyDescent="0.25">
      <c r="A75" s="25" t="s">
        <v>448</v>
      </c>
      <c r="B75" s="25" t="s">
        <v>63</v>
      </c>
      <c r="C75" s="25" t="s">
        <v>1446</v>
      </c>
      <c r="D75" s="25" t="s">
        <v>1447</v>
      </c>
      <c r="F75" s="25">
        <v>32.50630277322022</v>
      </c>
      <c r="G75" s="25">
        <v>32.606346792588745</v>
      </c>
      <c r="H75" s="25">
        <v>32.424266677338025</v>
      </c>
      <c r="I75" s="25">
        <v>31.852014886550084</v>
      </c>
      <c r="J75" s="25">
        <v>31.946056264756496</v>
      </c>
      <c r="K75" s="25">
        <v>31.031653927728197</v>
      </c>
      <c r="L75" s="25">
        <v>31.49385729721077</v>
      </c>
      <c r="M75" s="25">
        <v>31.397815038616994</v>
      </c>
      <c r="N75" s="25">
        <v>32.178158389691461</v>
      </c>
      <c r="O75" s="25">
        <v>31.393813277842252</v>
      </c>
      <c r="P75" s="25">
        <v>32.692384649245668</v>
      </c>
      <c r="Q75" s="25">
        <v>32.590339749489779</v>
      </c>
      <c r="R75" s="25">
        <v>32.122133738845093</v>
      </c>
      <c r="S75" s="25">
        <v>31.851925962981493</v>
      </c>
      <c r="T75" s="25">
        <v>31.66543241999079</v>
      </c>
      <c r="U75" s="25">
        <v>31.340953219769002</v>
      </c>
      <c r="V75" s="25">
        <v>31.288785682828202</v>
      </c>
      <c r="W75" s="25">
        <v>31.309430865013109</v>
      </c>
      <c r="X75" s="25">
        <v>31.184689914721542</v>
      </c>
      <c r="Y75" s="25">
        <v>31.149017959036581</v>
      </c>
      <c r="Z75" s="25">
        <v>31.171665398630523</v>
      </c>
      <c r="AA75" s="25">
        <v>31.163656749289231</v>
      </c>
      <c r="AB75" s="25">
        <v>31.219590332979596</v>
      </c>
      <c r="AC75" s="25">
        <v>31.337097549255166</v>
      </c>
      <c r="AD75" s="25">
        <v>31.162902450744834</v>
      </c>
      <c r="AE75" s="25">
        <v>31.164904693256446</v>
      </c>
      <c r="AF75" s="25">
        <v>31.202947300977097</v>
      </c>
      <c r="AG75" s="25">
        <v>31.188931603395805</v>
      </c>
      <c r="AH75" s="25">
        <v>31.058785840140956</v>
      </c>
      <c r="AI75" s="25">
        <v>30.704388915585458</v>
      </c>
      <c r="AJ75" s="25">
        <v>30.550216242191254</v>
      </c>
      <c r="AK75" s="25">
        <v>30.436088419029311</v>
      </c>
      <c r="AL75" s="25">
        <v>29.997597308986062</v>
      </c>
      <c r="AM75" s="25">
        <v>29.645202626942176</v>
      </c>
      <c r="AN75" s="25">
        <v>28.121496075604679</v>
      </c>
      <c r="AO75" s="25">
        <v>28.932404292807945</v>
      </c>
      <c r="AP75" s="25">
        <v>28.602034278391798</v>
      </c>
      <c r="AQ75" s="25">
        <v>27.398686528912382</v>
      </c>
      <c r="AR75" s="25">
        <v>26.956190933845907</v>
      </c>
      <c r="AS75" s="25">
        <v>26.853707414829657</v>
      </c>
      <c r="AT75" s="25">
        <v>26.20556848270882</v>
      </c>
      <c r="AU75" s="25">
        <v>25.867665918563642</v>
      </c>
      <c r="AV75" s="25">
        <v>26.07519881412632</v>
      </c>
      <c r="AW75" s="25">
        <v>26.092792179173845</v>
      </c>
      <c r="AX75" s="25">
        <v>25.873089022020075</v>
      </c>
      <c r="AY75" s="25">
        <v>25.492003687522548</v>
      </c>
      <c r="AZ75" s="25">
        <v>25.216886057181782</v>
      </c>
      <c r="BA75" s="25">
        <v>25.036086607858859</v>
      </c>
      <c r="BB75" s="25">
        <v>25.061163919303738</v>
      </c>
      <c r="BC75" s="25">
        <v>25.0554988900222</v>
      </c>
      <c r="BD75" s="25">
        <v>24.863967352164522</v>
      </c>
      <c r="BE75" s="25">
        <v>25.129445632834209</v>
      </c>
      <c r="BF75" s="25">
        <v>24.351772255652627</v>
      </c>
      <c r="BG75" s="25">
        <v>24.545690809859856</v>
      </c>
      <c r="BH75" s="25">
        <v>24.573100562181157</v>
      </c>
      <c r="BI75" s="25">
        <v>24.695894820283286</v>
      </c>
      <c r="BJ75" s="25">
        <v>24.529740774322995</v>
      </c>
      <c r="BK75" s="25">
        <v>23.78736818203782</v>
      </c>
      <c r="BL75" s="25">
        <v>23.644962165024644</v>
      </c>
      <c r="BM75" s="25">
        <v>23.299456060683568</v>
      </c>
    </row>
    <row r="76" spans="1:65" x14ac:dyDescent="0.25">
      <c r="A76" s="25" t="s">
        <v>418</v>
      </c>
      <c r="B76" s="25" t="s">
        <v>125</v>
      </c>
      <c r="C76" s="25" t="s">
        <v>1446</v>
      </c>
      <c r="D76" s="25" t="s">
        <v>1447</v>
      </c>
      <c r="AK76" s="25">
        <v>26.303373437131398</v>
      </c>
      <c r="AL76" s="25">
        <v>25.147440434064638</v>
      </c>
      <c r="AM76" s="25">
        <v>22.387355508374618</v>
      </c>
      <c r="AN76" s="25">
        <v>20.618070299598962</v>
      </c>
      <c r="AO76" s="25">
        <v>20.853974994102384</v>
      </c>
      <c r="AP76" s="25">
        <v>20.948336871903749</v>
      </c>
      <c r="AQ76" s="25">
        <v>20.924746402453408</v>
      </c>
      <c r="AR76" s="25">
        <v>20.264213257843831</v>
      </c>
      <c r="AS76" s="25">
        <v>19.886765746638357</v>
      </c>
      <c r="AT76" s="25">
        <v>15.970747817881575</v>
      </c>
      <c r="AU76" s="25">
        <v>14.475112054729887</v>
      </c>
      <c r="AV76" s="25">
        <v>12.856805850436423</v>
      </c>
      <c r="AW76" s="25">
        <v>12.250530785562633</v>
      </c>
      <c r="AX76" s="25">
        <v>13.960839820712431</v>
      </c>
      <c r="AY76" s="25">
        <v>13.189431469686246</v>
      </c>
      <c r="AZ76" s="25">
        <v>14.137768341589998</v>
      </c>
      <c r="BA76" s="25">
        <v>14.102382637414484</v>
      </c>
      <c r="BB76" s="25">
        <v>14.069355980184007</v>
      </c>
      <c r="BC76" s="25">
        <v>15.21585279547063</v>
      </c>
      <c r="BD76" s="25">
        <v>14.918612880396321</v>
      </c>
      <c r="BE76" s="25">
        <v>14.63788629393725</v>
      </c>
      <c r="BF76" s="25">
        <v>14.676788589832068</v>
      </c>
      <c r="BG76" s="25">
        <v>15.044858523119393</v>
      </c>
      <c r="BH76" s="25">
        <v>15.527950310559005</v>
      </c>
      <c r="BI76" s="25">
        <v>16.011042097998622</v>
      </c>
      <c r="BJ76" s="25">
        <v>15.883040935672515</v>
      </c>
      <c r="BK76" s="25">
        <v>15.976608187134502</v>
      </c>
      <c r="BL76" s="25">
        <v>16.140350877192983</v>
      </c>
      <c r="BM76" s="25">
        <v>16.23391812865497</v>
      </c>
    </row>
    <row r="77" spans="1:65" x14ac:dyDescent="0.25">
      <c r="A77" s="25" t="s">
        <v>293</v>
      </c>
      <c r="B77" s="25" t="s">
        <v>292</v>
      </c>
      <c r="C77" s="25" t="s">
        <v>1446</v>
      </c>
      <c r="D77" s="25" t="s">
        <v>1447</v>
      </c>
      <c r="F77" s="25">
        <v>9.9909173478655777</v>
      </c>
      <c r="G77" s="25">
        <v>10.407811080835604</v>
      </c>
      <c r="H77" s="25">
        <v>10.564032697547685</v>
      </c>
      <c r="I77" s="25">
        <v>10.564032697547685</v>
      </c>
      <c r="J77" s="25">
        <v>10.894641235240691</v>
      </c>
      <c r="K77" s="25">
        <v>10.962761126248864</v>
      </c>
      <c r="L77" s="25">
        <v>11.035422343324251</v>
      </c>
      <c r="M77" s="25">
        <v>11.126248864668483</v>
      </c>
      <c r="N77" s="25">
        <v>11.380563124432335</v>
      </c>
      <c r="O77" s="25">
        <v>11.380563124432335</v>
      </c>
      <c r="P77" s="25">
        <v>11.598546775658493</v>
      </c>
      <c r="Q77" s="25">
        <v>11.807447774750226</v>
      </c>
      <c r="R77" s="25">
        <v>11.807447774750226</v>
      </c>
      <c r="S77" s="25">
        <v>11.807447774750226</v>
      </c>
      <c r="T77" s="25">
        <v>11.807447774750226</v>
      </c>
      <c r="U77" s="25">
        <v>11.807447774750226</v>
      </c>
      <c r="V77" s="25">
        <v>11.834695731153497</v>
      </c>
      <c r="W77" s="25">
        <v>11.861943687556767</v>
      </c>
      <c r="X77" s="25">
        <v>11.90281562216167</v>
      </c>
      <c r="Y77" s="25">
        <v>11.807447774750226</v>
      </c>
      <c r="Z77" s="25">
        <v>11.625794732061761</v>
      </c>
      <c r="AA77" s="25">
        <v>11.444141689373296</v>
      </c>
      <c r="AB77" s="25">
        <v>11.262488646684831</v>
      </c>
      <c r="AC77" s="25">
        <v>10.899182561307901</v>
      </c>
      <c r="AD77" s="25">
        <v>10.762942779291553</v>
      </c>
      <c r="AE77" s="25">
        <v>10.535876475930973</v>
      </c>
      <c r="AF77" s="25">
        <v>10.263396911898274</v>
      </c>
      <c r="AG77" s="25">
        <v>10.081743869209809</v>
      </c>
      <c r="AH77" s="25">
        <v>9.9000908265213443</v>
      </c>
      <c r="AI77" s="25">
        <v>9.763851044504996</v>
      </c>
      <c r="AJ77" s="25">
        <v>9.6730245231607626</v>
      </c>
      <c r="AK77" s="25">
        <v>9.6730245231607626</v>
      </c>
      <c r="AL77" s="25">
        <v>10</v>
      </c>
      <c r="AM77" s="25">
        <v>9.9320000000000004</v>
      </c>
      <c r="AN77" s="25">
        <v>9.94</v>
      </c>
      <c r="AO77" s="25">
        <v>9.9269999999999996</v>
      </c>
      <c r="AP77" s="25">
        <v>9.9</v>
      </c>
      <c r="AQ77" s="25">
        <v>9.9499999999999993</v>
      </c>
      <c r="AR77" s="25">
        <v>10</v>
      </c>
      <c r="AS77" s="25">
        <v>10</v>
      </c>
      <c r="AT77" s="25">
        <v>9.9084000000000003</v>
      </c>
      <c r="AU77" s="25">
        <v>9.8530000000000015</v>
      </c>
      <c r="AV77" s="25">
        <v>10.928000000000001</v>
      </c>
      <c r="AW77" s="25">
        <v>10.95519192972159</v>
      </c>
      <c r="AX77" s="25">
        <v>11.361866612331019</v>
      </c>
      <c r="AY77" s="25">
        <v>11.869433877560434</v>
      </c>
      <c r="AZ77" s="25">
        <v>12.438076985439402</v>
      </c>
      <c r="BA77" s="25">
        <v>12.055981762579854</v>
      </c>
      <c r="BB77" s="25">
        <v>12.358798292832796</v>
      </c>
      <c r="BC77" s="25">
        <v>12.905701652331736</v>
      </c>
      <c r="BD77" s="25">
        <v>13.462285784108783</v>
      </c>
      <c r="BE77" s="25">
        <v>13.597593884053561</v>
      </c>
      <c r="BF77" s="25">
        <v>13.708473488615059</v>
      </c>
      <c r="BG77" s="25">
        <v>13.81964639459169</v>
      </c>
      <c r="BH77" s="25">
        <v>13.930395921248836</v>
      </c>
      <c r="BI77" s="25">
        <v>14.040920230215551</v>
      </c>
      <c r="BJ77" s="25">
        <v>14.150157367025143</v>
      </c>
      <c r="BK77" s="25">
        <v>14.343038477172692</v>
      </c>
      <c r="BL77" s="25">
        <v>14.346950291356894</v>
      </c>
      <c r="BM77" s="25">
        <v>14.350090687449853</v>
      </c>
    </row>
    <row r="78" spans="1:65" x14ac:dyDescent="0.25">
      <c r="A78" s="25" t="s">
        <v>1277</v>
      </c>
      <c r="B78" s="25" t="s">
        <v>1276</v>
      </c>
      <c r="C78" s="25" t="s">
        <v>1446</v>
      </c>
      <c r="D78" s="25" t="s">
        <v>1447</v>
      </c>
      <c r="F78" s="25">
        <v>31.676494432923274</v>
      </c>
      <c r="G78" s="25">
        <v>31.5847111334182</v>
      </c>
      <c r="H78" s="25">
        <v>31.433952402031924</v>
      </c>
      <c r="I78" s="25">
        <v>31.196918800237842</v>
      </c>
      <c r="J78" s="25">
        <v>30.995474682803703</v>
      </c>
      <c r="K78" s="25">
        <v>30.715468053529918</v>
      </c>
      <c r="L78" s="25">
        <v>30.572212226519774</v>
      </c>
      <c r="M78" s="25">
        <v>30.386973268054053</v>
      </c>
      <c r="N78" s="25">
        <v>30.339119462972249</v>
      </c>
      <c r="O78" s="25">
        <v>30.065393672921154</v>
      </c>
      <c r="P78" s="25">
        <v>29.398799904854204</v>
      </c>
      <c r="Q78" s="25">
        <v>29.276683818877089</v>
      </c>
      <c r="R78" s="25">
        <v>29.125734002441273</v>
      </c>
      <c r="S78" s="25">
        <v>29.108966683451566</v>
      </c>
      <c r="T78" s="25">
        <v>29.042887040678771</v>
      </c>
      <c r="U78" s="25">
        <v>28.956056014533782</v>
      </c>
      <c r="V78" s="25">
        <v>28.944003214162517</v>
      </c>
      <c r="W78" s="25">
        <v>29.007270873827277</v>
      </c>
      <c r="X78" s="25">
        <v>28.96497075030786</v>
      </c>
      <c r="Y78" s="25">
        <v>28.878134654409447</v>
      </c>
      <c r="Z78" s="25">
        <v>28.856487061457212</v>
      </c>
      <c r="AA78" s="25">
        <v>28.857283402618652</v>
      </c>
      <c r="AB78" s="25">
        <v>28.733733880409918</v>
      </c>
      <c r="AC78" s="25">
        <v>28.810103434110161</v>
      </c>
      <c r="AD78" s="25">
        <v>28.79656706703344</v>
      </c>
      <c r="AE78" s="25">
        <v>28.819228765072268</v>
      </c>
      <c r="AF78" s="25">
        <v>28.88092813272543</v>
      </c>
      <c r="AG78" s="25">
        <v>28.745974539374217</v>
      </c>
      <c r="AH78" s="25">
        <v>28.531334590292158</v>
      </c>
      <c r="AI78" s="25">
        <v>28.496395065590477</v>
      </c>
      <c r="AJ78" s="25">
        <v>28.302748664458566</v>
      </c>
      <c r="AK78" s="25">
        <v>28.21755160905974</v>
      </c>
      <c r="AL78" s="25">
        <v>28.468142769967617</v>
      </c>
      <c r="AM78" s="25">
        <v>28.295697390464102</v>
      </c>
      <c r="AN78" s="25">
        <v>27.897019503501141</v>
      </c>
      <c r="AO78" s="25">
        <v>27.962395718212633</v>
      </c>
      <c r="AP78" s="25">
        <v>27.916568535615045</v>
      </c>
      <c r="AQ78" s="25">
        <v>27.650768288409033</v>
      </c>
      <c r="AR78" s="25">
        <v>27.589524308646126</v>
      </c>
      <c r="AS78" s="25">
        <v>27.381415068066957</v>
      </c>
      <c r="AT78" s="25">
        <v>26.777424428047159</v>
      </c>
      <c r="AU78" s="25">
        <v>26.426243897528732</v>
      </c>
      <c r="AV78" s="25">
        <v>26.20518158422054</v>
      </c>
      <c r="AW78" s="25">
        <v>26.109308475527246</v>
      </c>
      <c r="AX78" s="25">
        <v>25.994839144694037</v>
      </c>
      <c r="AY78" s="25">
        <v>25.808931601902746</v>
      </c>
      <c r="AZ78" s="25">
        <v>25.434762428683253</v>
      </c>
      <c r="BA78" s="25">
        <v>25.606671368556178</v>
      </c>
      <c r="BB78" s="25">
        <v>25.549699792009545</v>
      </c>
      <c r="BC78" s="25">
        <v>25.296299708839602</v>
      </c>
      <c r="BD78" s="25">
        <v>25.241281752296743</v>
      </c>
      <c r="BE78" s="25">
        <v>25.288146720087397</v>
      </c>
      <c r="BF78" s="25">
        <v>25.091892910130124</v>
      </c>
      <c r="BG78" s="25">
        <v>25.059999363198141</v>
      </c>
      <c r="BH78" s="25">
        <v>24.994196307929617</v>
      </c>
      <c r="BI78" s="25">
        <v>24.897871776526465</v>
      </c>
      <c r="BJ78" s="25">
        <v>24.897894386024014</v>
      </c>
      <c r="BK78" s="25">
        <v>24.75783486211969</v>
      </c>
      <c r="BL78" s="25">
        <v>24.891629878968502</v>
      </c>
      <c r="BM78" s="25">
        <v>24.685131945280165</v>
      </c>
    </row>
    <row r="79" spans="1:65" x14ac:dyDescent="0.25">
      <c r="A79" s="25" t="s">
        <v>1279</v>
      </c>
      <c r="B79" s="25" t="s">
        <v>1278</v>
      </c>
      <c r="C79" s="25" t="s">
        <v>1446</v>
      </c>
      <c r="D79" s="25" t="s">
        <v>1447</v>
      </c>
      <c r="F79" s="25">
        <v>6.0643244407054393</v>
      </c>
      <c r="G79" s="25">
        <v>6.1477986370745725</v>
      </c>
      <c r="H79" s="25">
        <v>6.2892394242800762</v>
      </c>
      <c r="I79" s="25">
        <v>6.3620871094394973</v>
      </c>
      <c r="J79" s="25">
        <v>6.4990978457710815</v>
      </c>
      <c r="K79" s="25">
        <v>6.4858036125037302</v>
      </c>
      <c r="L79" s="25">
        <v>6.501532971029814</v>
      </c>
      <c r="M79" s="25">
        <v>6.5432616528828413</v>
      </c>
      <c r="N79" s="25">
        <v>6.8725228249636148</v>
      </c>
      <c r="O79" s="25">
        <v>6.6970264998655171</v>
      </c>
      <c r="P79" s="25">
        <v>6.6454109238168462</v>
      </c>
      <c r="Q79" s="25">
        <v>6.4495623788143899</v>
      </c>
      <c r="R79" s="25">
        <v>6.6772624030075178</v>
      </c>
      <c r="S79" s="25">
        <v>6.4437769165512879</v>
      </c>
      <c r="T79" s="25">
        <v>6.3855017723222085</v>
      </c>
      <c r="U79" s="25">
        <v>6.4219230204783821</v>
      </c>
      <c r="V79" s="25">
        <v>6.1571293241496701</v>
      </c>
      <c r="W79" s="25">
        <v>6.0835726857166117</v>
      </c>
      <c r="X79" s="25">
        <v>6.0588837724006614</v>
      </c>
      <c r="Y79" s="25">
        <v>6.1710040853520214</v>
      </c>
      <c r="Z79" s="25">
        <v>5.9857862253309166</v>
      </c>
      <c r="AA79" s="25">
        <v>6.0449580010468305</v>
      </c>
      <c r="AB79" s="25">
        <v>6.0396019351415102</v>
      </c>
      <c r="AC79" s="25">
        <v>6.1999778513922275</v>
      </c>
      <c r="AD79" s="25">
        <v>6.3152607937353</v>
      </c>
      <c r="AE79" s="25">
        <v>6.5714847846155013</v>
      </c>
      <c r="AF79" s="25">
        <v>6.5510297138723281</v>
      </c>
      <c r="AG79" s="25">
        <v>6.5751065053705275</v>
      </c>
      <c r="AH79" s="25">
        <v>6.5484792062983663</v>
      </c>
      <c r="AI79" s="25">
        <v>6.6381550525988624</v>
      </c>
      <c r="AJ79" s="25">
        <v>6.8069226441802249</v>
      </c>
      <c r="AK79" s="25">
        <v>8.2986564075383633</v>
      </c>
      <c r="AL79" s="25">
        <v>8.4480308851921642</v>
      </c>
      <c r="AM79" s="25">
        <v>8.4795902690281402</v>
      </c>
      <c r="AN79" s="25">
        <v>8.6838592479225429</v>
      </c>
      <c r="AO79" s="25">
        <v>8.799543959472004</v>
      </c>
      <c r="AP79" s="25">
        <v>8.8213927636661413</v>
      </c>
      <c r="AQ79" s="25">
        <v>8.8571633682651623</v>
      </c>
      <c r="AR79" s="25">
        <v>8.8932312355062795</v>
      </c>
      <c r="AS79" s="25">
        <v>8.8539925667494597</v>
      </c>
      <c r="AT79" s="25">
        <v>8.8324410251974186</v>
      </c>
      <c r="AU79" s="25">
        <v>8.9402626148295194</v>
      </c>
      <c r="AV79" s="25">
        <v>9.1978580428994867</v>
      </c>
      <c r="AW79" s="25">
        <v>9.1650321604689431</v>
      </c>
      <c r="AX79" s="25">
        <v>9.3818172666016419</v>
      </c>
      <c r="AY79" s="25">
        <v>9.4370766767429437</v>
      </c>
      <c r="AZ79" s="25">
        <v>9.5895938436231738</v>
      </c>
      <c r="BA79" s="25">
        <v>9.5571270348146342</v>
      </c>
      <c r="BB79" s="25">
        <v>9.4544635062176479</v>
      </c>
      <c r="BC79" s="25">
        <v>9.6652825460914595</v>
      </c>
      <c r="BD79" s="25">
        <v>9.8598799375093797</v>
      </c>
      <c r="BE79" s="25">
        <v>10.084958624599585</v>
      </c>
      <c r="BF79" s="25">
        <v>10.194756898137827</v>
      </c>
      <c r="BG79" s="25">
        <v>10.242972683765599</v>
      </c>
      <c r="BH79" s="25">
        <v>10.270279570066275</v>
      </c>
      <c r="BI79" s="25">
        <v>10.331035548451505</v>
      </c>
      <c r="BJ79" s="25">
        <v>10.39629567158372</v>
      </c>
      <c r="BK79" s="25">
        <v>10.442000384831763</v>
      </c>
      <c r="BL79" s="25">
        <v>10.447639870155854</v>
      </c>
      <c r="BM79" s="25">
        <v>10.441277524862114</v>
      </c>
    </row>
    <row r="80" spans="1:65" x14ac:dyDescent="0.25">
      <c r="A80" s="25" t="s">
        <v>421</v>
      </c>
      <c r="B80" s="25" t="s">
        <v>91</v>
      </c>
      <c r="C80" s="25" t="s">
        <v>1446</v>
      </c>
      <c r="D80" s="25" t="s">
        <v>1447</v>
      </c>
      <c r="F80" s="25">
        <v>8.7484815653829742</v>
      </c>
      <c r="G80" s="25">
        <v>8.7957582323779508</v>
      </c>
      <c r="H80" s="25">
        <v>8.8496011031222306</v>
      </c>
      <c r="I80" s="25">
        <v>8.8958928395548114</v>
      </c>
      <c r="J80" s="25">
        <v>8.931678649988509</v>
      </c>
      <c r="K80" s="25">
        <v>8.9740306641715097</v>
      </c>
      <c r="L80" s="25">
        <v>9.0035785810433708</v>
      </c>
      <c r="M80" s="25">
        <v>9.0124429561049286</v>
      </c>
      <c r="N80" s="25">
        <v>8.5738205456515306</v>
      </c>
      <c r="O80" s="25">
        <v>8.4480777438523926</v>
      </c>
      <c r="P80" s="25">
        <v>8.3807741554220421</v>
      </c>
      <c r="Q80" s="25">
        <v>8.0852949867034365</v>
      </c>
      <c r="R80" s="25">
        <v>7.9881151712137628</v>
      </c>
      <c r="S80" s="25">
        <v>8.0284973242719708</v>
      </c>
      <c r="T80" s="25">
        <v>8.0495091762697388</v>
      </c>
      <c r="U80" s="25">
        <v>8.082668505203717</v>
      </c>
      <c r="V80" s="25">
        <v>7.9405101940313205</v>
      </c>
      <c r="W80" s="25">
        <v>7.9126038280967856</v>
      </c>
      <c r="X80" s="25">
        <v>7.877802948225483</v>
      </c>
      <c r="Y80" s="25">
        <v>7.7776683410486225</v>
      </c>
      <c r="Z80" s="25">
        <v>7.7241537804918092</v>
      </c>
      <c r="AA80" s="25">
        <v>7.6322269280015762</v>
      </c>
      <c r="AB80" s="25">
        <v>7.5885616730687149</v>
      </c>
      <c r="AC80" s="25">
        <v>7.5173183623887851</v>
      </c>
      <c r="AD80" s="25">
        <v>7.4684001444564831</v>
      </c>
      <c r="AE80" s="25">
        <v>7.4184969959617844</v>
      </c>
      <c r="AF80" s="25">
        <v>7.4828457927049481</v>
      </c>
      <c r="AG80" s="25">
        <v>7.3751600512163895</v>
      </c>
      <c r="AH80" s="25">
        <v>7.4221084080239015</v>
      </c>
      <c r="AI80" s="25">
        <v>7.4490298433960405</v>
      </c>
      <c r="AJ80" s="25">
        <v>7.550149381135296</v>
      </c>
      <c r="AK80" s="25">
        <v>7.4999179224531334</v>
      </c>
      <c r="AL80" s="25">
        <v>7.4710266259562035</v>
      </c>
      <c r="AM80" s="25">
        <v>7.550149381135296</v>
      </c>
      <c r="AN80" s="25">
        <v>7.0373288683147832</v>
      </c>
      <c r="AO80" s="25">
        <v>6.9713385206342959</v>
      </c>
      <c r="AP80" s="25">
        <v>6.9785613447585284</v>
      </c>
      <c r="AQ80" s="25">
        <v>7.1151383827440169</v>
      </c>
      <c r="AR80" s="25">
        <v>7.147641091303063</v>
      </c>
      <c r="AS80" s="25">
        <v>7.1837552119242254</v>
      </c>
      <c r="AT80" s="25">
        <v>7.2008273416724125</v>
      </c>
      <c r="AU80" s="25">
        <v>7.239567943793296</v>
      </c>
      <c r="AV80" s="25">
        <v>7.2681309301027603</v>
      </c>
      <c r="AW80" s="25">
        <v>7.2907843330378546</v>
      </c>
      <c r="AX80" s="25">
        <v>7.3426573426573425</v>
      </c>
      <c r="AY80" s="25">
        <v>7.4331656308572551</v>
      </c>
      <c r="AZ80" s="25">
        <v>7.4211582097405371</v>
      </c>
      <c r="BA80" s="25">
        <v>7.4336952945047718</v>
      </c>
      <c r="BB80" s="25">
        <v>7.4310628496215863</v>
      </c>
      <c r="BC80" s="25">
        <v>7.4195459032576503</v>
      </c>
      <c r="BD80" s="25">
        <v>7.4056401987561289</v>
      </c>
      <c r="BE80" s="25">
        <v>7.401033268616934</v>
      </c>
      <c r="BF80" s="25">
        <v>7.3187666589884497</v>
      </c>
      <c r="BG80" s="25">
        <v>7.3408141103688829</v>
      </c>
      <c r="BH80" s="25">
        <v>7.3781711690961131</v>
      </c>
      <c r="BI80" s="25">
        <v>7.3903458260669286</v>
      </c>
      <c r="BJ80" s="25">
        <v>7.3769413003421951</v>
      </c>
      <c r="BK80" s="25">
        <v>7.3835219794682816</v>
      </c>
      <c r="BL80" s="25">
        <v>7.38656927582009</v>
      </c>
      <c r="BM80" s="25">
        <v>7.379746002500494</v>
      </c>
    </row>
    <row r="81" spans="1:65" x14ac:dyDescent="0.25">
      <c r="A81" s="25" t="s">
        <v>524</v>
      </c>
      <c r="B81" s="25" t="s">
        <v>218</v>
      </c>
      <c r="C81" s="25" t="s">
        <v>1446</v>
      </c>
      <c r="D81" s="25" t="s">
        <v>1447</v>
      </c>
      <c r="F81" s="25">
        <v>4.8713738368910784</v>
      </c>
      <c r="G81" s="25">
        <v>4.8713738368910784</v>
      </c>
      <c r="H81" s="25">
        <v>4.7071702244116036</v>
      </c>
      <c r="I81" s="25">
        <v>4.7071702244116036</v>
      </c>
      <c r="J81" s="25">
        <v>4.4334975369458132</v>
      </c>
      <c r="K81" s="25">
        <v>4.4334975369458132</v>
      </c>
      <c r="L81" s="25">
        <v>4.3240284619594966</v>
      </c>
      <c r="M81" s="25">
        <v>3.6672140120415984</v>
      </c>
      <c r="N81" s="25">
        <v>3.6672140120415984</v>
      </c>
      <c r="O81" s="25">
        <v>3.6672140120415984</v>
      </c>
      <c r="P81" s="25">
        <v>3.6672140120415984</v>
      </c>
      <c r="Q81" s="25">
        <v>3.8314176245210727</v>
      </c>
      <c r="R81" s="25">
        <v>3.8314176245210727</v>
      </c>
      <c r="S81" s="25">
        <v>3.8314176245210727</v>
      </c>
      <c r="T81" s="25">
        <v>4.1050903119868636</v>
      </c>
      <c r="U81" s="25">
        <v>4.3787629994526549</v>
      </c>
      <c r="V81" s="25">
        <v>4.6524356869184453</v>
      </c>
      <c r="W81" s="25">
        <v>4.9261083743842367</v>
      </c>
      <c r="X81" s="25">
        <v>4.9261083743842367</v>
      </c>
      <c r="Y81" s="25">
        <v>4.9261083743842367</v>
      </c>
      <c r="Z81" s="25">
        <v>5.1997810618500271</v>
      </c>
      <c r="AA81" s="25">
        <v>5.4734537493158184</v>
      </c>
      <c r="AB81" s="25">
        <v>5.7471264367816088</v>
      </c>
      <c r="AC81" s="25">
        <v>6.0207991242474002</v>
      </c>
      <c r="AD81" s="25">
        <v>6.5681444991789819</v>
      </c>
      <c r="AE81" s="25">
        <v>6.5681444991789819</v>
      </c>
      <c r="AF81" s="25">
        <v>7.1154898741105645</v>
      </c>
      <c r="AG81" s="25">
        <v>7.6628352490421454</v>
      </c>
      <c r="AH81" s="25">
        <v>8.2101806239737272</v>
      </c>
      <c r="AI81" s="25">
        <v>8.7575259989053098</v>
      </c>
      <c r="AJ81" s="25">
        <v>9.3596059113300498</v>
      </c>
      <c r="AK81" s="25">
        <v>9.0421455938697317</v>
      </c>
      <c r="AL81" s="25">
        <v>8.7246852764094154</v>
      </c>
      <c r="AM81" s="25">
        <v>8.4072249589490973</v>
      </c>
      <c r="AN81" s="25">
        <v>7.8160919540229887</v>
      </c>
      <c r="AO81" s="25">
        <v>7.4986316365626706</v>
      </c>
      <c r="AP81" s="25">
        <v>7.1811713191023525</v>
      </c>
      <c r="AQ81" s="25">
        <v>6.8637110016420362</v>
      </c>
      <c r="AR81" s="25">
        <v>6.6557197591680355</v>
      </c>
      <c r="AS81" s="25">
        <v>6.3382594417077183</v>
      </c>
      <c r="AT81" s="25">
        <v>6.0207991242474002</v>
      </c>
      <c r="AU81" s="25">
        <v>5.703338806787082</v>
      </c>
      <c r="AV81" s="25">
        <v>5.3858784893267657</v>
      </c>
      <c r="AW81" s="25">
        <v>5.0684181718664476</v>
      </c>
      <c r="AX81" s="25">
        <v>4.7509578544061304</v>
      </c>
      <c r="AY81" s="25">
        <v>4.4334975369458132</v>
      </c>
      <c r="AZ81" s="25">
        <v>4.1160372194854951</v>
      </c>
      <c r="BA81" s="25">
        <v>3.7985769020251783</v>
      </c>
      <c r="BB81" s="25">
        <v>3.3825944170771756</v>
      </c>
      <c r="BC81" s="25">
        <v>3.4592227695675972</v>
      </c>
      <c r="BD81" s="25">
        <v>3.5358511220580189</v>
      </c>
      <c r="BE81" s="25">
        <v>3.6124794745484397</v>
      </c>
      <c r="BF81" s="25">
        <v>3.6891078270388613</v>
      </c>
      <c r="BG81" s="25">
        <v>3.7657361795292834</v>
      </c>
      <c r="BH81" s="25">
        <v>3.8423645320197042</v>
      </c>
      <c r="BI81" s="25">
        <v>3.9189928845101258</v>
      </c>
      <c r="BJ81" s="25">
        <v>3.9956212370005475</v>
      </c>
      <c r="BK81" s="25">
        <v>4.0722495894909683</v>
      </c>
      <c r="BL81" s="25">
        <v>4.1488779419813904</v>
      </c>
      <c r="BM81" s="25">
        <v>4.2036124794745486</v>
      </c>
    </row>
    <row r="82" spans="1:65" x14ac:dyDescent="0.25">
      <c r="A82" s="25" t="s">
        <v>451</v>
      </c>
      <c r="B82" s="25" t="s">
        <v>49</v>
      </c>
      <c r="C82" s="25" t="s">
        <v>1446</v>
      </c>
      <c r="D82" s="25" t="s">
        <v>1447</v>
      </c>
      <c r="F82" s="25">
        <v>35.805729355000125</v>
      </c>
      <c r="G82" s="25">
        <v>35.666933301191087</v>
      </c>
      <c r="H82" s="25">
        <v>35.529963511247956</v>
      </c>
      <c r="I82" s="25">
        <v>34.841462033800489</v>
      </c>
      <c r="J82" s="25">
        <v>34.326455623614322</v>
      </c>
      <c r="K82" s="25">
        <v>33.718309756266827</v>
      </c>
      <c r="L82" s="25">
        <v>33.011545640160271</v>
      </c>
      <c r="M82" s="25">
        <v>32.103892498803802</v>
      </c>
      <c r="N82" s="25">
        <v>32.078324804681081</v>
      </c>
      <c r="O82" s="25">
        <v>31.808037752526637</v>
      </c>
      <c r="P82" s="25">
        <v>31.148756496933704</v>
      </c>
      <c r="Q82" s="25">
        <v>31.095794844822361</v>
      </c>
      <c r="R82" s="25">
        <v>31.221807051570039</v>
      </c>
      <c r="S82" s="25">
        <v>31.55418707516537</v>
      </c>
      <c r="T82" s="25">
        <v>31.654631587790334</v>
      </c>
      <c r="U82" s="25">
        <v>31.28572628687683</v>
      </c>
      <c r="V82" s="25">
        <v>31.530445644908561</v>
      </c>
      <c r="W82" s="25">
        <v>31.6911568651085</v>
      </c>
      <c r="X82" s="25">
        <v>31.778817530672104</v>
      </c>
      <c r="Y82" s="25">
        <v>31.908482265151601</v>
      </c>
      <c r="Z82" s="25">
        <v>32.00710051391065</v>
      </c>
      <c r="AA82" s="25">
        <v>32.235383497149201</v>
      </c>
      <c r="AB82" s="25">
        <v>32.268256246735554</v>
      </c>
      <c r="AC82" s="25">
        <v>32.523933187962726</v>
      </c>
      <c r="AD82" s="25">
        <v>32.732127268676287</v>
      </c>
      <c r="AE82" s="25">
        <v>32.869097058619417</v>
      </c>
      <c r="AF82" s="25">
        <v>33.177735651957931</v>
      </c>
      <c r="AG82" s="25">
        <v>32.531238243426365</v>
      </c>
      <c r="AH82" s="25">
        <v>32.342950438851211</v>
      </c>
      <c r="AI82" s="25">
        <v>32.479737602407752</v>
      </c>
      <c r="AJ82" s="25">
        <v>32.564658872172487</v>
      </c>
      <c r="AK82" s="25">
        <v>32.593148588480659</v>
      </c>
      <c r="AL82" s="25">
        <v>32.934477305018937</v>
      </c>
      <c r="AM82" s="25">
        <v>33.04843617025162</v>
      </c>
      <c r="AN82" s="25">
        <v>33.188875861539977</v>
      </c>
      <c r="AO82" s="25">
        <v>33.247133678862454</v>
      </c>
      <c r="AP82" s="25">
        <v>33.366023456533092</v>
      </c>
      <c r="AQ82" s="25">
        <v>33.453501495710107</v>
      </c>
      <c r="AR82" s="25">
        <v>33.517603357403495</v>
      </c>
      <c r="AS82" s="25">
        <v>33.519916284217274</v>
      </c>
      <c r="AT82" s="25">
        <v>33.504393069706538</v>
      </c>
      <c r="AU82" s="25">
        <v>33.551145339291807</v>
      </c>
      <c r="AV82" s="25">
        <v>33.502291614570687</v>
      </c>
      <c r="AW82" s="25">
        <v>33.544753427434451</v>
      </c>
      <c r="AX82" s="25">
        <v>33.56289847449672</v>
      </c>
      <c r="AY82" s="25">
        <v>33.492403530591339</v>
      </c>
      <c r="AZ82" s="25">
        <v>33.395975213539415</v>
      </c>
      <c r="BA82" s="25">
        <v>33.364015070577132</v>
      </c>
      <c r="BB82" s="25">
        <v>33.341186397032637</v>
      </c>
      <c r="BC82" s="25">
        <v>33.422456474851018</v>
      </c>
      <c r="BD82" s="25">
        <v>33.374424945713415</v>
      </c>
      <c r="BE82" s="25">
        <v>33.387756891063397</v>
      </c>
      <c r="BF82" s="25">
        <v>33.431587944268813</v>
      </c>
      <c r="BG82" s="25">
        <v>33.481628396678339</v>
      </c>
      <c r="BH82" s="25">
        <v>33.747536786124549</v>
      </c>
      <c r="BI82" s="25">
        <v>33.523297117925623</v>
      </c>
      <c r="BJ82" s="25">
        <v>33.721360515891497</v>
      </c>
      <c r="BK82" s="25">
        <v>33.104133450946662</v>
      </c>
      <c r="BL82" s="25">
        <v>32.992041011255452</v>
      </c>
      <c r="BM82" s="25">
        <v>32.793955697762975</v>
      </c>
    </row>
    <row r="83" spans="1:65" x14ac:dyDescent="0.25">
      <c r="A83" s="25" t="s">
        <v>420</v>
      </c>
      <c r="B83" s="25" t="s">
        <v>419</v>
      </c>
      <c r="C83" s="25" t="s">
        <v>1446</v>
      </c>
      <c r="D83" s="25" t="s">
        <v>1447</v>
      </c>
      <c r="F83" s="25">
        <v>4.584527220630373E-2</v>
      </c>
      <c r="G83" s="25">
        <v>4.584527220630373E-2</v>
      </c>
      <c r="H83" s="25">
        <v>4.584527220630373E-2</v>
      </c>
      <c r="I83" s="25">
        <v>4.584527220630373E-2</v>
      </c>
      <c r="J83" s="25">
        <v>4.584527220630373E-2</v>
      </c>
      <c r="K83" s="25">
        <v>4.584527220630373E-2</v>
      </c>
      <c r="L83" s="25">
        <v>4.584527220630373E-2</v>
      </c>
      <c r="M83" s="25">
        <v>4.584527220630373E-2</v>
      </c>
      <c r="N83" s="25">
        <v>4.584527220630373E-2</v>
      </c>
      <c r="O83" s="25">
        <v>4.584527220630373E-2</v>
      </c>
      <c r="P83" s="25">
        <v>4.584527220630373E-2</v>
      </c>
      <c r="Q83" s="25">
        <v>4.584527220630373E-2</v>
      </c>
      <c r="R83" s="25">
        <v>4.584527220630373E-2</v>
      </c>
      <c r="S83" s="25">
        <v>4.584527220630373E-2</v>
      </c>
      <c r="T83" s="25">
        <v>4.584527220630373E-2</v>
      </c>
      <c r="U83" s="25">
        <v>4.584527220630373E-2</v>
      </c>
      <c r="V83" s="25">
        <v>4.584527220630373E-2</v>
      </c>
      <c r="W83" s="25">
        <v>4.584527220630373E-2</v>
      </c>
      <c r="X83" s="25">
        <v>4.584527220630373E-2</v>
      </c>
      <c r="Y83" s="25">
        <v>4.584527220630373E-2</v>
      </c>
      <c r="Z83" s="25">
        <v>4.584527220630373E-2</v>
      </c>
      <c r="AA83" s="25">
        <v>4.584527220630373E-2</v>
      </c>
      <c r="AB83" s="25">
        <v>4.584527220630373E-2</v>
      </c>
      <c r="AC83" s="25">
        <v>4.584527220630373E-2</v>
      </c>
      <c r="AD83" s="25">
        <v>4.584527220630373E-2</v>
      </c>
      <c r="AE83" s="25">
        <v>4.584527220630373E-2</v>
      </c>
      <c r="AF83" s="25">
        <v>4.584527220630373E-2</v>
      </c>
      <c r="AG83" s="25">
        <v>4.584527220630373E-2</v>
      </c>
      <c r="AH83" s="25">
        <v>4.584527220630373E-2</v>
      </c>
      <c r="AI83" s="25">
        <v>4.584527220630373E-2</v>
      </c>
      <c r="AJ83" s="25">
        <v>4.584527220630373E-2</v>
      </c>
      <c r="AK83" s="25">
        <v>4.584527220630373E-2</v>
      </c>
      <c r="AL83" s="25">
        <v>4.584527220630373E-2</v>
      </c>
      <c r="AM83" s="25">
        <v>4.584527220630373E-2</v>
      </c>
      <c r="AN83" s="25">
        <v>4.584527220630373E-2</v>
      </c>
      <c r="AO83" s="25">
        <v>4.584527220630373E-2</v>
      </c>
      <c r="AP83" s="25">
        <v>4.584527220630373E-2</v>
      </c>
      <c r="AQ83" s="25">
        <v>4.584527220630373E-2</v>
      </c>
      <c r="AR83" s="25">
        <v>4.584527220630373E-2</v>
      </c>
      <c r="AS83" s="25">
        <v>4.584527220630373E-2</v>
      </c>
      <c r="AT83" s="25">
        <v>4.584527220630373E-2</v>
      </c>
      <c r="AU83" s="25">
        <v>4.584527220630373E-2</v>
      </c>
      <c r="AV83" s="25">
        <v>4.584527220630373E-2</v>
      </c>
      <c r="AW83" s="25">
        <v>4.584527220630373E-2</v>
      </c>
      <c r="AX83" s="25">
        <v>4.584527220630373E-2</v>
      </c>
      <c r="AY83" s="25">
        <v>4.584527220630373E-2</v>
      </c>
      <c r="AZ83" s="25">
        <v>4.584527220630373E-2</v>
      </c>
      <c r="BA83" s="25">
        <v>4.584527220630373E-2</v>
      </c>
      <c r="BB83" s="25">
        <v>4.584527220630373E-2</v>
      </c>
      <c r="BC83" s="25">
        <v>4.584527220630373E-2</v>
      </c>
      <c r="BD83" s="25">
        <v>4.584527220630373E-2</v>
      </c>
      <c r="BE83" s="25">
        <v>4.584527220630373E-2</v>
      </c>
      <c r="BF83" s="25">
        <v>4.584527220630373E-2</v>
      </c>
      <c r="BG83" s="25">
        <v>4.584527220630373E-2</v>
      </c>
      <c r="BH83" s="25">
        <v>4.584527220630373E-2</v>
      </c>
      <c r="BI83" s="25">
        <v>4.7277936962750712E-2</v>
      </c>
      <c r="BJ83" s="25">
        <v>4.7277936962750712E-2</v>
      </c>
      <c r="BK83" s="25">
        <v>4.7277936962750712E-2</v>
      </c>
      <c r="BL83" s="25">
        <v>4.7277936962750712E-2</v>
      </c>
      <c r="BM83" s="25">
        <v>5.1244509516837483E-2</v>
      </c>
    </row>
    <row r="84" spans="1:65" x14ac:dyDescent="0.25">
      <c r="A84" s="25" t="s">
        <v>532</v>
      </c>
      <c r="B84" s="25" t="s">
        <v>256</v>
      </c>
      <c r="C84" s="25" t="s">
        <v>1446</v>
      </c>
      <c r="D84" s="25" t="s">
        <v>1447</v>
      </c>
      <c r="AJ84" s="25">
        <v>3.5714285714285712</v>
      </c>
      <c r="AK84" s="25">
        <v>3.5714285714285712</v>
      </c>
      <c r="AL84" s="25">
        <v>3.5714285714285712</v>
      </c>
      <c r="AM84" s="25">
        <v>3.5714285714285712</v>
      </c>
      <c r="AN84" s="25">
        <v>3.5714285714285712</v>
      </c>
      <c r="AO84" s="25">
        <v>3.5714285714285712</v>
      </c>
      <c r="AP84" s="25">
        <v>3.5714285714285712</v>
      </c>
      <c r="AQ84" s="25">
        <v>3.5714285714285712</v>
      </c>
      <c r="AR84" s="25">
        <v>3.5714285714285712</v>
      </c>
      <c r="AS84" s="25">
        <v>3.5714285714285712</v>
      </c>
      <c r="AT84" s="25">
        <v>3.5714285714285712</v>
      </c>
      <c r="AU84" s="25">
        <v>3.5714285714285712</v>
      </c>
      <c r="AV84" s="25">
        <v>3.5714285714285712</v>
      </c>
      <c r="AW84" s="25">
        <v>3.5714285714285712</v>
      </c>
      <c r="AX84" s="25">
        <v>3.5714285714285712</v>
      </c>
      <c r="AY84" s="25">
        <v>3.5714285714285712</v>
      </c>
      <c r="AZ84" s="25">
        <v>3.5714285714285712</v>
      </c>
      <c r="BA84" s="25">
        <v>3.5714285714285712</v>
      </c>
      <c r="BB84" s="25">
        <v>2.8571428571428572</v>
      </c>
      <c r="BC84" s="25">
        <v>2.8571428571428572</v>
      </c>
      <c r="BD84" s="25">
        <v>2.8571428571428572</v>
      </c>
      <c r="BE84" s="25">
        <v>2.8571428571428572</v>
      </c>
      <c r="BF84" s="25">
        <v>2.8571428571428572</v>
      </c>
      <c r="BG84" s="25">
        <v>2.8571428571428572</v>
      </c>
      <c r="BH84" s="25">
        <v>2.8571428571428572</v>
      </c>
      <c r="BI84" s="25">
        <v>2.8571428571428572</v>
      </c>
      <c r="BJ84" s="25">
        <v>2.8571428571428572</v>
      </c>
      <c r="BK84" s="25">
        <v>2.8571428571428572</v>
      </c>
      <c r="BL84" s="25">
        <v>2.8571428571428572</v>
      </c>
      <c r="BM84" s="25">
        <v>2.8571428571428572</v>
      </c>
    </row>
    <row r="85" spans="1:65" x14ac:dyDescent="0.25">
      <c r="A85" s="25" t="s">
        <v>319</v>
      </c>
      <c r="B85" s="25" t="s">
        <v>200</v>
      </c>
      <c r="C85" s="25" t="s">
        <v>1446</v>
      </c>
      <c r="D85" s="25" t="s">
        <v>1447</v>
      </c>
      <c r="F85" s="25">
        <v>0.34928396786587496</v>
      </c>
      <c r="G85" s="25">
        <v>0.38809329762874994</v>
      </c>
      <c r="H85" s="25">
        <v>0.42690262739162493</v>
      </c>
      <c r="I85" s="25">
        <v>0.46571195715449992</v>
      </c>
      <c r="J85" s="25">
        <v>0.50452128691737497</v>
      </c>
      <c r="K85" s="25">
        <v>0.54333061668024996</v>
      </c>
      <c r="L85" s="25">
        <v>0.58213994644312494</v>
      </c>
      <c r="M85" s="25">
        <v>0.62094927620599993</v>
      </c>
      <c r="N85" s="25">
        <v>0.65975860596887492</v>
      </c>
      <c r="O85" s="25">
        <v>0.69856793573174991</v>
      </c>
      <c r="P85" s="25">
        <v>0.7373772654946249</v>
      </c>
      <c r="Q85" s="25">
        <v>0.77618659525749989</v>
      </c>
      <c r="R85" s="25">
        <v>0.81499592502037488</v>
      </c>
      <c r="S85" s="25">
        <v>0.85380525478324987</v>
      </c>
      <c r="T85" s="25">
        <v>0.90037645049869997</v>
      </c>
      <c r="U85" s="25">
        <v>1.0012807078821748</v>
      </c>
      <c r="V85" s="25">
        <v>1.0594947025264874</v>
      </c>
      <c r="W85" s="25">
        <v>1.1138277641945125</v>
      </c>
      <c r="X85" s="25">
        <v>1.1215896301470873</v>
      </c>
      <c r="Y85" s="25">
        <v>1.1293514960996625</v>
      </c>
      <c r="Z85" s="25">
        <v>1.1371133620522373</v>
      </c>
      <c r="AA85" s="25">
        <v>1.1448752280048122</v>
      </c>
      <c r="AB85" s="25">
        <v>1.1526370939573873</v>
      </c>
      <c r="AC85" s="25">
        <v>1.1603989599099624</v>
      </c>
      <c r="AD85" s="25">
        <v>1.1681608258625373</v>
      </c>
      <c r="AE85" s="25">
        <v>1.1759226918151124</v>
      </c>
      <c r="AF85" s="25">
        <v>1.1836845577676873</v>
      </c>
      <c r="AG85" s="25">
        <v>1.1914464237202624</v>
      </c>
      <c r="AH85" s="25">
        <v>1.1992082896728373</v>
      </c>
      <c r="AI85" s="25">
        <v>1.2069701556254122</v>
      </c>
      <c r="AJ85" s="25">
        <v>1.2147320215779873</v>
      </c>
      <c r="AK85" s="25">
        <v>1.2224938875305624</v>
      </c>
      <c r="AL85" s="25">
        <v>1.2302557534831373</v>
      </c>
      <c r="AM85" s="25">
        <v>1.2380176194357124</v>
      </c>
      <c r="AN85" s="25">
        <v>1.2613032172934373</v>
      </c>
      <c r="AO85" s="25">
        <v>1.2613032172934373</v>
      </c>
      <c r="AP85" s="25">
        <v>1.2613032172934373</v>
      </c>
      <c r="AQ85" s="25">
        <v>1.2613032172934373</v>
      </c>
      <c r="AR85" s="25">
        <v>1.2613032172934373</v>
      </c>
      <c r="AS85" s="25">
        <v>1.2613032172934373</v>
      </c>
      <c r="AT85" s="25">
        <v>1.2613032172934373</v>
      </c>
      <c r="AU85" s="25">
        <v>1.2613032172934373</v>
      </c>
      <c r="AV85" s="25">
        <v>1.2613032172934373</v>
      </c>
      <c r="AW85" s="25">
        <v>1.2613032172934373</v>
      </c>
      <c r="AX85" s="25">
        <v>1.2613032172934373</v>
      </c>
      <c r="AY85" s="25">
        <v>1.2613032172934373</v>
      </c>
      <c r="AZ85" s="25">
        <v>1.2613032172934373</v>
      </c>
      <c r="BA85" s="25">
        <v>1.2613032172934373</v>
      </c>
      <c r="BB85" s="25">
        <v>1.2613032172934373</v>
      </c>
      <c r="BC85" s="25">
        <v>1.2613032172934373</v>
      </c>
      <c r="BD85" s="25">
        <v>1.2613032172934373</v>
      </c>
      <c r="BE85" s="25">
        <v>1.2613032172934373</v>
      </c>
      <c r="BF85" s="25">
        <v>1.2613032172934373</v>
      </c>
      <c r="BG85" s="25">
        <v>1.2613032172934373</v>
      </c>
      <c r="BH85" s="25">
        <v>1.2613032172934373</v>
      </c>
      <c r="BI85" s="25">
        <v>1.2613032172934373</v>
      </c>
      <c r="BJ85" s="25">
        <v>1.2613032172934373</v>
      </c>
      <c r="BK85" s="25">
        <v>1.2613032172934373</v>
      </c>
      <c r="BL85" s="25">
        <v>1.2613032172934373</v>
      </c>
      <c r="BM85" s="25">
        <v>1.2613032172934373</v>
      </c>
    </row>
    <row r="86" spans="1:65" x14ac:dyDescent="0.25">
      <c r="A86" s="25" t="s">
        <v>430</v>
      </c>
      <c r="B86" s="25" t="s">
        <v>46</v>
      </c>
      <c r="C86" s="25" t="s">
        <v>1446</v>
      </c>
      <c r="D86" s="25" t="s">
        <v>1447</v>
      </c>
      <c r="F86" s="25">
        <v>29.657338899681729</v>
      </c>
      <c r="G86" s="25">
        <v>29.909477948166824</v>
      </c>
      <c r="H86" s="25">
        <v>30.070681602116316</v>
      </c>
      <c r="I86" s="25">
        <v>30.397222337039643</v>
      </c>
      <c r="J86" s="25">
        <v>30.335220931674449</v>
      </c>
      <c r="K86" s="25">
        <v>30.273219526309266</v>
      </c>
      <c r="L86" s="25">
        <v>30.211218120944071</v>
      </c>
      <c r="M86" s="25">
        <v>30.078948456165005</v>
      </c>
      <c r="N86" s="25">
        <v>29.607737775389577</v>
      </c>
      <c r="O86" s="25">
        <v>29.355598726904475</v>
      </c>
      <c r="P86" s="25">
        <v>29.479601537634853</v>
      </c>
      <c r="Q86" s="25">
        <v>29.467201256561815</v>
      </c>
      <c r="R86" s="25">
        <v>29.243996197247135</v>
      </c>
      <c r="S86" s="25">
        <v>29.21092878105237</v>
      </c>
      <c r="T86" s="25">
        <v>28.392510230231888</v>
      </c>
      <c r="U86" s="25">
        <v>28.495845905840532</v>
      </c>
      <c r="V86" s="25">
        <v>28.607448435497872</v>
      </c>
      <c r="W86" s="25">
        <v>28.669449840863059</v>
      </c>
      <c r="X86" s="25">
        <v>28.22717314925805</v>
      </c>
      <c r="Y86" s="25">
        <v>28.595048154424834</v>
      </c>
      <c r="Z86" s="25">
        <v>28.549580457157031</v>
      </c>
      <c r="AA86" s="25">
        <v>28.574381019303104</v>
      </c>
      <c r="AB86" s="25">
        <v>28.516513040962259</v>
      </c>
      <c r="AC86" s="25">
        <v>28.611581862522218</v>
      </c>
      <c r="AD86" s="25">
        <v>28.892654900177739</v>
      </c>
      <c r="AE86" s="25">
        <v>28.685983548960444</v>
      </c>
      <c r="AF86" s="25">
        <v>28.665316413838717</v>
      </c>
      <c r="AG86" s="25">
        <v>28.462778489645768</v>
      </c>
      <c r="AH86" s="25">
        <v>27.702227917166123</v>
      </c>
      <c r="AI86" s="25">
        <v>27.363286901169758</v>
      </c>
      <c r="AJ86" s="25">
        <v>27.144215268879428</v>
      </c>
      <c r="AK86" s="25">
        <v>27.090480717562933</v>
      </c>
      <c r="AL86" s="25">
        <v>25.176704005290784</v>
      </c>
      <c r="AM86" s="25">
        <v>24.432687140908527</v>
      </c>
      <c r="AN86" s="25">
        <v>24.536022816517175</v>
      </c>
      <c r="AO86" s="25">
        <v>25.205637994461206</v>
      </c>
      <c r="AP86" s="25">
        <v>26.321663291034596</v>
      </c>
      <c r="AQ86" s="25">
        <v>25.846319183234822</v>
      </c>
      <c r="AR86" s="25">
        <v>24.457487703054603</v>
      </c>
      <c r="AS86" s="25">
        <v>24.288017195056423</v>
      </c>
      <c r="AT86" s="25">
        <v>23.357996114578597</v>
      </c>
      <c r="AU86" s="25">
        <v>23.916008762865292</v>
      </c>
      <c r="AV86" s="25">
        <v>23.391063530773366</v>
      </c>
      <c r="AW86" s="25">
        <v>24.052411854668705</v>
      </c>
      <c r="AX86" s="25">
        <v>23.680403422477575</v>
      </c>
      <c r="AY86" s="25">
        <v>25.189104286363822</v>
      </c>
      <c r="AZ86" s="25">
        <v>25.151903443144715</v>
      </c>
      <c r="BA86" s="25">
        <v>24.821229281197041</v>
      </c>
      <c r="BB86" s="25">
        <v>25.003100070268257</v>
      </c>
      <c r="BC86" s="25">
        <v>24.676559335344937</v>
      </c>
      <c r="BD86" s="25">
        <v>25.056834621584755</v>
      </c>
      <c r="BE86" s="25">
        <v>25.676848675236641</v>
      </c>
      <c r="BF86" s="25">
        <v>25.897573678336709</v>
      </c>
      <c r="BG86" s="25">
        <v>25.765717356260076</v>
      </c>
      <c r="BH86" s="25">
        <v>24.846029843343114</v>
      </c>
      <c r="BI86" s="25">
        <v>24.908074649692061</v>
      </c>
      <c r="BJ86" s="25">
        <v>25.143138097796886</v>
      </c>
      <c r="BK86" s="25">
        <v>24.956753606415081</v>
      </c>
      <c r="BL86" s="25">
        <v>25.154376885876083</v>
      </c>
      <c r="BM86" s="25">
        <v>24.711702558591327</v>
      </c>
    </row>
    <row r="87" spans="1:65" x14ac:dyDescent="0.25">
      <c r="A87" s="25" t="s">
        <v>391</v>
      </c>
      <c r="B87" s="25" t="s">
        <v>151</v>
      </c>
      <c r="C87" s="25" t="s">
        <v>1446</v>
      </c>
      <c r="D87" s="25" t="s">
        <v>1447</v>
      </c>
      <c r="AK87" s="25">
        <v>11.440495035256872</v>
      </c>
      <c r="AL87" s="25">
        <v>11.440495035256872</v>
      </c>
      <c r="AM87" s="25">
        <v>11.440495035256872</v>
      </c>
      <c r="AN87" s="25">
        <v>11.095121600230248</v>
      </c>
      <c r="AO87" s="25">
        <v>11.239027198158007</v>
      </c>
      <c r="AP87" s="25">
        <v>11.296589437329112</v>
      </c>
      <c r="AQ87" s="25">
        <v>11.397323355878545</v>
      </c>
      <c r="AR87" s="25">
        <v>11.368542236292992</v>
      </c>
      <c r="AS87" s="25">
        <v>11.411713915671319</v>
      </c>
      <c r="AT87" s="25">
        <v>11.440495035256872</v>
      </c>
      <c r="AU87" s="25">
        <v>11.498057274427975</v>
      </c>
      <c r="AV87" s="25">
        <v>11.541228953806302</v>
      </c>
      <c r="AW87" s="25">
        <v>6.504533026334725</v>
      </c>
      <c r="AX87" s="25">
        <v>6.7635631026046914</v>
      </c>
      <c r="AY87" s="25">
        <v>6.648438624262484</v>
      </c>
      <c r="AZ87" s="25">
        <v>6.6628291840552594</v>
      </c>
      <c r="BA87" s="25">
        <v>6.6052669448841552</v>
      </c>
      <c r="BB87" s="25">
        <v>6.2311123902719823</v>
      </c>
      <c r="BC87" s="25">
        <v>5.684271118146496</v>
      </c>
      <c r="BD87" s="25">
        <v>5.4309972657936392</v>
      </c>
      <c r="BE87" s="25">
        <v>5.3245071233270975</v>
      </c>
      <c r="BF87" s="25">
        <v>5.9821557058569574</v>
      </c>
      <c r="BG87" s="25">
        <v>5.252554324363218</v>
      </c>
      <c r="BH87" s="25">
        <v>5.291408835803713</v>
      </c>
      <c r="BI87" s="25">
        <v>4.9503525687149237</v>
      </c>
      <c r="BJ87" s="25">
        <v>4.6625413728594047</v>
      </c>
      <c r="BK87" s="25">
        <v>4.4754640955533169</v>
      </c>
      <c r="BL87" s="25">
        <v>4.4179018563822137</v>
      </c>
      <c r="BM87" s="25">
        <v>4.4610735357605407</v>
      </c>
    </row>
    <row r="88" spans="1:65" x14ac:dyDescent="0.25">
      <c r="A88" s="25" t="s">
        <v>339</v>
      </c>
      <c r="B88" s="25" t="s">
        <v>126</v>
      </c>
      <c r="C88" s="25" t="s">
        <v>1446</v>
      </c>
      <c r="D88" s="25" t="s">
        <v>1447</v>
      </c>
      <c r="F88" s="25">
        <v>7.4712138525094494</v>
      </c>
      <c r="G88" s="25">
        <v>7.4712138525094494</v>
      </c>
      <c r="H88" s="25">
        <v>7.4712138525094494</v>
      </c>
      <c r="I88" s="25">
        <v>7.4712138525094494</v>
      </c>
      <c r="J88" s="25">
        <v>7.4712138525094494</v>
      </c>
      <c r="K88" s="25">
        <v>7.4712138525094494</v>
      </c>
      <c r="L88" s="25">
        <v>7.4712138525094494</v>
      </c>
      <c r="M88" s="25">
        <v>7.4712138525094494</v>
      </c>
      <c r="N88" s="25">
        <v>7.4712138525094494</v>
      </c>
      <c r="O88" s="25">
        <v>7.4712138525094494</v>
      </c>
      <c r="P88" s="25">
        <v>7.4712138525094494</v>
      </c>
      <c r="Q88" s="25">
        <v>7.4712138525094494</v>
      </c>
      <c r="R88" s="25">
        <v>7.4712138525094494</v>
      </c>
      <c r="S88" s="25">
        <v>7.4712138525094494</v>
      </c>
      <c r="T88" s="25">
        <v>7.9106970203041218</v>
      </c>
      <c r="U88" s="25">
        <v>7.9106970203041218</v>
      </c>
      <c r="V88" s="25">
        <v>7.9106970203041218</v>
      </c>
      <c r="W88" s="25">
        <v>8.3501801880987969</v>
      </c>
      <c r="X88" s="25">
        <v>8.3501801880987969</v>
      </c>
      <c r="Y88" s="25">
        <v>8.3501801880987969</v>
      </c>
      <c r="Z88" s="25">
        <v>8.3501801880987969</v>
      </c>
      <c r="AA88" s="25">
        <v>9.2291465236881436</v>
      </c>
      <c r="AB88" s="25">
        <v>9.2291465236881436</v>
      </c>
      <c r="AC88" s="25">
        <v>10.108112859277488</v>
      </c>
      <c r="AD88" s="25">
        <v>10.547596027072164</v>
      </c>
      <c r="AE88" s="25">
        <v>10.547596027072164</v>
      </c>
      <c r="AF88" s="25">
        <v>10.987079194866837</v>
      </c>
      <c r="AG88" s="25">
        <v>11.42656236266151</v>
      </c>
      <c r="AH88" s="25">
        <v>11.42656236266151</v>
      </c>
      <c r="AI88" s="25">
        <v>11.866045530456184</v>
      </c>
      <c r="AJ88" s="25">
        <v>12.305528698250857</v>
      </c>
      <c r="AK88" s="25">
        <v>12.305528698250857</v>
      </c>
      <c r="AL88" s="25">
        <v>12.305528698250857</v>
      </c>
      <c r="AM88" s="25">
        <v>12.305528698250857</v>
      </c>
      <c r="AN88" s="25">
        <v>13.184495033840204</v>
      </c>
      <c r="AO88" s="25">
        <v>14.06346136942955</v>
      </c>
      <c r="AP88" s="25">
        <v>15.821394040608244</v>
      </c>
      <c r="AQ88" s="25">
        <v>15.61307901907357</v>
      </c>
      <c r="AR88" s="25">
        <v>15.404763997538895</v>
      </c>
      <c r="AS88" s="25">
        <v>15.19644897600422</v>
      </c>
      <c r="AT88" s="25">
        <v>14.988133954469543</v>
      </c>
      <c r="AU88" s="25">
        <v>14.779818932934868</v>
      </c>
      <c r="AV88" s="25">
        <v>14.571503911400194</v>
      </c>
      <c r="AW88" s="25">
        <v>14.363188889865519</v>
      </c>
      <c r="AX88" s="25">
        <v>14.154873868330842</v>
      </c>
      <c r="AY88" s="25">
        <v>13.946558846796167</v>
      </c>
      <c r="AZ88" s="25">
        <v>13.738243825261492</v>
      </c>
      <c r="BA88" s="25">
        <v>13.529928803726818</v>
      </c>
      <c r="BB88" s="25">
        <v>13.321613782192143</v>
      </c>
      <c r="BC88" s="25">
        <v>13.113298760657466</v>
      </c>
      <c r="BD88" s="25">
        <v>12.904983739122791</v>
      </c>
      <c r="BE88" s="25">
        <v>12.696668717588116</v>
      </c>
      <c r="BF88" s="25">
        <v>12.488353696053441</v>
      </c>
      <c r="BG88" s="25">
        <v>12.280038674518766</v>
      </c>
      <c r="BH88" s="25">
        <v>12.071723652984092</v>
      </c>
      <c r="BI88" s="25">
        <v>11.863408631449415</v>
      </c>
      <c r="BJ88" s="25">
        <v>11.65509360991474</v>
      </c>
      <c r="BK88" s="25">
        <v>11.446778588380065</v>
      </c>
      <c r="BL88" s="25">
        <v>11.239342533180979</v>
      </c>
      <c r="BM88" s="25">
        <v>11.046309766055913</v>
      </c>
    </row>
    <row r="89" spans="1:65" x14ac:dyDescent="0.25">
      <c r="A89" s="25" t="s">
        <v>435</v>
      </c>
      <c r="B89" s="25" t="s">
        <v>145</v>
      </c>
      <c r="C89" s="25" t="s">
        <v>1446</v>
      </c>
      <c r="D89" s="25" t="s">
        <v>1447</v>
      </c>
    </row>
    <row r="90" spans="1:65" x14ac:dyDescent="0.25">
      <c r="A90" s="25" t="s">
        <v>340</v>
      </c>
      <c r="B90" s="25" t="s">
        <v>172</v>
      </c>
      <c r="C90" s="25" t="s">
        <v>1446</v>
      </c>
      <c r="D90" s="25" t="s">
        <v>1447</v>
      </c>
      <c r="F90" s="25">
        <v>14.325248250040698</v>
      </c>
      <c r="G90" s="25">
        <v>14.321178577242391</v>
      </c>
      <c r="H90" s="25">
        <v>14.223506430083022</v>
      </c>
      <c r="I90" s="25">
        <v>14.125834282923652</v>
      </c>
      <c r="J90" s="25">
        <v>14.032231808562592</v>
      </c>
      <c r="K90" s="25">
        <v>13.934559661403224</v>
      </c>
      <c r="L90" s="25">
        <v>13.836887514243854</v>
      </c>
      <c r="M90" s="25">
        <v>13.739215367084487</v>
      </c>
      <c r="N90" s="25">
        <v>13.641543219925117</v>
      </c>
      <c r="O90" s="25">
        <v>13.547940745564057</v>
      </c>
      <c r="P90" s="25">
        <v>13.450268598404689</v>
      </c>
      <c r="Q90" s="25">
        <v>13.352596451245319</v>
      </c>
      <c r="R90" s="25">
        <v>13.254924304085952</v>
      </c>
      <c r="S90" s="25">
        <v>13.161321829724889</v>
      </c>
      <c r="T90" s="25">
        <v>13.063649682565522</v>
      </c>
      <c r="U90" s="25">
        <v>12.965977535406154</v>
      </c>
      <c r="V90" s="25">
        <v>12.868305388246783</v>
      </c>
      <c r="W90" s="25">
        <v>12.770633241087417</v>
      </c>
      <c r="X90" s="25">
        <v>12.677030766726356</v>
      </c>
      <c r="Y90" s="25">
        <v>12.579358619566989</v>
      </c>
      <c r="Z90" s="25">
        <v>12.481686472407619</v>
      </c>
      <c r="AA90" s="25">
        <v>12.38401432524825</v>
      </c>
      <c r="AB90" s="25">
        <v>12.286342178088882</v>
      </c>
      <c r="AC90" s="25">
        <v>12.19273970372782</v>
      </c>
      <c r="AD90" s="25">
        <v>12.095067556568452</v>
      </c>
      <c r="AE90" s="25">
        <v>11.997395409409084</v>
      </c>
      <c r="AF90" s="25">
        <v>11.899723262249715</v>
      </c>
      <c r="AG90" s="25">
        <v>11.806120787888654</v>
      </c>
      <c r="AH90" s="25">
        <v>11.708448640729285</v>
      </c>
      <c r="AI90" s="25">
        <v>11.610776493569917</v>
      </c>
      <c r="AJ90" s="25">
        <v>11.513104346410548</v>
      </c>
      <c r="AK90" s="25">
        <v>11.41543219925118</v>
      </c>
      <c r="AL90" s="25">
        <v>11.321829724890119</v>
      </c>
      <c r="AM90" s="25">
        <v>11.22415757773075</v>
      </c>
      <c r="AN90" s="25">
        <v>11.126485430571382</v>
      </c>
      <c r="AO90" s="25">
        <v>11.130555103369689</v>
      </c>
      <c r="AP90" s="25">
        <v>11.134624776167996</v>
      </c>
      <c r="AQ90" s="25">
        <v>11.138694448966303</v>
      </c>
      <c r="AR90" s="25">
        <v>11.142764121764611</v>
      </c>
      <c r="AS90" s="25">
        <v>11.146833794562918</v>
      </c>
      <c r="AT90" s="25">
        <v>11.150903467361225</v>
      </c>
      <c r="AU90" s="25">
        <v>11.154973140159532</v>
      </c>
      <c r="AV90" s="25">
        <v>11.159042812957837</v>
      </c>
      <c r="AW90" s="25">
        <v>11.163112485756145</v>
      </c>
      <c r="AX90" s="25">
        <v>11.154973140159532</v>
      </c>
      <c r="AY90" s="25">
        <v>11.191600195344293</v>
      </c>
      <c r="AZ90" s="25">
        <v>11.395083835259644</v>
      </c>
      <c r="BA90" s="25">
        <v>11.598567475174997</v>
      </c>
      <c r="BB90" s="25">
        <v>11.598567475174997</v>
      </c>
      <c r="BC90" s="25">
        <v>11.802051115090347</v>
      </c>
      <c r="BD90" s="25">
        <v>11.802051115090347</v>
      </c>
      <c r="BE90" s="25">
        <v>12.209018394921047</v>
      </c>
      <c r="BF90" s="25">
        <v>12.615985674751752</v>
      </c>
      <c r="BG90" s="25">
        <v>12.615985674751752</v>
      </c>
      <c r="BH90" s="25">
        <v>12.615985674751752</v>
      </c>
      <c r="BI90" s="25">
        <v>12.615985674751752</v>
      </c>
      <c r="BJ90" s="25">
        <v>12.615985674751752</v>
      </c>
      <c r="BK90" s="25">
        <v>12.615985674751752</v>
      </c>
      <c r="BL90" s="25">
        <v>12.615985674751752</v>
      </c>
      <c r="BM90" s="25">
        <v>12.615985674751752</v>
      </c>
    </row>
    <row r="91" spans="1:65" x14ac:dyDescent="0.25">
      <c r="A91" s="25" t="s">
        <v>338</v>
      </c>
      <c r="B91" s="25" t="s">
        <v>211</v>
      </c>
      <c r="C91" s="25" t="s">
        <v>1446</v>
      </c>
      <c r="D91" s="25" t="s">
        <v>1447</v>
      </c>
      <c r="F91" s="25">
        <v>11.956521739130435</v>
      </c>
      <c r="G91" s="25">
        <v>12.055335968379447</v>
      </c>
      <c r="H91" s="25">
        <v>12.154150197628459</v>
      </c>
      <c r="I91" s="25">
        <v>12.252964426877471</v>
      </c>
      <c r="J91" s="25">
        <v>12.351778656126482</v>
      </c>
      <c r="K91" s="25">
        <v>12.450592885375494</v>
      </c>
      <c r="L91" s="25">
        <v>12.648221343873518</v>
      </c>
      <c r="M91" s="25">
        <v>12.648221343873518</v>
      </c>
      <c r="N91" s="25">
        <v>12.845849802371543</v>
      </c>
      <c r="O91" s="25">
        <v>12.845849802371543</v>
      </c>
      <c r="P91" s="25">
        <v>13.142292490118576</v>
      </c>
      <c r="Q91" s="25">
        <v>13.636363636363635</v>
      </c>
      <c r="R91" s="25">
        <v>14.130434782608695</v>
      </c>
      <c r="S91" s="25">
        <v>16.798418972332016</v>
      </c>
      <c r="T91" s="25">
        <v>16.205533596837945</v>
      </c>
      <c r="U91" s="25">
        <v>16.106719367588934</v>
      </c>
      <c r="V91" s="25">
        <v>16.798418972332016</v>
      </c>
      <c r="W91" s="25">
        <v>17.490118577075098</v>
      </c>
      <c r="X91" s="25">
        <v>16.403162055335969</v>
      </c>
      <c r="Y91" s="25">
        <v>15.711462450592887</v>
      </c>
      <c r="Z91" s="25">
        <v>17.885375494071145</v>
      </c>
      <c r="AA91" s="25">
        <v>19.960474308300398</v>
      </c>
      <c r="AB91" s="25">
        <v>18.083003952569172</v>
      </c>
      <c r="AC91" s="25">
        <v>16.699604743083004</v>
      </c>
      <c r="AD91" s="25">
        <v>16.699604743083004</v>
      </c>
      <c r="AE91" s="25">
        <v>17.490118577075098</v>
      </c>
      <c r="AF91" s="25">
        <v>18.181818181818183</v>
      </c>
      <c r="AG91" s="25">
        <v>19.664031620553359</v>
      </c>
      <c r="AH91" s="25">
        <v>17.885375494071145</v>
      </c>
      <c r="AI91" s="25">
        <v>18.478260869565215</v>
      </c>
      <c r="AJ91" s="25">
        <v>19.367588932806324</v>
      </c>
      <c r="AK91" s="25">
        <v>16.007905138339922</v>
      </c>
      <c r="AL91" s="25">
        <v>15.909090909090908</v>
      </c>
      <c r="AM91" s="25">
        <v>17.786561264822133</v>
      </c>
      <c r="AN91" s="25">
        <v>18.280632411067195</v>
      </c>
      <c r="AO91" s="25">
        <v>18.774703557312254</v>
      </c>
      <c r="AP91" s="25">
        <v>20.25691699604743</v>
      </c>
      <c r="AQ91" s="25">
        <v>19.762845849802371</v>
      </c>
      <c r="AR91" s="25">
        <v>23.715415019762844</v>
      </c>
      <c r="AS91" s="25">
        <v>27.66798418972332</v>
      </c>
      <c r="AT91" s="25">
        <v>29.644268774703558</v>
      </c>
      <c r="AU91" s="25">
        <v>27.66798418972332</v>
      </c>
      <c r="AV91" s="25">
        <v>29.644268774703558</v>
      </c>
      <c r="AW91" s="25">
        <v>30.632411067193676</v>
      </c>
      <c r="AX91" s="25">
        <v>32.114624505928852</v>
      </c>
      <c r="AY91" s="25">
        <v>28.952569169960473</v>
      </c>
      <c r="AZ91" s="25">
        <v>29.940711462450594</v>
      </c>
      <c r="BA91" s="25">
        <v>36.758893280632407</v>
      </c>
      <c r="BB91" s="25">
        <v>42.292490118577078</v>
      </c>
      <c r="BC91" s="25">
        <v>44.466403162055336</v>
      </c>
      <c r="BD91" s="25">
        <v>44.466403162055336</v>
      </c>
      <c r="BE91" s="25">
        <v>43.478260869565219</v>
      </c>
      <c r="BF91" s="25">
        <v>43.478260869565219</v>
      </c>
      <c r="BG91" s="25">
        <v>43.478260869565219</v>
      </c>
      <c r="BH91" s="25">
        <v>43.478260869565219</v>
      </c>
      <c r="BI91" s="25">
        <v>43.478260869565219</v>
      </c>
      <c r="BJ91" s="25">
        <v>43.478260869565219</v>
      </c>
      <c r="BK91" s="25">
        <v>43.478260869565219</v>
      </c>
      <c r="BL91" s="25">
        <v>43.478260869565219</v>
      </c>
      <c r="BM91" s="25">
        <v>43.478260869565219</v>
      </c>
    </row>
    <row r="92" spans="1:65" x14ac:dyDescent="0.25">
      <c r="A92" s="25" t="s">
        <v>341</v>
      </c>
      <c r="B92" s="25" t="s">
        <v>238</v>
      </c>
      <c r="C92" s="25" t="s">
        <v>1446</v>
      </c>
      <c r="D92" s="25" t="s">
        <v>1447</v>
      </c>
      <c r="F92" s="25">
        <v>8.3570412517780941</v>
      </c>
      <c r="G92" s="25">
        <v>8.3570412517780941</v>
      </c>
      <c r="H92" s="25">
        <v>8.3570412517780941</v>
      </c>
      <c r="I92" s="25">
        <v>8.3570412517780941</v>
      </c>
      <c r="J92" s="25">
        <v>8.3570412517780941</v>
      </c>
      <c r="K92" s="25">
        <v>8.3570412517780941</v>
      </c>
      <c r="L92" s="25">
        <v>8.7126600284495019</v>
      </c>
      <c r="M92" s="25">
        <v>8.7126600284495019</v>
      </c>
      <c r="N92" s="25">
        <v>8.7126600284495019</v>
      </c>
      <c r="O92" s="25">
        <v>8.7126600284495019</v>
      </c>
      <c r="P92" s="25">
        <v>8.7126600284495019</v>
      </c>
      <c r="Q92" s="25">
        <v>8.7126600284495019</v>
      </c>
      <c r="R92" s="25">
        <v>8.890469416785205</v>
      </c>
      <c r="S92" s="25">
        <v>9.0682788051209116</v>
      </c>
      <c r="T92" s="25">
        <v>9.0682788051209116</v>
      </c>
      <c r="U92" s="25">
        <v>9.0682788051209116</v>
      </c>
      <c r="V92" s="25">
        <v>9.0682788051209116</v>
      </c>
      <c r="W92" s="25">
        <v>9.0682788051209116</v>
      </c>
      <c r="X92" s="25">
        <v>9.0682788051209116</v>
      </c>
      <c r="Y92" s="25">
        <v>9.0682788051209116</v>
      </c>
      <c r="Z92" s="25">
        <v>9.1394025604551921</v>
      </c>
      <c r="AA92" s="25">
        <v>9.6017069701280224</v>
      </c>
      <c r="AB92" s="25">
        <v>9.9573257467994303</v>
      </c>
      <c r="AC92" s="25">
        <v>10.135135135135135</v>
      </c>
      <c r="AD92" s="25">
        <v>10.31294452347084</v>
      </c>
      <c r="AE92" s="25">
        <v>8.890469416785205</v>
      </c>
      <c r="AF92" s="25">
        <v>8.5348506401137971</v>
      </c>
      <c r="AG92" s="25">
        <v>8.1792318634423893</v>
      </c>
      <c r="AH92" s="25">
        <v>8.5348506401137971</v>
      </c>
      <c r="AI92" s="25">
        <v>8.890469416785205</v>
      </c>
      <c r="AJ92" s="25">
        <v>8.890469416785205</v>
      </c>
      <c r="AK92" s="25">
        <v>8.890469416785205</v>
      </c>
      <c r="AL92" s="25">
        <v>9.6017069701280224</v>
      </c>
      <c r="AM92" s="25">
        <v>9.9573257467994303</v>
      </c>
      <c r="AN92" s="25">
        <v>9.9573257467994303</v>
      </c>
      <c r="AO92" s="25">
        <v>9.6017069701280224</v>
      </c>
      <c r="AP92" s="25">
        <v>9.6017069701280224</v>
      </c>
      <c r="AQ92" s="25">
        <v>9.2460881934566146</v>
      </c>
      <c r="AR92" s="25">
        <v>9.9573257467994303</v>
      </c>
      <c r="AS92" s="25">
        <v>10.668563300142248</v>
      </c>
      <c r="AT92" s="25">
        <v>10.668563300142248</v>
      </c>
      <c r="AU92" s="25">
        <v>9.9573257467994303</v>
      </c>
      <c r="AV92" s="25">
        <v>9.6017069701280224</v>
      </c>
      <c r="AW92" s="25">
        <v>9.9573257467994303</v>
      </c>
      <c r="AX92" s="25">
        <v>9.9573257467994303</v>
      </c>
      <c r="AY92" s="25">
        <v>9.9573257467994303</v>
      </c>
      <c r="AZ92" s="25">
        <v>9.9573257467994303</v>
      </c>
      <c r="BA92" s="25">
        <v>9.9573257467994303</v>
      </c>
      <c r="BB92" s="25">
        <v>9.9573257467994303</v>
      </c>
      <c r="BC92" s="25">
        <v>10.668563300142248</v>
      </c>
      <c r="BD92" s="25">
        <v>10.668563300142248</v>
      </c>
      <c r="BE92" s="25">
        <v>10.668563300142248</v>
      </c>
      <c r="BF92" s="25">
        <v>10.668563300142248</v>
      </c>
      <c r="BG92" s="25">
        <v>10.668563300142248</v>
      </c>
      <c r="BH92" s="25">
        <v>10.668563300142248</v>
      </c>
      <c r="BI92" s="25">
        <v>10.668563300142248</v>
      </c>
      <c r="BJ92" s="25">
        <v>10.668563300142248</v>
      </c>
      <c r="BK92" s="25">
        <v>10.668563300142248</v>
      </c>
      <c r="BL92" s="25">
        <v>10.668563300142248</v>
      </c>
      <c r="BM92" s="25">
        <v>10.668563300142248</v>
      </c>
    </row>
    <row r="93" spans="1:65" x14ac:dyDescent="0.25">
      <c r="A93" s="25" t="s">
        <v>318</v>
      </c>
      <c r="B93" s="25" t="s">
        <v>213</v>
      </c>
      <c r="C93" s="25" t="s">
        <v>1446</v>
      </c>
      <c r="D93" s="25" t="s">
        <v>1447</v>
      </c>
      <c r="F93" s="25">
        <v>3.9215686274509802</v>
      </c>
      <c r="G93" s="25">
        <v>4.0998217468805702</v>
      </c>
      <c r="H93" s="25">
        <v>4.2780748663101598</v>
      </c>
      <c r="I93" s="25">
        <v>4.3137254901960782</v>
      </c>
      <c r="J93" s="25">
        <v>4.3137254901960782</v>
      </c>
      <c r="K93" s="25">
        <v>4.4563279857397502</v>
      </c>
      <c r="L93" s="25">
        <v>4.4563279857397502</v>
      </c>
      <c r="M93" s="25">
        <v>4.4563279857397502</v>
      </c>
      <c r="N93" s="25">
        <v>4.4563279857397502</v>
      </c>
      <c r="O93" s="25">
        <v>4.4563279857397502</v>
      </c>
      <c r="P93" s="25">
        <v>4.6345811051693406</v>
      </c>
      <c r="Q93" s="25">
        <v>4.6345811051693406</v>
      </c>
      <c r="R93" s="25">
        <v>4.6345811051693406</v>
      </c>
      <c r="S93" s="25">
        <v>4.6345811051693406</v>
      </c>
      <c r="T93" s="25">
        <v>4.6345811051693406</v>
      </c>
      <c r="U93" s="25">
        <v>4.6345811051693406</v>
      </c>
      <c r="V93" s="25">
        <v>4.6345811051693406</v>
      </c>
      <c r="W93" s="25">
        <v>4.6345811051693406</v>
      </c>
      <c r="X93" s="25">
        <v>4.6345811051693406</v>
      </c>
      <c r="Y93" s="25">
        <v>4.6345811051693406</v>
      </c>
      <c r="Z93" s="25">
        <v>4.6345811051693406</v>
      </c>
      <c r="AA93" s="25">
        <v>4.6345811051693406</v>
      </c>
      <c r="AB93" s="25">
        <v>4.6345811051693406</v>
      </c>
      <c r="AC93" s="25">
        <v>4.6345811051693406</v>
      </c>
      <c r="AD93" s="25">
        <v>4.6345811051693406</v>
      </c>
      <c r="AE93" s="25">
        <v>4.6345811051693406</v>
      </c>
      <c r="AF93" s="25">
        <v>4.6345811051693406</v>
      </c>
      <c r="AG93" s="25">
        <v>4.6345811051693406</v>
      </c>
      <c r="AH93" s="25">
        <v>4.6345811051693406</v>
      </c>
      <c r="AI93" s="25">
        <v>4.6345811051693406</v>
      </c>
      <c r="AJ93" s="25">
        <v>4.6345811051693406</v>
      </c>
      <c r="AK93" s="25">
        <v>4.6345811051693406</v>
      </c>
      <c r="AL93" s="25">
        <v>4.6345811051693406</v>
      </c>
      <c r="AM93" s="25">
        <v>4.6345811051693406</v>
      </c>
      <c r="AN93" s="25">
        <v>4.6345811051693406</v>
      </c>
      <c r="AO93" s="25">
        <v>4.6345811051693406</v>
      </c>
      <c r="AP93" s="25">
        <v>4.6345811051693406</v>
      </c>
      <c r="AQ93" s="25">
        <v>4.6345811051693406</v>
      </c>
      <c r="AR93" s="25">
        <v>4.6345811051693406</v>
      </c>
      <c r="AS93" s="25">
        <v>4.6345811051693406</v>
      </c>
      <c r="AT93" s="25">
        <v>4.6345811051693406</v>
      </c>
      <c r="AU93" s="25">
        <v>4.6345811051693406</v>
      </c>
      <c r="AV93" s="25">
        <v>4.6345811051693406</v>
      </c>
      <c r="AW93" s="25">
        <v>4.6345811051693406</v>
      </c>
      <c r="AX93" s="25">
        <v>4.6345811051693406</v>
      </c>
      <c r="AY93" s="25">
        <v>4.6549019607843132</v>
      </c>
      <c r="AZ93" s="25">
        <v>4.6752228163992866</v>
      </c>
      <c r="BA93" s="25">
        <v>4.69554367201426</v>
      </c>
      <c r="BB93" s="25">
        <v>4.7158645276292335</v>
      </c>
      <c r="BC93" s="25">
        <v>4.7361853832442069</v>
      </c>
      <c r="BD93" s="25">
        <v>4.7565062388591803</v>
      </c>
      <c r="BE93" s="25">
        <v>4.7768270944741529</v>
      </c>
      <c r="BF93" s="25">
        <v>4.7971479500891263</v>
      </c>
      <c r="BG93" s="25">
        <v>4.8174688057040997</v>
      </c>
      <c r="BH93" s="25">
        <v>4.8377896613190732</v>
      </c>
      <c r="BI93" s="25">
        <v>4.8581105169340466</v>
      </c>
      <c r="BJ93" s="25">
        <v>4.87843137254902</v>
      </c>
      <c r="BK93" s="25">
        <v>4.8987522281639926</v>
      </c>
      <c r="BL93" s="25">
        <v>4.919073083778966</v>
      </c>
      <c r="BM93" s="25">
        <v>4.9411764705882346</v>
      </c>
    </row>
    <row r="94" spans="1:65" x14ac:dyDescent="0.25">
      <c r="A94" s="25" t="s">
        <v>436</v>
      </c>
      <c r="B94" s="25" t="s">
        <v>94</v>
      </c>
      <c r="C94" s="25" t="s">
        <v>1446</v>
      </c>
      <c r="D94" s="25" t="s">
        <v>1447</v>
      </c>
      <c r="F94" s="25">
        <v>21.675717610550816</v>
      </c>
      <c r="G94" s="25">
        <v>22.211016291698993</v>
      </c>
      <c r="H94" s="25">
        <v>23.716058960434445</v>
      </c>
      <c r="I94" s="25">
        <v>23.281613653995343</v>
      </c>
      <c r="J94" s="25">
        <v>23.204034134988362</v>
      </c>
      <c r="K94" s="25">
        <v>23.235065942591156</v>
      </c>
      <c r="L94" s="25">
        <v>23.429014740108613</v>
      </c>
      <c r="M94" s="25">
        <v>23.685027152831655</v>
      </c>
      <c r="N94" s="25">
        <v>23.405740884406516</v>
      </c>
      <c r="O94" s="25">
        <v>23.351435221101628</v>
      </c>
      <c r="P94" s="25">
        <v>23.204034134988362</v>
      </c>
      <c r="Q94" s="25">
        <v>23.157486423584174</v>
      </c>
      <c r="R94" s="25">
        <v>22.940263770364623</v>
      </c>
      <c r="S94" s="25">
        <v>22.870442203258339</v>
      </c>
      <c r="T94" s="25">
        <v>22.560124127230409</v>
      </c>
      <c r="U94" s="25">
        <v>22.404965089216446</v>
      </c>
      <c r="V94" s="25">
        <v>22.249806051202484</v>
      </c>
      <c r="W94" s="25">
        <v>22.676493405740885</v>
      </c>
      <c r="X94" s="25">
        <v>22.723041117145073</v>
      </c>
      <c r="Y94" s="25">
        <v>22.521334367726919</v>
      </c>
      <c r="Z94" s="25">
        <v>22.692009309542279</v>
      </c>
      <c r="AA94" s="25">
        <v>22.715283165244376</v>
      </c>
      <c r="AB94" s="25">
        <v>22.498060512024825</v>
      </c>
      <c r="AC94" s="25">
        <v>22.668735453840185</v>
      </c>
      <c r="AD94" s="25">
        <v>22.420480993017843</v>
      </c>
      <c r="AE94" s="25">
        <v>22.335143522110162</v>
      </c>
      <c r="AF94" s="25">
        <v>22.265321955003877</v>
      </c>
      <c r="AG94" s="25">
        <v>22.211016291698993</v>
      </c>
      <c r="AH94" s="25">
        <v>22.443754848719937</v>
      </c>
      <c r="AI94" s="25">
        <v>22.490302560124128</v>
      </c>
      <c r="AJ94" s="25">
        <v>22.242048099301783</v>
      </c>
      <c r="AK94" s="25">
        <v>22.21877424359969</v>
      </c>
      <c r="AL94" s="25">
        <v>22.024825446082232</v>
      </c>
      <c r="AM94" s="25">
        <v>22.001551590380139</v>
      </c>
      <c r="AN94" s="25">
        <v>21.885182311869666</v>
      </c>
      <c r="AO94" s="25">
        <v>21.799844840961985</v>
      </c>
      <c r="AP94" s="25">
        <v>21.636927851047325</v>
      </c>
      <c r="AQ94" s="25">
        <v>21.598138091543834</v>
      </c>
      <c r="AR94" s="25">
        <v>21.427463149728471</v>
      </c>
      <c r="AS94" s="25">
        <v>21.264546159813811</v>
      </c>
      <c r="AT94" s="25">
        <v>21.101629169899148</v>
      </c>
      <c r="AU94" s="25">
        <v>21.078355314197054</v>
      </c>
      <c r="AV94" s="25">
        <v>21.039565554693564</v>
      </c>
      <c r="AW94" s="25">
        <v>20.395655546935608</v>
      </c>
      <c r="AX94" s="25">
        <v>20.473235065942593</v>
      </c>
      <c r="AY94" s="25">
        <v>20.046547711404187</v>
      </c>
      <c r="AZ94" s="25">
        <v>19.914662529092318</v>
      </c>
      <c r="BA94" s="25">
        <v>19.829325058184637</v>
      </c>
      <c r="BB94" s="25">
        <v>19.759503491078355</v>
      </c>
      <c r="BC94" s="25">
        <v>19.914662529092318</v>
      </c>
      <c r="BD94" s="25">
        <v>19.798293250581846</v>
      </c>
      <c r="BE94" s="25">
        <v>19.705197827773468</v>
      </c>
      <c r="BF94" s="25">
        <v>19.47245927075252</v>
      </c>
      <c r="BG94" s="25">
        <v>17.253685027152834</v>
      </c>
      <c r="BH94" s="25">
        <v>16.842513576415826</v>
      </c>
      <c r="BI94" s="25">
        <v>16.602017067494181</v>
      </c>
      <c r="BJ94" s="25">
        <v>16.624417377812257</v>
      </c>
      <c r="BK94" s="25">
        <v>16.612061287820019</v>
      </c>
      <c r="BL94" s="25">
        <v>16.539413498836307</v>
      </c>
      <c r="BM94" s="25">
        <v>16.539413498836307</v>
      </c>
    </row>
    <row r="95" spans="1:65" x14ac:dyDescent="0.25">
      <c r="A95" s="25" t="s">
        <v>472</v>
      </c>
      <c r="B95" s="25" t="s">
        <v>245</v>
      </c>
      <c r="C95" s="25" t="s">
        <v>1446</v>
      </c>
      <c r="D95" s="25" t="s">
        <v>1447</v>
      </c>
      <c r="F95" s="25">
        <v>14.705882352941178</v>
      </c>
      <c r="G95" s="25">
        <v>14.705882352941178</v>
      </c>
      <c r="H95" s="25">
        <v>14.705882352941178</v>
      </c>
      <c r="I95" s="25">
        <v>14.705882352941178</v>
      </c>
      <c r="J95" s="25">
        <v>14.705882352941178</v>
      </c>
      <c r="K95" s="25">
        <v>14.705882352941178</v>
      </c>
      <c r="L95" s="25">
        <v>14.705882352941178</v>
      </c>
      <c r="M95" s="25">
        <v>14.705882352941178</v>
      </c>
      <c r="N95" s="25">
        <v>14.705882352941178</v>
      </c>
      <c r="O95" s="25">
        <v>14.705882352941178</v>
      </c>
      <c r="P95" s="25">
        <v>14.705882352941178</v>
      </c>
      <c r="Q95" s="25">
        <v>11.76470588235294</v>
      </c>
      <c r="R95" s="25">
        <v>11.76470588235294</v>
      </c>
      <c r="S95" s="25">
        <v>11.76470588235294</v>
      </c>
      <c r="T95" s="25">
        <v>11.76470588235294</v>
      </c>
      <c r="U95" s="25">
        <v>11.76470588235294</v>
      </c>
      <c r="V95" s="25">
        <v>11.76470588235294</v>
      </c>
      <c r="W95" s="25">
        <v>8.8235294117647065</v>
      </c>
      <c r="X95" s="25">
        <v>8.8235294117647065</v>
      </c>
      <c r="Y95" s="25">
        <v>8.8235294117647065</v>
      </c>
      <c r="Z95" s="25">
        <v>8.8235294117647065</v>
      </c>
      <c r="AA95" s="25">
        <v>8.8235294117647065</v>
      </c>
      <c r="AB95" s="25">
        <v>8.8235294117647065</v>
      </c>
      <c r="AC95" s="25">
        <v>8.8235294117647065</v>
      </c>
      <c r="AD95" s="25">
        <v>8.8235294117647065</v>
      </c>
      <c r="AE95" s="25">
        <v>8.8235294117647065</v>
      </c>
      <c r="AF95" s="25">
        <v>5.8823529411764701</v>
      </c>
      <c r="AG95" s="25">
        <v>5.8823529411764701</v>
      </c>
      <c r="AH95" s="25">
        <v>5.8823529411764701</v>
      </c>
      <c r="AI95" s="25">
        <v>5.8823529411764701</v>
      </c>
      <c r="AJ95" s="25">
        <v>5.8823529411764701</v>
      </c>
      <c r="AK95" s="25">
        <v>5.8823529411764701</v>
      </c>
      <c r="AL95" s="25">
        <v>5.8823529411764701</v>
      </c>
      <c r="AM95" s="25">
        <v>5.8823529411764701</v>
      </c>
      <c r="AN95" s="25">
        <v>2.9411764705882351</v>
      </c>
      <c r="AO95" s="25">
        <v>2.9411764705882351</v>
      </c>
      <c r="AP95" s="25">
        <v>2.9411764705882351</v>
      </c>
      <c r="AQ95" s="25">
        <v>2.9411764705882351</v>
      </c>
      <c r="AR95" s="25">
        <v>2.9411764705882351</v>
      </c>
      <c r="AS95" s="25">
        <v>2.9411764705882351</v>
      </c>
      <c r="AT95" s="25">
        <v>5.8823529411764701</v>
      </c>
      <c r="AU95" s="25">
        <v>5.8823529411764701</v>
      </c>
      <c r="AV95" s="25">
        <v>5.8823529411764701</v>
      </c>
      <c r="AW95" s="25">
        <v>5.8823529411764701</v>
      </c>
      <c r="AX95" s="25">
        <v>5.8823529411764701</v>
      </c>
      <c r="AY95" s="25">
        <v>5.8823529411764701</v>
      </c>
      <c r="AZ95" s="25">
        <v>5.8823529411764701</v>
      </c>
      <c r="BA95" s="25">
        <v>5.8823529411764701</v>
      </c>
      <c r="BB95" s="25">
        <v>8.8235294117647065</v>
      </c>
      <c r="BC95" s="25">
        <v>8.8235294117647065</v>
      </c>
      <c r="BD95" s="25">
        <v>8.8235294117647065</v>
      </c>
      <c r="BE95" s="25">
        <v>8.8235294117647065</v>
      </c>
      <c r="BF95" s="25">
        <v>8.8235294117647065</v>
      </c>
      <c r="BG95" s="25">
        <v>8.8235294117647065</v>
      </c>
      <c r="BH95" s="25">
        <v>8.8235294117647065</v>
      </c>
      <c r="BI95" s="25">
        <v>8.8235294117647065</v>
      </c>
      <c r="BJ95" s="25">
        <v>8.8235294117647065</v>
      </c>
      <c r="BK95" s="25">
        <v>8.8235294117647065</v>
      </c>
      <c r="BL95" s="25">
        <v>8.8235294117647065</v>
      </c>
      <c r="BM95" s="25">
        <v>8.8235294117647065</v>
      </c>
    </row>
    <row r="96" spans="1:65" x14ac:dyDescent="0.25">
      <c r="A96" s="25" t="s">
        <v>518</v>
      </c>
      <c r="B96" s="25" t="s">
        <v>216</v>
      </c>
      <c r="C96" s="25" t="s">
        <v>1446</v>
      </c>
      <c r="D96" s="25" t="s">
        <v>1447</v>
      </c>
    </row>
    <row r="97" spans="1:65" x14ac:dyDescent="0.25">
      <c r="A97" s="25" t="s">
        <v>496</v>
      </c>
      <c r="B97" s="25" t="s">
        <v>129</v>
      </c>
      <c r="C97" s="25" t="s">
        <v>1446</v>
      </c>
      <c r="D97" s="25" t="s">
        <v>1447</v>
      </c>
      <c r="F97" s="25">
        <v>10.265024262784621</v>
      </c>
      <c r="G97" s="25">
        <v>10.265024262784621</v>
      </c>
      <c r="H97" s="25">
        <v>10.265024262784621</v>
      </c>
      <c r="I97" s="25">
        <v>10.265024262784621</v>
      </c>
      <c r="J97" s="25">
        <v>10.265024262784621</v>
      </c>
      <c r="K97" s="25">
        <v>10.265024262784621</v>
      </c>
      <c r="L97" s="25">
        <v>10.358342665173573</v>
      </c>
      <c r="M97" s="25">
        <v>10.358342665173573</v>
      </c>
      <c r="N97" s="25">
        <v>10.265024262784621</v>
      </c>
      <c r="O97" s="25">
        <v>10.265024262784621</v>
      </c>
      <c r="P97" s="25">
        <v>10.265024262784621</v>
      </c>
      <c r="Q97" s="25">
        <v>10.451661067562522</v>
      </c>
      <c r="R97" s="25">
        <v>10.731616274729376</v>
      </c>
      <c r="S97" s="25">
        <v>10.918253079507279</v>
      </c>
      <c r="T97" s="25">
        <v>10.918253079507279</v>
      </c>
      <c r="U97" s="25">
        <v>11.198208286674133</v>
      </c>
      <c r="V97" s="25">
        <v>11.664800298618887</v>
      </c>
      <c r="W97" s="25">
        <v>11.664800298618887</v>
      </c>
      <c r="X97" s="25">
        <v>11.655468458379993</v>
      </c>
      <c r="Y97" s="25">
        <v>11.85143710339679</v>
      </c>
      <c r="Z97" s="25">
        <v>11.898096304591267</v>
      </c>
      <c r="AA97" s="25">
        <v>12.131392310563644</v>
      </c>
      <c r="AB97" s="25">
        <v>12.131392310563644</v>
      </c>
      <c r="AC97" s="25">
        <v>12.131392310563644</v>
      </c>
      <c r="AD97" s="25">
        <v>12.131392310563644</v>
      </c>
      <c r="AE97" s="25">
        <v>12.131392310563644</v>
      </c>
      <c r="AF97" s="25">
        <v>12.131392310563644</v>
      </c>
      <c r="AG97" s="25">
        <v>12.131392310563644</v>
      </c>
      <c r="AH97" s="25">
        <v>12.131392310563644</v>
      </c>
      <c r="AI97" s="25">
        <v>12.131392310563644</v>
      </c>
      <c r="AJ97" s="25">
        <v>12.131392310563644</v>
      </c>
      <c r="AK97" s="25">
        <v>12.131392310563644</v>
      </c>
      <c r="AL97" s="25">
        <v>12.355356476297127</v>
      </c>
      <c r="AM97" s="25">
        <v>12.635311683463978</v>
      </c>
      <c r="AN97" s="25">
        <v>12.644643523702875</v>
      </c>
      <c r="AO97" s="25">
        <v>12.700634565136246</v>
      </c>
      <c r="AP97" s="25">
        <v>13.469858156028369</v>
      </c>
      <c r="AQ97" s="25">
        <v>14.239081746920492</v>
      </c>
      <c r="AR97" s="25">
        <v>15.008305337812617</v>
      </c>
      <c r="AS97" s="25">
        <v>15.77752892870474</v>
      </c>
      <c r="AT97" s="25">
        <v>16.546752519596865</v>
      </c>
      <c r="AU97" s="25">
        <v>17.31597611048899</v>
      </c>
      <c r="AV97" s="25">
        <v>18.085106382978726</v>
      </c>
      <c r="AW97" s="25">
        <v>15.574841358715938</v>
      </c>
      <c r="AX97" s="25">
        <v>13.064576334453154</v>
      </c>
      <c r="AY97" s="25">
        <v>14.053751399776035</v>
      </c>
      <c r="AZ97" s="25">
        <v>14.706980216498694</v>
      </c>
      <c r="BA97" s="25">
        <v>12.364688316536022</v>
      </c>
      <c r="BB97" s="25">
        <v>11.763157894736842</v>
      </c>
      <c r="BC97" s="25">
        <v>11.161627472937663</v>
      </c>
      <c r="BD97" s="25">
        <v>10.560097051138484</v>
      </c>
      <c r="BE97" s="25">
        <v>9.9585666293393071</v>
      </c>
      <c r="BF97" s="25">
        <v>9.3570362075401281</v>
      </c>
      <c r="BG97" s="25">
        <v>8.7140724150802544</v>
      </c>
      <c r="BH97" s="25">
        <v>8.0440462859275854</v>
      </c>
      <c r="BI97" s="25">
        <v>8.0440462859275854</v>
      </c>
      <c r="BJ97" s="25">
        <v>8.0440462859275854</v>
      </c>
      <c r="BK97" s="25">
        <v>8.0440462859275854</v>
      </c>
      <c r="BL97" s="25">
        <v>8.0440462859275854</v>
      </c>
      <c r="BM97" s="25">
        <v>8.0440462859275854</v>
      </c>
    </row>
    <row r="98" spans="1:65" x14ac:dyDescent="0.25">
      <c r="A98" s="25" t="s">
        <v>529</v>
      </c>
      <c r="B98" s="25" t="s">
        <v>234</v>
      </c>
      <c r="C98" s="25" t="s">
        <v>1446</v>
      </c>
      <c r="D98" s="25" t="s">
        <v>1447</v>
      </c>
      <c r="F98" s="25">
        <v>3.7037037037037033</v>
      </c>
      <c r="G98" s="25">
        <v>3.7037037037037033</v>
      </c>
      <c r="H98" s="25">
        <v>3.7037037037037033</v>
      </c>
      <c r="I98" s="25">
        <v>3.7037037037037033</v>
      </c>
      <c r="J98" s="25">
        <v>3.7037037037037033</v>
      </c>
      <c r="K98" s="25">
        <v>3.7037037037037033</v>
      </c>
      <c r="L98" s="25">
        <v>3.7037037037037033</v>
      </c>
      <c r="M98" s="25">
        <v>3.7037037037037033</v>
      </c>
      <c r="N98" s="25">
        <v>3.7037037037037033</v>
      </c>
      <c r="O98" s="25">
        <v>3.7037037037037033</v>
      </c>
      <c r="P98" s="25">
        <v>3.7037037037037033</v>
      </c>
      <c r="Q98" s="25">
        <v>3.7037037037037033</v>
      </c>
      <c r="R98" s="25">
        <v>3.7037037037037033</v>
      </c>
      <c r="S98" s="25">
        <v>3.7037037037037033</v>
      </c>
      <c r="T98" s="25">
        <v>3.7037037037037033</v>
      </c>
      <c r="U98" s="25">
        <v>3.7037037037037033</v>
      </c>
      <c r="V98" s="25">
        <v>3.7037037037037033</v>
      </c>
      <c r="W98" s="25">
        <v>3.7037037037037033</v>
      </c>
      <c r="X98" s="25">
        <v>3.7037037037037033</v>
      </c>
      <c r="Y98" s="25">
        <v>3.7037037037037033</v>
      </c>
      <c r="Z98" s="25">
        <v>3.7037037037037033</v>
      </c>
      <c r="AA98" s="25">
        <v>3.7037037037037033</v>
      </c>
      <c r="AB98" s="25">
        <v>3.7037037037037033</v>
      </c>
      <c r="AC98" s="25">
        <v>3.7037037037037033</v>
      </c>
      <c r="AD98" s="25">
        <v>3.7037037037037033</v>
      </c>
      <c r="AE98" s="25">
        <v>3.7037037037037033</v>
      </c>
      <c r="AF98" s="25">
        <v>3.7037037037037033</v>
      </c>
      <c r="AG98" s="25">
        <v>3.7037037037037033</v>
      </c>
      <c r="AH98" s="25">
        <v>3.7037037037037033</v>
      </c>
      <c r="AI98" s="25">
        <v>3.7037037037037033</v>
      </c>
      <c r="AJ98" s="25">
        <v>3.7037037037037033</v>
      </c>
      <c r="AK98" s="25">
        <v>3.7037037037037033</v>
      </c>
      <c r="AL98" s="25">
        <v>3.7037037037037033</v>
      </c>
      <c r="AM98" s="25">
        <v>3.7037037037037033</v>
      </c>
      <c r="AN98" s="25">
        <v>3.7037037037037033</v>
      </c>
      <c r="AO98" s="25">
        <v>3.7037037037037033</v>
      </c>
      <c r="AP98" s="25">
        <v>3.7037037037037033</v>
      </c>
      <c r="AQ98" s="25">
        <v>3.7037037037037033</v>
      </c>
      <c r="AR98" s="25">
        <v>3.7037037037037033</v>
      </c>
      <c r="AS98" s="25">
        <v>3.7037037037037033</v>
      </c>
      <c r="AT98" s="25">
        <v>3.7037037037037033</v>
      </c>
      <c r="AU98" s="25">
        <v>3.7037037037037033</v>
      </c>
      <c r="AV98" s="25">
        <v>3.7037037037037033</v>
      </c>
      <c r="AW98" s="25">
        <v>3.7037037037037033</v>
      </c>
      <c r="AX98" s="25">
        <v>3.7037037037037033</v>
      </c>
      <c r="AY98" s="25">
        <v>3.7037037037037033</v>
      </c>
      <c r="AZ98" s="25">
        <v>1.8518518518518516</v>
      </c>
      <c r="BA98" s="25">
        <v>1.8518518518518516</v>
      </c>
      <c r="BB98" s="25">
        <v>1.8518518518518516</v>
      </c>
      <c r="BC98" s="25">
        <v>1.8518518518518516</v>
      </c>
      <c r="BD98" s="25">
        <v>1.8518518518518516</v>
      </c>
      <c r="BE98" s="25">
        <v>1.8518518518518516</v>
      </c>
      <c r="BF98" s="25">
        <v>1.8518518518518516</v>
      </c>
      <c r="BG98" s="25">
        <v>1.8518518518518516</v>
      </c>
      <c r="BH98" s="25">
        <v>1.8518518518518516</v>
      </c>
      <c r="BI98" s="25">
        <v>1.8518518518518516</v>
      </c>
      <c r="BJ98" s="25">
        <v>1.8518518518518516</v>
      </c>
      <c r="BK98" s="25">
        <v>1.8518518518518516</v>
      </c>
      <c r="BL98" s="25">
        <v>1.8518518518518516</v>
      </c>
      <c r="BM98" s="25">
        <v>1.8518518518518516</v>
      </c>
    </row>
    <row r="99" spans="1:65" x14ac:dyDescent="0.25">
      <c r="A99" s="25" t="s">
        <v>510</v>
      </c>
      <c r="B99" s="25" t="s">
        <v>205</v>
      </c>
      <c r="C99" s="25" t="s">
        <v>1446</v>
      </c>
      <c r="D99" s="25" t="s">
        <v>1447</v>
      </c>
      <c r="F99" s="25">
        <v>1.7792689746327079</v>
      </c>
      <c r="G99" s="25">
        <v>1.7792689746327079</v>
      </c>
      <c r="H99" s="25">
        <v>1.7792689746327079</v>
      </c>
      <c r="I99" s="25">
        <v>1.7792689746327079</v>
      </c>
      <c r="J99" s="25">
        <v>1.7792689746327079</v>
      </c>
      <c r="K99" s="25">
        <v>1.8046871028417468</v>
      </c>
      <c r="L99" s="25">
        <v>1.8046871028417468</v>
      </c>
      <c r="M99" s="25">
        <v>1.8046871028417468</v>
      </c>
      <c r="N99" s="25">
        <v>1.8046871028417468</v>
      </c>
      <c r="O99" s="25">
        <v>1.8301052310507853</v>
      </c>
      <c r="P99" s="25">
        <v>1.8301052310507853</v>
      </c>
      <c r="Q99" s="25">
        <v>1.8301052310507853</v>
      </c>
      <c r="R99" s="25">
        <v>1.840272482334401</v>
      </c>
      <c r="S99" s="25">
        <v>1.840272482334401</v>
      </c>
      <c r="T99" s="25">
        <v>1.8491236982473964</v>
      </c>
      <c r="U99" s="25">
        <v>1.9964439928879858</v>
      </c>
      <c r="V99" s="25">
        <v>2.1437642875285752</v>
      </c>
      <c r="W99" s="25">
        <v>2.2910845821691646</v>
      </c>
      <c r="X99" s="25">
        <v>2.4384048768097535</v>
      </c>
      <c r="Y99" s="25">
        <v>2.4384048768097535</v>
      </c>
      <c r="Z99" s="25">
        <v>2.4384048768097535</v>
      </c>
      <c r="AA99" s="25">
        <v>2.4384048768097535</v>
      </c>
      <c r="AB99" s="25">
        <v>2.4384048768097535</v>
      </c>
      <c r="AC99" s="25">
        <v>2.4384048768097535</v>
      </c>
      <c r="AD99" s="25">
        <v>2.4384048768097535</v>
      </c>
      <c r="AE99" s="25">
        <v>2.4384048768097535</v>
      </c>
      <c r="AF99" s="25">
        <v>2.4384048768097535</v>
      </c>
      <c r="AG99" s="25">
        <v>2.4384048768097535</v>
      </c>
      <c r="AH99" s="25">
        <v>2.4384048768097535</v>
      </c>
      <c r="AI99" s="25">
        <v>2.4384048768097535</v>
      </c>
      <c r="AJ99" s="25">
        <v>2.4384048768097535</v>
      </c>
      <c r="AK99" s="25">
        <v>2.4384048768097535</v>
      </c>
      <c r="AL99" s="25">
        <v>2.4384048768097535</v>
      </c>
      <c r="AM99" s="25">
        <v>2.4384048768097535</v>
      </c>
      <c r="AN99" s="25">
        <v>2.4384048768097535</v>
      </c>
      <c r="AO99" s="25">
        <v>2.4384048768097535</v>
      </c>
      <c r="AP99" s="25">
        <v>2.4384048768097535</v>
      </c>
      <c r="AQ99" s="25">
        <v>2.4384048768097535</v>
      </c>
      <c r="AR99" s="25">
        <v>2.4384048768097535</v>
      </c>
      <c r="AS99" s="25">
        <v>2.2860045720091442</v>
      </c>
      <c r="AT99" s="25">
        <v>2.2860045720091442</v>
      </c>
      <c r="AU99" s="25">
        <v>2.2860045720091442</v>
      </c>
      <c r="AV99" s="25">
        <v>2.2860045720091442</v>
      </c>
      <c r="AW99" s="25">
        <v>2.2860045720091442</v>
      </c>
      <c r="AX99" s="25">
        <v>2.1336042672085345</v>
      </c>
      <c r="AY99" s="25">
        <v>2.1336042672085345</v>
      </c>
      <c r="AZ99" s="25">
        <v>2.1336042672085345</v>
      </c>
      <c r="BA99" s="25">
        <v>2.1336042672085345</v>
      </c>
      <c r="BB99" s="25">
        <v>2.1336042672085345</v>
      </c>
      <c r="BC99" s="25">
        <v>2.1336042672085345</v>
      </c>
      <c r="BD99" s="25">
        <v>2.1336042672085345</v>
      </c>
      <c r="BE99" s="25">
        <v>2.1336042672085345</v>
      </c>
      <c r="BF99" s="25">
        <v>2.1336042672085345</v>
      </c>
      <c r="BG99" s="25">
        <v>2.1336042672085345</v>
      </c>
      <c r="BH99" s="25">
        <v>2.1336042672085345</v>
      </c>
      <c r="BI99" s="25">
        <v>2.1336042672085345</v>
      </c>
      <c r="BJ99" s="25">
        <v>2.1336042672085345</v>
      </c>
      <c r="BK99" s="25">
        <v>2.1336042672085345</v>
      </c>
      <c r="BL99" s="25">
        <v>2.1336042672085345</v>
      </c>
      <c r="BM99" s="25">
        <v>2.1336042672085345</v>
      </c>
    </row>
    <row r="100" spans="1:65" x14ac:dyDescent="0.25">
      <c r="A100" s="25" t="s">
        <v>1281</v>
      </c>
      <c r="B100" s="25" t="s">
        <v>1280</v>
      </c>
      <c r="C100" s="25" t="s">
        <v>1446</v>
      </c>
      <c r="D100" s="25" t="s">
        <v>1447</v>
      </c>
      <c r="F100" s="25">
        <v>10.755594012969308</v>
      </c>
      <c r="G100" s="25">
        <v>10.686900697850465</v>
      </c>
      <c r="H100" s="25">
        <v>10.748490997126767</v>
      </c>
      <c r="I100" s="25">
        <v>10.713710241802918</v>
      </c>
      <c r="J100" s="25">
        <v>10.704126900637851</v>
      </c>
      <c r="K100" s="25">
        <v>10.686685368592361</v>
      </c>
      <c r="L100" s="25">
        <v>10.648500818732808</v>
      </c>
      <c r="M100" s="25">
        <v>10.877132675835728</v>
      </c>
      <c r="N100" s="25">
        <v>11.052431412337866</v>
      </c>
      <c r="O100" s="25">
        <v>10.975977770624917</v>
      </c>
      <c r="P100" s="25">
        <v>10.841880577096338</v>
      </c>
      <c r="Q100" s="25">
        <v>10.818727685192432</v>
      </c>
      <c r="R100" s="25">
        <v>10.729454456113267</v>
      </c>
      <c r="S100" s="25">
        <v>10.711365423563963</v>
      </c>
      <c r="T100" s="25">
        <v>10.668326049077082</v>
      </c>
      <c r="U100" s="25">
        <v>10.689373891887289</v>
      </c>
      <c r="V100" s="25">
        <v>10.707382251364422</v>
      </c>
      <c r="W100" s="25">
        <v>10.835218500455237</v>
      </c>
      <c r="X100" s="25">
        <v>10.850907071062835</v>
      </c>
      <c r="Y100" s="25">
        <v>10.865359673340441</v>
      </c>
      <c r="Z100" s="25">
        <v>10.879324842304865</v>
      </c>
      <c r="AA100" s="25">
        <v>10.888379874442977</v>
      </c>
      <c r="AB100" s="25">
        <v>10.880036512926292</v>
      </c>
      <c r="AC100" s="25">
        <v>10.969408944885277</v>
      </c>
      <c r="AD100" s="25">
        <v>10.956015430607321</v>
      </c>
      <c r="AE100" s="25">
        <v>10.957466315015989</v>
      </c>
      <c r="AF100" s="25">
        <v>10.870081053755722</v>
      </c>
      <c r="AG100" s="25">
        <v>10.810269314503943</v>
      </c>
      <c r="AH100" s="25">
        <v>10.765877704373493</v>
      </c>
      <c r="AI100" s="25">
        <v>10.738724473710805</v>
      </c>
      <c r="AJ100" s="25">
        <v>10.715389818525727</v>
      </c>
      <c r="AK100" s="25">
        <v>10.733049284753786</v>
      </c>
      <c r="AL100" s="25">
        <v>10.787521037870407</v>
      </c>
      <c r="AM100" s="25">
        <v>10.752636543825224</v>
      </c>
      <c r="AN100" s="25">
        <v>10.66628107093889</v>
      </c>
      <c r="AO100" s="25">
        <v>10.651160856820075</v>
      </c>
      <c r="AP100" s="25">
        <v>10.654226038784907</v>
      </c>
      <c r="AQ100" s="25">
        <v>10.630126307052599</v>
      </c>
      <c r="AR100" s="25">
        <v>10.610863731787786</v>
      </c>
      <c r="AS100" s="25">
        <v>10.598257726903084</v>
      </c>
      <c r="AT100" s="25">
        <v>10.544187971956577</v>
      </c>
      <c r="AU100" s="25">
        <v>10.384284991287881</v>
      </c>
      <c r="AV100" s="25">
        <v>10.259731224003728</v>
      </c>
      <c r="AW100" s="25">
        <v>10.247477383575548</v>
      </c>
      <c r="AX100" s="25">
        <v>10.178168255540031</v>
      </c>
      <c r="AY100" s="25">
        <v>10.024526181263413</v>
      </c>
      <c r="AZ100" s="25">
        <v>9.8739295338813076</v>
      </c>
      <c r="BA100" s="25">
        <v>9.8773127669461083</v>
      </c>
      <c r="BB100" s="25">
        <v>9.9165471492409374</v>
      </c>
      <c r="BC100" s="25">
        <v>9.7834289829221035</v>
      </c>
      <c r="BD100" s="25">
        <v>9.9100638577638307</v>
      </c>
      <c r="BE100" s="25">
        <v>9.8779708003176019</v>
      </c>
      <c r="BF100" s="25">
        <v>9.8671625333666153</v>
      </c>
      <c r="BG100" s="25">
        <v>9.921033347784542</v>
      </c>
      <c r="BH100" s="25">
        <v>9.9022687799091251</v>
      </c>
      <c r="BI100" s="25">
        <v>9.8749919524682479</v>
      </c>
      <c r="BJ100" s="25">
        <v>9.909765249711727</v>
      </c>
      <c r="BK100" s="25">
        <v>9.9006465957122263</v>
      </c>
      <c r="BL100" s="25">
        <v>9.9016021102869889</v>
      </c>
      <c r="BM100" s="25">
        <v>9.8623242168036853</v>
      </c>
    </row>
    <row r="101" spans="1:65" x14ac:dyDescent="0.25">
      <c r="A101" s="25" t="s">
        <v>357</v>
      </c>
      <c r="B101" s="25" t="s">
        <v>1282</v>
      </c>
      <c r="C101" s="25" t="s">
        <v>1446</v>
      </c>
      <c r="D101" s="25" t="s">
        <v>1447</v>
      </c>
      <c r="F101" s="25">
        <v>12.745098039215685</v>
      </c>
      <c r="G101" s="25">
        <v>12.745098039215685</v>
      </c>
      <c r="H101" s="25">
        <v>12.745098039215685</v>
      </c>
      <c r="I101" s="25">
        <v>11.76470588235294</v>
      </c>
      <c r="J101" s="25">
        <v>11.76470588235294</v>
      </c>
      <c r="K101" s="25">
        <v>11.76470588235294</v>
      </c>
      <c r="L101" s="25">
        <v>11.76470588235294</v>
      </c>
      <c r="M101" s="25">
        <v>11.76470588235294</v>
      </c>
      <c r="N101" s="25">
        <v>11.76470588235294</v>
      </c>
      <c r="O101" s="25">
        <v>11.76470588235294</v>
      </c>
      <c r="P101" s="25">
        <v>10.784313725490197</v>
      </c>
      <c r="Q101" s="25">
        <v>10.784313725490197</v>
      </c>
      <c r="R101" s="25">
        <v>10.784313725490197</v>
      </c>
      <c r="S101" s="25">
        <v>10.784313725490197</v>
      </c>
      <c r="T101" s="25">
        <v>8.9108910891089099</v>
      </c>
      <c r="U101" s="25">
        <v>8.9108910891089099</v>
      </c>
      <c r="V101" s="25">
        <v>8</v>
      </c>
      <c r="W101" s="25">
        <v>8</v>
      </c>
      <c r="X101" s="25">
        <v>8</v>
      </c>
      <c r="Y101" s="25">
        <v>7</v>
      </c>
      <c r="Z101" s="25">
        <v>7</v>
      </c>
      <c r="AA101" s="25">
        <v>7.0707070707070701</v>
      </c>
      <c r="AB101" s="25">
        <v>7.0707070707070701</v>
      </c>
      <c r="AC101" s="25">
        <v>7.0707070707070701</v>
      </c>
      <c r="AD101" s="25">
        <v>7.0707070707070701</v>
      </c>
      <c r="AE101" s="25">
        <v>7.0707070707070701</v>
      </c>
      <c r="AF101" s="25">
        <v>7.0707070707070701</v>
      </c>
      <c r="AG101" s="25">
        <v>7.0707070707070701</v>
      </c>
      <c r="AH101" s="25">
        <v>6.0606060606060606</v>
      </c>
      <c r="AI101" s="25">
        <v>6.0606060606060606</v>
      </c>
      <c r="AJ101" s="25">
        <v>6.0606060606060606</v>
      </c>
      <c r="AK101" s="25">
        <v>6.0606060606060606</v>
      </c>
      <c r="AL101" s="25">
        <v>6.0606060606060606</v>
      </c>
      <c r="AM101" s="25">
        <v>6.0606060606060606</v>
      </c>
      <c r="AN101" s="25">
        <v>5.7142857142857144</v>
      </c>
      <c r="AO101" s="25">
        <v>5.7142857142857144</v>
      </c>
      <c r="AP101" s="25">
        <v>4.7619047619047619</v>
      </c>
      <c r="AQ101" s="25">
        <v>4.7619047619047619</v>
      </c>
      <c r="AR101" s="25">
        <v>4.7619047619047619</v>
      </c>
      <c r="AS101" s="25">
        <v>4.7619047619047619</v>
      </c>
      <c r="AT101" s="25">
        <v>4.7619047619047619</v>
      </c>
      <c r="AU101" s="25">
        <v>4.7619047619047619</v>
      </c>
      <c r="AV101" s="25">
        <v>4.7619047619047619</v>
      </c>
      <c r="AW101" s="25">
        <v>4.7619047619047619</v>
      </c>
      <c r="AX101" s="25">
        <v>4.7619047619047619</v>
      </c>
      <c r="AY101" s="25">
        <v>3.8095238095238098</v>
      </c>
      <c r="AZ101" s="25">
        <v>3.8095238095238098</v>
      </c>
      <c r="BA101" s="25">
        <v>3.8095238095238098</v>
      </c>
      <c r="BB101" s="25">
        <v>3.8095238095238098</v>
      </c>
      <c r="BC101" s="25">
        <v>3.3333333333333335</v>
      </c>
      <c r="BD101" s="25">
        <v>3.3333333333333335</v>
      </c>
      <c r="BE101" s="25">
        <v>2.9523809523809526</v>
      </c>
      <c r="BF101" s="25">
        <v>2.9523809523809526</v>
      </c>
      <c r="BG101" s="25">
        <v>2.9523809523809526</v>
      </c>
      <c r="BH101" s="25">
        <v>2.9523809523809526</v>
      </c>
      <c r="BI101" s="25">
        <v>2.8571428571428572</v>
      </c>
      <c r="BJ101" s="25">
        <v>2.9523809523809526</v>
      </c>
      <c r="BK101" s="25">
        <v>2.8571428571428572</v>
      </c>
      <c r="BL101" s="25">
        <v>2.8571428571428572</v>
      </c>
      <c r="BM101" s="25">
        <v>1.9047619047619049</v>
      </c>
    </row>
    <row r="102" spans="1:65" x14ac:dyDescent="0.25">
      <c r="A102" s="25" t="s">
        <v>497</v>
      </c>
      <c r="B102" s="25" t="s">
        <v>149</v>
      </c>
      <c r="C102" s="25" t="s">
        <v>1446</v>
      </c>
      <c r="D102" s="25" t="s">
        <v>1447</v>
      </c>
      <c r="F102" s="25">
        <v>11.573867190991152</v>
      </c>
      <c r="G102" s="25">
        <v>11.663240682813477</v>
      </c>
      <c r="H102" s="25">
        <v>11.707927428724641</v>
      </c>
      <c r="I102" s="25">
        <v>11.734739476271336</v>
      </c>
      <c r="J102" s="25">
        <v>11.779426222182501</v>
      </c>
      <c r="K102" s="25">
        <v>11.833050317275896</v>
      </c>
      <c r="L102" s="25">
        <v>11.886674412369292</v>
      </c>
      <c r="M102" s="25">
        <v>11.904549110733756</v>
      </c>
      <c r="N102" s="25">
        <v>11.868799714004826</v>
      </c>
      <c r="O102" s="25">
        <v>11.886674412369292</v>
      </c>
      <c r="P102" s="25">
        <v>11.91348645991599</v>
      </c>
      <c r="Q102" s="25">
        <v>12.226293681294129</v>
      </c>
      <c r="R102" s="25">
        <v>12.315667173116454</v>
      </c>
      <c r="S102" s="25">
        <v>12.369291268209849</v>
      </c>
      <c r="T102" s="25">
        <v>12.628474394494592</v>
      </c>
      <c r="U102" s="25">
        <v>12.851908124050407</v>
      </c>
      <c r="V102" s="25">
        <v>13.432835820895523</v>
      </c>
      <c r="W102" s="25">
        <v>13.441773170077756</v>
      </c>
      <c r="X102" s="25">
        <v>13.352399678255431</v>
      </c>
      <c r="Y102" s="25">
        <v>13.263026186433105</v>
      </c>
      <c r="Z102" s="25">
        <v>13.236214138886407</v>
      </c>
      <c r="AA102" s="25">
        <v>13.191527392975244</v>
      </c>
      <c r="AB102" s="25">
        <v>13.11109125033515</v>
      </c>
      <c r="AC102" s="25">
        <v>13.084279202788455</v>
      </c>
      <c r="AD102" s="25">
        <v>13.003843060148359</v>
      </c>
      <c r="AE102" s="25">
        <v>12.968093663419431</v>
      </c>
      <c r="AF102" s="25">
        <v>12.878720171597106</v>
      </c>
      <c r="AG102" s="25">
        <v>12.789346679774779</v>
      </c>
      <c r="AH102" s="25">
        <v>12.923406917508268</v>
      </c>
      <c r="AI102" s="25">
        <v>13.066404504423987</v>
      </c>
      <c r="AJ102" s="25">
        <v>13.334524979890963</v>
      </c>
      <c r="AK102" s="25">
        <v>13.540084011082312</v>
      </c>
      <c r="AL102" s="25">
        <v>15.041558673697381</v>
      </c>
      <c r="AM102" s="25">
        <v>14.746626150683706</v>
      </c>
      <c r="AN102" s="25">
        <v>14.299758691572078</v>
      </c>
      <c r="AO102" s="25">
        <v>14.299758691572078</v>
      </c>
      <c r="AP102" s="25">
        <v>13.584770756993475</v>
      </c>
      <c r="AQ102" s="25">
        <v>13.584770756993475</v>
      </c>
      <c r="AR102" s="25">
        <v>13.120028599517383</v>
      </c>
      <c r="AS102" s="25">
        <v>9.5450889266243628</v>
      </c>
      <c r="AT102" s="25">
        <v>9.5450889266243628</v>
      </c>
      <c r="AU102" s="25">
        <v>9.5450889266243628</v>
      </c>
      <c r="AV102" s="25">
        <v>9.5450889266243628</v>
      </c>
      <c r="AW102" s="25">
        <v>9.3842166413441763</v>
      </c>
      <c r="AX102" s="25">
        <v>9.3842166413441763</v>
      </c>
      <c r="AY102" s="25">
        <v>9.3842166413441763</v>
      </c>
      <c r="AZ102" s="25">
        <v>9.3842166413441763</v>
      </c>
      <c r="BA102" s="25">
        <v>9.0982214675127366</v>
      </c>
      <c r="BB102" s="25">
        <v>9.1160961658772006</v>
      </c>
      <c r="BC102" s="25">
        <v>9.1160961658772006</v>
      </c>
      <c r="BD102" s="25">
        <v>9.1160961658772006</v>
      </c>
      <c r="BE102" s="25">
        <v>9.1160961658772006</v>
      </c>
      <c r="BF102" s="25">
        <v>9.1160961658772006</v>
      </c>
      <c r="BG102" s="25">
        <v>9.1160961658772006</v>
      </c>
      <c r="BH102" s="25">
        <v>9.1160961658772006</v>
      </c>
      <c r="BI102" s="25">
        <v>9.1160961658772006</v>
      </c>
      <c r="BJ102" s="25">
        <v>9.1160961658772006</v>
      </c>
      <c r="BK102" s="25">
        <v>9.1160961658772006</v>
      </c>
      <c r="BL102" s="25">
        <v>9.1160961658772006</v>
      </c>
      <c r="BM102" s="25">
        <v>9.1160961658772006</v>
      </c>
    </row>
    <row r="103" spans="1:65" x14ac:dyDescent="0.25">
      <c r="A103" s="25" t="s">
        <v>1284</v>
      </c>
      <c r="B103" s="25" t="s">
        <v>1283</v>
      </c>
      <c r="C103" s="25" t="s">
        <v>1446</v>
      </c>
      <c r="D103" s="25" t="s">
        <v>1447</v>
      </c>
      <c r="F103" s="25">
        <v>4.9937604571382055</v>
      </c>
      <c r="G103" s="25">
        <v>5.0331451826785569</v>
      </c>
      <c r="H103" s="25">
        <v>5.1221911109889406</v>
      </c>
      <c r="I103" s="25">
        <v>5.1613733443671315</v>
      </c>
      <c r="J103" s="25">
        <v>5.2064784734885361</v>
      </c>
      <c r="K103" s="25">
        <v>5.2313343863938231</v>
      </c>
      <c r="L103" s="25">
        <v>5.2574052522720756</v>
      </c>
      <c r="M103" s="25">
        <v>5.3320236140284747</v>
      </c>
      <c r="N103" s="25">
        <v>5.3717120778120684</v>
      </c>
      <c r="O103" s="25">
        <v>5.3845197070687636</v>
      </c>
      <c r="P103" s="25">
        <v>5.4309916582847571</v>
      </c>
      <c r="Q103" s="25">
        <v>5.4671871322710697</v>
      </c>
      <c r="R103" s="25">
        <v>5.468857692608899</v>
      </c>
      <c r="S103" s="25">
        <v>5.4470482145119856</v>
      </c>
      <c r="T103" s="25">
        <v>5.4879234448753111</v>
      </c>
      <c r="U103" s="25">
        <v>5.532321334816233</v>
      </c>
      <c r="V103" s="25">
        <v>5.5438131489742597</v>
      </c>
      <c r="W103" s="25">
        <v>5.6168140124803125</v>
      </c>
      <c r="X103" s="25">
        <v>5.6293689460097864</v>
      </c>
      <c r="Y103" s="25">
        <v>5.6417720053433396</v>
      </c>
      <c r="Z103" s="25">
        <v>5.6327101783200497</v>
      </c>
      <c r="AA103" s="25">
        <v>5.6597437851939976</v>
      </c>
      <c r="AB103" s="25">
        <v>5.6912323684816295</v>
      </c>
      <c r="AC103" s="25">
        <v>5.7151272419732084</v>
      </c>
      <c r="AD103" s="25">
        <v>5.7885837280670245</v>
      </c>
      <c r="AE103" s="25">
        <v>5.8032142756074192</v>
      </c>
      <c r="AF103" s="25">
        <v>5.7972405572345247</v>
      </c>
      <c r="AG103" s="25">
        <v>5.8325766201521567</v>
      </c>
      <c r="AH103" s="25">
        <v>5.8558639968600517</v>
      </c>
      <c r="AI103" s="25">
        <v>5.9282067388504469</v>
      </c>
      <c r="AJ103" s="25">
        <v>5.9884501698991315</v>
      </c>
      <c r="AK103" s="25">
        <v>6.0495542213913689</v>
      </c>
      <c r="AL103" s="25">
        <v>6.2121102357588702</v>
      </c>
      <c r="AM103" s="25">
        <v>6.2329170006000547</v>
      </c>
      <c r="AN103" s="25">
        <v>6.3918280342654512</v>
      </c>
      <c r="AO103" s="25">
        <v>6.5389435053809786</v>
      </c>
      <c r="AP103" s="25">
        <v>6.5947825847479526</v>
      </c>
      <c r="AQ103" s="25">
        <v>6.6077222662404269</v>
      </c>
      <c r="AR103" s="25">
        <v>6.6553905138668483</v>
      </c>
      <c r="AS103" s="25">
        <v>6.6290454033477424</v>
      </c>
      <c r="AT103" s="25">
        <v>6.7039457067974482</v>
      </c>
      <c r="AU103" s="25">
        <v>6.791818091568091</v>
      </c>
      <c r="AV103" s="25">
        <v>7.0762880792273002</v>
      </c>
      <c r="AW103" s="25">
        <v>7.0805714000168409</v>
      </c>
      <c r="AX103" s="25">
        <v>7.2638556869245132</v>
      </c>
      <c r="AY103" s="25">
        <v>7.3125279953079119</v>
      </c>
      <c r="AZ103" s="25">
        <v>7.4568427163217859</v>
      </c>
      <c r="BA103" s="25">
        <v>7.6184988957558435</v>
      </c>
      <c r="BB103" s="25">
        <v>7.8134784250936749</v>
      </c>
      <c r="BC103" s="25">
        <v>7.9763850991106722</v>
      </c>
      <c r="BD103" s="25">
        <v>8.1023327144034543</v>
      </c>
      <c r="BE103" s="25">
        <v>8.4747081332330723</v>
      </c>
      <c r="BF103" s="25">
        <v>8.6054799272615465</v>
      </c>
      <c r="BG103" s="25">
        <v>8.6461070987702584</v>
      </c>
      <c r="BH103" s="25">
        <v>8.6772833099296793</v>
      </c>
      <c r="BI103" s="25">
        <v>8.7572971390333958</v>
      </c>
      <c r="BJ103" s="25">
        <v>8.8147983869280164</v>
      </c>
      <c r="BK103" s="25">
        <v>8.8789179950458212</v>
      </c>
      <c r="BL103" s="25">
        <v>8.8984407997886183</v>
      </c>
      <c r="BM103" s="25">
        <v>8.8973767027478736</v>
      </c>
    </row>
    <row r="104" spans="1:65" x14ac:dyDescent="0.25">
      <c r="A104" s="25" t="s">
        <v>434</v>
      </c>
      <c r="B104" s="25" t="s">
        <v>118</v>
      </c>
      <c r="C104" s="25" t="s">
        <v>1446</v>
      </c>
      <c r="D104" s="25" t="s">
        <v>1447</v>
      </c>
      <c r="AK104" s="25">
        <v>21.677696297621178</v>
      </c>
      <c r="AL104" s="25">
        <v>18.994813092470043</v>
      </c>
      <c r="AM104" s="25">
        <v>19.74602038991236</v>
      </c>
      <c r="AN104" s="25">
        <v>19.97853693435879</v>
      </c>
      <c r="AO104" s="25">
        <v>17.613433369060381</v>
      </c>
      <c r="AP104" s="25">
        <v>17.559842801000357</v>
      </c>
      <c r="AQ104" s="25">
        <v>19.477732069397248</v>
      </c>
      <c r="AR104" s="25">
        <v>19.102128420676088</v>
      </c>
      <c r="AS104" s="25">
        <v>15.059379024180855</v>
      </c>
      <c r="AT104" s="25">
        <v>15.256116754900559</v>
      </c>
      <c r="AU104" s="25">
        <v>15.345542996136786</v>
      </c>
      <c r="AV104" s="25">
        <v>15.438496176113215</v>
      </c>
      <c r="AW104" s="25">
        <v>15.134729468944322</v>
      </c>
      <c r="AX104" s="25">
        <v>15.599313844614397</v>
      </c>
      <c r="AY104" s="25">
        <v>15.742262883282109</v>
      </c>
      <c r="AZ104" s="25">
        <v>15.224072618111641</v>
      </c>
      <c r="BA104" s="25">
        <v>15.379529697662782</v>
      </c>
      <c r="BB104" s="25">
        <v>15.515331284397114</v>
      </c>
      <c r="BC104" s="25">
        <v>16.160388821385176</v>
      </c>
      <c r="BD104" s="25">
        <v>16.0228003716675</v>
      </c>
      <c r="BE104" s="25">
        <v>16.196126081052107</v>
      </c>
      <c r="BF104" s="25">
        <v>15.660067186048174</v>
      </c>
      <c r="BG104" s="25">
        <v>14.525409191623186</v>
      </c>
      <c r="BH104" s="25">
        <v>15.075762990493887</v>
      </c>
      <c r="BI104" s="25">
        <v>15.61718247444786</v>
      </c>
      <c r="BJ104" s="25">
        <v>14.598670573940389</v>
      </c>
      <c r="BK104" s="25">
        <v>14.366378386105353</v>
      </c>
      <c r="BL104" s="25">
        <v>14.705882352941178</v>
      </c>
      <c r="BM104" s="25">
        <v>15.886347390993565</v>
      </c>
    </row>
    <row r="105" spans="1:65" x14ac:dyDescent="0.25">
      <c r="A105" s="25" t="s">
        <v>475</v>
      </c>
      <c r="B105" s="25" t="s">
        <v>185</v>
      </c>
      <c r="C105" s="25" t="s">
        <v>1446</v>
      </c>
      <c r="D105" s="25" t="s">
        <v>1447</v>
      </c>
      <c r="F105" s="25">
        <v>32.656023222060959</v>
      </c>
      <c r="G105" s="25">
        <v>32.656023222060959</v>
      </c>
      <c r="H105" s="25">
        <v>32.656023222060959</v>
      </c>
      <c r="I105" s="25">
        <v>32.656023222060959</v>
      </c>
      <c r="J105" s="25">
        <v>32.656023222060959</v>
      </c>
      <c r="K105" s="25">
        <v>32.656023222060959</v>
      </c>
      <c r="L105" s="25">
        <v>32.656023222060959</v>
      </c>
      <c r="M105" s="25">
        <v>32.656023222060959</v>
      </c>
      <c r="N105" s="25">
        <v>32.656023222060959</v>
      </c>
      <c r="O105" s="25">
        <v>32.656023222060959</v>
      </c>
      <c r="P105" s="25">
        <v>32.656023222060959</v>
      </c>
      <c r="Q105" s="25">
        <v>27.866473149492016</v>
      </c>
      <c r="R105" s="25">
        <v>27.866473149492016</v>
      </c>
      <c r="S105" s="25">
        <v>27.866473149492016</v>
      </c>
      <c r="T105" s="25">
        <v>27.866473149492016</v>
      </c>
      <c r="U105" s="25">
        <v>27.939042089985488</v>
      </c>
      <c r="V105" s="25">
        <v>27.939042089985488</v>
      </c>
      <c r="W105" s="25">
        <v>28.30188679245283</v>
      </c>
      <c r="X105" s="25">
        <v>28.30188679245283</v>
      </c>
      <c r="Y105" s="25">
        <v>28.30188679245283</v>
      </c>
      <c r="Z105" s="25">
        <v>28.30188679245283</v>
      </c>
      <c r="AA105" s="25">
        <v>28.30188679245283</v>
      </c>
      <c r="AB105" s="25">
        <v>28.30188679245283</v>
      </c>
      <c r="AC105" s="25">
        <v>28.30188679245283</v>
      </c>
      <c r="AD105" s="25">
        <v>28.30188679245283</v>
      </c>
      <c r="AE105" s="25">
        <v>28.30188679245283</v>
      </c>
      <c r="AF105" s="25">
        <v>28.30188679245283</v>
      </c>
      <c r="AG105" s="25">
        <v>28.30188679245283</v>
      </c>
      <c r="AH105" s="25">
        <v>28.30188679245283</v>
      </c>
      <c r="AI105" s="25">
        <v>28.30188679245283</v>
      </c>
      <c r="AJ105" s="25">
        <v>28.30188679245283</v>
      </c>
      <c r="AK105" s="25">
        <v>28.30188679245283</v>
      </c>
      <c r="AL105" s="25">
        <v>28.30188679245283</v>
      </c>
      <c r="AM105" s="25">
        <v>29.027576197387518</v>
      </c>
      <c r="AN105" s="25">
        <v>29.027576197387518</v>
      </c>
      <c r="AO105" s="25">
        <v>29.027576197387518</v>
      </c>
      <c r="AP105" s="25">
        <v>32.656023222060959</v>
      </c>
      <c r="AQ105" s="25">
        <v>32.656023222060959</v>
      </c>
      <c r="AR105" s="25">
        <v>32.656023222060959</v>
      </c>
      <c r="AS105" s="25">
        <v>32.656023222060959</v>
      </c>
      <c r="AT105" s="25">
        <v>32.656023222060959</v>
      </c>
      <c r="AU105" s="25">
        <v>32.656023222060959</v>
      </c>
      <c r="AV105" s="25">
        <v>32.656023222060959</v>
      </c>
      <c r="AW105" s="25">
        <v>32.656023222060959</v>
      </c>
      <c r="AX105" s="25">
        <v>32.656023222060959</v>
      </c>
      <c r="AY105" s="25">
        <v>32.656023222060959</v>
      </c>
      <c r="AZ105" s="25">
        <v>38.098693759071118</v>
      </c>
      <c r="BA105" s="25">
        <v>36.284470246734394</v>
      </c>
      <c r="BB105" s="25">
        <v>37.239840348330915</v>
      </c>
      <c r="BC105" s="25">
        <v>39.912917271407835</v>
      </c>
      <c r="BD105" s="25">
        <v>38.461538461538467</v>
      </c>
      <c r="BE105" s="25">
        <v>36.284470246734394</v>
      </c>
      <c r="BF105" s="25">
        <v>38.824383164005802</v>
      </c>
      <c r="BG105" s="25">
        <v>38.824383164005802</v>
      </c>
      <c r="BH105" s="25">
        <v>38.824383164005802</v>
      </c>
      <c r="BI105" s="25">
        <v>38.824383164005802</v>
      </c>
      <c r="BJ105" s="25">
        <v>38.824383164005802</v>
      </c>
      <c r="BK105" s="25">
        <v>38.824383164005802</v>
      </c>
      <c r="BL105" s="25">
        <v>38.824383164005802</v>
      </c>
      <c r="BM105" s="25">
        <v>38.824383164005802</v>
      </c>
    </row>
    <row r="106" spans="1:65" x14ac:dyDescent="0.25">
      <c r="A106" s="25" t="s">
        <v>409</v>
      </c>
      <c r="B106" s="25" t="s">
        <v>80</v>
      </c>
      <c r="C106" s="25" t="s">
        <v>1446</v>
      </c>
      <c r="D106" s="25" t="s">
        <v>1447</v>
      </c>
      <c r="F106" s="25">
        <v>57.685473123056418</v>
      </c>
      <c r="G106" s="25">
        <v>57.676071984003549</v>
      </c>
      <c r="H106" s="25">
        <v>57.702987892924583</v>
      </c>
      <c r="I106" s="25">
        <v>57.90292124847273</v>
      </c>
      <c r="J106" s="25">
        <v>58.087091757387242</v>
      </c>
      <c r="K106" s="25">
        <v>58.049105654927239</v>
      </c>
      <c r="L106" s="25">
        <v>57.944444444444443</v>
      </c>
      <c r="M106" s="25">
        <v>57.861984664962776</v>
      </c>
      <c r="N106" s="25">
        <v>57.78419824424936</v>
      </c>
      <c r="O106" s="25">
        <v>57.712825072238275</v>
      </c>
      <c r="P106" s="25">
        <v>57.619206402134047</v>
      </c>
      <c r="Q106" s="25">
        <v>57.541402689785478</v>
      </c>
      <c r="R106" s="25">
        <v>57.530287873735688</v>
      </c>
      <c r="S106" s="25">
        <v>57.007891519395358</v>
      </c>
      <c r="T106" s="25">
        <v>56.996776703345567</v>
      </c>
      <c r="U106" s="25">
        <v>56.787103946637018</v>
      </c>
      <c r="V106" s="25">
        <v>56.369497554468651</v>
      </c>
      <c r="W106" s="25">
        <v>56.085361787262421</v>
      </c>
      <c r="X106" s="25">
        <v>56.016459074733092</v>
      </c>
      <c r="Y106" s="25">
        <v>55.91146702257813</v>
      </c>
      <c r="Z106" s="25">
        <v>55.96218020022247</v>
      </c>
      <c r="AA106" s="25">
        <v>55.834909333629987</v>
      </c>
      <c r="AB106" s="25">
        <v>55.852247441032489</v>
      </c>
      <c r="AC106" s="25">
        <v>55.930129060970181</v>
      </c>
      <c r="AD106" s="25">
        <v>56.030262572318648</v>
      </c>
      <c r="AE106" s="25">
        <v>56.10814419225634</v>
      </c>
      <c r="AF106" s="25">
        <v>56.163773920783264</v>
      </c>
      <c r="AG106" s="25">
        <v>56.192277734505389</v>
      </c>
      <c r="AH106" s="25">
        <v>56.214532101925009</v>
      </c>
      <c r="AI106" s="25">
        <v>56.236786469344615</v>
      </c>
      <c r="AJ106" s="25">
        <v>56.259040836764221</v>
      </c>
      <c r="AK106" s="25">
        <v>52.765105151886061</v>
      </c>
      <c r="AL106" s="25">
        <v>52.837747607389275</v>
      </c>
      <c r="AM106" s="25">
        <v>52.848876029379035</v>
      </c>
      <c r="AN106" s="25">
        <v>53.483196082795459</v>
      </c>
      <c r="AO106" s="25">
        <v>53.538838192744265</v>
      </c>
      <c r="AP106" s="25">
        <v>53.674832962138083</v>
      </c>
      <c r="AQ106" s="25">
        <v>53.663697104677055</v>
      </c>
      <c r="AR106" s="25">
        <v>53.619153674832965</v>
      </c>
      <c r="AS106" s="25">
        <v>51.350145056906939</v>
      </c>
      <c r="AT106" s="25">
        <v>51.394777951350143</v>
      </c>
      <c r="AU106" s="25">
        <v>51.394777951350143</v>
      </c>
      <c r="AV106" s="25">
        <v>51.294353938852936</v>
      </c>
      <c r="AW106" s="25">
        <v>51.305512162463742</v>
      </c>
      <c r="AX106" s="25">
        <v>51.344715991518811</v>
      </c>
      <c r="AY106" s="25">
        <v>51.300078116281668</v>
      </c>
      <c r="AZ106" s="25">
        <v>51.244280772235243</v>
      </c>
      <c r="BA106" s="25">
        <v>51.166164490570253</v>
      </c>
      <c r="BB106" s="25">
        <v>50.646194631613831</v>
      </c>
      <c r="BC106" s="25">
        <v>48.514304650392134</v>
      </c>
      <c r="BD106" s="25">
        <v>48.54744283662874</v>
      </c>
      <c r="BE106" s="25">
        <v>48.569534960786484</v>
      </c>
      <c r="BF106" s="25">
        <v>47.674803932398099</v>
      </c>
      <c r="BG106" s="25">
        <v>47.359193513039664</v>
      </c>
      <c r="BH106" s="25">
        <v>47.381108919570458</v>
      </c>
      <c r="BI106" s="25">
        <v>47.370151216305061</v>
      </c>
      <c r="BJ106" s="25">
        <v>47.370151216305061</v>
      </c>
      <c r="BK106" s="25">
        <v>47.381108919570458</v>
      </c>
      <c r="BL106" s="25">
        <v>47.304404996712691</v>
      </c>
      <c r="BM106" s="25">
        <v>43.962305500767037</v>
      </c>
    </row>
    <row r="107" spans="1:65" x14ac:dyDescent="0.25">
      <c r="A107" s="25" t="s">
        <v>1286</v>
      </c>
      <c r="B107" s="25" t="s">
        <v>1285</v>
      </c>
      <c r="C107" s="25" t="s">
        <v>1446</v>
      </c>
      <c r="D107" s="25" t="s">
        <v>1447</v>
      </c>
      <c r="F107" s="25">
        <v>9.8096107202831178</v>
      </c>
      <c r="G107" s="25">
        <v>9.8468148063926435</v>
      </c>
      <c r="H107" s="25">
        <v>9.9031302958024838</v>
      </c>
      <c r="I107" s="25">
        <v>9.9359169425006701</v>
      </c>
      <c r="J107" s="25">
        <v>9.9691645099912574</v>
      </c>
      <c r="K107" s="25">
        <v>10.011114667859575</v>
      </c>
      <c r="L107" s="25">
        <v>10.049558883541753</v>
      </c>
      <c r="M107" s="25">
        <v>10.097175164383733</v>
      </c>
      <c r="N107" s="25">
        <v>10.122710613928774</v>
      </c>
      <c r="O107" s="25">
        <v>10.11509298772962</v>
      </c>
      <c r="P107" s="25">
        <v>10.134722802590142</v>
      </c>
      <c r="Q107" s="25">
        <v>10.217900405664372</v>
      </c>
      <c r="R107" s="25">
        <v>10.286527329287425</v>
      </c>
      <c r="S107" s="25">
        <v>10.337935214112843</v>
      </c>
      <c r="T107" s="25">
        <v>10.345359358563231</v>
      </c>
      <c r="U107" s="25">
        <v>10.418633245506081</v>
      </c>
      <c r="V107" s="25">
        <v>10.491875305906872</v>
      </c>
      <c r="W107" s="25">
        <v>10.568997235211841</v>
      </c>
      <c r="X107" s="25">
        <v>10.654792890722444</v>
      </c>
      <c r="Y107" s="25">
        <v>10.648363020848109</v>
      </c>
      <c r="Z107" s="25">
        <v>10.702918077009846</v>
      </c>
      <c r="AA107" s="25">
        <v>10.824665541803826</v>
      </c>
      <c r="AB107" s="25">
        <v>10.951728513285788</v>
      </c>
      <c r="AC107" s="25">
        <v>11.155643695035474</v>
      </c>
      <c r="AD107" s="25">
        <v>11.360006017098472</v>
      </c>
      <c r="AE107" s="25">
        <v>11.369945941628329</v>
      </c>
      <c r="AF107" s="25">
        <v>11.394830734061919</v>
      </c>
      <c r="AG107" s="25">
        <v>11.388377847899834</v>
      </c>
      <c r="AH107" s="25">
        <v>11.394688025403685</v>
      </c>
      <c r="AI107" s="25">
        <v>11.398378728918127</v>
      </c>
      <c r="AJ107" s="25">
        <v>11.402857224060408</v>
      </c>
      <c r="AK107" s="25">
        <v>11.078150481453024</v>
      </c>
      <c r="AL107" s="25">
        <v>11.015854190262244</v>
      </c>
      <c r="AM107" s="25">
        <v>10.956136443673834</v>
      </c>
      <c r="AN107" s="25">
        <v>10.914044049159132</v>
      </c>
      <c r="AO107" s="25">
        <v>10.868950007805921</v>
      </c>
      <c r="AP107" s="25">
        <v>10.888651478422259</v>
      </c>
      <c r="AQ107" s="25">
        <v>10.880767826786315</v>
      </c>
      <c r="AR107" s="25">
        <v>10.872290787782301</v>
      </c>
      <c r="AS107" s="25">
        <v>10.818139631326009</v>
      </c>
      <c r="AT107" s="25">
        <v>10.805317802019685</v>
      </c>
      <c r="AU107" s="25">
        <v>10.794970437126686</v>
      </c>
      <c r="AV107" s="25">
        <v>10.844015092212413</v>
      </c>
      <c r="AW107" s="25">
        <v>10.883237234100948</v>
      </c>
      <c r="AX107" s="25">
        <v>10.882965180277358</v>
      </c>
      <c r="AY107" s="25">
        <v>10.891465585440104</v>
      </c>
      <c r="AZ107" s="25">
        <v>10.903804622955306</v>
      </c>
      <c r="BA107" s="25">
        <v>10.886664356017157</v>
      </c>
      <c r="BB107" s="25">
        <v>10.910173285422108</v>
      </c>
      <c r="BC107" s="25">
        <v>10.927845977300445</v>
      </c>
      <c r="BD107" s="25">
        <v>10.941136201053423</v>
      </c>
      <c r="BE107" s="25">
        <v>10.958735218325909</v>
      </c>
      <c r="BF107" s="25">
        <v>10.970024211840684</v>
      </c>
      <c r="BG107" s="25">
        <v>10.949367153227859</v>
      </c>
      <c r="BH107" s="25">
        <v>10.951338832601422</v>
      </c>
      <c r="BI107" s="25">
        <v>10.944719884006403</v>
      </c>
      <c r="BJ107" s="25">
        <v>10.988600512818419</v>
      </c>
      <c r="BK107" s="25">
        <v>10.96284266325368</v>
      </c>
      <c r="BL107" s="25">
        <v>10.935873563477061</v>
      </c>
      <c r="BM107" s="25">
        <v>10.943162337155153</v>
      </c>
    </row>
    <row r="108" spans="1:65" x14ac:dyDescent="0.25">
      <c r="A108" s="25" t="s">
        <v>1288</v>
      </c>
      <c r="B108" s="25" t="s">
        <v>1287</v>
      </c>
      <c r="C108" s="25" t="s">
        <v>1446</v>
      </c>
      <c r="D108" s="25" t="s">
        <v>1447</v>
      </c>
      <c r="F108" s="25">
        <v>9.1854028055542045</v>
      </c>
      <c r="G108" s="25">
        <v>9.2339847265611361</v>
      </c>
      <c r="H108" s="25">
        <v>9.3272491681631102</v>
      </c>
      <c r="I108" s="25">
        <v>9.3820068118723157</v>
      </c>
      <c r="J108" s="25">
        <v>9.4576245039154205</v>
      </c>
      <c r="K108" s="25">
        <v>9.487494635550739</v>
      </c>
      <c r="L108" s="25">
        <v>9.5199470409816289</v>
      </c>
      <c r="M108" s="25">
        <v>9.562751972740017</v>
      </c>
      <c r="N108" s="25">
        <v>9.644972669230981</v>
      </c>
      <c r="O108" s="25">
        <v>9.6099742140163542</v>
      </c>
      <c r="P108" s="25">
        <v>9.5979941657294656</v>
      </c>
      <c r="Q108" s="25">
        <v>9.6125065283011768</v>
      </c>
      <c r="R108" s="25">
        <v>9.7331064174417499</v>
      </c>
      <c r="S108" s="25">
        <v>9.700577103678464</v>
      </c>
      <c r="T108" s="25">
        <v>9.7038144861327424</v>
      </c>
      <c r="U108" s="25">
        <v>9.7628549446336876</v>
      </c>
      <c r="V108" s="25">
        <v>9.7424234509079355</v>
      </c>
      <c r="W108" s="25">
        <v>9.7991008241897593</v>
      </c>
      <c r="X108" s="25">
        <v>9.8452100327786241</v>
      </c>
      <c r="Y108" s="25">
        <v>9.8848550942041733</v>
      </c>
      <c r="Z108" s="25">
        <v>9.8657490828277989</v>
      </c>
      <c r="AA108" s="25">
        <v>9.9959063583921122</v>
      </c>
      <c r="AB108" s="25">
        <v>10.060412567586321</v>
      </c>
      <c r="AC108" s="25">
        <v>10.26692360510004</v>
      </c>
      <c r="AD108" s="25">
        <v>10.461491016003691</v>
      </c>
      <c r="AE108" s="25">
        <v>10.520805847611904</v>
      </c>
      <c r="AF108" s="25">
        <v>10.558982083261551</v>
      </c>
      <c r="AG108" s="25">
        <v>10.560590138145802</v>
      </c>
      <c r="AH108" s="25">
        <v>10.585629395351422</v>
      </c>
      <c r="AI108" s="25">
        <v>10.599236161959734</v>
      </c>
      <c r="AJ108" s="25">
        <v>10.643717223272871</v>
      </c>
      <c r="AK108" s="25">
        <v>10.559047152987718</v>
      </c>
      <c r="AL108" s="25">
        <v>10.549688419734855</v>
      </c>
      <c r="AM108" s="25">
        <v>10.522184096126507</v>
      </c>
      <c r="AN108" s="25">
        <v>10.543141703000213</v>
      </c>
      <c r="AO108" s="25">
        <v>10.535930405057341</v>
      </c>
      <c r="AP108" s="25">
        <v>10.569658565730629</v>
      </c>
      <c r="AQ108" s="25">
        <v>10.571421996269965</v>
      </c>
      <c r="AR108" s="25">
        <v>10.591482615589815</v>
      </c>
      <c r="AS108" s="25">
        <v>10.541784259340277</v>
      </c>
      <c r="AT108" s="25">
        <v>10.532922010766205</v>
      </c>
      <c r="AU108" s="25">
        <v>10.548746821387885</v>
      </c>
      <c r="AV108" s="25">
        <v>10.650441925943223</v>
      </c>
      <c r="AW108" s="25">
        <v>10.669670208086336</v>
      </c>
      <c r="AX108" s="25">
        <v>10.712469965858743</v>
      </c>
      <c r="AY108" s="25">
        <v>10.743235007417471</v>
      </c>
      <c r="AZ108" s="25">
        <v>10.781286834586604</v>
      </c>
      <c r="BA108" s="25">
        <v>10.785570901622181</v>
      </c>
      <c r="BB108" s="25">
        <v>10.799665719290319</v>
      </c>
      <c r="BC108" s="25">
        <v>10.85952573823409</v>
      </c>
      <c r="BD108" s="25">
        <v>10.914600366144198</v>
      </c>
      <c r="BE108" s="25">
        <v>10.982566616131994</v>
      </c>
      <c r="BF108" s="25">
        <v>11.017459269380408</v>
      </c>
      <c r="BG108" s="25">
        <v>11.010560130024849</v>
      </c>
      <c r="BH108" s="25">
        <v>11.020192806879132</v>
      </c>
      <c r="BI108" s="25">
        <v>11.038740963193522</v>
      </c>
      <c r="BJ108" s="25">
        <v>11.08809736008739</v>
      </c>
      <c r="BK108" s="25">
        <v>11.077941605356198</v>
      </c>
      <c r="BL108" s="25">
        <v>11.052133515942078</v>
      </c>
      <c r="BM108" s="25">
        <v>11.065967895935657</v>
      </c>
    </row>
    <row r="109" spans="1:65" x14ac:dyDescent="0.25">
      <c r="A109" s="25" t="s">
        <v>557</v>
      </c>
      <c r="B109" s="25" t="s">
        <v>1289</v>
      </c>
      <c r="C109" s="25" t="s">
        <v>1446</v>
      </c>
      <c r="D109" s="25" t="s">
        <v>1447</v>
      </c>
      <c r="F109" s="25">
        <v>7.8774949675285022</v>
      </c>
      <c r="G109" s="25">
        <v>7.9499169570301502</v>
      </c>
      <c r="H109" s="25">
        <v>8.1206008337892648</v>
      </c>
      <c r="I109" s="25">
        <v>8.2213944833258399</v>
      </c>
      <c r="J109" s="25">
        <v>8.3857906363476538</v>
      </c>
      <c r="K109" s="25">
        <v>8.3903493923645485</v>
      </c>
      <c r="L109" s="25">
        <v>8.4102471098353835</v>
      </c>
      <c r="M109" s="25">
        <v>8.442970783363263</v>
      </c>
      <c r="N109" s="25">
        <v>8.6439645313192841</v>
      </c>
      <c r="O109" s="25">
        <v>8.5515948059942328</v>
      </c>
      <c r="P109" s="25">
        <v>8.4733823585437218</v>
      </c>
      <c r="Q109" s="25">
        <v>8.3440198932991834</v>
      </c>
      <c r="R109" s="25">
        <v>8.5735207676616678</v>
      </c>
      <c r="S109" s="25">
        <v>8.3650962114884564</v>
      </c>
      <c r="T109" s="25">
        <v>8.359547144719663</v>
      </c>
      <c r="U109" s="25">
        <v>8.3887670028520418</v>
      </c>
      <c r="V109" s="25">
        <v>8.1720565286291666</v>
      </c>
      <c r="W109" s="25">
        <v>8.1858953202125466</v>
      </c>
      <c r="X109" s="25">
        <v>8.1488473745519787</v>
      </c>
      <c r="Y109" s="25">
        <v>8.2850385906374573</v>
      </c>
      <c r="Z109" s="25">
        <v>8.1115868450447994</v>
      </c>
      <c r="AA109" s="25">
        <v>8.2593659649259994</v>
      </c>
      <c r="AB109" s="25">
        <v>8.1927938744506488</v>
      </c>
      <c r="AC109" s="25">
        <v>8.4047441378336973</v>
      </c>
      <c r="AD109" s="25">
        <v>8.5787877835482949</v>
      </c>
      <c r="AE109" s="25">
        <v>8.7415603170817295</v>
      </c>
      <c r="AF109" s="25">
        <v>8.8075867756841095</v>
      </c>
      <c r="AG109" s="25">
        <v>8.826085321819015</v>
      </c>
      <c r="AH109" s="25">
        <v>8.8904019393649172</v>
      </c>
      <c r="AI109" s="25">
        <v>8.9247859176456856</v>
      </c>
      <c r="AJ109" s="25">
        <v>9.053125005470708</v>
      </c>
      <c r="AK109" s="25">
        <v>9.0707270649209928</v>
      </c>
      <c r="AL109" s="25">
        <v>9.2132156786083925</v>
      </c>
      <c r="AM109" s="25">
        <v>9.2778020351188371</v>
      </c>
      <c r="AN109" s="25">
        <v>9.4796030386169452</v>
      </c>
      <c r="AO109" s="25">
        <v>9.581022705396661</v>
      </c>
      <c r="AP109" s="25">
        <v>9.6549623951934329</v>
      </c>
      <c r="AQ109" s="25">
        <v>9.6847134413140008</v>
      </c>
      <c r="AR109" s="25">
        <v>9.7864968671654129</v>
      </c>
      <c r="AS109" s="25">
        <v>9.7494174947356971</v>
      </c>
      <c r="AT109" s="25">
        <v>9.7519160883549922</v>
      </c>
      <c r="AU109" s="25">
        <v>9.8427981774132665</v>
      </c>
      <c r="AV109" s="25">
        <v>10.095388757596874</v>
      </c>
      <c r="AW109" s="25">
        <v>10.060893991966582</v>
      </c>
      <c r="AX109" s="25">
        <v>10.226450805504838</v>
      </c>
      <c r="AY109" s="25">
        <v>10.320090147574719</v>
      </c>
      <c r="AZ109" s="25">
        <v>10.431548989344119</v>
      </c>
      <c r="BA109" s="25">
        <v>10.496990283908547</v>
      </c>
      <c r="BB109" s="25">
        <v>10.484222609224984</v>
      </c>
      <c r="BC109" s="25">
        <v>10.664509698357804</v>
      </c>
      <c r="BD109" s="25">
        <v>10.838856079025087</v>
      </c>
      <c r="BE109" s="25">
        <v>11.050254841267867</v>
      </c>
      <c r="BF109" s="25">
        <v>11.152188359188772</v>
      </c>
      <c r="BG109" s="25">
        <v>11.184374633529197</v>
      </c>
      <c r="BH109" s="25">
        <v>11.215727617406825</v>
      </c>
      <c r="BI109" s="25">
        <v>11.305749522826552</v>
      </c>
      <c r="BJ109" s="25">
        <v>11.370632739542438</v>
      </c>
      <c r="BK109" s="25">
        <v>11.404782405122468</v>
      </c>
      <c r="BL109" s="25">
        <v>11.382271175600916</v>
      </c>
      <c r="BM109" s="25">
        <v>11.414693836373964</v>
      </c>
    </row>
    <row r="110" spans="1:65" x14ac:dyDescent="0.25">
      <c r="A110" s="25" t="s">
        <v>1291</v>
      </c>
      <c r="B110" s="25" t="s">
        <v>1290</v>
      </c>
      <c r="C110" s="25" t="s">
        <v>1446</v>
      </c>
      <c r="D110" s="25" t="s">
        <v>1447</v>
      </c>
      <c r="F110" s="25">
        <v>16.596604436646324</v>
      </c>
      <c r="G110" s="25">
        <v>16.833545894111772</v>
      </c>
      <c r="H110" s="25">
        <v>17.405028435814675</v>
      </c>
      <c r="I110" s="25">
        <v>17.790974576378623</v>
      </c>
      <c r="J110" s="25">
        <v>18.565336450327969</v>
      </c>
      <c r="K110" s="25">
        <v>18.597124217476299</v>
      </c>
      <c r="L110" s="25">
        <v>18.591132792592237</v>
      </c>
      <c r="M110" s="25">
        <v>18.527004515754431</v>
      </c>
      <c r="N110" s="25">
        <v>19.586870589786432</v>
      </c>
      <c r="O110" s="25">
        <v>18.925973067746458</v>
      </c>
      <c r="P110" s="25">
        <v>18.462757069653168</v>
      </c>
      <c r="Q110" s="25">
        <v>17.380710299520533</v>
      </c>
      <c r="R110" s="25">
        <v>18.910640801020293</v>
      </c>
      <c r="S110" s="25">
        <v>17.713446096192417</v>
      </c>
      <c r="T110" s="25">
        <v>17.620063032933821</v>
      </c>
      <c r="U110" s="25">
        <v>17.551096991102874</v>
      </c>
      <c r="V110" s="25">
        <v>16.249616503168127</v>
      </c>
      <c r="W110" s="25">
        <v>15.92202780447113</v>
      </c>
      <c r="X110" s="25">
        <v>15.676260214961067</v>
      </c>
      <c r="Y110" s="25">
        <v>16.43787858426915</v>
      </c>
      <c r="Z110" s="25">
        <v>15.415000621201481</v>
      </c>
      <c r="AA110" s="25">
        <v>16.179889806464047</v>
      </c>
      <c r="AB110" s="25">
        <v>15.679302834453608</v>
      </c>
      <c r="AC110" s="25">
        <v>16.829869395558283</v>
      </c>
      <c r="AD110" s="25">
        <v>17.46572615917464</v>
      </c>
      <c r="AE110" s="25">
        <v>18.319688030081366</v>
      </c>
      <c r="AF110" s="25">
        <v>18.629302454126172</v>
      </c>
      <c r="AG110" s="25">
        <v>18.424404850949678</v>
      </c>
      <c r="AH110" s="25">
        <v>18.655362490079792</v>
      </c>
      <c r="AI110" s="25">
        <v>18.448157567121452</v>
      </c>
      <c r="AJ110" s="25">
        <v>18.971688425621899</v>
      </c>
      <c r="AK110" s="25">
        <v>18.251088829739757</v>
      </c>
      <c r="AL110" s="25">
        <v>18.278573341236836</v>
      </c>
      <c r="AM110" s="25">
        <v>18.591179048695807</v>
      </c>
      <c r="AN110" s="25">
        <v>19.072619164776615</v>
      </c>
      <c r="AO110" s="25">
        <v>19.029361212257143</v>
      </c>
      <c r="AP110" s="25">
        <v>19.222086937018378</v>
      </c>
      <c r="AQ110" s="25">
        <v>19.368604627211703</v>
      </c>
      <c r="AR110" s="25">
        <v>19.725427235505347</v>
      </c>
      <c r="AS110" s="25">
        <v>19.624903109292717</v>
      </c>
      <c r="AT110" s="25">
        <v>19.282624345273309</v>
      </c>
      <c r="AU110" s="25">
        <v>19.497424701721346</v>
      </c>
      <c r="AV110" s="25">
        <v>19.722424093809671</v>
      </c>
      <c r="AW110" s="25">
        <v>19.572480440419625</v>
      </c>
      <c r="AX110" s="25">
        <v>19.785749137121876</v>
      </c>
      <c r="AY110" s="25">
        <v>20.050801174477488</v>
      </c>
      <c r="AZ110" s="25">
        <v>20.028536829382226</v>
      </c>
      <c r="BA110" s="25">
        <v>19.694545834791686</v>
      </c>
      <c r="BB110" s="25">
        <v>18.775677153552067</v>
      </c>
      <c r="BC110" s="25">
        <v>19.022259148804231</v>
      </c>
      <c r="BD110" s="25">
        <v>19.523101508089791</v>
      </c>
      <c r="BE110" s="25">
        <v>19.753062375421539</v>
      </c>
      <c r="BF110" s="25">
        <v>19.778684169608418</v>
      </c>
      <c r="BG110" s="25">
        <v>19.768409631671513</v>
      </c>
      <c r="BH110" s="25">
        <v>19.737139559865621</v>
      </c>
      <c r="BI110" s="25">
        <v>19.870671202886676</v>
      </c>
      <c r="BJ110" s="25">
        <v>19.919059116107029</v>
      </c>
      <c r="BK110" s="25">
        <v>19.90638278850064</v>
      </c>
      <c r="BL110" s="25">
        <v>19.765988333970043</v>
      </c>
      <c r="BM110" s="25">
        <v>19.854621381100301</v>
      </c>
    </row>
    <row r="111" spans="1:65" x14ac:dyDescent="0.25">
      <c r="A111" s="25" t="s">
        <v>376</v>
      </c>
      <c r="B111" s="25" t="s">
        <v>76</v>
      </c>
      <c r="C111" s="25" t="s">
        <v>1446</v>
      </c>
      <c r="D111" s="25" t="s">
        <v>1447</v>
      </c>
      <c r="F111" s="25">
        <v>9.936132746733497</v>
      </c>
      <c r="G111" s="25">
        <v>9.936132746733497</v>
      </c>
      <c r="H111" s="25">
        <v>9.936132746733497</v>
      </c>
      <c r="I111" s="25">
        <v>9.936132746733497</v>
      </c>
      <c r="J111" s="25">
        <v>9.936132746733497</v>
      </c>
      <c r="K111" s="25">
        <v>9.936132746733497</v>
      </c>
      <c r="L111" s="25">
        <v>9.936132746733497</v>
      </c>
      <c r="M111" s="25">
        <v>9.936132746733497</v>
      </c>
      <c r="N111" s="25">
        <v>9.936132746733497</v>
      </c>
      <c r="O111" s="25">
        <v>9.936132746733497</v>
      </c>
      <c r="P111" s="25">
        <v>9.936132746733497</v>
      </c>
      <c r="Q111" s="25">
        <v>9.936132746733497</v>
      </c>
      <c r="R111" s="25">
        <v>9.936132746733497</v>
      </c>
      <c r="S111" s="25">
        <v>9.936132746733497</v>
      </c>
      <c r="T111" s="25">
        <v>9.936132746733497</v>
      </c>
      <c r="U111" s="25">
        <v>9.936132746733497</v>
      </c>
      <c r="V111" s="25">
        <v>9.936132746733497</v>
      </c>
      <c r="W111" s="25">
        <v>9.936132746733497</v>
      </c>
      <c r="X111" s="25">
        <v>9.936132746733497</v>
      </c>
      <c r="Y111" s="25">
        <v>9.936132746733497</v>
      </c>
      <c r="Z111" s="25">
        <v>9.936132746733497</v>
      </c>
      <c r="AA111" s="25">
        <v>9.936132746733497</v>
      </c>
      <c r="AB111" s="25">
        <v>9.936132746733497</v>
      </c>
      <c r="AC111" s="25">
        <v>9.9477249016046851</v>
      </c>
      <c r="AD111" s="25">
        <v>10.764143808961288</v>
      </c>
      <c r="AE111" s="25">
        <v>11.13840480908825</v>
      </c>
      <c r="AF111" s="25">
        <v>11.685996124908229</v>
      </c>
      <c r="AG111" s="25">
        <v>11.678268021660768</v>
      </c>
      <c r="AH111" s="25">
        <v>11.514873838714486</v>
      </c>
      <c r="AI111" s="25">
        <v>11.179805362199639</v>
      </c>
      <c r="AJ111" s="25">
        <v>9.9808453440937974</v>
      </c>
      <c r="AK111" s="25">
        <v>9.9913334842153496</v>
      </c>
      <c r="AL111" s="25">
        <v>10.007341698085085</v>
      </c>
      <c r="AM111" s="25">
        <v>9.4536783011421033</v>
      </c>
      <c r="AN111" s="25">
        <v>9.572911894102905</v>
      </c>
      <c r="AO111" s="25">
        <v>9.9035643116192027</v>
      </c>
      <c r="AP111" s="25">
        <v>10.21213643414276</v>
      </c>
      <c r="AQ111" s="25">
        <v>10.322537909106465</v>
      </c>
      <c r="AR111" s="25">
        <v>10.874545283924993</v>
      </c>
      <c r="AS111" s="25">
        <v>10.91866447157126</v>
      </c>
      <c r="AT111" s="25">
        <v>10.75887913784095</v>
      </c>
      <c r="AU111" s="25">
        <v>10.695497622127926</v>
      </c>
      <c r="AV111" s="25">
        <v>11.933833958537836</v>
      </c>
      <c r="AW111" s="25">
        <v>13.137550139306182</v>
      </c>
      <c r="AX111" s="25">
        <v>12.221447559252397</v>
      </c>
      <c r="AY111" s="25">
        <v>11.451282250672296</v>
      </c>
      <c r="AZ111" s="25">
        <v>11.717591140222815</v>
      </c>
      <c r="BA111" s="25">
        <v>12.090423585593541</v>
      </c>
      <c r="BB111" s="25">
        <v>12.569779586784474</v>
      </c>
      <c r="BC111" s="25">
        <v>12.569779586784474</v>
      </c>
      <c r="BD111" s="25">
        <v>12.516517808874372</v>
      </c>
      <c r="BE111" s="25">
        <v>12.516517808874372</v>
      </c>
      <c r="BF111" s="25">
        <v>12.516517808874372</v>
      </c>
      <c r="BG111" s="25">
        <v>12.516517808874372</v>
      </c>
      <c r="BH111" s="25">
        <v>12.676303142604681</v>
      </c>
      <c r="BI111" s="25">
        <v>13.421968033346134</v>
      </c>
      <c r="BJ111" s="25">
        <v>14.007847590357276</v>
      </c>
      <c r="BK111" s="25">
        <v>14.007847590357276</v>
      </c>
      <c r="BL111" s="25">
        <v>14.007847590357276</v>
      </c>
      <c r="BM111" s="25">
        <v>14.007847590357276</v>
      </c>
    </row>
    <row r="112" spans="1:65" x14ac:dyDescent="0.25">
      <c r="A112" s="25" t="s">
        <v>1293</v>
      </c>
      <c r="B112" s="25" t="s">
        <v>1292</v>
      </c>
      <c r="C112" s="25" t="s">
        <v>1446</v>
      </c>
      <c r="D112" s="25" t="s">
        <v>1447</v>
      </c>
      <c r="F112" s="25">
        <v>6.16214993158155</v>
      </c>
      <c r="G112" s="25">
        <v>6.2022053527211547</v>
      </c>
      <c r="H112" s="25">
        <v>6.2940385162554175</v>
      </c>
      <c r="I112" s="25">
        <v>6.3387329836789377</v>
      </c>
      <c r="J112" s="25">
        <v>6.3831281577938173</v>
      </c>
      <c r="K112" s="25">
        <v>6.3823300423041118</v>
      </c>
      <c r="L112" s="25">
        <v>6.4073210335755215</v>
      </c>
      <c r="M112" s="25">
        <v>6.4590987759701788</v>
      </c>
      <c r="N112" s="25">
        <v>6.4911231599946211</v>
      </c>
      <c r="O112" s="25">
        <v>6.5106021661652509</v>
      </c>
      <c r="P112" s="25">
        <v>6.5081329963689738</v>
      </c>
      <c r="Q112" s="25">
        <v>6.5661958982450637</v>
      </c>
      <c r="R112" s="25">
        <v>6.5398580870847756</v>
      </c>
      <c r="S112" s="25">
        <v>6.5259215125548069</v>
      </c>
      <c r="T112" s="25">
        <v>6.5376290919481264</v>
      </c>
      <c r="U112" s="25">
        <v>6.5861660881136537</v>
      </c>
      <c r="V112" s="25">
        <v>6.5828737533275028</v>
      </c>
      <c r="W112" s="25">
        <v>6.6638851426109733</v>
      </c>
      <c r="X112" s="25">
        <v>6.6679007933728691</v>
      </c>
      <c r="Y112" s="25">
        <v>6.681045190587275</v>
      </c>
      <c r="Z112" s="25">
        <v>6.6747099403169541</v>
      </c>
      <c r="AA112" s="25">
        <v>6.701078548922399</v>
      </c>
      <c r="AB112" s="25">
        <v>6.7198947410638548</v>
      </c>
      <c r="AC112" s="25">
        <v>6.7471812127005908</v>
      </c>
      <c r="AD112" s="25">
        <v>6.8303675382973363</v>
      </c>
      <c r="AE112" s="25">
        <v>6.8571551713301089</v>
      </c>
      <c r="AF112" s="25">
        <v>6.8752580242678993</v>
      </c>
      <c r="AG112" s="25">
        <v>6.9377076290979343</v>
      </c>
      <c r="AH112" s="25">
        <v>6.9692392172543887</v>
      </c>
      <c r="AI112" s="25">
        <v>7.0511535044110305</v>
      </c>
      <c r="AJ112" s="25">
        <v>7.1018280435151731</v>
      </c>
      <c r="AK112" s="25">
        <v>7.1024265717149699</v>
      </c>
      <c r="AL112" s="25">
        <v>7.2695724523882284</v>
      </c>
      <c r="AM112" s="25">
        <v>7.2803040562811789</v>
      </c>
      <c r="AN112" s="25">
        <v>7.4221291175003916</v>
      </c>
      <c r="AO112" s="25">
        <v>7.5545786944525259</v>
      </c>
      <c r="AP112" s="25">
        <v>7.6030416034414605</v>
      </c>
      <c r="AQ112" s="25">
        <v>7.6077489800970248</v>
      </c>
      <c r="AR112" s="25">
        <v>7.6548325639136827</v>
      </c>
      <c r="AS112" s="25">
        <v>7.6262756636587588</v>
      </c>
      <c r="AT112" s="25">
        <v>7.7029235939138152</v>
      </c>
      <c r="AU112" s="25">
        <v>7.7671646828531866</v>
      </c>
      <c r="AV112" s="25">
        <v>8.0256838147181284</v>
      </c>
      <c r="AW112" s="25">
        <v>8.0306457701899632</v>
      </c>
      <c r="AX112" s="25">
        <v>8.186018870580094</v>
      </c>
      <c r="AY112" s="25">
        <v>8.2430861181359489</v>
      </c>
      <c r="AZ112" s="25">
        <v>8.3830359021438312</v>
      </c>
      <c r="BA112" s="25">
        <v>8.533721431821105</v>
      </c>
      <c r="BB112" s="25">
        <v>8.7143768251841944</v>
      </c>
      <c r="BC112" s="25">
        <v>8.8805900229927222</v>
      </c>
      <c r="BD112" s="25">
        <v>8.9853108747909172</v>
      </c>
      <c r="BE112" s="25">
        <v>9.203889988442997</v>
      </c>
      <c r="BF112" s="25">
        <v>9.3220086400040412</v>
      </c>
      <c r="BG112" s="25">
        <v>9.363095604710713</v>
      </c>
      <c r="BH112" s="25">
        <v>9.4057543983626672</v>
      </c>
      <c r="BI112" s="25">
        <v>9.4865150719684372</v>
      </c>
      <c r="BJ112" s="25">
        <v>9.5548951353618676</v>
      </c>
      <c r="BK112" s="25">
        <v>9.5989879338709692</v>
      </c>
      <c r="BL112" s="25">
        <v>9.6015299120070416</v>
      </c>
      <c r="BM112" s="25">
        <v>9.6219677507579622</v>
      </c>
    </row>
    <row r="113" spans="1:65" x14ac:dyDescent="0.25">
      <c r="A113" s="25" t="s">
        <v>425</v>
      </c>
      <c r="B113" s="25" t="s">
        <v>424</v>
      </c>
      <c r="C113" s="25" t="s">
        <v>1446</v>
      </c>
      <c r="D113" s="25" t="s">
        <v>1447</v>
      </c>
      <c r="F113" s="25">
        <v>43.859649122807014</v>
      </c>
      <c r="G113" s="25">
        <v>43.859649122807014</v>
      </c>
      <c r="H113" s="25">
        <v>43.333333333333336</v>
      </c>
      <c r="I113" s="25">
        <v>42.456140350877192</v>
      </c>
      <c r="J113" s="25">
        <v>42.807017543859651</v>
      </c>
      <c r="K113" s="25">
        <v>40.701754385964911</v>
      </c>
      <c r="L113" s="25">
        <v>40.526315789473685</v>
      </c>
      <c r="M113" s="25">
        <v>40</v>
      </c>
      <c r="N113" s="25">
        <v>39.649122807017548</v>
      </c>
      <c r="O113" s="25">
        <v>38.245614035087719</v>
      </c>
      <c r="P113" s="25">
        <v>37.192982456140349</v>
      </c>
      <c r="Q113" s="25">
        <v>36.84210526315789</v>
      </c>
      <c r="R113" s="25">
        <v>36.491228070175438</v>
      </c>
      <c r="S113" s="25">
        <v>37.017543859649123</v>
      </c>
      <c r="T113" s="25">
        <v>36.666666666666664</v>
      </c>
      <c r="U113" s="25">
        <v>37.192982456140349</v>
      </c>
      <c r="V113" s="25">
        <v>37.543859649122808</v>
      </c>
      <c r="W113" s="25">
        <v>37.894736842105267</v>
      </c>
      <c r="X113" s="25">
        <v>38.421052631578945</v>
      </c>
      <c r="Y113" s="25">
        <v>38.94736842105263</v>
      </c>
      <c r="Z113" s="25">
        <v>38.596491228070171</v>
      </c>
      <c r="AA113" s="25">
        <v>38.245614035087719</v>
      </c>
      <c r="AB113" s="25">
        <v>37.719298245614034</v>
      </c>
      <c r="AC113" s="25">
        <v>37.368421052631575</v>
      </c>
      <c r="AD113" s="25">
        <v>37.017543859649123</v>
      </c>
      <c r="AE113" s="25">
        <v>36.666666666666664</v>
      </c>
      <c r="AF113" s="25">
        <v>36.315789473684212</v>
      </c>
      <c r="AG113" s="25">
        <v>35.964912280701753</v>
      </c>
      <c r="AH113" s="25">
        <v>35.614035087719301</v>
      </c>
      <c r="AI113" s="25">
        <v>35.263157894736842</v>
      </c>
      <c r="AJ113" s="25">
        <v>34.912280701754383</v>
      </c>
      <c r="AK113" s="25">
        <v>34.561403508771932</v>
      </c>
      <c r="AL113" s="25">
        <v>34.210526315789473</v>
      </c>
      <c r="AM113" s="25">
        <v>33.859649122807021</v>
      </c>
      <c r="AN113" s="25">
        <v>33.508771929824562</v>
      </c>
      <c r="AO113" s="25">
        <v>33.157894736842103</v>
      </c>
      <c r="AP113" s="25">
        <v>32.807017543859651</v>
      </c>
      <c r="AQ113" s="25">
        <v>32.456140350877192</v>
      </c>
      <c r="AR113" s="25">
        <v>32.10526315789474</v>
      </c>
      <c r="AS113" s="25">
        <v>31.754385964912281</v>
      </c>
      <c r="AT113" s="25">
        <v>31.403508771929822</v>
      </c>
      <c r="AU113" s="25">
        <v>32.456140350877192</v>
      </c>
      <c r="AV113" s="25">
        <v>30.82456140350877</v>
      </c>
      <c r="AW113" s="25">
        <v>31.754385964912281</v>
      </c>
      <c r="AX113" s="25">
        <v>31.245614035087719</v>
      </c>
      <c r="AY113" s="25">
        <v>49.05263157894737</v>
      </c>
      <c r="AZ113" s="25">
        <v>48.280701754385966</v>
      </c>
      <c r="BA113" s="25">
        <v>47.859649122807021</v>
      </c>
      <c r="BB113" s="25">
        <v>44.94736842105263</v>
      </c>
      <c r="BC113" s="25">
        <v>44.526315789473685</v>
      </c>
      <c r="BD113" s="25">
        <v>43.807017543859651</v>
      </c>
      <c r="BE113" s="25">
        <v>37.719298245614034</v>
      </c>
      <c r="BF113" s="25">
        <v>38.421052631578945</v>
      </c>
      <c r="BG113" s="25">
        <v>38.771929824561404</v>
      </c>
      <c r="BH113" s="25">
        <v>40.701754385964911</v>
      </c>
      <c r="BI113" s="25">
        <v>41.228070175438596</v>
      </c>
      <c r="BJ113" s="25">
        <v>40.350877192982452</v>
      </c>
      <c r="BK113" s="25">
        <v>40.526315789473685</v>
      </c>
      <c r="BL113" s="25">
        <v>42.280701754385966</v>
      </c>
      <c r="BM113" s="25">
        <v>41.228070175438596</v>
      </c>
    </row>
    <row r="114" spans="1:65" x14ac:dyDescent="0.25">
      <c r="A114" s="25" t="s">
        <v>367</v>
      </c>
      <c r="B114" s="25" t="s">
        <v>60</v>
      </c>
      <c r="C114" s="25" t="s">
        <v>1446</v>
      </c>
      <c r="D114" s="25" t="s">
        <v>1447</v>
      </c>
      <c r="F114" s="25">
        <v>52.40364726102267</v>
      </c>
      <c r="G114" s="25">
        <v>52.704334401770495</v>
      </c>
      <c r="H114" s="25">
        <v>52.963315496150599</v>
      </c>
      <c r="I114" s="25">
        <v>53.051436336056554</v>
      </c>
      <c r="J114" s="25">
        <v>53.214224452524064</v>
      </c>
      <c r="K114" s="25">
        <v>53.340015269794392</v>
      </c>
      <c r="L114" s="25">
        <v>53.740258779290926</v>
      </c>
      <c r="M114" s="25">
        <v>53.837460774454371</v>
      </c>
      <c r="N114" s="25">
        <v>53.806181239678594</v>
      </c>
      <c r="O114" s="25">
        <v>54.002603264507144</v>
      </c>
      <c r="P114" s="25">
        <v>53.732186641284272</v>
      </c>
      <c r="Q114" s="25">
        <v>53.876812447236809</v>
      </c>
      <c r="R114" s="25">
        <v>54.165391380974647</v>
      </c>
      <c r="S114" s="25">
        <v>54.31909834218466</v>
      </c>
      <c r="T114" s="25">
        <v>54.432444613361412</v>
      </c>
      <c r="U114" s="25">
        <v>54.506102872672116</v>
      </c>
      <c r="V114" s="25">
        <v>54.506775550839336</v>
      </c>
      <c r="W114" s="25">
        <v>54.903655669499763</v>
      </c>
      <c r="X114" s="25">
        <v>54.972605181639921</v>
      </c>
      <c r="Y114" s="25">
        <v>54.774165122309704</v>
      </c>
      <c r="Z114" s="25">
        <v>54.793672789159118</v>
      </c>
      <c r="AA114" s="25">
        <v>54.90601004308504</v>
      </c>
      <c r="AB114" s="25">
        <v>54.733131754109223</v>
      </c>
      <c r="AC114" s="25">
        <v>55.031128182188148</v>
      </c>
      <c r="AD114" s="25">
        <v>55.004893733666535</v>
      </c>
      <c r="AE114" s="25">
        <v>54.96083331371355</v>
      </c>
      <c r="AF114" s="25">
        <v>54.892220140657003</v>
      </c>
      <c r="AG114" s="25">
        <v>54.778873869480257</v>
      </c>
      <c r="AH114" s="25">
        <v>54.983368032315461</v>
      </c>
      <c r="AI114" s="25">
        <v>54.977650267894084</v>
      </c>
      <c r="AJ114" s="25">
        <v>54.884484341733966</v>
      </c>
      <c r="AK114" s="25">
        <v>54.724386937935357</v>
      </c>
      <c r="AL114" s="25">
        <v>54.684026247902082</v>
      </c>
      <c r="AM114" s="25">
        <v>54.663509563801838</v>
      </c>
      <c r="AN114" s="25">
        <v>54.456997366464975</v>
      </c>
      <c r="AO114" s="25">
        <v>54.15900093838605</v>
      </c>
      <c r="AP114" s="25">
        <v>54.352732250545714</v>
      </c>
      <c r="AQ114" s="25">
        <v>54.288155146492493</v>
      </c>
      <c r="AR114" s="25">
        <v>54.142183984205516</v>
      </c>
      <c r="AS114" s="25">
        <v>54.127048725443039</v>
      </c>
      <c r="AT114" s="25">
        <v>53.923563579858666</v>
      </c>
      <c r="AU114" s="25">
        <v>53.959551861804997</v>
      </c>
      <c r="AV114" s="25">
        <v>53.74664922187953</v>
      </c>
      <c r="AW114" s="25">
        <v>53.706961210013482</v>
      </c>
      <c r="AX114" s="25">
        <v>53.627248847197798</v>
      </c>
      <c r="AY114" s="25">
        <v>53.364231683814353</v>
      </c>
      <c r="AZ114" s="25">
        <v>53.148974670303616</v>
      </c>
      <c r="BA114" s="25">
        <v>53.139893515046133</v>
      </c>
      <c r="BB114" s="25">
        <v>53.116013440109775</v>
      </c>
      <c r="BC114" s="25">
        <v>52.80826317860614</v>
      </c>
      <c r="BD114" s="25">
        <v>52.798173006097826</v>
      </c>
      <c r="BE114" s="25">
        <v>52.652538182894467</v>
      </c>
      <c r="BF114" s="25">
        <v>52.617558918198966</v>
      </c>
      <c r="BG114" s="25">
        <v>52.624622038954797</v>
      </c>
      <c r="BH114" s="25">
        <v>52.607805084774263</v>
      </c>
      <c r="BI114" s="25">
        <v>52.575516532747656</v>
      </c>
      <c r="BJ114" s="25">
        <v>52.433627181579382</v>
      </c>
      <c r="BK114" s="25">
        <v>52.293298107419972</v>
      </c>
      <c r="BL114" s="25">
        <v>52.25669277779086</v>
      </c>
      <c r="BM114" s="25">
        <v>52.25669277779086</v>
      </c>
    </row>
    <row r="115" spans="1:65" x14ac:dyDescent="0.25">
      <c r="A115" s="25" t="s">
        <v>1295</v>
      </c>
      <c r="B115" s="25" t="s">
        <v>1294</v>
      </c>
      <c r="C115" s="25" t="s">
        <v>1446</v>
      </c>
      <c r="D115" s="25" t="s">
        <v>1447</v>
      </c>
    </row>
    <row r="116" spans="1:65" x14ac:dyDescent="0.25">
      <c r="A116" s="25" t="s">
        <v>423</v>
      </c>
      <c r="B116" s="25" t="s">
        <v>86</v>
      </c>
      <c r="C116" s="25" t="s">
        <v>1446</v>
      </c>
      <c r="D116" s="25" t="s">
        <v>1447</v>
      </c>
      <c r="F116" s="25">
        <v>5.547975032660764</v>
      </c>
      <c r="G116" s="25">
        <v>5.547975032660764</v>
      </c>
      <c r="H116" s="25">
        <v>5.547975032660764</v>
      </c>
      <c r="I116" s="25">
        <v>5.547975032660764</v>
      </c>
      <c r="J116" s="25">
        <v>5.547975032660764</v>
      </c>
      <c r="K116" s="25">
        <v>5.547975032660764</v>
      </c>
      <c r="L116" s="25">
        <v>5.547975032660764</v>
      </c>
      <c r="M116" s="25">
        <v>5.547975032660764</v>
      </c>
      <c r="N116" s="25">
        <v>5.547975032660764</v>
      </c>
      <c r="O116" s="25">
        <v>5.547975032660764</v>
      </c>
      <c r="P116" s="25">
        <v>5.547975032660764</v>
      </c>
      <c r="Q116" s="25">
        <v>5.547975032660764</v>
      </c>
      <c r="R116" s="25">
        <v>5.547975032660764</v>
      </c>
      <c r="S116" s="25">
        <v>5.547975032660764</v>
      </c>
      <c r="T116" s="25">
        <v>5.547975032660764</v>
      </c>
      <c r="U116" s="25">
        <v>5.547975032660764</v>
      </c>
      <c r="V116" s="25">
        <v>5.547975032660764</v>
      </c>
      <c r="W116" s="25">
        <v>5.547975032660764</v>
      </c>
      <c r="X116" s="25">
        <v>5.547975032660764</v>
      </c>
      <c r="Y116" s="25">
        <v>5.547975032660764</v>
      </c>
      <c r="Z116" s="25">
        <v>5.547975032660764</v>
      </c>
      <c r="AA116" s="25">
        <v>5.547975032660764</v>
      </c>
      <c r="AB116" s="25">
        <v>5.547975032660764</v>
      </c>
      <c r="AC116" s="25">
        <v>5.547975032660764</v>
      </c>
      <c r="AD116" s="25">
        <v>5.547975032660764</v>
      </c>
      <c r="AE116" s="25">
        <v>5.547975032660764</v>
      </c>
      <c r="AF116" s="25">
        <v>5.547975032660764</v>
      </c>
      <c r="AG116" s="25">
        <v>5.547975032660764</v>
      </c>
      <c r="AH116" s="25">
        <v>5.547975032660764</v>
      </c>
      <c r="AI116" s="25">
        <v>5.547975032660764</v>
      </c>
      <c r="AJ116" s="25">
        <v>5.3737842938017133</v>
      </c>
      <c r="AK116" s="25">
        <v>4.9963710262737697</v>
      </c>
      <c r="AL116" s="25">
        <v>5.2866889243721875</v>
      </c>
      <c r="AM116" s="25">
        <v>5.1560458702278993</v>
      </c>
      <c r="AN116" s="25">
        <v>5.3883001887066335</v>
      </c>
      <c r="AO116" s="25">
        <v>5.8092611409493395</v>
      </c>
      <c r="AP116" s="25">
        <v>5.4608796632312382</v>
      </c>
      <c r="AQ116" s="25">
        <v>6.1866744084772831</v>
      </c>
      <c r="AR116" s="25">
        <v>6.0560313543329949</v>
      </c>
      <c r="AS116" s="25">
        <v>5.6786180868050513</v>
      </c>
      <c r="AT116" s="25">
        <v>7.3914936855857167</v>
      </c>
      <c r="AU116" s="25">
        <v>7.5221367397300041</v>
      </c>
      <c r="AV116" s="25">
        <v>7.7112788503411229</v>
      </c>
      <c r="AW116" s="25">
        <v>7.5722165771519814</v>
      </c>
      <c r="AX116" s="25">
        <v>7.0937726810857891</v>
      </c>
      <c r="AY116" s="25">
        <v>6.780084192190448</v>
      </c>
      <c r="AZ116" s="25">
        <v>6.7564232834954279</v>
      </c>
      <c r="BA116" s="25">
        <v>7.0496443605748293</v>
      </c>
      <c r="BB116" s="25">
        <v>6.7149078240673541</v>
      </c>
      <c r="BC116" s="25">
        <v>6.3701553200754821</v>
      </c>
      <c r="BD116" s="25">
        <v>6.6648279866453759</v>
      </c>
      <c r="BE116" s="25">
        <v>7.0055160400638696</v>
      </c>
      <c r="BF116" s="25">
        <v>6.8811148207286985</v>
      </c>
      <c r="BG116" s="25">
        <v>6.752503991871099</v>
      </c>
      <c r="BH116" s="25">
        <v>6.5757003919291623</v>
      </c>
      <c r="BI116" s="25">
        <v>6.6918275511685295</v>
      </c>
      <c r="BJ116" s="25">
        <v>6.6918275511685295</v>
      </c>
      <c r="BK116" s="25">
        <v>6.546668602119321</v>
      </c>
      <c r="BL116" s="25">
        <v>6.430541442879953</v>
      </c>
      <c r="BM116" s="25">
        <v>6.445057337784875</v>
      </c>
    </row>
    <row r="117" spans="1:65" x14ac:dyDescent="0.25">
      <c r="A117" s="25" t="s">
        <v>368</v>
      </c>
      <c r="B117" s="25" t="s">
        <v>112</v>
      </c>
      <c r="C117" s="25" t="s">
        <v>1446</v>
      </c>
      <c r="D117" s="25" t="s">
        <v>1447</v>
      </c>
      <c r="F117" s="25">
        <v>9.1971806773250808</v>
      </c>
      <c r="G117" s="25">
        <v>9.2033203172965941</v>
      </c>
      <c r="H117" s="25">
        <v>9.2094599572681055</v>
      </c>
      <c r="I117" s="25">
        <v>9.2155995972396187</v>
      </c>
      <c r="J117" s="25">
        <v>9.2217392372111302</v>
      </c>
      <c r="K117" s="25">
        <v>9.2278788771826417</v>
      </c>
      <c r="L117" s="25">
        <v>9.2401581571256663</v>
      </c>
      <c r="M117" s="25">
        <v>9.2708563569832254</v>
      </c>
      <c r="N117" s="25">
        <v>9.2831356369262519</v>
      </c>
      <c r="O117" s="25">
        <v>9.3015545568407862</v>
      </c>
      <c r="P117" s="25">
        <v>9.5661730396129574</v>
      </c>
      <c r="Q117" s="25">
        <v>9.9627937817726373</v>
      </c>
      <c r="R117" s="25">
        <v>10.376605515852551</v>
      </c>
      <c r="S117" s="25">
        <v>10.05059063336526</v>
      </c>
      <c r="T117" s="25">
        <v>9.7313293548466326</v>
      </c>
      <c r="U117" s="25">
        <v>9.4120680763280031</v>
      </c>
      <c r="V117" s="25">
        <v>9.1904270733564175</v>
      </c>
      <c r="W117" s="25">
        <v>8.7133770475699297</v>
      </c>
      <c r="X117" s="25">
        <v>9.3285689727154395</v>
      </c>
      <c r="Y117" s="25">
        <v>7.9698666470198187</v>
      </c>
      <c r="Z117" s="25">
        <v>8.3192121613988554</v>
      </c>
      <c r="AA117" s="25">
        <v>8.6820648837152188</v>
      </c>
      <c r="AB117" s="25">
        <v>8.8410815589773826</v>
      </c>
      <c r="AC117" s="25">
        <v>8.9945725582651832</v>
      </c>
      <c r="AD117" s="25">
        <v>9.1480635575529856</v>
      </c>
      <c r="AE117" s="25">
        <v>9.3015545568407862</v>
      </c>
      <c r="AF117" s="25">
        <v>9.4550455561285887</v>
      </c>
      <c r="AG117" s="25">
        <v>9.5655590756158073</v>
      </c>
      <c r="AH117" s="25">
        <v>9.4550455561285887</v>
      </c>
      <c r="AI117" s="25">
        <v>9.3261131167268356</v>
      </c>
      <c r="AJ117" s="25">
        <v>10.241533436479285</v>
      </c>
      <c r="AK117" s="25">
        <v>10.418355067658833</v>
      </c>
      <c r="AL117" s="25">
        <v>10.641223998624721</v>
      </c>
      <c r="AM117" s="25">
        <v>10.644293818610477</v>
      </c>
      <c r="AN117" s="25">
        <v>10.675605982465189</v>
      </c>
      <c r="AO117" s="25">
        <v>10.496942459294187</v>
      </c>
      <c r="AP117" s="25">
        <v>10.131633880989218</v>
      </c>
      <c r="AQ117" s="25">
        <v>10.337311820034873</v>
      </c>
      <c r="AR117" s="25">
        <v>10.030329821459269</v>
      </c>
      <c r="AS117" s="25">
        <v>9.1627986934846142</v>
      </c>
      <c r="AT117" s="25">
        <v>9.7380829588152942</v>
      </c>
      <c r="AU117" s="25">
        <v>9.8412289103366977</v>
      </c>
      <c r="AV117" s="25">
        <v>9.9443748618581012</v>
      </c>
      <c r="AW117" s="25">
        <v>10.047520813379505</v>
      </c>
      <c r="AX117" s="25">
        <v>10.150666764900906</v>
      </c>
      <c r="AY117" s="25">
        <v>10.253812716422308</v>
      </c>
      <c r="AZ117" s="25">
        <v>10.356958667943712</v>
      </c>
      <c r="BA117" s="25">
        <v>9.5440703357155137</v>
      </c>
      <c r="BB117" s="25">
        <v>9.5569635796556884</v>
      </c>
      <c r="BC117" s="25">
        <v>9.4489059161570772</v>
      </c>
      <c r="BD117" s="25">
        <v>9.3408482526584642</v>
      </c>
      <c r="BE117" s="25">
        <v>9.2327905891598512</v>
      </c>
      <c r="BF117" s="25">
        <v>9.017289226159777</v>
      </c>
      <c r="BG117" s="25">
        <v>9.017289226159777</v>
      </c>
      <c r="BH117" s="25">
        <v>9.017289226159777</v>
      </c>
      <c r="BI117" s="25">
        <v>9.017289226159777</v>
      </c>
      <c r="BJ117" s="25">
        <v>9.3275808936825886</v>
      </c>
      <c r="BK117" s="25">
        <v>9.6030816640986139</v>
      </c>
      <c r="BL117" s="25">
        <v>9.6425269645608633</v>
      </c>
      <c r="BM117" s="25">
        <v>9.6425269645608633</v>
      </c>
    </row>
    <row r="118" spans="1:65" x14ac:dyDescent="0.25">
      <c r="A118" s="25" t="s">
        <v>392</v>
      </c>
      <c r="B118" s="25" t="s">
        <v>97</v>
      </c>
      <c r="C118" s="25" t="s">
        <v>1446</v>
      </c>
      <c r="D118" s="25" t="s">
        <v>1447</v>
      </c>
      <c r="F118" s="25">
        <v>10.517410887806662</v>
      </c>
      <c r="G118" s="25">
        <v>10.631730571369777</v>
      </c>
      <c r="H118" s="25">
        <v>10.746050254932895</v>
      </c>
      <c r="I118" s="25">
        <v>10.86036993849601</v>
      </c>
      <c r="J118" s="25">
        <v>10.974689622059126</v>
      </c>
      <c r="K118" s="25">
        <v>10.974689622059126</v>
      </c>
      <c r="L118" s="25">
        <v>11.089009305622243</v>
      </c>
      <c r="M118" s="25">
        <v>11.089009305622243</v>
      </c>
      <c r="N118" s="25">
        <v>11.089009305622243</v>
      </c>
      <c r="O118" s="25">
        <v>11.084436518279718</v>
      </c>
      <c r="P118" s="25">
        <v>11.084436518279718</v>
      </c>
      <c r="Q118" s="25">
        <v>11.431968356311589</v>
      </c>
      <c r="R118" s="25">
        <v>11.431968356311589</v>
      </c>
      <c r="S118" s="25">
        <v>11.66060772343782</v>
      </c>
      <c r="T118" s="25">
        <v>11.66060772343782</v>
      </c>
      <c r="U118" s="25">
        <v>11.66060772343782</v>
      </c>
      <c r="V118" s="25">
        <v>11.66060772343782</v>
      </c>
      <c r="W118" s="25">
        <v>11.889247090564053</v>
      </c>
      <c r="X118" s="25">
        <v>12.003566774127169</v>
      </c>
      <c r="Y118" s="25">
        <v>12.003566774127169</v>
      </c>
      <c r="Z118" s="25">
        <v>12.003566774127169</v>
      </c>
      <c r="AA118" s="25">
        <v>12.003566774127169</v>
      </c>
      <c r="AB118" s="25">
        <v>12.003566774127169</v>
      </c>
      <c r="AC118" s="25">
        <v>12.003566774127169</v>
      </c>
      <c r="AD118" s="25">
        <v>12.003566774127169</v>
      </c>
      <c r="AE118" s="25">
        <v>12.003566774127169</v>
      </c>
      <c r="AF118" s="25">
        <v>12.003566774127169</v>
      </c>
      <c r="AG118" s="25">
        <v>12.117886457690286</v>
      </c>
      <c r="AH118" s="25">
        <v>11.431968356311589</v>
      </c>
      <c r="AI118" s="25">
        <v>11.431968356311589</v>
      </c>
      <c r="AJ118" s="25">
        <v>12.346525824816517</v>
      </c>
      <c r="AK118" s="25">
        <v>12.117886457690286</v>
      </c>
      <c r="AL118" s="25">
        <v>12.803804559068979</v>
      </c>
      <c r="AM118" s="25">
        <v>11.546288039874705</v>
      </c>
      <c r="AN118" s="25">
        <v>10.974689622059126</v>
      </c>
      <c r="AO118" s="25">
        <v>10.974689622059126</v>
      </c>
      <c r="AP118" s="25">
        <v>10.0601321535542</v>
      </c>
      <c r="AQ118" s="25">
        <v>10.631730571369777</v>
      </c>
      <c r="AR118" s="25">
        <v>10.403091204243546</v>
      </c>
      <c r="AS118" s="25">
        <v>9.3742140521755033</v>
      </c>
      <c r="AT118" s="25">
        <v>9.8314927864279671</v>
      </c>
      <c r="AU118" s="25">
        <v>10.631730571369777</v>
      </c>
      <c r="AV118" s="25">
        <v>10.288771520680431</v>
      </c>
      <c r="AW118" s="25">
        <v>10.288771520680431</v>
      </c>
      <c r="AX118" s="25">
        <v>11.889247090564053</v>
      </c>
      <c r="AY118" s="25">
        <v>10.974689622059126</v>
      </c>
      <c r="AZ118" s="25">
        <v>11.317648672748474</v>
      </c>
      <c r="BA118" s="25">
        <v>9.1455746850492723</v>
      </c>
      <c r="BB118" s="25">
        <v>8.4039417940688885</v>
      </c>
      <c r="BC118" s="25">
        <v>9.2097992263768642</v>
      </c>
      <c r="BD118" s="25">
        <v>9.9005341683551293</v>
      </c>
      <c r="BE118" s="25">
        <v>9.9431294897771227</v>
      </c>
      <c r="BF118" s="25">
        <v>10.627625953635794</v>
      </c>
      <c r="BG118" s="25">
        <v>11.561106401798547</v>
      </c>
      <c r="BH118" s="25">
        <v>11.517340507868647</v>
      </c>
      <c r="BI118" s="25">
        <v>11.517340507868647</v>
      </c>
      <c r="BJ118" s="25">
        <v>11.517340507868647</v>
      </c>
      <c r="BK118" s="25">
        <v>11.517340507868647</v>
      </c>
      <c r="BL118" s="25">
        <v>11.517340507868647</v>
      </c>
      <c r="BM118" s="25">
        <v>11.517340507868647</v>
      </c>
    </row>
    <row r="119" spans="1:65" x14ac:dyDescent="0.25">
      <c r="A119" s="25" t="s">
        <v>422</v>
      </c>
      <c r="B119" s="25" t="s">
        <v>162</v>
      </c>
      <c r="C119" s="25" t="s">
        <v>1446</v>
      </c>
      <c r="D119" s="25" t="s">
        <v>1447</v>
      </c>
      <c r="F119" s="25">
        <v>1.1970074812967582</v>
      </c>
      <c r="G119" s="25">
        <v>1.1970074812967582</v>
      </c>
      <c r="H119" s="25">
        <v>1.1970074812967582</v>
      </c>
      <c r="I119" s="25">
        <v>1.1970074812967582</v>
      </c>
      <c r="J119" s="25">
        <v>1.1970074812967582</v>
      </c>
      <c r="K119" s="25">
        <v>1.1970074812967582</v>
      </c>
      <c r="L119" s="25">
        <v>1.1970074812967582</v>
      </c>
      <c r="M119" s="25">
        <v>1.1970074812967582</v>
      </c>
      <c r="N119" s="25">
        <v>1.1970074812967582</v>
      </c>
      <c r="O119" s="25">
        <v>1.2069825436408979</v>
      </c>
      <c r="P119" s="25">
        <v>1.2169576059850373</v>
      </c>
      <c r="Q119" s="25">
        <v>1.226932668329177</v>
      </c>
      <c r="R119" s="25">
        <v>1.2369077306733167</v>
      </c>
      <c r="S119" s="25">
        <v>1.2468827930174564</v>
      </c>
      <c r="T119" s="25">
        <v>1.2568578553615961</v>
      </c>
      <c r="U119" s="25">
        <v>1.2668329177057358</v>
      </c>
      <c r="V119" s="25">
        <v>1.286783042394015</v>
      </c>
      <c r="W119" s="25">
        <v>1.2967581047381544</v>
      </c>
      <c r="X119" s="25">
        <v>1.3067331670822941</v>
      </c>
      <c r="Y119" s="25">
        <v>1.3266832917705735</v>
      </c>
      <c r="Z119" s="25">
        <v>1.3266832917705735</v>
      </c>
      <c r="AA119" s="25">
        <v>1.3366583541147132</v>
      </c>
      <c r="AB119" s="25">
        <v>1.3366583541147132</v>
      </c>
      <c r="AC119" s="25">
        <v>1.3366583541147132</v>
      </c>
      <c r="AD119" s="25">
        <v>1.3366583541147132</v>
      </c>
      <c r="AE119" s="25">
        <v>1.3466334164588529</v>
      </c>
      <c r="AF119" s="25">
        <v>1.3466334164588529</v>
      </c>
      <c r="AG119" s="25">
        <v>1.3466334164588529</v>
      </c>
      <c r="AH119" s="25">
        <v>1.3466334164588529</v>
      </c>
      <c r="AI119" s="25">
        <v>1.3566084788029924</v>
      </c>
      <c r="AJ119" s="25">
        <v>1.3566084788029924</v>
      </c>
      <c r="AK119" s="25">
        <v>1.3566084788029924</v>
      </c>
      <c r="AL119" s="25">
        <v>1.3466334164588529</v>
      </c>
      <c r="AM119" s="25">
        <v>1.3466334164588529</v>
      </c>
      <c r="AN119" s="25">
        <v>1.3466334164588529</v>
      </c>
      <c r="AO119" s="25">
        <v>1.3366583541147132</v>
      </c>
      <c r="AP119" s="25">
        <v>1.3266832917705735</v>
      </c>
      <c r="AQ119" s="25">
        <v>1.2967581047381544</v>
      </c>
      <c r="AR119" s="25">
        <v>1.286783042394015</v>
      </c>
      <c r="AS119" s="25">
        <v>1.286783042394015</v>
      </c>
      <c r="AT119" s="25">
        <v>1.286783042394015</v>
      </c>
      <c r="AU119" s="25">
        <v>1.286783042394015</v>
      </c>
      <c r="AV119" s="25">
        <v>1.286783042394015</v>
      </c>
      <c r="AW119" s="25">
        <v>1.286783042394015</v>
      </c>
      <c r="AX119" s="25">
        <v>1.286783042394015</v>
      </c>
      <c r="AY119" s="25">
        <v>1.286783042394015</v>
      </c>
      <c r="AZ119" s="25">
        <v>1.2468827930174564</v>
      </c>
      <c r="BA119" s="25">
        <v>1.2468827930174564</v>
      </c>
      <c r="BB119" s="25">
        <v>1.2369077306733167</v>
      </c>
      <c r="BC119" s="25">
        <v>1.226932668329177</v>
      </c>
      <c r="BD119" s="25">
        <v>1.2189526184538653</v>
      </c>
      <c r="BE119" s="25">
        <v>1.2089775561097258</v>
      </c>
      <c r="BF119" s="25">
        <v>1.2089775561097258</v>
      </c>
      <c r="BG119" s="25">
        <v>1.2089775561097258</v>
      </c>
      <c r="BH119" s="25">
        <v>1.2069825436408979</v>
      </c>
      <c r="BI119" s="25">
        <v>1.2069825436408979</v>
      </c>
      <c r="BJ119" s="25">
        <v>1.2069825436408979</v>
      </c>
      <c r="BK119" s="25">
        <v>1.2000396707329168</v>
      </c>
      <c r="BL119" s="25">
        <v>1.2000396707329168</v>
      </c>
      <c r="BM119" s="25">
        <v>1.2000396707329168</v>
      </c>
    </row>
    <row r="120" spans="1:65" x14ac:dyDescent="0.25">
      <c r="A120" s="25" t="s">
        <v>393</v>
      </c>
      <c r="B120" s="25" t="s">
        <v>84</v>
      </c>
      <c r="C120" s="25" t="s">
        <v>1446</v>
      </c>
      <c r="D120" s="25" t="s">
        <v>1447</v>
      </c>
      <c r="F120" s="25">
        <v>14.695009242144177</v>
      </c>
      <c r="G120" s="25">
        <v>14.279112754158966</v>
      </c>
      <c r="H120" s="25">
        <v>14.78743068391867</v>
      </c>
      <c r="I120" s="25">
        <v>14.87985212569316</v>
      </c>
      <c r="J120" s="25">
        <v>14.417744916820702</v>
      </c>
      <c r="K120" s="25">
        <v>14.87985212569316</v>
      </c>
      <c r="L120" s="25">
        <v>14.926062846580407</v>
      </c>
      <c r="M120" s="25">
        <v>14.87985212569316</v>
      </c>
      <c r="N120" s="25">
        <v>14.833641404805913</v>
      </c>
      <c r="O120" s="25">
        <v>15.0184842883549</v>
      </c>
      <c r="P120" s="25">
        <v>15.064695009242143</v>
      </c>
      <c r="Q120" s="25">
        <v>15.0184842883549</v>
      </c>
      <c r="R120" s="25">
        <v>15.434380776340111</v>
      </c>
      <c r="S120" s="25">
        <v>15.665434380776341</v>
      </c>
      <c r="T120" s="25">
        <v>15.526802218114602</v>
      </c>
      <c r="U120" s="25">
        <v>15.0184842883549</v>
      </c>
      <c r="V120" s="25">
        <v>15.0184842883549</v>
      </c>
      <c r="W120" s="25">
        <v>15.0184842883549</v>
      </c>
      <c r="X120" s="25">
        <v>15.0184842883549</v>
      </c>
      <c r="Y120" s="25">
        <v>15.0184842883549</v>
      </c>
      <c r="Z120" s="25">
        <v>15.0184842883549</v>
      </c>
      <c r="AA120" s="25">
        <v>15.0184842883549</v>
      </c>
      <c r="AB120" s="25">
        <v>14.556377079482441</v>
      </c>
      <c r="AC120" s="25">
        <v>15.157116451016636</v>
      </c>
      <c r="AD120" s="25">
        <v>15.110905730129391</v>
      </c>
      <c r="AE120" s="25">
        <v>15.619223659889094</v>
      </c>
      <c r="AF120" s="25">
        <v>15.665434380776341</v>
      </c>
      <c r="AG120" s="25">
        <v>15.665434380776341</v>
      </c>
      <c r="AH120" s="25">
        <v>15.619223659889094</v>
      </c>
      <c r="AI120" s="25">
        <v>15.850277264325324</v>
      </c>
      <c r="AJ120" s="25">
        <v>16.035120147874306</v>
      </c>
      <c r="AK120" s="25">
        <v>16.035120147874306</v>
      </c>
      <c r="AL120" s="25">
        <v>16.035120147874306</v>
      </c>
      <c r="AM120" s="25">
        <v>16.127541589648796</v>
      </c>
      <c r="AN120" s="25">
        <v>15.942698706099815</v>
      </c>
      <c r="AO120" s="25">
        <v>15.526802218114602</v>
      </c>
      <c r="AP120" s="25">
        <v>15.526802218114602</v>
      </c>
      <c r="AQ120" s="25">
        <v>15.480591497227355</v>
      </c>
      <c r="AR120" s="25">
        <v>15.388170055452866</v>
      </c>
      <c r="AS120" s="25">
        <v>15.619223659889094</v>
      </c>
      <c r="AT120" s="25">
        <v>15.804066543438077</v>
      </c>
      <c r="AU120" s="25">
        <v>16.127541589648796</v>
      </c>
      <c r="AV120" s="25">
        <v>15.434380776340111</v>
      </c>
      <c r="AW120" s="25">
        <v>14.371534195933455</v>
      </c>
      <c r="AX120" s="25">
        <v>14.371534195933455</v>
      </c>
      <c r="AY120" s="25">
        <v>14.001848428835489</v>
      </c>
      <c r="AZ120" s="25">
        <v>14.131238447319777</v>
      </c>
      <c r="BA120" s="25">
        <v>13.849353049907579</v>
      </c>
      <c r="BB120" s="25">
        <v>14.061922365988909</v>
      </c>
      <c r="BC120" s="25">
        <v>13.567467652495379</v>
      </c>
      <c r="BD120" s="25">
        <v>13.664510166358596</v>
      </c>
      <c r="BE120" s="25">
        <v>13.622920517560075</v>
      </c>
      <c r="BF120" s="25">
        <v>13.207024029574862</v>
      </c>
      <c r="BG120" s="25">
        <v>13.886321626617375</v>
      </c>
      <c r="BH120" s="25">
        <v>13.733826247689466</v>
      </c>
      <c r="BI120" s="25">
        <v>13.632162661737524</v>
      </c>
      <c r="BJ120" s="25">
        <v>17.88354898336414</v>
      </c>
      <c r="BK120" s="25">
        <v>17.721811460258781</v>
      </c>
      <c r="BL120" s="25">
        <v>17.467652495378928</v>
      </c>
      <c r="BM120" s="25">
        <v>17.560073937153419</v>
      </c>
    </row>
    <row r="121" spans="1:65" x14ac:dyDescent="0.25">
      <c r="A121" s="25" t="s">
        <v>438</v>
      </c>
      <c r="B121" s="25" t="s">
        <v>56</v>
      </c>
      <c r="C121" s="25" t="s">
        <v>1446</v>
      </c>
      <c r="D121" s="25" t="s">
        <v>1447</v>
      </c>
      <c r="F121" s="25">
        <v>43.731937030362786</v>
      </c>
      <c r="G121" s="25">
        <v>43.504131107408796</v>
      </c>
      <c r="H121" s="25">
        <v>43.092720410730678</v>
      </c>
      <c r="I121" s="25">
        <v>42.834313692155995</v>
      </c>
      <c r="J121" s="25">
        <v>42.582707150385914</v>
      </c>
      <c r="K121" s="25">
        <v>42.310700078202032</v>
      </c>
      <c r="L121" s="25">
        <v>42.123695216075618</v>
      </c>
      <c r="M121" s="25">
        <v>41.977491414776786</v>
      </c>
      <c r="N121" s="25">
        <v>41.552480364489476</v>
      </c>
      <c r="O121" s="25">
        <v>40.746659413144741</v>
      </c>
      <c r="P121" s="25">
        <v>32.338240794260656</v>
      </c>
      <c r="Q121" s="25">
        <v>31.937030362789432</v>
      </c>
      <c r="R121" s="25">
        <v>31.580021080548093</v>
      </c>
      <c r="S121" s="25">
        <v>31.685423821019349</v>
      </c>
      <c r="T121" s="25">
        <v>31.72282479344463</v>
      </c>
      <c r="U121" s="25">
        <v>31.838427799122776</v>
      </c>
      <c r="V121" s="25">
        <v>31.821427357111286</v>
      </c>
      <c r="W121" s="25">
        <v>32.134235490122741</v>
      </c>
      <c r="X121" s="25">
        <v>32.219237700180202</v>
      </c>
      <c r="Y121" s="25">
        <v>32.243038318996291</v>
      </c>
      <c r="Z121" s="25">
        <v>32.185236816157222</v>
      </c>
      <c r="AA121" s="25">
        <v>32.15803610893883</v>
      </c>
      <c r="AB121" s="25">
        <v>31.036006936180339</v>
      </c>
      <c r="AC121" s="25">
        <v>30.930604195709087</v>
      </c>
      <c r="AD121" s="25">
        <v>30.77080004080106</v>
      </c>
      <c r="AE121" s="25">
        <v>30.893203223283805</v>
      </c>
      <c r="AF121" s="25">
        <v>30.821801366835537</v>
      </c>
      <c r="AG121" s="25">
        <v>30.457991907789602</v>
      </c>
      <c r="AH121" s="25">
        <v>30.576995001870049</v>
      </c>
      <c r="AI121" s="25">
        <v>30.641596681513722</v>
      </c>
      <c r="AJ121" s="25">
        <v>30.260786780456289</v>
      </c>
      <c r="AK121" s="25">
        <v>29.750773520111522</v>
      </c>
      <c r="AL121" s="25">
        <v>29.070755839651831</v>
      </c>
      <c r="AM121" s="25">
        <v>28.319336302743871</v>
      </c>
      <c r="AN121" s="25">
        <v>28.162932236238142</v>
      </c>
      <c r="AO121" s="25">
        <v>28.329536567950768</v>
      </c>
      <c r="AP121" s="25">
        <v>28.060929584169187</v>
      </c>
      <c r="AQ121" s="25">
        <v>28.319336302743871</v>
      </c>
      <c r="AR121" s="25">
        <v>29.053755397640341</v>
      </c>
      <c r="AS121" s="25">
        <v>28.672586721132969</v>
      </c>
      <c r="AT121" s="25">
        <v>28.199162715830621</v>
      </c>
      <c r="AU121" s="25">
        <v>28.023319513861178</v>
      </c>
      <c r="AV121" s="25">
        <v>26.91415470143853</v>
      </c>
      <c r="AW121" s="25">
        <v>26.981786702196008</v>
      </c>
      <c r="AX121" s="25">
        <v>26.3088482946591</v>
      </c>
      <c r="AY121" s="25">
        <v>24.942681879358037</v>
      </c>
      <c r="AZ121" s="25">
        <v>24.249453871593886</v>
      </c>
      <c r="BA121" s="25">
        <v>25.355237083978654</v>
      </c>
      <c r="BB121" s="25">
        <v>23.606949864397837</v>
      </c>
      <c r="BC121" s="25">
        <v>23.813227466708149</v>
      </c>
      <c r="BD121" s="25">
        <v>22.724352254512745</v>
      </c>
      <c r="BE121" s="25">
        <v>24.070229069586567</v>
      </c>
      <c r="BF121" s="25">
        <v>23.086183458565255</v>
      </c>
      <c r="BG121" s="25">
        <v>22.751405054815738</v>
      </c>
      <c r="BH121" s="25">
        <v>22.32194185000575</v>
      </c>
      <c r="BI121" s="25">
        <v>22.646575453641645</v>
      </c>
      <c r="BJ121" s="25">
        <v>22.779370887128955</v>
      </c>
      <c r="BK121" s="25">
        <v>22.734497054626367</v>
      </c>
      <c r="BL121" s="25">
        <v>23.381080560130123</v>
      </c>
      <c r="BM121" s="25">
        <v>23.099787972960634</v>
      </c>
    </row>
    <row r="122" spans="1:65" x14ac:dyDescent="0.25">
      <c r="A122" s="25" t="s">
        <v>476</v>
      </c>
      <c r="B122" s="25" t="s">
        <v>182</v>
      </c>
      <c r="C122" s="25" t="s">
        <v>1446</v>
      </c>
      <c r="D122" s="25" t="s">
        <v>1447</v>
      </c>
      <c r="F122" s="25">
        <v>15.327793167128348</v>
      </c>
      <c r="G122" s="25">
        <v>15.327793167128348</v>
      </c>
      <c r="H122" s="25">
        <v>15.327793167128348</v>
      </c>
      <c r="I122" s="25">
        <v>15.327793167128348</v>
      </c>
      <c r="J122" s="25">
        <v>13.850415512465375</v>
      </c>
      <c r="K122" s="25">
        <v>13.850415512465375</v>
      </c>
      <c r="L122" s="25">
        <v>14.312096029547552</v>
      </c>
      <c r="M122" s="25">
        <v>14.312096029547552</v>
      </c>
      <c r="N122" s="25">
        <v>14.312096029547552</v>
      </c>
      <c r="O122" s="25">
        <v>13.388734995383194</v>
      </c>
      <c r="P122" s="25">
        <v>13.388734995383194</v>
      </c>
      <c r="Q122" s="25">
        <v>13.388734995383194</v>
      </c>
      <c r="R122" s="25">
        <v>13.388734995383194</v>
      </c>
      <c r="S122" s="25">
        <v>13.388734995383194</v>
      </c>
      <c r="T122" s="25">
        <v>13.388734995383194</v>
      </c>
      <c r="U122" s="25">
        <v>13.388734995383194</v>
      </c>
      <c r="V122" s="25">
        <v>13.388734995383194</v>
      </c>
      <c r="W122" s="25">
        <v>13.388734995383194</v>
      </c>
      <c r="X122" s="25">
        <v>12.465373961218837</v>
      </c>
      <c r="Y122" s="25">
        <v>12.465373961218837</v>
      </c>
      <c r="Z122" s="25">
        <v>12.465373961218837</v>
      </c>
      <c r="AA122" s="25">
        <v>11.542012927054477</v>
      </c>
      <c r="AB122" s="25">
        <v>10.618651892890121</v>
      </c>
      <c r="AC122" s="25">
        <v>10.618651892890121</v>
      </c>
      <c r="AD122" s="25">
        <v>10.618651892890121</v>
      </c>
      <c r="AE122" s="25">
        <v>10.618651892890121</v>
      </c>
      <c r="AF122" s="25">
        <v>10.618651892890121</v>
      </c>
      <c r="AG122" s="25">
        <v>10.618651892890121</v>
      </c>
      <c r="AH122" s="25">
        <v>11.080332409972298</v>
      </c>
      <c r="AI122" s="25">
        <v>10.987996306555864</v>
      </c>
      <c r="AJ122" s="25">
        <v>11.634349030470915</v>
      </c>
      <c r="AK122" s="25">
        <v>12.557710064635272</v>
      </c>
      <c r="AL122" s="25">
        <v>16.066481994459831</v>
      </c>
      <c r="AM122" s="25">
        <v>14.866112650046167</v>
      </c>
      <c r="AN122" s="25">
        <v>14.58910433979686</v>
      </c>
      <c r="AO122" s="25">
        <v>14.312096029547552</v>
      </c>
      <c r="AP122" s="25">
        <v>13.850415512465375</v>
      </c>
      <c r="AQ122" s="25">
        <v>13.388734995383194</v>
      </c>
      <c r="AR122" s="25">
        <v>13.204062788550322</v>
      </c>
      <c r="AS122" s="25">
        <v>12.927054478301015</v>
      </c>
      <c r="AT122" s="25">
        <v>12.927054478301015</v>
      </c>
      <c r="AU122" s="25">
        <v>12.465373961218837</v>
      </c>
      <c r="AV122" s="25">
        <v>12.465373961218837</v>
      </c>
      <c r="AW122" s="25">
        <v>12.280701754385964</v>
      </c>
      <c r="AX122" s="25">
        <v>11.819021237303785</v>
      </c>
      <c r="AY122" s="25">
        <v>11.819021237303785</v>
      </c>
      <c r="AZ122" s="25">
        <v>11.542012927054477</v>
      </c>
      <c r="BA122" s="25">
        <v>11.080332409972298</v>
      </c>
      <c r="BB122" s="25">
        <v>11.080332409972298</v>
      </c>
      <c r="BC122" s="25">
        <v>11.080332409972298</v>
      </c>
      <c r="BD122" s="25">
        <v>11.080332409972298</v>
      </c>
      <c r="BE122" s="25">
        <v>11.080332409972298</v>
      </c>
      <c r="BF122" s="25">
        <v>11.080332409972298</v>
      </c>
      <c r="BG122" s="25">
        <v>11.080332409972298</v>
      </c>
      <c r="BH122" s="25">
        <v>11.080332409972298</v>
      </c>
      <c r="BI122" s="25">
        <v>11.080332409972298</v>
      </c>
      <c r="BJ122" s="25">
        <v>11.080332409972298</v>
      </c>
      <c r="BK122" s="25">
        <v>11.080332409972298</v>
      </c>
      <c r="BL122" s="25">
        <v>11.080332409972298</v>
      </c>
      <c r="BM122" s="25">
        <v>11.080332409972298</v>
      </c>
    </row>
    <row r="123" spans="1:65" x14ac:dyDescent="0.25">
      <c r="A123" s="25" t="s">
        <v>394</v>
      </c>
      <c r="B123" s="25" t="s">
        <v>123</v>
      </c>
      <c r="C123" s="25" t="s">
        <v>1446</v>
      </c>
      <c r="D123" s="25" t="s">
        <v>1447</v>
      </c>
      <c r="F123" s="25">
        <v>3.0598368087035359</v>
      </c>
      <c r="G123" s="25">
        <v>3.0825022665457844</v>
      </c>
      <c r="H123" s="25">
        <v>3.0938349954669082</v>
      </c>
      <c r="I123" s="25">
        <v>3.1165004533091567</v>
      </c>
      <c r="J123" s="25">
        <v>3.127833182230281</v>
      </c>
      <c r="K123" s="25">
        <v>3.150498640072529</v>
      </c>
      <c r="L123" s="25">
        <v>3.1618313689936532</v>
      </c>
      <c r="M123" s="25">
        <v>3.1844968268359022</v>
      </c>
      <c r="N123" s="25">
        <v>3.1958295557570264</v>
      </c>
      <c r="O123" s="25">
        <v>3.2184950135992749</v>
      </c>
      <c r="P123" s="25">
        <v>3.2298277425203992</v>
      </c>
      <c r="Q123" s="25">
        <v>3.2524932003626472</v>
      </c>
      <c r="R123" s="25">
        <v>3.2638259292837715</v>
      </c>
      <c r="S123" s="25">
        <v>3.28649138712602</v>
      </c>
      <c r="T123" s="25">
        <v>3.2978241160471442</v>
      </c>
      <c r="U123" s="25">
        <v>3.3204895738893923</v>
      </c>
      <c r="V123" s="25">
        <v>3.3318223028105165</v>
      </c>
      <c r="W123" s="25">
        <v>3.3544877606527654</v>
      </c>
      <c r="X123" s="25">
        <v>3.3658204895738897</v>
      </c>
      <c r="Y123" s="25">
        <v>3.3884859474161382</v>
      </c>
      <c r="Z123" s="25">
        <v>3.2932910244786942</v>
      </c>
      <c r="AA123" s="25">
        <v>3.3556210335448777</v>
      </c>
      <c r="AB123" s="25">
        <v>3.445149592021759</v>
      </c>
      <c r="AC123" s="25">
        <v>2.4036718041704446</v>
      </c>
      <c r="AD123" s="25">
        <v>3.1368993653671802</v>
      </c>
      <c r="AE123" s="25">
        <v>3.1368993653671802</v>
      </c>
      <c r="AF123" s="25">
        <v>3.4338168631006347</v>
      </c>
      <c r="AG123" s="25">
        <v>3.4904805077062555</v>
      </c>
      <c r="AH123" s="25">
        <v>3.3182230281051677</v>
      </c>
      <c r="AI123" s="25">
        <v>2.0308250226654576</v>
      </c>
      <c r="AJ123" s="25">
        <v>1.6931097008159566</v>
      </c>
      <c r="AK123" s="25">
        <v>2.9431097008159561</v>
      </c>
      <c r="AL123" s="25">
        <v>2.5951949229374436</v>
      </c>
      <c r="AM123" s="25">
        <v>2.3912058023572076</v>
      </c>
      <c r="AN123" s="25">
        <v>2.8558476881233004</v>
      </c>
      <c r="AO123" s="25">
        <v>2.0398912058023573</v>
      </c>
      <c r="AP123" s="25">
        <v>2.1192203082502266</v>
      </c>
      <c r="AQ123" s="25">
        <v>2.1532184950135993</v>
      </c>
      <c r="AR123" s="25">
        <v>2.1532184950135993</v>
      </c>
      <c r="AS123" s="25">
        <v>2.1532184950135993</v>
      </c>
      <c r="AT123" s="25">
        <v>2.1758839528558478</v>
      </c>
      <c r="AU123" s="25">
        <v>2.2098821396192201</v>
      </c>
      <c r="AV123" s="25">
        <v>2.0058930190389845</v>
      </c>
      <c r="AW123" s="25">
        <v>2.3685403445149591</v>
      </c>
      <c r="AX123" s="25">
        <v>2.0965548504079781</v>
      </c>
      <c r="AY123" s="25">
        <v>2.1532184950135993</v>
      </c>
      <c r="AZ123" s="25">
        <v>1.5899818676337263</v>
      </c>
      <c r="BA123" s="25">
        <v>1.6942429737080691</v>
      </c>
      <c r="BB123" s="25">
        <v>2.2617706690696102</v>
      </c>
      <c r="BC123" s="25">
        <v>2.0004505519261095</v>
      </c>
      <c r="BD123" s="25">
        <v>1.9779229556206355</v>
      </c>
      <c r="BE123" s="25">
        <v>2.4442441991439514</v>
      </c>
      <c r="BF123" s="25">
        <v>2.6019373732822708</v>
      </c>
      <c r="BG123" s="25">
        <v>2.6751520612750617</v>
      </c>
      <c r="BH123" s="25">
        <v>2.5670195990087858</v>
      </c>
      <c r="BI123" s="25">
        <v>2.6724487497184048</v>
      </c>
      <c r="BJ123" s="25">
        <v>2.1063302545618381</v>
      </c>
      <c r="BK123" s="25">
        <v>2.2640234287001579</v>
      </c>
      <c r="BL123" s="25">
        <v>2.4190823704304343</v>
      </c>
      <c r="BM123" s="25">
        <v>2.3199765749938059</v>
      </c>
    </row>
    <row r="124" spans="1:65" x14ac:dyDescent="0.25">
      <c r="A124" s="25" t="s">
        <v>360</v>
      </c>
      <c r="B124" s="25" t="s">
        <v>48</v>
      </c>
      <c r="C124" s="25" t="s">
        <v>1446</v>
      </c>
      <c r="D124" s="25" t="s">
        <v>1447</v>
      </c>
      <c r="F124" s="25">
        <v>15.434960458140168</v>
      </c>
      <c r="G124" s="25">
        <v>15.325879465503137</v>
      </c>
      <c r="H124" s="25">
        <v>15.189528224706844</v>
      </c>
      <c r="I124" s="25">
        <v>15.080447232069814</v>
      </c>
      <c r="J124" s="25">
        <v>14.93864194164167</v>
      </c>
      <c r="K124" s="25">
        <v>14.870466321243523</v>
      </c>
      <c r="L124" s="25">
        <v>14.663212435233161</v>
      </c>
      <c r="M124" s="25">
        <v>14.507772020725387</v>
      </c>
      <c r="N124" s="25">
        <v>14.076902099809107</v>
      </c>
      <c r="O124" s="25">
        <v>14.169620943550587</v>
      </c>
      <c r="P124" s="25">
        <v>13.976002181619855</v>
      </c>
      <c r="Q124" s="25">
        <v>13.794326241134753</v>
      </c>
      <c r="R124" s="25">
        <v>13.679759956355699</v>
      </c>
      <c r="S124" s="25">
        <v>13.578832515002729</v>
      </c>
      <c r="T124" s="25">
        <v>13.492496589358799</v>
      </c>
      <c r="U124" s="25">
        <v>13.427012278308323</v>
      </c>
      <c r="V124" s="25">
        <v>13.403384279475983</v>
      </c>
      <c r="W124" s="25">
        <v>13.367903930131003</v>
      </c>
      <c r="X124" s="25">
        <v>13.324235807860262</v>
      </c>
      <c r="Y124" s="25">
        <v>13.306033306033305</v>
      </c>
      <c r="Z124" s="25">
        <v>13.266921397379914</v>
      </c>
      <c r="AA124" s="25">
        <v>13.249590387766247</v>
      </c>
      <c r="AB124" s="25">
        <v>13.225013653741124</v>
      </c>
      <c r="AC124" s="25">
        <v>13.260213874417328</v>
      </c>
      <c r="AD124" s="25">
        <v>13.24739440482721</v>
      </c>
      <c r="AE124" s="25">
        <v>13.216342199067727</v>
      </c>
      <c r="AF124" s="25">
        <v>13.203510696653867</v>
      </c>
      <c r="AG124" s="25">
        <v>13.181568842567195</v>
      </c>
      <c r="AH124" s="25">
        <v>13.143170597915525</v>
      </c>
      <c r="AI124" s="25">
        <v>13.077345035655513</v>
      </c>
      <c r="AJ124" s="25">
        <v>13.000548546352167</v>
      </c>
      <c r="AK124" s="25">
        <v>12.929237520570489</v>
      </c>
      <c r="AL124" s="25">
        <v>12.849698299506308</v>
      </c>
      <c r="AM124" s="25">
        <v>12.781130005485464</v>
      </c>
      <c r="AN124" s="25">
        <v>12.69884805266045</v>
      </c>
      <c r="AO124" s="25">
        <v>12.625514403292183</v>
      </c>
      <c r="AP124" s="25">
        <v>12.534979423868311</v>
      </c>
      <c r="AQ124" s="25">
        <v>12.441700960219478</v>
      </c>
      <c r="AR124" s="25">
        <v>12.353909465020577</v>
      </c>
      <c r="AS124" s="25">
        <v>12.274348422496571</v>
      </c>
      <c r="AT124" s="25">
        <v>12.192043895747599</v>
      </c>
      <c r="AU124" s="25">
        <v>12.123456790123457</v>
      </c>
      <c r="AV124" s="25">
        <v>12.063100137174212</v>
      </c>
      <c r="AW124" s="25">
        <v>12.013717421124829</v>
      </c>
      <c r="AX124" s="25">
        <v>11.96159122085048</v>
      </c>
      <c r="AY124" s="25">
        <v>11.914951989026063</v>
      </c>
      <c r="AZ124" s="25">
        <v>11.868312757201647</v>
      </c>
      <c r="BA124" s="25">
        <v>11.818930041152264</v>
      </c>
      <c r="BB124" s="25">
        <v>11.780521262002743</v>
      </c>
      <c r="BC124" s="25">
        <v>11.747599451303154</v>
      </c>
      <c r="BD124" s="25">
        <v>11.670781893004115</v>
      </c>
      <c r="BE124" s="25">
        <v>11.648834019204388</v>
      </c>
      <c r="BF124" s="25">
        <v>11.626886145404663</v>
      </c>
      <c r="BG124" s="25">
        <v>11.582990397805212</v>
      </c>
      <c r="BH124" s="25">
        <v>11.536351165980797</v>
      </c>
      <c r="BI124" s="25">
        <v>11.478737997256516</v>
      </c>
      <c r="BJ124" s="25">
        <v>11.415637860082304</v>
      </c>
      <c r="BK124" s="25">
        <v>11.363511659807957</v>
      </c>
      <c r="BL124" s="25">
        <v>11.314128943758574</v>
      </c>
      <c r="BM124" s="25">
        <v>11.25925925925926</v>
      </c>
    </row>
    <row r="125" spans="1:65" x14ac:dyDescent="0.25">
      <c r="A125" s="25" t="s">
        <v>351</v>
      </c>
      <c r="B125" s="25" t="s">
        <v>100</v>
      </c>
      <c r="C125" s="25" t="s">
        <v>1446</v>
      </c>
      <c r="D125" s="25" t="s">
        <v>1447</v>
      </c>
      <c r="AK125" s="25">
        <v>12.984776086231802</v>
      </c>
      <c r="AL125" s="25">
        <v>12.979219913323703</v>
      </c>
      <c r="AM125" s="25">
        <v>12.846982998110901</v>
      </c>
      <c r="AN125" s="25">
        <v>12.859391784272326</v>
      </c>
      <c r="AO125" s="25">
        <v>12.226395525428751</v>
      </c>
      <c r="AP125" s="25">
        <v>12.057561951327925</v>
      </c>
      <c r="AQ125" s="25">
        <v>11.910508575026855</v>
      </c>
      <c r="AR125" s="25">
        <v>11.874023039596992</v>
      </c>
      <c r="AS125" s="25">
        <v>11.171352372485831</v>
      </c>
      <c r="AT125" s="25">
        <v>10.875171315331333</v>
      </c>
      <c r="AU125" s="25">
        <v>10.499648109049154</v>
      </c>
      <c r="AV125" s="25">
        <v>10.498796162536578</v>
      </c>
      <c r="AW125" s="25">
        <v>10.548875801014928</v>
      </c>
      <c r="AX125" s="25">
        <v>10.579805163536689</v>
      </c>
      <c r="AY125" s="25">
        <v>10.59969626254769</v>
      </c>
      <c r="AZ125" s="25">
        <v>10.609030633033301</v>
      </c>
      <c r="BA125" s="25">
        <v>10.564062673630403</v>
      </c>
      <c r="BB125" s="25">
        <v>10.600511167907545</v>
      </c>
      <c r="BC125" s="25">
        <v>10.624810164092306</v>
      </c>
      <c r="BD125" s="25">
        <v>10.808830610808608</v>
      </c>
      <c r="BE125" s="25">
        <v>10.865096121791309</v>
      </c>
      <c r="BF125" s="25">
        <v>10.88813571878357</v>
      </c>
      <c r="BG125" s="25">
        <v>10.916101789087676</v>
      </c>
      <c r="BH125" s="25">
        <v>10.964588657999037</v>
      </c>
      <c r="BI125" s="25">
        <v>10.979812571767233</v>
      </c>
      <c r="BJ125" s="25">
        <v>10.985294662369894</v>
      </c>
      <c r="BK125" s="25">
        <v>11.019002111345705</v>
      </c>
      <c r="BL125" s="25">
        <v>10.882060969737378</v>
      </c>
      <c r="BM125" s="25">
        <v>10.946845945845835</v>
      </c>
    </row>
    <row r="126" spans="1:65" x14ac:dyDescent="0.25">
      <c r="A126" s="25" t="s">
        <v>294</v>
      </c>
      <c r="B126" s="25" t="s">
        <v>124</v>
      </c>
      <c r="C126" s="25" t="s">
        <v>1446</v>
      </c>
      <c r="D126" s="25" t="s">
        <v>1447</v>
      </c>
      <c r="F126" s="25">
        <v>6.149629265207154</v>
      </c>
      <c r="G126" s="25">
        <v>6.149629265207154</v>
      </c>
      <c r="H126" s="25">
        <v>6.149629265207154</v>
      </c>
      <c r="I126" s="25">
        <v>6.149629265207154</v>
      </c>
      <c r="J126" s="25">
        <v>6.149629265207154</v>
      </c>
      <c r="K126" s="25">
        <v>6.149629265207154</v>
      </c>
      <c r="L126" s="25">
        <v>6.149629265207154</v>
      </c>
      <c r="M126" s="25">
        <v>6.149629265207154</v>
      </c>
      <c r="N126" s="25">
        <v>6.149629265207154</v>
      </c>
      <c r="O126" s="25">
        <v>6.149629265207154</v>
      </c>
      <c r="P126" s="25">
        <v>6.149629265207154</v>
      </c>
      <c r="Q126" s="25">
        <v>6.149629265207154</v>
      </c>
      <c r="R126" s="25">
        <v>6.149629265207154</v>
      </c>
      <c r="S126" s="25">
        <v>6.149629265207154</v>
      </c>
      <c r="T126" s="25">
        <v>6.6767403450820533</v>
      </c>
      <c r="U126" s="25">
        <v>6.6767403450820533</v>
      </c>
      <c r="V126" s="25">
        <v>6.6767403450820533</v>
      </c>
      <c r="W126" s="25">
        <v>6.6767403450820533</v>
      </c>
      <c r="X126" s="25">
        <v>6.6767403450820533</v>
      </c>
      <c r="Y126" s="25">
        <v>6.6767403450820533</v>
      </c>
      <c r="Z126" s="25">
        <v>6.6767403450820533</v>
      </c>
      <c r="AA126" s="25">
        <v>6.6767403450820533</v>
      </c>
      <c r="AB126" s="25">
        <v>6.6767403450820533</v>
      </c>
      <c r="AC126" s="25">
        <v>6.5449625751133294</v>
      </c>
      <c r="AD126" s="25">
        <v>8.0366869311592932</v>
      </c>
      <c r="AE126" s="25">
        <v>8.0700706328847023</v>
      </c>
      <c r="AF126" s="25">
        <v>8.1790069227255149</v>
      </c>
      <c r="AG126" s="25">
        <v>8.5778543064975228</v>
      </c>
      <c r="AH126" s="25">
        <v>9.2648557472678075</v>
      </c>
      <c r="AI126" s="25">
        <v>8.7676142952524856</v>
      </c>
      <c r="AJ126" s="25">
        <v>8.9556172470745334</v>
      </c>
      <c r="AK126" s="25">
        <v>9.2982394489932183</v>
      </c>
      <c r="AL126" s="25">
        <v>8.8906068805566303</v>
      </c>
      <c r="AM126" s="25">
        <v>9.5793653582598317</v>
      </c>
      <c r="AN126" s="25">
        <v>9.554766841199001</v>
      </c>
      <c r="AO126" s="25">
        <v>8.2071195136521773</v>
      </c>
      <c r="AP126" s="25">
        <v>8.4583757950592133</v>
      </c>
      <c r="AQ126" s="25">
        <v>8.2194187721825909</v>
      </c>
      <c r="AR126" s="25">
        <v>8.9538602101416167</v>
      </c>
      <c r="AS126" s="25">
        <v>8.5936676388937698</v>
      </c>
      <c r="AT126" s="25">
        <v>9.0100853919949397</v>
      </c>
      <c r="AU126" s="25">
        <v>8.9450750254770348</v>
      </c>
      <c r="AV126" s="25">
        <v>9.0417120567874338</v>
      </c>
      <c r="AW126" s="25">
        <v>9.2385001932740636</v>
      </c>
      <c r="AX126" s="25">
        <v>9.2490424148715604</v>
      </c>
      <c r="AY126" s="25">
        <v>9.3298661137857124</v>
      </c>
      <c r="AZ126" s="25">
        <v>9.3122957444565486</v>
      </c>
      <c r="BA126" s="25">
        <v>9.3122957444565486</v>
      </c>
      <c r="BB126" s="25">
        <v>9.6637031310398154</v>
      </c>
      <c r="BC126" s="25">
        <v>9.6637031310398154</v>
      </c>
      <c r="BD126" s="25">
        <v>10.190814210914713</v>
      </c>
      <c r="BE126" s="25">
        <v>10.366517904206345</v>
      </c>
      <c r="BF126" s="25">
        <v>10.190814210914713</v>
      </c>
      <c r="BG126" s="25">
        <v>10.190814210914713</v>
      </c>
      <c r="BH126" s="25">
        <v>10.190814210914713</v>
      </c>
      <c r="BI126" s="25">
        <v>10.190814210914713</v>
      </c>
      <c r="BJ126" s="25">
        <v>10.190814210914713</v>
      </c>
      <c r="BK126" s="25">
        <v>10.190814210914713</v>
      </c>
      <c r="BL126" s="25">
        <v>10.190814210914713</v>
      </c>
      <c r="BM126" s="25">
        <v>10.190814210914713</v>
      </c>
    </row>
    <row r="127" spans="1:65" x14ac:dyDescent="0.25">
      <c r="A127" s="25" t="s">
        <v>352</v>
      </c>
      <c r="B127" s="25" t="s">
        <v>164</v>
      </c>
      <c r="C127" s="25" t="s">
        <v>1446</v>
      </c>
      <c r="D127" s="25" t="s">
        <v>1447</v>
      </c>
      <c r="AK127" s="25">
        <v>6.882168925964546</v>
      </c>
      <c r="AL127" s="25">
        <v>7.0490093847758075</v>
      </c>
      <c r="AM127" s="25">
        <v>7.0594369134515125</v>
      </c>
      <c r="AN127" s="25">
        <v>7.0698644421272157</v>
      </c>
      <c r="AO127" s="25">
        <v>7.0750782064650668</v>
      </c>
      <c r="AP127" s="25">
        <v>7.0802919708029197</v>
      </c>
      <c r="AQ127" s="25">
        <v>7.0907194994786229</v>
      </c>
      <c r="AR127" s="25">
        <v>7.1324296141814392</v>
      </c>
      <c r="AS127" s="25">
        <v>7.0698644421272157</v>
      </c>
      <c r="AT127" s="25">
        <v>7.007299270072993</v>
      </c>
      <c r="AU127" s="25">
        <v>7.0125130344108442</v>
      </c>
      <c r="AV127" s="25">
        <v>7.007299270072993</v>
      </c>
      <c r="AW127" s="25">
        <v>6.9551616266944745</v>
      </c>
      <c r="AX127" s="25">
        <v>6.6944734098018763</v>
      </c>
      <c r="AY127" s="25">
        <v>6.6929092805005208</v>
      </c>
      <c r="AZ127" s="25">
        <v>6.6736183524504691</v>
      </c>
      <c r="BA127" s="25">
        <v>6.6710114702815435</v>
      </c>
      <c r="BB127" s="25">
        <v>6.6527632950990609</v>
      </c>
      <c r="BC127" s="25">
        <v>6.6538060479666319</v>
      </c>
      <c r="BD127" s="25">
        <v>6.6522419186652764</v>
      </c>
      <c r="BE127" s="25">
        <v>6.6558915537017729</v>
      </c>
      <c r="BF127" s="25">
        <v>6.6668404588112615</v>
      </c>
      <c r="BG127" s="25">
        <v>6.6767466110531801</v>
      </c>
      <c r="BH127" s="25">
        <v>6.6767466110531801</v>
      </c>
      <c r="BI127" s="25">
        <v>6.7142857142857144</v>
      </c>
      <c r="BJ127" s="25">
        <v>6.7142857142857144</v>
      </c>
      <c r="BK127" s="25">
        <v>6.7153284671532854</v>
      </c>
      <c r="BL127" s="25">
        <v>6.7122002085505743</v>
      </c>
      <c r="BM127" s="25">
        <v>6.7122002085505743</v>
      </c>
    </row>
    <row r="128" spans="1:65" x14ac:dyDescent="0.25">
      <c r="A128" s="25" t="s">
        <v>375</v>
      </c>
      <c r="B128" s="25" t="s">
        <v>119</v>
      </c>
      <c r="C128" s="25" t="s">
        <v>1446</v>
      </c>
      <c r="D128" s="25" t="s">
        <v>1447</v>
      </c>
      <c r="F128" s="25">
        <v>16.077498300475867</v>
      </c>
      <c r="G128" s="25">
        <v>16.145479265805573</v>
      </c>
      <c r="H128" s="25">
        <v>16.145479265805573</v>
      </c>
      <c r="I128" s="25">
        <v>16.42873328801269</v>
      </c>
      <c r="J128" s="25">
        <v>16.42873328801269</v>
      </c>
      <c r="K128" s="25">
        <v>16.42873328801269</v>
      </c>
      <c r="L128" s="25">
        <v>16.440063448900975</v>
      </c>
      <c r="M128" s="25">
        <v>16.145479265805573</v>
      </c>
      <c r="N128" s="25">
        <v>15.578971221391344</v>
      </c>
      <c r="O128" s="25">
        <v>15.256061636075232</v>
      </c>
      <c r="P128" s="25">
        <v>10.197144799456153</v>
      </c>
      <c r="Q128" s="25">
        <v>10.197144799456153</v>
      </c>
      <c r="R128" s="25">
        <v>10.197144799456153</v>
      </c>
      <c r="S128" s="25">
        <v>10.480398821663266</v>
      </c>
      <c r="T128" s="25">
        <v>10.480398821663266</v>
      </c>
      <c r="U128" s="25">
        <v>10.763652843870384</v>
      </c>
      <c r="V128" s="25">
        <v>10.763652843870384</v>
      </c>
      <c r="W128" s="25">
        <v>11.046906866077498</v>
      </c>
      <c r="X128" s="25">
        <v>11.046906866077498</v>
      </c>
      <c r="Y128" s="25">
        <v>11.330160888284615</v>
      </c>
      <c r="Z128" s="25">
        <v>11.330160888284615</v>
      </c>
      <c r="AA128" s="25">
        <v>11.500113301608883</v>
      </c>
      <c r="AB128" s="25">
        <v>11.556764106050306</v>
      </c>
      <c r="AC128" s="25">
        <v>11.556764106050306</v>
      </c>
      <c r="AD128" s="25">
        <v>13.029685021527307</v>
      </c>
      <c r="AE128" s="25">
        <v>14.729209154769999</v>
      </c>
      <c r="AF128" s="25">
        <v>16.995241332426918</v>
      </c>
      <c r="AG128" s="25">
        <v>19.54452753229096</v>
      </c>
      <c r="AH128" s="25">
        <v>20.875821436664403</v>
      </c>
      <c r="AI128" s="25">
        <v>20.932472241105824</v>
      </c>
      <c r="AJ128" s="25">
        <v>20.960797643326533</v>
      </c>
      <c r="AK128" s="25">
        <v>20.960797643326533</v>
      </c>
      <c r="AL128" s="25">
        <v>21.051438930432813</v>
      </c>
      <c r="AM128" s="25">
        <v>20.960797643326533</v>
      </c>
      <c r="AN128" s="25">
        <v>20.960797643326533</v>
      </c>
      <c r="AO128" s="25">
        <v>20.960797643326533</v>
      </c>
      <c r="AP128" s="25">
        <v>20.960797643326533</v>
      </c>
      <c r="AQ128" s="25">
        <v>20.960797643326533</v>
      </c>
      <c r="AR128" s="25">
        <v>20.960797643326533</v>
      </c>
      <c r="AS128" s="25">
        <v>20.960797643326533</v>
      </c>
      <c r="AT128" s="25">
        <v>20.960797643326533</v>
      </c>
      <c r="AU128" s="25">
        <v>20.960797643326533</v>
      </c>
      <c r="AV128" s="25">
        <v>20.960797643326533</v>
      </c>
      <c r="AW128" s="25">
        <v>20.960797643326533</v>
      </c>
      <c r="AX128" s="25">
        <v>20.960797643326533</v>
      </c>
      <c r="AY128" s="25">
        <v>20.960797643326533</v>
      </c>
      <c r="AZ128" s="25">
        <v>20.960797643326533</v>
      </c>
      <c r="BA128" s="25">
        <v>20.960797643326533</v>
      </c>
      <c r="BB128" s="25">
        <v>20.960797643326533</v>
      </c>
      <c r="BC128" s="25">
        <v>21.527305687740768</v>
      </c>
      <c r="BD128" s="25">
        <v>21.527305687740768</v>
      </c>
      <c r="BE128" s="25">
        <v>21.385678676637205</v>
      </c>
      <c r="BF128" s="25">
        <v>21.329027872195784</v>
      </c>
      <c r="BG128" s="25">
        <v>21.329027872195784</v>
      </c>
      <c r="BH128" s="25">
        <v>21.957851801495583</v>
      </c>
      <c r="BI128" s="25">
        <v>21.957851801495583</v>
      </c>
      <c r="BJ128" s="25">
        <v>21.957851801495583</v>
      </c>
      <c r="BK128" s="25">
        <v>21.957851801495583</v>
      </c>
      <c r="BL128" s="25">
        <v>21.957851801495583</v>
      </c>
      <c r="BM128" s="25">
        <v>21.957851801495583</v>
      </c>
    </row>
    <row r="129" spans="1:65" x14ac:dyDescent="0.25">
      <c r="A129" s="25" t="s">
        <v>530</v>
      </c>
      <c r="B129" s="25" t="s">
        <v>255</v>
      </c>
      <c r="C129" s="25" t="s">
        <v>1446</v>
      </c>
      <c r="D129" s="25" t="s">
        <v>1447</v>
      </c>
      <c r="F129" s="25">
        <v>2.4691358024691357</v>
      </c>
      <c r="G129" s="25">
        <v>2.4691358024691357</v>
      </c>
      <c r="H129" s="25">
        <v>2.4691358024691357</v>
      </c>
      <c r="I129" s="25">
        <v>2.4691358024691357</v>
      </c>
      <c r="J129" s="25">
        <v>2.4691358024691357</v>
      </c>
      <c r="K129" s="25">
        <v>2.4691358024691357</v>
      </c>
      <c r="L129" s="25">
        <v>2.4691358024691357</v>
      </c>
      <c r="M129" s="25">
        <v>2.4691358024691357</v>
      </c>
      <c r="N129" s="25">
        <v>2.4691358024691357</v>
      </c>
      <c r="O129" s="25">
        <v>2.4691358024691357</v>
      </c>
      <c r="P129" s="25">
        <v>2.4691358024691357</v>
      </c>
      <c r="Q129" s="25">
        <v>2.4691358024691357</v>
      </c>
      <c r="R129" s="25">
        <v>2.4691358024691357</v>
      </c>
      <c r="S129" s="25">
        <v>2.4691358024691357</v>
      </c>
      <c r="T129" s="25">
        <v>2.4691358024691357</v>
      </c>
      <c r="U129" s="25">
        <v>2.4691358024691357</v>
      </c>
      <c r="V129" s="25">
        <v>2.4691358024691357</v>
      </c>
      <c r="W129" s="25">
        <v>2.4691358024691357</v>
      </c>
      <c r="X129" s="25">
        <v>2.4691358024691357</v>
      </c>
      <c r="Y129" s="25">
        <v>2.4691358024691357</v>
      </c>
      <c r="Z129" s="25">
        <v>2.4691358024691357</v>
      </c>
      <c r="AA129" s="25">
        <v>2.4691358024691357</v>
      </c>
      <c r="AB129" s="25">
        <v>2.4691358024691357</v>
      </c>
      <c r="AC129" s="25">
        <v>2.4691358024691357</v>
      </c>
      <c r="AD129" s="25">
        <v>2.4691358024691357</v>
      </c>
      <c r="AE129" s="25">
        <v>2.4691358024691357</v>
      </c>
      <c r="AF129" s="25">
        <v>2.4691358024691357</v>
      </c>
      <c r="AG129" s="25">
        <v>2.4691358024691357</v>
      </c>
      <c r="AH129" s="25">
        <v>2.4691358024691357</v>
      </c>
      <c r="AI129" s="25">
        <v>2.4691358024691357</v>
      </c>
      <c r="AJ129" s="25">
        <v>2.4691358024691357</v>
      </c>
      <c r="AK129" s="25">
        <v>2.4691358024691357</v>
      </c>
      <c r="AL129" s="25">
        <v>2.4691358024691357</v>
      </c>
      <c r="AM129" s="25">
        <v>2.4691358024691357</v>
      </c>
      <c r="AN129" s="25">
        <v>2.4691358024691357</v>
      </c>
      <c r="AO129" s="25">
        <v>2.4691358024691357</v>
      </c>
      <c r="AP129" s="25">
        <v>2.4691358024691357</v>
      </c>
      <c r="AQ129" s="25">
        <v>2.4691358024691357</v>
      </c>
      <c r="AR129" s="25">
        <v>2.4691358024691357</v>
      </c>
      <c r="AS129" s="25">
        <v>2.4691358024691357</v>
      </c>
      <c r="AT129" s="25">
        <v>2.4691358024691357</v>
      </c>
      <c r="AU129" s="25">
        <v>2.4691358024691357</v>
      </c>
      <c r="AV129" s="25">
        <v>2.4691358024691357</v>
      </c>
      <c r="AW129" s="25">
        <v>2.4691358024691357</v>
      </c>
      <c r="AX129" s="25">
        <v>2.4691358024691357</v>
      </c>
      <c r="AY129" s="25">
        <v>2.4691358024691357</v>
      </c>
      <c r="AZ129" s="25">
        <v>2.4691358024691357</v>
      </c>
      <c r="BA129" s="25">
        <v>2.4691358024691357</v>
      </c>
      <c r="BB129" s="25">
        <v>2.4691358024691357</v>
      </c>
      <c r="BC129" s="25">
        <v>2.4691358024691357</v>
      </c>
      <c r="BD129" s="25">
        <v>2.4691358024691357</v>
      </c>
      <c r="BE129" s="25">
        <v>2.4691358024691357</v>
      </c>
      <c r="BF129" s="25">
        <v>2.4691358024691357</v>
      </c>
      <c r="BG129" s="25">
        <v>2.4691358024691357</v>
      </c>
      <c r="BH129" s="25">
        <v>2.4691358024691357</v>
      </c>
      <c r="BI129" s="25">
        <v>2.4691358024691357</v>
      </c>
      <c r="BJ129" s="25">
        <v>2.4691358024691357</v>
      </c>
      <c r="BK129" s="25">
        <v>2.4691358024691357</v>
      </c>
      <c r="BL129" s="25">
        <v>2.4691358024691357</v>
      </c>
      <c r="BM129" s="25">
        <v>2.4691358024691357</v>
      </c>
    </row>
    <row r="130" spans="1:65" x14ac:dyDescent="0.25">
      <c r="A130" s="25" t="s">
        <v>483</v>
      </c>
      <c r="B130" s="25" t="s">
        <v>247</v>
      </c>
      <c r="C130" s="25" t="s">
        <v>1446</v>
      </c>
      <c r="D130" s="25" t="s">
        <v>1447</v>
      </c>
      <c r="F130" s="25">
        <v>28.571428571428569</v>
      </c>
      <c r="G130" s="25">
        <v>28.571428571428569</v>
      </c>
      <c r="H130" s="25">
        <v>28.571428571428569</v>
      </c>
      <c r="I130" s="25">
        <v>28.571428571428569</v>
      </c>
      <c r="J130" s="25">
        <v>28.571428571428569</v>
      </c>
      <c r="K130" s="25">
        <v>28.571428571428569</v>
      </c>
      <c r="L130" s="25">
        <v>28.571428571428569</v>
      </c>
      <c r="M130" s="25">
        <v>28.571428571428569</v>
      </c>
      <c r="N130" s="25">
        <v>22.857142857142858</v>
      </c>
      <c r="O130" s="25">
        <v>22.857142857142858</v>
      </c>
      <c r="P130" s="25">
        <v>22.857142857142858</v>
      </c>
      <c r="Q130" s="25">
        <v>22.857142857142858</v>
      </c>
      <c r="R130" s="25">
        <v>22.857142857142858</v>
      </c>
      <c r="S130" s="25">
        <v>22.857142857142858</v>
      </c>
      <c r="T130" s="25">
        <v>22.857142857142858</v>
      </c>
      <c r="U130" s="25">
        <v>22.857142857142858</v>
      </c>
      <c r="V130" s="25">
        <v>22.857142857142858</v>
      </c>
      <c r="W130" s="25">
        <v>22.857142857142858</v>
      </c>
      <c r="X130" s="25">
        <v>22.857142857142858</v>
      </c>
      <c r="Y130" s="25">
        <v>30.76923076923077</v>
      </c>
      <c r="Z130" s="25">
        <v>30.76923076923077</v>
      </c>
      <c r="AA130" s="25">
        <v>30.76923076923077</v>
      </c>
      <c r="AB130" s="25">
        <v>30.76923076923077</v>
      </c>
      <c r="AC130" s="25">
        <v>30.76923076923077</v>
      </c>
      <c r="AD130" s="25">
        <v>30.76923076923077</v>
      </c>
      <c r="AE130" s="25">
        <v>30.76923076923077</v>
      </c>
      <c r="AF130" s="25">
        <v>30.76923076923077</v>
      </c>
      <c r="AG130" s="25">
        <v>30.76923076923077</v>
      </c>
      <c r="AH130" s="25">
        <v>30.76923076923077</v>
      </c>
      <c r="AI130" s="25">
        <v>30.76923076923077</v>
      </c>
      <c r="AJ130" s="25">
        <v>30.76923076923077</v>
      </c>
      <c r="AK130" s="25">
        <v>30.76923076923077</v>
      </c>
      <c r="AL130" s="25">
        <v>30.76923076923077</v>
      </c>
      <c r="AM130" s="25">
        <v>26.923076923076923</v>
      </c>
      <c r="AN130" s="25">
        <v>26.923076923076923</v>
      </c>
      <c r="AO130" s="25">
        <v>23.076923076923077</v>
      </c>
      <c r="AP130" s="25">
        <v>23.076923076923077</v>
      </c>
      <c r="AQ130" s="25">
        <v>23.076923076923077</v>
      </c>
      <c r="AR130" s="25">
        <v>26.923076923076923</v>
      </c>
      <c r="AS130" s="25">
        <v>26.923076923076923</v>
      </c>
      <c r="AT130" s="25">
        <v>26.923076923076923</v>
      </c>
      <c r="AU130" s="25">
        <v>26.923076923076923</v>
      </c>
      <c r="AV130" s="25">
        <v>26.923076923076923</v>
      </c>
      <c r="AW130" s="25">
        <v>26.923076923076923</v>
      </c>
      <c r="AX130" s="25">
        <v>15.269230769230768</v>
      </c>
      <c r="AY130" s="25">
        <v>15.307692307692308</v>
      </c>
      <c r="AZ130" s="25">
        <v>15.346153846153845</v>
      </c>
      <c r="BA130" s="25">
        <v>15.384615384615385</v>
      </c>
      <c r="BB130" s="25">
        <v>15.384615384615385</v>
      </c>
      <c r="BC130" s="25">
        <v>17.307692307692307</v>
      </c>
      <c r="BD130" s="25">
        <v>19.230769230769234</v>
      </c>
      <c r="BE130" s="25">
        <v>19.230769230769234</v>
      </c>
      <c r="BF130" s="25">
        <v>19.230769230769234</v>
      </c>
      <c r="BG130" s="25">
        <v>19.230769230769234</v>
      </c>
      <c r="BH130" s="25">
        <v>19.230769230769234</v>
      </c>
      <c r="BI130" s="25">
        <v>19.230769230769234</v>
      </c>
      <c r="BJ130" s="25">
        <v>19.230769230769234</v>
      </c>
      <c r="BK130" s="25">
        <v>19.230769230769234</v>
      </c>
      <c r="BL130" s="25">
        <v>19.230769230769234</v>
      </c>
      <c r="BM130" s="25">
        <v>19.230769230769234</v>
      </c>
    </row>
    <row r="131" spans="1:65" x14ac:dyDescent="0.25">
      <c r="A131" s="25" t="s">
        <v>363</v>
      </c>
      <c r="B131" s="25" t="s">
        <v>51</v>
      </c>
      <c r="C131" s="25" t="s">
        <v>1446</v>
      </c>
      <c r="D131" s="25" t="s">
        <v>1447</v>
      </c>
      <c r="F131" s="25">
        <v>21.07609371760315</v>
      </c>
      <c r="G131" s="25">
        <v>20.713249015135808</v>
      </c>
      <c r="H131" s="25">
        <v>20.837652913124611</v>
      </c>
      <c r="I131" s="25">
        <v>21.677379224549036</v>
      </c>
      <c r="J131" s="25">
        <v>22.423802612481857</v>
      </c>
      <c r="K131" s="25">
        <v>22.672610408459466</v>
      </c>
      <c r="L131" s="25">
        <v>22.765913331951069</v>
      </c>
      <c r="M131" s="25">
        <v>22.537839518971595</v>
      </c>
      <c r="N131" s="25">
        <v>22.351233671988389</v>
      </c>
      <c r="O131" s="25">
        <v>22.320132697491189</v>
      </c>
      <c r="P131" s="25">
        <v>22.123159859008915</v>
      </c>
      <c r="Q131" s="25">
        <v>21.812150114036907</v>
      </c>
      <c r="R131" s="25">
        <v>21.718847190545304</v>
      </c>
      <c r="S131" s="25">
        <v>21.511507360563964</v>
      </c>
      <c r="T131" s="25">
        <v>21.366369479577028</v>
      </c>
      <c r="U131" s="25">
        <v>21.356002488077959</v>
      </c>
      <c r="V131" s="25">
        <v>21.428571428571427</v>
      </c>
      <c r="W131" s="25">
        <v>21.55297532656023</v>
      </c>
      <c r="X131" s="25">
        <v>21.449305411569565</v>
      </c>
      <c r="Y131" s="25">
        <v>21.356002488077959</v>
      </c>
      <c r="Z131" s="25">
        <v>21.262699564586356</v>
      </c>
      <c r="AA131" s="25">
        <v>21.241965581588225</v>
      </c>
      <c r="AB131" s="25">
        <v>21.065726726104085</v>
      </c>
      <c r="AC131" s="25">
        <v>20.910221853618079</v>
      </c>
      <c r="AD131" s="25">
        <v>20.827285921625542</v>
      </c>
      <c r="AE131" s="25">
        <v>20.775450964130211</v>
      </c>
      <c r="AF131" s="25">
        <v>20.806551938627411</v>
      </c>
      <c r="AG131" s="25">
        <v>20.702882023636739</v>
      </c>
      <c r="AH131" s="25">
        <v>20.505909185154469</v>
      </c>
      <c r="AI131" s="25">
        <v>20.246734397677795</v>
      </c>
      <c r="AJ131" s="25">
        <v>19.977192618702052</v>
      </c>
      <c r="AK131" s="25">
        <v>19.676549865229109</v>
      </c>
      <c r="AL131" s="25">
        <v>19.43810906075057</v>
      </c>
      <c r="AM131" s="25">
        <v>19.127099315778562</v>
      </c>
      <c r="AN131" s="25">
        <v>18.484345842836408</v>
      </c>
      <c r="AO131" s="25">
        <v>18.090400165871863</v>
      </c>
      <c r="AP131" s="25">
        <v>17.851959361393323</v>
      </c>
      <c r="AQ131" s="25">
        <v>17.706821480406386</v>
      </c>
      <c r="AR131" s="25">
        <v>17.613518556914784</v>
      </c>
      <c r="AS131" s="25">
        <v>17.810491395397055</v>
      </c>
      <c r="AT131" s="25">
        <v>17.459168906346907</v>
      </c>
      <c r="AU131" s="25">
        <v>17.295175121396838</v>
      </c>
      <c r="AV131" s="25">
        <v>17.138429752066113</v>
      </c>
      <c r="AW131" s="25">
        <v>17.072918818425943</v>
      </c>
      <c r="AX131" s="25">
        <v>16.964377903975219</v>
      </c>
      <c r="AY131" s="25">
        <v>16.711395540875309</v>
      </c>
      <c r="AZ131" s="25">
        <v>16.477507222451507</v>
      </c>
      <c r="BA131" s="25">
        <v>16.135684091143418</v>
      </c>
      <c r="BB131" s="25">
        <v>15.825262724088192</v>
      </c>
      <c r="BC131" s="25">
        <v>15.504115226337447</v>
      </c>
      <c r="BD131" s="25">
        <v>15.310217100524746</v>
      </c>
      <c r="BE131" s="25">
        <v>15.642791080053437</v>
      </c>
      <c r="BF131" s="25">
        <v>15.35319113994211</v>
      </c>
      <c r="BG131" s="25">
        <v>15.149337986246536</v>
      </c>
      <c r="BH131" s="25">
        <v>15.028990712709733</v>
      </c>
      <c r="BI131" s="25">
        <v>14.576003446542687</v>
      </c>
      <c r="BJ131" s="25">
        <v>14.323659111885961</v>
      </c>
      <c r="BK131" s="25">
        <v>14.089417555373258</v>
      </c>
      <c r="BL131" s="25">
        <v>13.975409836065575</v>
      </c>
      <c r="BM131" s="25">
        <v>13.852459016393443</v>
      </c>
    </row>
    <row r="132" spans="1:65" x14ac:dyDescent="0.25">
      <c r="A132" s="25" t="s">
        <v>395</v>
      </c>
      <c r="B132" s="25" t="s">
        <v>110</v>
      </c>
      <c r="C132" s="25" t="s">
        <v>1446</v>
      </c>
      <c r="D132" s="25" t="s">
        <v>1447</v>
      </c>
      <c r="F132" s="25">
        <v>5.6116722783389458E-2</v>
      </c>
      <c r="G132" s="25">
        <v>5.6116722783389458E-2</v>
      </c>
      <c r="H132" s="25">
        <v>5.6116722783389458E-2</v>
      </c>
      <c r="I132" s="25">
        <v>5.6116722783389458E-2</v>
      </c>
      <c r="J132" s="25">
        <v>5.6116722783389458E-2</v>
      </c>
      <c r="K132" s="25">
        <v>5.6116722783389458E-2</v>
      </c>
      <c r="L132" s="25">
        <v>5.6116722783389458E-2</v>
      </c>
      <c r="M132" s="25">
        <v>5.6116722783389458E-2</v>
      </c>
      <c r="N132" s="25">
        <v>5.6116722783389458E-2</v>
      </c>
      <c r="O132" s="25">
        <v>5.6116722783389458E-2</v>
      </c>
      <c r="P132" s="25">
        <v>5.6116722783389458E-2</v>
      </c>
      <c r="Q132" s="25">
        <v>5.6116722783389458E-2</v>
      </c>
      <c r="R132" s="25">
        <v>5.6116722783389458E-2</v>
      </c>
      <c r="S132" s="25">
        <v>5.6116722783389458E-2</v>
      </c>
      <c r="T132" s="25">
        <v>5.6116722783389458E-2</v>
      </c>
      <c r="U132" s="25">
        <v>5.6116722783389458E-2</v>
      </c>
      <c r="V132" s="25">
        <v>5.6116722783389458E-2</v>
      </c>
      <c r="W132" s="25">
        <v>5.6116722783389458E-2</v>
      </c>
      <c r="X132" s="25">
        <v>5.6116722783389458E-2</v>
      </c>
      <c r="Y132" s="25">
        <v>5.6116722783389458E-2</v>
      </c>
      <c r="Z132" s="25">
        <v>0.11223344556677892</v>
      </c>
      <c r="AA132" s="25">
        <v>0.11223344556677892</v>
      </c>
      <c r="AB132" s="25">
        <v>0.11223344556677892</v>
      </c>
      <c r="AC132" s="25">
        <v>0.16835016835016833</v>
      </c>
      <c r="AD132" s="25">
        <v>0.16835016835016833</v>
      </c>
      <c r="AE132" s="25">
        <v>0.22446689113355783</v>
      </c>
      <c r="AF132" s="25">
        <v>0.22446689113355783</v>
      </c>
      <c r="AG132" s="25">
        <v>0.22446689113355783</v>
      </c>
      <c r="AH132" s="25">
        <v>0.22446689113355783</v>
      </c>
      <c r="AI132" s="25">
        <v>0.22446689113355783</v>
      </c>
      <c r="AJ132" s="25">
        <v>0.22446689113355783</v>
      </c>
      <c r="AK132" s="25">
        <v>0.22446689113355783</v>
      </c>
      <c r="AL132" s="25">
        <v>0.28058361391694725</v>
      </c>
      <c r="AM132" s="25">
        <v>0.28058361391694725</v>
      </c>
      <c r="AN132" s="25">
        <v>0.28058361391694725</v>
      </c>
      <c r="AO132" s="25">
        <v>0.33670033670033667</v>
      </c>
      <c r="AP132" s="25">
        <v>0.33670033670033667</v>
      </c>
      <c r="AQ132" s="25">
        <v>0.33670033670033667</v>
      </c>
      <c r="AR132" s="25">
        <v>0.39281705948372619</v>
      </c>
      <c r="AS132" s="25">
        <v>0.5611672278338945</v>
      </c>
      <c r="AT132" s="25">
        <v>0.72951739618406286</v>
      </c>
      <c r="AU132" s="25">
        <v>0.67340067340067333</v>
      </c>
      <c r="AV132" s="25">
        <v>0.67340067340067333</v>
      </c>
      <c r="AW132" s="25">
        <v>0.61728395061728392</v>
      </c>
      <c r="AX132" s="25">
        <v>0.61728395061728392</v>
      </c>
      <c r="AY132" s="25">
        <v>0.61728395061728392</v>
      </c>
      <c r="AZ132" s="25">
        <v>0.63411896745230079</v>
      </c>
      <c r="BA132" s="25">
        <v>0.63411896745230079</v>
      </c>
      <c r="BB132" s="25">
        <v>0.58922558922558921</v>
      </c>
      <c r="BC132" s="25">
        <v>0.5611672278338945</v>
      </c>
      <c r="BD132" s="25">
        <v>0.58922558922558921</v>
      </c>
      <c r="BE132" s="25">
        <v>0.5611672278338945</v>
      </c>
      <c r="BF132" s="25">
        <v>0.65095398428731766</v>
      </c>
      <c r="BG132" s="25">
        <v>0.53310886644219979</v>
      </c>
      <c r="BH132" s="25">
        <v>0.43209876543209874</v>
      </c>
      <c r="BI132" s="25">
        <v>0.44893378226711567</v>
      </c>
      <c r="BJ132" s="25">
        <v>0.48260381593714929</v>
      </c>
      <c r="BK132" s="25">
        <v>0.44893378226711567</v>
      </c>
      <c r="BL132" s="25">
        <v>0.44893378226711567</v>
      </c>
      <c r="BM132" s="25">
        <v>0.44893378226711567</v>
      </c>
    </row>
    <row r="133" spans="1:65" x14ac:dyDescent="0.25">
      <c r="A133" s="25" t="s">
        <v>1297</v>
      </c>
      <c r="B133" s="25" t="s">
        <v>1296</v>
      </c>
      <c r="C133" s="25" t="s">
        <v>1446</v>
      </c>
      <c r="D133" s="25" t="s">
        <v>1447</v>
      </c>
      <c r="F133" s="25">
        <v>4.3277653418813529</v>
      </c>
      <c r="G133" s="25">
        <v>4.3920516183574749</v>
      </c>
      <c r="H133" s="25">
        <v>4.4632178473674271</v>
      </c>
      <c r="I133" s="25">
        <v>4.5358701461246875</v>
      </c>
      <c r="J133" s="25">
        <v>4.5868368344953119</v>
      </c>
      <c r="K133" s="25">
        <v>4.6708823346485966</v>
      </c>
      <c r="L133" s="25">
        <v>4.7469470898626378</v>
      </c>
      <c r="M133" s="25">
        <v>4.8717769486364757</v>
      </c>
      <c r="N133" s="25">
        <v>4.9073875829515874</v>
      </c>
      <c r="O133" s="25">
        <v>4.9014433039623571</v>
      </c>
      <c r="P133" s="25">
        <v>4.9730498499344753</v>
      </c>
      <c r="Q133" s="25">
        <v>5.0925408655420608</v>
      </c>
      <c r="R133" s="25">
        <v>5.1828731397296348</v>
      </c>
      <c r="S133" s="25">
        <v>5.2575356395301158</v>
      </c>
      <c r="T133" s="25">
        <v>5.3548001719424487</v>
      </c>
      <c r="U133" s="25">
        <v>5.5404992806325586</v>
      </c>
      <c r="V133" s="25">
        <v>5.7212065118439694</v>
      </c>
      <c r="W133" s="25">
        <v>5.8955841957119759</v>
      </c>
      <c r="X133" s="25">
        <v>6.0539838811056796</v>
      </c>
      <c r="Y133" s="25">
        <v>6.2288023165062629</v>
      </c>
      <c r="Z133" s="25">
        <v>6.3067281770777717</v>
      </c>
      <c r="AA133" s="25">
        <v>6.3859809375884069</v>
      </c>
      <c r="AB133" s="25">
        <v>6.486699132686141</v>
      </c>
      <c r="AC133" s="25">
        <v>6.5564355425857821</v>
      </c>
      <c r="AD133" s="25">
        <v>6.6700223846012436</v>
      </c>
      <c r="AE133" s="25">
        <v>6.6133049512514352</v>
      </c>
      <c r="AF133" s="25">
        <v>6.6165155591416909</v>
      </c>
      <c r="AG133" s="25">
        <v>6.5881213336753124</v>
      </c>
      <c r="AH133" s="25">
        <v>6.5820181476536073</v>
      </c>
      <c r="AI133" s="25">
        <v>6.5776707190482115</v>
      </c>
      <c r="AJ133" s="25">
        <v>6.5599486700783878</v>
      </c>
      <c r="AK133" s="25">
        <v>6.5307783863933331</v>
      </c>
      <c r="AL133" s="25">
        <v>6.4912661692555451</v>
      </c>
      <c r="AM133" s="25">
        <v>6.4574120164634419</v>
      </c>
      <c r="AN133" s="25">
        <v>6.4580884530242599</v>
      </c>
      <c r="AO133" s="25">
        <v>6.5029286565826796</v>
      </c>
      <c r="AP133" s="25">
        <v>6.5768589346316801</v>
      </c>
      <c r="AQ133" s="25">
        <v>6.6553930318529062</v>
      </c>
      <c r="AR133" s="25">
        <v>6.7176975412700815</v>
      </c>
      <c r="AS133" s="25">
        <v>6.76087994328637</v>
      </c>
      <c r="AT133" s="25">
        <v>6.8085325127644261</v>
      </c>
      <c r="AU133" s="25">
        <v>6.856070675468942</v>
      </c>
      <c r="AV133" s="25">
        <v>7.0405077164118053</v>
      </c>
      <c r="AW133" s="25">
        <v>7.1400227241779852</v>
      </c>
      <c r="AX133" s="25">
        <v>7.2788475850777044</v>
      </c>
      <c r="AY133" s="25">
        <v>7.4112658213193567</v>
      </c>
      <c r="AZ133" s="25">
        <v>7.5621258813735919</v>
      </c>
      <c r="BA133" s="25">
        <v>7.4885949292420326</v>
      </c>
      <c r="BB133" s="25">
        <v>7.4578478772609751</v>
      </c>
      <c r="BC133" s="25">
        <v>7.663688786226591</v>
      </c>
      <c r="BD133" s="25">
        <v>7.7112307613517581</v>
      </c>
      <c r="BE133" s="25">
        <v>7.795067110140633</v>
      </c>
      <c r="BF133" s="25">
        <v>7.8209548063966192</v>
      </c>
      <c r="BG133" s="25">
        <v>7.738382014988245</v>
      </c>
      <c r="BH133" s="25">
        <v>7.6919617730865593</v>
      </c>
      <c r="BI133" s="25">
        <v>7.6010476983387463</v>
      </c>
      <c r="BJ133" s="25">
        <v>7.6981646565574922</v>
      </c>
      <c r="BK133" s="25">
        <v>7.6217385505379713</v>
      </c>
      <c r="BL133" s="25">
        <v>7.5830806609375703</v>
      </c>
      <c r="BM133" s="25">
        <v>7.5619600632089918</v>
      </c>
    </row>
    <row r="134" spans="1:65" x14ac:dyDescent="0.25">
      <c r="A134" s="25" t="s">
        <v>378</v>
      </c>
      <c r="B134" s="25" t="s">
        <v>170</v>
      </c>
      <c r="C134" s="25" t="s">
        <v>1446</v>
      </c>
      <c r="D134" s="25" t="s">
        <v>1447</v>
      </c>
      <c r="F134" s="25">
        <v>2.772963604852686</v>
      </c>
      <c r="G134" s="25">
        <v>2.772963604852686</v>
      </c>
      <c r="H134" s="25">
        <v>2.772963604852686</v>
      </c>
      <c r="I134" s="25">
        <v>2.772963604852686</v>
      </c>
      <c r="J134" s="25">
        <v>2.772963604852686</v>
      </c>
      <c r="K134" s="25">
        <v>2.8162911611785093</v>
      </c>
      <c r="L134" s="25">
        <v>2.8162911611785093</v>
      </c>
      <c r="M134" s="25">
        <v>2.8509532062391685</v>
      </c>
      <c r="N134" s="25">
        <v>2.8596187175043331</v>
      </c>
      <c r="O134" s="25">
        <v>2.8812824956672443</v>
      </c>
      <c r="P134" s="25">
        <v>2.9029462738301559</v>
      </c>
      <c r="Q134" s="25">
        <v>3.0329289428076258</v>
      </c>
      <c r="R134" s="25">
        <v>3.119584055459272</v>
      </c>
      <c r="S134" s="25">
        <v>3.2062391681109186</v>
      </c>
      <c r="T134" s="25">
        <v>3.2495667244367423</v>
      </c>
      <c r="U134" s="25">
        <v>3.2928942807625647</v>
      </c>
      <c r="V134" s="25">
        <v>3.3362218370883885</v>
      </c>
      <c r="W134" s="25">
        <v>3.3578856152513001</v>
      </c>
      <c r="X134" s="25">
        <v>3.3795493934142113</v>
      </c>
      <c r="Y134" s="25">
        <v>3.3795493934142113</v>
      </c>
      <c r="Z134" s="25">
        <v>3.3795493934142113</v>
      </c>
      <c r="AA134" s="25">
        <v>3.401213171577123</v>
      </c>
      <c r="AB134" s="25">
        <v>3.401213171577123</v>
      </c>
      <c r="AC134" s="25">
        <v>3.4228769497400351</v>
      </c>
      <c r="AD134" s="25">
        <v>3.4315424610051992</v>
      </c>
      <c r="AE134" s="25">
        <v>3.4358752166377813</v>
      </c>
      <c r="AF134" s="25">
        <v>3.4358752166377813</v>
      </c>
      <c r="AG134" s="25">
        <v>3.4445407279029463</v>
      </c>
      <c r="AH134" s="25">
        <v>3.4445407279029463</v>
      </c>
      <c r="AI134" s="25">
        <v>3.4618717504332754</v>
      </c>
      <c r="AJ134" s="25">
        <v>3.4618717504332754</v>
      </c>
      <c r="AK134" s="25">
        <v>3.4618717504332754</v>
      </c>
      <c r="AL134" s="25">
        <v>3.4618717504332754</v>
      </c>
      <c r="AM134" s="25">
        <v>3.5615251299826691</v>
      </c>
      <c r="AN134" s="25">
        <v>3.5875216637781628</v>
      </c>
      <c r="AO134" s="25">
        <v>3.5701906412478337</v>
      </c>
      <c r="AP134" s="25">
        <v>3.7001733102253036</v>
      </c>
      <c r="AQ134" s="25">
        <v>3.7348353552859619</v>
      </c>
      <c r="AR134" s="25">
        <v>3.7998266897746968</v>
      </c>
      <c r="AS134" s="25">
        <v>3.9861351819757362</v>
      </c>
      <c r="AT134" s="25">
        <v>4.2027729636048523</v>
      </c>
      <c r="AU134" s="25">
        <v>4.3977469670710567</v>
      </c>
      <c r="AV134" s="25">
        <v>4.592720970537262</v>
      </c>
      <c r="AW134" s="25">
        <v>4.7876949740034664</v>
      </c>
      <c r="AX134" s="25">
        <v>4.9826689774696709</v>
      </c>
      <c r="AY134" s="25">
        <v>5.1993067590987865</v>
      </c>
      <c r="AZ134" s="25">
        <v>5.3726169844020797</v>
      </c>
      <c r="BA134" s="25">
        <v>5.5892547660311962</v>
      </c>
      <c r="BB134" s="25">
        <v>5.8925476603119584</v>
      </c>
      <c r="BC134" s="25">
        <v>6.0658578856152516</v>
      </c>
      <c r="BD134" s="25">
        <v>6.1871750433275565</v>
      </c>
      <c r="BE134" s="25">
        <v>6.339038128249566</v>
      </c>
      <c r="BF134" s="25">
        <v>6.4909012131715764</v>
      </c>
      <c r="BG134" s="25">
        <v>6.5095320623916804</v>
      </c>
      <c r="BH134" s="25">
        <v>6.5281629116117843</v>
      </c>
      <c r="BI134" s="25">
        <v>6.5467937608318882</v>
      </c>
      <c r="BJ134" s="25">
        <v>6.2357019064124781</v>
      </c>
      <c r="BK134" s="25">
        <v>5.924610051993068</v>
      </c>
      <c r="BL134" s="25">
        <v>5.613518197573657</v>
      </c>
      <c r="BM134" s="25">
        <v>5.3032928942807622</v>
      </c>
    </row>
    <row r="135" spans="1:65" x14ac:dyDescent="0.25">
      <c r="A135" s="25" t="s">
        <v>396</v>
      </c>
      <c r="B135" s="25" t="s">
        <v>132</v>
      </c>
      <c r="C135" s="25" t="s">
        <v>1446</v>
      </c>
      <c r="D135" s="25" t="s">
        <v>1447</v>
      </c>
      <c r="F135" s="25">
        <v>16.813294232649071</v>
      </c>
      <c r="G135" s="25">
        <v>17.595307917888565</v>
      </c>
      <c r="H135" s="25">
        <v>17.595307917888565</v>
      </c>
      <c r="I135" s="25">
        <v>18.572825024437929</v>
      </c>
      <c r="J135" s="25">
        <v>20.136852394916911</v>
      </c>
      <c r="K135" s="25">
        <v>20.136852394916911</v>
      </c>
      <c r="L135" s="25">
        <v>21.114369501466275</v>
      </c>
      <c r="M135" s="25">
        <v>22.091886608015638</v>
      </c>
      <c r="N135" s="25">
        <v>22.482893450635384</v>
      </c>
      <c r="O135" s="25">
        <v>22.971652003910066</v>
      </c>
      <c r="P135" s="25">
        <v>23.460410557184751</v>
      </c>
      <c r="Q135" s="25">
        <v>23.460410557184751</v>
      </c>
      <c r="R135" s="25">
        <v>23.460410557184751</v>
      </c>
      <c r="S135" s="25">
        <v>23.167155425219939</v>
      </c>
      <c r="T135" s="25">
        <v>22.873900293255129</v>
      </c>
      <c r="U135" s="25">
        <v>22.58064516129032</v>
      </c>
      <c r="V135" s="25">
        <v>22.287390029325511</v>
      </c>
      <c r="W135" s="25">
        <v>21.896383186705766</v>
      </c>
      <c r="X135" s="25">
        <v>21.50537634408602</v>
      </c>
      <c r="Y135" s="25">
        <v>20.527859237536656</v>
      </c>
      <c r="Z135" s="25">
        <v>20.527859237536656</v>
      </c>
      <c r="AA135" s="25">
        <v>20.332355816226784</v>
      </c>
      <c r="AB135" s="25">
        <v>20.332355816226784</v>
      </c>
      <c r="AC135" s="25">
        <v>20.332355816226784</v>
      </c>
      <c r="AD135" s="25">
        <v>19.941348973607038</v>
      </c>
      <c r="AE135" s="25">
        <v>19.550342130987293</v>
      </c>
      <c r="AF135" s="25">
        <v>18.377321603128056</v>
      </c>
      <c r="AG135" s="25">
        <v>18.181818181818183</v>
      </c>
      <c r="AH135" s="25">
        <v>17.986314760508311</v>
      </c>
      <c r="AI135" s="25">
        <v>17.888563049853374</v>
      </c>
      <c r="AJ135" s="25">
        <v>17.693059628543502</v>
      </c>
      <c r="AK135" s="25">
        <v>17.595307917888565</v>
      </c>
      <c r="AL135" s="25">
        <v>17.595307917888565</v>
      </c>
      <c r="AM135" s="25">
        <v>17.595307917888565</v>
      </c>
      <c r="AN135" s="25">
        <v>17.595307917888565</v>
      </c>
      <c r="AO135" s="25">
        <v>17.888563049853374</v>
      </c>
      <c r="AP135" s="25">
        <v>18.084066471163247</v>
      </c>
      <c r="AQ135" s="25">
        <v>18.27956989247312</v>
      </c>
      <c r="AR135" s="25">
        <v>12.609970674486803</v>
      </c>
      <c r="AS135" s="25">
        <v>12.609970674486803</v>
      </c>
      <c r="AT135" s="25">
        <v>11.730205278592376</v>
      </c>
      <c r="AU135" s="25">
        <v>12.707722385141739</v>
      </c>
      <c r="AV135" s="25">
        <v>13.294232649071358</v>
      </c>
      <c r="AW135" s="25">
        <v>13.32355816226784</v>
      </c>
      <c r="AX135" s="25">
        <v>13.851417399804497</v>
      </c>
      <c r="AY135" s="25">
        <v>13.294232649071358</v>
      </c>
      <c r="AZ135" s="25">
        <v>13.118279569892474</v>
      </c>
      <c r="BA135" s="25">
        <v>12.023460410557185</v>
      </c>
      <c r="BB135" s="25">
        <v>12.023460410557185</v>
      </c>
      <c r="BC135" s="25">
        <v>11.143695014662756</v>
      </c>
      <c r="BD135" s="25">
        <v>12.218963831867057</v>
      </c>
      <c r="BE135" s="25">
        <v>12.903225806451612</v>
      </c>
      <c r="BF135" s="25">
        <v>12.903225806451612</v>
      </c>
      <c r="BG135" s="25">
        <v>12.903225806451612</v>
      </c>
      <c r="BH135" s="25">
        <v>13.000977517106548</v>
      </c>
      <c r="BI135" s="25">
        <v>13.391984359726294</v>
      </c>
      <c r="BJ135" s="25">
        <v>13.408602150537636</v>
      </c>
      <c r="BK135" s="25">
        <v>13.409579667644184</v>
      </c>
      <c r="BL135" s="25">
        <v>13.225806451612904</v>
      </c>
      <c r="BM135" s="25">
        <v>13.225806451612904</v>
      </c>
    </row>
    <row r="136" spans="1:65" x14ac:dyDescent="0.25">
      <c r="A136" s="25" t="s">
        <v>342</v>
      </c>
      <c r="B136" s="25" t="s">
        <v>138</v>
      </c>
      <c r="C136" s="25" t="s">
        <v>1446</v>
      </c>
      <c r="D136" s="25" t="s">
        <v>1447</v>
      </c>
      <c r="F136" s="25">
        <v>3.9244186046511627</v>
      </c>
      <c r="G136" s="25">
        <v>3.9036544850498336</v>
      </c>
      <c r="H136" s="25">
        <v>3.9036544850498336</v>
      </c>
      <c r="I136" s="25">
        <v>3.8725083056478407</v>
      </c>
      <c r="J136" s="25">
        <v>3.8725083056478407</v>
      </c>
      <c r="K136" s="25">
        <v>3.8413621262458473</v>
      </c>
      <c r="L136" s="25">
        <v>3.8413621262458473</v>
      </c>
      <c r="M136" s="25">
        <v>3.8205980066445182</v>
      </c>
      <c r="N136" s="25">
        <v>3.8205980066445182</v>
      </c>
      <c r="O136" s="25">
        <v>3.7998338870431891</v>
      </c>
      <c r="P136" s="25">
        <v>3.7998338870431891</v>
      </c>
      <c r="Q136" s="25">
        <v>3.7998338870431891</v>
      </c>
      <c r="R136" s="25">
        <v>3.7998338870431891</v>
      </c>
      <c r="S136" s="25">
        <v>3.7998338870431891</v>
      </c>
      <c r="T136" s="25">
        <v>3.7998338870431891</v>
      </c>
      <c r="U136" s="25">
        <v>3.7998338870431891</v>
      </c>
      <c r="V136" s="25">
        <v>3.8517441860465116</v>
      </c>
      <c r="W136" s="25">
        <v>3.8517441860465116</v>
      </c>
      <c r="X136" s="25">
        <v>3.8517441860465116</v>
      </c>
      <c r="Y136" s="25">
        <v>3.8517441860465116</v>
      </c>
      <c r="Z136" s="25">
        <v>3.8517441860465116</v>
      </c>
      <c r="AA136" s="25">
        <v>3.8932724252491697</v>
      </c>
      <c r="AB136" s="25">
        <v>3.9451827242524917</v>
      </c>
      <c r="AC136" s="25">
        <v>3.9451827242524917</v>
      </c>
      <c r="AD136" s="25">
        <v>3.9451827242524917</v>
      </c>
      <c r="AE136" s="25">
        <v>4.0490033222591366</v>
      </c>
      <c r="AF136" s="25">
        <v>4.0490033222591366</v>
      </c>
      <c r="AG136" s="25">
        <v>4.1528239202657806</v>
      </c>
      <c r="AH136" s="25">
        <v>4.1528239202657806</v>
      </c>
      <c r="AI136" s="25">
        <v>3.6337209302325584</v>
      </c>
      <c r="AJ136" s="25">
        <v>3.6337209302325584</v>
      </c>
      <c r="AK136" s="25">
        <v>3.6337209302325584</v>
      </c>
      <c r="AL136" s="25">
        <v>3.6337209302325584</v>
      </c>
      <c r="AM136" s="25">
        <v>3.6337209302325584</v>
      </c>
      <c r="AN136" s="25">
        <v>3.6337209302325584</v>
      </c>
      <c r="AO136" s="25">
        <v>3.6337209302325584</v>
      </c>
      <c r="AP136" s="25">
        <v>3.8413621262458473</v>
      </c>
      <c r="AQ136" s="25">
        <v>3.9451827242524917</v>
      </c>
      <c r="AR136" s="25">
        <v>4.1528239202657806</v>
      </c>
      <c r="AS136" s="25">
        <v>4.1528239202657806</v>
      </c>
      <c r="AT136" s="25">
        <v>4.1528239202657806</v>
      </c>
      <c r="AU136" s="25">
        <v>4.1528239202657806</v>
      </c>
      <c r="AV136" s="25">
        <v>4.1528239202657806</v>
      </c>
      <c r="AW136" s="25">
        <v>4.1528239202657806</v>
      </c>
      <c r="AX136" s="25">
        <v>4.1528239202657806</v>
      </c>
      <c r="AY136" s="25">
        <v>4.1528239202657806</v>
      </c>
      <c r="AZ136" s="25">
        <v>4.1528239202657806</v>
      </c>
      <c r="BA136" s="25">
        <v>4.4642857142857144</v>
      </c>
      <c r="BB136" s="25">
        <v>4.8795681063122922</v>
      </c>
      <c r="BC136" s="25">
        <v>4.9833887043189371</v>
      </c>
      <c r="BD136" s="25">
        <v>5.191029900332226</v>
      </c>
      <c r="BE136" s="25">
        <v>5.191029900332226</v>
      </c>
      <c r="BF136" s="25">
        <v>5.191029900332226</v>
      </c>
      <c r="BG136" s="25">
        <v>5.191029900332226</v>
      </c>
      <c r="BH136" s="25">
        <v>5.191029900332226</v>
      </c>
      <c r="BI136" s="25">
        <v>5.191029900332226</v>
      </c>
      <c r="BJ136" s="25">
        <v>5.191029900332226</v>
      </c>
      <c r="BK136" s="25">
        <v>5.191029900332226</v>
      </c>
      <c r="BL136" s="25">
        <v>5.191029900332226</v>
      </c>
      <c r="BM136" s="25">
        <v>5.191029900332226</v>
      </c>
    </row>
    <row r="137" spans="1:65" x14ac:dyDescent="0.25">
      <c r="A137" s="25" t="s">
        <v>323</v>
      </c>
      <c r="B137" s="25" t="s">
        <v>131</v>
      </c>
      <c r="C137" s="25" t="s">
        <v>1446</v>
      </c>
      <c r="D137" s="25" t="s">
        <v>1447</v>
      </c>
      <c r="F137" s="25">
        <v>0.96616161042090543</v>
      </c>
      <c r="G137" s="25">
        <v>0.97184491401161677</v>
      </c>
      <c r="H137" s="25">
        <v>0.97184491401161677</v>
      </c>
      <c r="I137" s="25">
        <v>0.97468656580697222</v>
      </c>
      <c r="J137" s="25">
        <v>0.97468656580697222</v>
      </c>
      <c r="K137" s="25">
        <v>0.97752821760232789</v>
      </c>
      <c r="L137" s="25">
        <v>0.97752821760232789</v>
      </c>
      <c r="M137" s="25">
        <v>0.98036986939768356</v>
      </c>
      <c r="N137" s="25">
        <v>0.98036986939768356</v>
      </c>
      <c r="O137" s="25">
        <v>0.98036986939768356</v>
      </c>
      <c r="P137" s="25">
        <v>0.98321152119303901</v>
      </c>
      <c r="Q137" s="25">
        <v>0.98321152119303901</v>
      </c>
      <c r="R137" s="25">
        <v>0.98605317298839468</v>
      </c>
      <c r="S137" s="25">
        <v>0.98605317298839468</v>
      </c>
      <c r="T137" s="25">
        <v>0.98889482478375035</v>
      </c>
      <c r="U137" s="25">
        <v>0.98889482478375035</v>
      </c>
      <c r="V137" s="25">
        <v>0.99173647657910591</v>
      </c>
      <c r="W137" s="25">
        <v>0.99457812837446158</v>
      </c>
      <c r="X137" s="25">
        <v>0.99457812837446158</v>
      </c>
      <c r="Y137" s="25">
        <v>0.9962831194516748</v>
      </c>
      <c r="Z137" s="25">
        <v>0.99912477124703047</v>
      </c>
      <c r="AA137" s="25">
        <v>1.0031030837605284</v>
      </c>
      <c r="AB137" s="25">
        <v>1.0087863873512395</v>
      </c>
      <c r="AC137" s="25">
        <v>1.0116280391465953</v>
      </c>
      <c r="AD137" s="25">
        <v>1.0156063516600931</v>
      </c>
      <c r="AE137" s="25">
        <v>1.0201529945326619</v>
      </c>
      <c r="AF137" s="25">
        <v>1.0229946463280175</v>
      </c>
      <c r="AG137" s="25">
        <v>1.0229946463280175</v>
      </c>
      <c r="AH137" s="25">
        <v>1.0258362981233731</v>
      </c>
      <c r="AI137" s="25">
        <v>1.0258362981233731</v>
      </c>
      <c r="AJ137" s="25">
        <v>1.0286779499187289</v>
      </c>
      <c r="AK137" s="25">
        <v>1.0315196017140842</v>
      </c>
      <c r="AL137" s="25">
        <v>1.0315196017140842</v>
      </c>
      <c r="AM137" s="25">
        <v>1.0372029053047955</v>
      </c>
      <c r="AN137" s="25">
        <v>1.062777771462996</v>
      </c>
      <c r="AO137" s="25">
        <v>1.152573968196233</v>
      </c>
      <c r="AP137" s="25">
        <v>1.152573968196233</v>
      </c>
      <c r="AQ137" s="25">
        <v>1.0315196017140842</v>
      </c>
      <c r="AR137" s="25">
        <v>1.0315196017140842</v>
      </c>
      <c r="AS137" s="25">
        <v>1.0315196017140842</v>
      </c>
      <c r="AT137" s="25">
        <v>1.0315196017140842</v>
      </c>
      <c r="AU137" s="25">
        <v>1.0315196017140842</v>
      </c>
      <c r="AV137" s="25">
        <v>1.0315196017140842</v>
      </c>
      <c r="AW137" s="25">
        <v>0.99457812837446158</v>
      </c>
      <c r="AX137" s="25">
        <v>0.99457812837446158</v>
      </c>
      <c r="AY137" s="25">
        <v>0.99457812837446158</v>
      </c>
      <c r="AZ137" s="25">
        <v>0.99457812837446158</v>
      </c>
      <c r="BA137" s="25">
        <v>0.99457812837446158</v>
      </c>
      <c r="BB137" s="25">
        <v>0.99457812837446158</v>
      </c>
      <c r="BC137" s="25">
        <v>0.97525489616604333</v>
      </c>
      <c r="BD137" s="25">
        <v>0.97525489616604333</v>
      </c>
      <c r="BE137" s="25">
        <v>0.97752821760232789</v>
      </c>
      <c r="BF137" s="25">
        <v>0.97752821760232789</v>
      </c>
      <c r="BG137" s="25">
        <v>0.97752821760232789</v>
      </c>
      <c r="BH137" s="25">
        <v>0.97752821760232789</v>
      </c>
      <c r="BI137" s="25">
        <v>0.97752821760232789</v>
      </c>
      <c r="BJ137" s="25">
        <v>0.97752821760232789</v>
      </c>
      <c r="BK137" s="25">
        <v>0.97752821760232789</v>
      </c>
      <c r="BL137" s="25">
        <v>0.97752821760232789</v>
      </c>
      <c r="BM137" s="25">
        <v>0.97752821760232789</v>
      </c>
    </row>
    <row r="138" spans="1:65" x14ac:dyDescent="0.25">
      <c r="A138" s="25" t="s">
        <v>484</v>
      </c>
      <c r="B138" s="25" t="s">
        <v>198</v>
      </c>
      <c r="C138" s="25" t="s">
        <v>1446</v>
      </c>
      <c r="D138" s="25" t="s">
        <v>1447</v>
      </c>
      <c r="F138" s="25">
        <v>8.1967213114754092</v>
      </c>
      <c r="G138" s="25">
        <v>8.1967213114754092</v>
      </c>
      <c r="H138" s="25">
        <v>8.1967213114754092</v>
      </c>
      <c r="I138" s="25">
        <v>8.1967213114754092</v>
      </c>
      <c r="J138" s="25">
        <v>8.1967213114754092</v>
      </c>
      <c r="K138" s="25">
        <v>8.1967213114754092</v>
      </c>
      <c r="L138" s="25">
        <v>8.1967213114754092</v>
      </c>
      <c r="M138" s="25">
        <v>8.1967213114754092</v>
      </c>
      <c r="N138" s="25">
        <v>8.1967213114754092</v>
      </c>
      <c r="O138" s="25">
        <v>8.1967213114754092</v>
      </c>
      <c r="P138" s="25">
        <v>8.1967213114754092</v>
      </c>
      <c r="Q138" s="25">
        <v>8.1967213114754092</v>
      </c>
      <c r="R138" s="25">
        <v>8.1967213114754092</v>
      </c>
      <c r="S138" s="25">
        <v>8.6885245901639347</v>
      </c>
      <c r="T138" s="25">
        <v>8.1967213114754092</v>
      </c>
      <c r="U138" s="25">
        <v>8.1967213114754092</v>
      </c>
      <c r="V138" s="25">
        <v>8.1967213114754092</v>
      </c>
      <c r="W138" s="25">
        <v>8.1967213114754092</v>
      </c>
      <c r="X138" s="25">
        <v>7.7049180327868854</v>
      </c>
      <c r="Y138" s="25">
        <v>7.3770491803278686</v>
      </c>
      <c r="Z138" s="25">
        <v>7.0491803278688518</v>
      </c>
      <c r="AA138" s="25">
        <v>6.557377049180328</v>
      </c>
      <c r="AB138" s="25">
        <v>6.0655737704918034</v>
      </c>
      <c r="AC138" s="25">
        <v>5.7377049180327866</v>
      </c>
      <c r="AD138" s="25">
        <v>5.4098360655737707</v>
      </c>
      <c r="AE138" s="25">
        <v>5.4098360655737707</v>
      </c>
      <c r="AF138" s="25">
        <v>4.918032786885246</v>
      </c>
      <c r="AG138" s="25">
        <v>4.918032786885246</v>
      </c>
      <c r="AH138" s="25">
        <v>4.918032786885246</v>
      </c>
      <c r="AI138" s="25">
        <v>4.7540983606557372</v>
      </c>
      <c r="AJ138" s="25">
        <v>4.5901639344262293</v>
      </c>
      <c r="AK138" s="25">
        <v>4.4262295081967213</v>
      </c>
      <c r="AL138" s="25">
        <v>4.4262295081967213</v>
      </c>
      <c r="AM138" s="25">
        <v>4.0983606557377046</v>
      </c>
      <c r="AN138" s="25">
        <v>3.278688524590164</v>
      </c>
      <c r="AO138" s="25">
        <v>3.1147540983606561</v>
      </c>
      <c r="AP138" s="25">
        <v>3.1147540983606561</v>
      </c>
      <c r="AQ138" s="25">
        <v>3.278688524590164</v>
      </c>
      <c r="AR138" s="25">
        <v>3.278688524590164</v>
      </c>
      <c r="AS138" s="25">
        <v>3.278688524590164</v>
      </c>
      <c r="AT138" s="25">
        <v>3.278688524590164</v>
      </c>
      <c r="AU138" s="25">
        <v>3.278688524590164</v>
      </c>
      <c r="AV138" s="25">
        <v>3.278688524590164</v>
      </c>
      <c r="AW138" s="25">
        <v>3.278688524590164</v>
      </c>
      <c r="AX138" s="25">
        <v>3.6065573770491808</v>
      </c>
      <c r="AY138" s="25">
        <v>3.7704918032786887</v>
      </c>
      <c r="AZ138" s="25">
        <v>4.3770491803278686</v>
      </c>
      <c r="BA138" s="25">
        <v>4.3770491803278686</v>
      </c>
      <c r="BB138" s="25">
        <v>4.3770491803278686</v>
      </c>
      <c r="BC138" s="25">
        <v>4.3770491803278686</v>
      </c>
      <c r="BD138" s="25">
        <v>4.3770491803278686</v>
      </c>
      <c r="BE138" s="25">
        <v>4.3770491803278686</v>
      </c>
      <c r="BF138" s="25">
        <v>4.3770491803278686</v>
      </c>
      <c r="BG138" s="25">
        <v>4.3770491803278686</v>
      </c>
      <c r="BH138" s="25">
        <v>4.3770491803278686</v>
      </c>
      <c r="BI138" s="25">
        <v>4.3770491803278686</v>
      </c>
      <c r="BJ138" s="25">
        <v>4.3770491803278686</v>
      </c>
      <c r="BK138" s="25">
        <v>4.3770491803278686</v>
      </c>
      <c r="BL138" s="25">
        <v>4.3770491803278686</v>
      </c>
      <c r="BM138" s="25">
        <v>4.3770491803278686</v>
      </c>
    </row>
    <row r="139" spans="1:65" x14ac:dyDescent="0.25">
      <c r="A139" s="25" t="s">
        <v>871</v>
      </c>
      <c r="B139" s="25" t="s">
        <v>44</v>
      </c>
      <c r="C139" s="25" t="s">
        <v>1446</v>
      </c>
      <c r="D139" s="25" t="s">
        <v>1447</v>
      </c>
      <c r="F139" s="25">
        <v>4.4040259139010693</v>
      </c>
      <c r="G139" s="25">
        <v>4.459728803655385</v>
      </c>
      <c r="H139" s="25">
        <v>4.5225066579402124</v>
      </c>
      <c r="I139" s="25">
        <v>4.5855336306944245</v>
      </c>
      <c r="J139" s="25">
        <v>4.631221957979494</v>
      </c>
      <c r="K139" s="25">
        <v>4.704213669509075</v>
      </c>
      <c r="L139" s="25">
        <v>4.7697318269571296</v>
      </c>
      <c r="M139" s="25">
        <v>4.8796428956494546</v>
      </c>
      <c r="N139" s="25">
        <v>4.9093876408939323</v>
      </c>
      <c r="O139" s="25">
        <v>4.9016649683430211</v>
      </c>
      <c r="P139" s="25">
        <v>4.9662862993012924</v>
      </c>
      <c r="Q139" s="25">
        <v>5.0723111198712241</v>
      </c>
      <c r="R139" s="25">
        <v>5.1563747871780912</v>
      </c>
      <c r="S139" s="25">
        <v>5.2248585903920386</v>
      </c>
      <c r="T139" s="25">
        <v>5.3106639200052292</v>
      </c>
      <c r="U139" s="25">
        <v>5.4793127093901974</v>
      </c>
      <c r="V139" s="25">
        <v>5.6385104277451674</v>
      </c>
      <c r="W139" s="25">
        <v>5.7888893616601482</v>
      </c>
      <c r="X139" s="25">
        <v>5.9247546557976669</v>
      </c>
      <c r="Y139" s="25">
        <v>6.0774531241872474</v>
      </c>
      <c r="Z139" s="25">
        <v>6.1339940097730565</v>
      </c>
      <c r="AA139" s="25">
        <v>6.197764745729744</v>
      </c>
      <c r="AB139" s="25">
        <v>6.2802692602726404</v>
      </c>
      <c r="AC139" s="25">
        <v>6.3402583578084899</v>
      </c>
      <c r="AD139" s="25">
        <v>6.4511030561377751</v>
      </c>
      <c r="AE139" s="25">
        <v>6.403247989655763</v>
      </c>
      <c r="AF139" s="25">
        <v>6.3922534858289888</v>
      </c>
      <c r="AG139" s="25">
        <v>6.3659022618652115</v>
      </c>
      <c r="AH139" s="25">
        <v>6.3476225134639108</v>
      </c>
      <c r="AI139" s="25">
        <v>6.3290388343361554</v>
      </c>
      <c r="AJ139" s="25">
        <v>6.308113432262326</v>
      </c>
      <c r="AK139" s="25">
        <v>6.2579414053087952</v>
      </c>
      <c r="AL139" s="25">
        <v>6.2149490062425352</v>
      </c>
      <c r="AM139" s="25">
        <v>6.1828082459737814</v>
      </c>
      <c r="AN139" s="25">
        <v>6.1759968216342518</v>
      </c>
      <c r="AO139" s="25">
        <v>6.2106089814940111</v>
      </c>
      <c r="AP139" s="25">
        <v>6.2789783232187508</v>
      </c>
      <c r="AQ139" s="25">
        <v>6.3514077188685558</v>
      </c>
      <c r="AR139" s="25">
        <v>6.4001209048182908</v>
      </c>
      <c r="AS139" s="25">
        <v>6.4386116662172821</v>
      </c>
      <c r="AT139" s="25">
        <v>6.4821013768340539</v>
      </c>
      <c r="AU139" s="25">
        <v>6.515536343578594</v>
      </c>
      <c r="AV139" s="25">
        <v>6.6798355309050175</v>
      </c>
      <c r="AW139" s="25">
        <v>6.7720621027999188</v>
      </c>
      <c r="AX139" s="25">
        <v>6.8951765089326758</v>
      </c>
      <c r="AY139" s="25">
        <v>7.0094498135394998</v>
      </c>
      <c r="AZ139" s="25">
        <v>7.1454497952523122</v>
      </c>
      <c r="BA139" s="25">
        <v>7.1011067572025937</v>
      </c>
      <c r="BB139" s="25">
        <v>7.08690455067378</v>
      </c>
      <c r="BC139" s="25">
        <v>7.2648026181198659</v>
      </c>
      <c r="BD139" s="25">
        <v>7.3259390744536077</v>
      </c>
      <c r="BE139" s="25">
        <v>7.390628357882691</v>
      </c>
      <c r="BF139" s="25">
        <v>7.422608187860571</v>
      </c>
      <c r="BG139" s="25">
        <v>7.3532990209102307</v>
      </c>
      <c r="BH139" s="25">
        <v>7.312004346391471</v>
      </c>
      <c r="BI139" s="25">
        <v>7.2173710261259352</v>
      </c>
      <c r="BJ139" s="25">
        <v>7.3037145395698415</v>
      </c>
      <c r="BK139" s="25">
        <v>7.2294496950163616</v>
      </c>
      <c r="BL139" s="25">
        <v>7.1890461249202282</v>
      </c>
      <c r="BM139" s="25">
        <v>7.1681883710378429</v>
      </c>
    </row>
    <row r="140" spans="1:65" x14ac:dyDescent="0.25">
      <c r="A140" s="25" t="s">
        <v>1299</v>
      </c>
      <c r="B140" s="25" t="s">
        <v>1298</v>
      </c>
      <c r="C140" s="25" t="s">
        <v>1446</v>
      </c>
      <c r="D140" s="25" t="s">
        <v>1447</v>
      </c>
      <c r="F140" s="25">
        <v>5.6638622256908961</v>
      </c>
      <c r="G140" s="25">
        <v>5.7019063900985048</v>
      </c>
      <c r="H140" s="25">
        <v>5.7891199053723428</v>
      </c>
      <c r="I140" s="25">
        <v>5.8294983722958227</v>
      </c>
      <c r="J140" s="25">
        <v>5.8776247369315566</v>
      </c>
      <c r="K140" s="25">
        <v>5.9005704340024634</v>
      </c>
      <c r="L140" s="25">
        <v>5.9256021035343629</v>
      </c>
      <c r="M140" s="25">
        <v>5.9933465425056127</v>
      </c>
      <c r="N140" s="25">
        <v>6.0249837914973181</v>
      </c>
      <c r="O140" s="25">
        <v>6.0428635554486743</v>
      </c>
      <c r="P140" s="25">
        <v>6.0403802548998744</v>
      </c>
      <c r="Q140" s="25">
        <v>6.0928772285014956</v>
      </c>
      <c r="R140" s="25">
        <v>6.072315499957436</v>
      </c>
      <c r="S140" s="25">
        <v>6.0493409835078751</v>
      </c>
      <c r="T140" s="25">
        <v>6.0801063133273008</v>
      </c>
      <c r="U140" s="25">
        <v>6.1179533174587837</v>
      </c>
      <c r="V140" s="25">
        <v>6.1168606218014441</v>
      </c>
      <c r="W140" s="25">
        <v>6.1863461320113435</v>
      </c>
      <c r="X140" s="25">
        <v>6.1845580845720614</v>
      </c>
      <c r="Y140" s="25">
        <v>6.1965777368027943</v>
      </c>
      <c r="Z140" s="25">
        <v>6.1834157209302969</v>
      </c>
      <c r="AA140" s="25">
        <v>6.1983459170483073</v>
      </c>
      <c r="AB140" s="25">
        <v>6.2254944373347483</v>
      </c>
      <c r="AC140" s="25">
        <v>6.226020917969648</v>
      </c>
      <c r="AD140" s="25">
        <v>6.3026884187273335</v>
      </c>
      <c r="AE140" s="25">
        <v>6.3307806307178405</v>
      </c>
      <c r="AF140" s="25">
        <v>6.3434757675367468</v>
      </c>
      <c r="AG140" s="25">
        <v>6.4070309204063598</v>
      </c>
      <c r="AH140" s="25">
        <v>6.4373581916959699</v>
      </c>
      <c r="AI140" s="25">
        <v>6.5088105540890808</v>
      </c>
      <c r="AJ140" s="25">
        <v>6.5589553511640739</v>
      </c>
      <c r="AK140" s="25">
        <v>6.5631920302354851</v>
      </c>
      <c r="AL140" s="25">
        <v>6.7055057060070542</v>
      </c>
      <c r="AM140" s="25">
        <v>6.7120006482907764</v>
      </c>
      <c r="AN140" s="25">
        <v>6.8340420825576045</v>
      </c>
      <c r="AO140" s="25">
        <v>6.9627413160312699</v>
      </c>
      <c r="AP140" s="25">
        <v>6.994157184975176</v>
      </c>
      <c r="AQ140" s="25">
        <v>7.0030160327257658</v>
      </c>
      <c r="AR140" s="25">
        <v>7.0578832540997265</v>
      </c>
      <c r="AS140" s="25">
        <v>7.0579890685806479</v>
      </c>
      <c r="AT140" s="25">
        <v>7.1341807901885224</v>
      </c>
      <c r="AU140" s="25">
        <v>7.2043229630308279</v>
      </c>
      <c r="AV140" s="25">
        <v>7.4741176346085467</v>
      </c>
      <c r="AW140" s="25">
        <v>7.4854431340171761</v>
      </c>
      <c r="AX140" s="25">
        <v>7.6516234850546709</v>
      </c>
      <c r="AY140" s="25">
        <v>7.7198601091297672</v>
      </c>
      <c r="AZ140" s="25">
        <v>7.8632908081462043</v>
      </c>
      <c r="BA140" s="25">
        <v>8.0267684387148748</v>
      </c>
      <c r="BB140" s="25">
        <v>8.2450110949992368</v>
      </c>
      <c r="BC140" s="25">
        <v>8.4254933948863986</v>
      </c>
      <c r="BD140" s="25">
        <v>8.5660141628750228</v>
      </c>
      <c r="BE140" s="25">
        <v>8.7855460548091564</v>
      </c>
      <c r="BF140" s="25">
        <v>8.892391155892426</v>
      </c>
      <c r="BG140" s="25">
        <v>8.9338883817200507</v>
      </c>
      <c r="BH140" s="25">
        <v>8.9776951680115697</v>
      </c>
      <c r="BI140" s="25">
        <v>9.0603632337676387</v>
      </c>
      <c r="BJ140" s="25">
        <v>9.1330575074764173</v>
      </c>
      <c r="BK140" s="25">
        <v>9.180226975728571</v>
      </c>
      <c r="BL140" s="25">
        <v>9.1848958960294116</v>
      </c>
      <c r="BM140" s="25">
        <v>9.2079660120576499</v>
      </c>
    </row>
    <row r="141" spans="1:65" x14ac:dyDescent="0.25">
      <c r="A141" s="25" t="s">
        <v>1300</v>
      </c>
      <c r="B141" s="25" t="s">
        <v>556</v>
      </c>
      <c r="C141" s="25" t="s">
        <v>1446</v>
      </c>
      <c r="D141" s="25" t="s">
        <v>1447</v>
      </c>
      <c r="F141" s="25">
        <v>5.5005707596438977</v>
      </c>
      <c r="G141" s="25">
        <v>5.5594899704757195</v>
      </c>
      <c r="H141" s="25">
        <v>5.6007528206521213</v>
      </c>
      <c r="I141" s="25">
        <v>5.658119823953796</v>
      </c>
      <c r="J141" s="25">
        <v>5.6986065703651247</v>
      </c>
      <c r="K141" s="25">
        <v>5.6912335845969269</v>
      </c>
      <c r="L141" s="25">
        <v>5.7089546205661028</v>
      </c>
      <c r="M141" s="25">
        <v>5.7663862991815336</v>
      </c>
      <c r="N141" s="25">
        <v>5.8229771987181351</v>
      </c>
      <c r="O141" s="25">
        <v>5.7749881159110972</v>
      </c>
      <c r="P141" s="25">
        <v>5.8234946012281839</v>
      </c>
      <c r="Q141" s="25">
        <v>5.8751055016055647</v>
      </c>
      <c r="R141" s="25">
        <v>5.8602301794416576</v>
      </c>
      <c r="S141" s="25">
        <v>5.8292074805403118</v>
      </c>
      <c r="T141" s="25">
        <v>5.8267064656022711</v>
      </c>
      <c r="U141" s="25">
        <v>5.8778672858570404</v>
      </c>
      <c r="V141" s="25">
        <v>5.8769617846135933</v>
      </c>
      <c r="W141" s="25">
        <v>5.900246102302237</v>
      </c>
      <c r="X141" s="25">
        <v>5.898693814456327</v>
      </c>
      <c r="Y141" s="25">
        <v>5.9127290837297597</v>
      </c>
      <c r="Z141" s="25">
        <v>5.8924846630726888</v>
      </c>
      <c r="AA141" s="25">
        <v>5.9074254335895686</v>
      </c>
      <c r="AB141" s="25">
        <v>5.9278638902273775</v>
      </c>
      <c r="AC141" s="25">
        <v>5.9225602400871864</v>
      </c>
      <c r="AD141" s="25">
        <v>5.9360780800786497</v>
      </c>
      <c r="AE141" s="25">
        <v>5.9499193133713426</v>
      </c>
      <c r="AF141" s="25">
        <v>5.9307097512782123</v>
      </c>
      <c r="AG141" s="25">
        <v>5.9529592104029154</v>
      </c>
      <c r="AH141" s="25">
        <v>5.9772137079952525</v>
      </c>
      <c r="AI141" s="25">
        <v>6.0766894874539572</v>
      </c>
      <c r="AJ141" s="25">
        <v>6.1449254740137311</v>
      </c>
      <c r="AK141" s="25">
        <v>6.2024248029726312</v>
      </c>
      <c r="AL141" s="25">
        <v>6.3793856174063208</v>
      </c>
      <c r="AM141" s="25">
        <v>6.3889580591227633</v>
      </c>
      <c r="AN141" s="25">
        <v>6.5449629876366737</v>
      </c>
      <c r="AO141" s="25">
        <v>6.6793652436283431</v>
      </c>
      <c r="AP141" s="25">
        <v>6.7246403058007056</v>
      </c>
      <c r="AQ141" s="25">
        <v>6.7460489423422088</v>
      </c>
      <c r="AR141" s="25">
        <v>6.7601488902758868</v>
      </c>
      <c r="AS141" s="25">
        <v>6.7449494051180228</v>
      </c>
      <c r="AT141" s="25">
        <v>6.8613658192684195</v>
      </c>
      <c r="AU141" s="25">
        <v>6.9506973976541051</v>
      </c>
      <c r="AV141" s="25">
        <v>7.2967913815919685</v>
      </c>
      <c r="AW141" s="25">
        <v>7.2805146230853</v>
      </c>
      <c r="AX141" s="25">
        <v>7.4518837970697067</v>
      </c>
      <c r="AY141" s="25">
        <v>7.517582261230074</v>
      </c>
      <c r="AZ141" s="25">
        <v>7.6424636931299554</v>
      </c>
      <c r="BA141" s="25">
        <v>7.7652962172727351</v>
      </c>
      <c r="BB141" s="25">
        <v>7.974598511324209</v>
      </c>
      <c r="BC141" s="25">
        <v>8.1777698794895777</v>
      </c>
      <c r="BD141" s="25">
        <v>8.3524376132530875</v>
      </c>
      <c r="BE141" s="25">
        <v>8.6313645276489162</v>
      </c>
      <c r="BF141" s="25">
        <v>8.7399169089721891</v>
      </c>
      <c r="BG141" s="25">
        <v>8.777241052044932</v>
      </c>
      <c r="BH141" s="25">
        <v>8.8061815067448759</v>
      </c>
      <c r="BI141" s="25">
        <v>8.8830043087820965</v>
      </c>
      <c r="BJ141" s="25">
        <v>8.958897670812636</v>
      </c>
      <c r="BK141" s="25">
        <v>9.0092337395492503</v>
      </c>
      <c r="BL141" s="25">
        <v>9.0200659912375283</v>
      </c>
      <c r="BM141" s="25">
        <v>9.0100182423759012</v>
      </c>
    </row>
    <row r="142" spans="1:65" x14ac:dyDescent="0.25">
      <c r="A142" s="25" t="s">
        <v>454</v>
      </c>
      <c r="B142" s="25" t="s">
        <v>453</v>
      </c>
      <c r="C142" s="25" t="s">
        <v>1446</v>
      </c>
      <c r="D142" s="25" t="s">
        <v>1447</v>
      </c>
      <c r="F142" s="25">
        <v>25</v>
      </c>
      <c r="G142" s="25">
        <v>25</v>
      </c>
      <c r="H142" s="25">
        <v>25</v>
      </c>
      <c r="I142" s="25">
        <v>25</v>
      </c>
      <c r="J142" s="25">
        <v>25</v>
      </c>
      <c r="K142" s="25">
        <v>25</v>
      </c>
      <c r="L142" s="25">
        <v>25</v>
      </c>
      <c r="M142" s="25">
        <v>25</v>
      </c>
      <c r="N142" s="25">
        <v>25</v>
      </c>
      <c r="O142" s="25">
        <v>25</v>
      </c>
      <c r="P142" s="25">
        <v>25</v>
      </c>
      <c r="Q142" s="25">
        <v>25</v>
      </c>
      <c r="R142" s="25">
        <v>25</v>
      </c>
      <c r="S142" s="25">
        <v>25</v>
      </c>
      <c r="T142" s="25">
        <v>25</v>
      </c>
      <c r="U142" s="25">
        <v>25</v>
      </c>
      <c r="V142" s="25">
        <v>25</v>
      </c>
      <c r="W142" s="25">
        <v>25</v>
      </c>
      <c r="X142" s="25">
        <v>25</v>
      </c>
      <c r="Y142" s="25">
        <v>25</v>
      </c>
      <c r="Z142" s="25">
        <v>25</v>
      </c>
      <c r="AA142" s="25">
        <v>25</v>
      </c>
      <c r="AB142" s="25">
        <v>25</v>
      </c>
      <c r="AC142" s="25">
        <v>25</v>
      </c>
      <c r="AD142" s="25">
        <v>25</v>
      </c>
      <c r="AE142" s="25">
        <v>25</v>
      </c>
      <c r="AF142" s="25">
        <v>25</v>
      </c>
      <c r="AG142" s="25">
        <v>25</v>
      </c>
      <c r="AH142" s="25">
        <v>25</v>
      </c>
      <c r="AI142" s="25">
        <v>25</v>
      </c>
      <c r="AJ142" s="25">
        <v>25</v>
      </c>
      <c r="AK142" s="25">
        <v>25</v>
      </c>
      <c r="AL142" s="25">
        <v>25</v>
      </c>
      <c r="AM142" s="25">
        <v>25</v>
      </c>
      <c r="AN142" s="25">
        <v>25</v>
      </c>
      <c r="AO142" s="25">
        <v>25</v>
      </c>
      <c r="AP142" s="25">
        <v>25</v>
      </c>
      <c r="AQ142" s="25">
        <v>25</v>
      </c>
      <c r="AR142" s="25">
        <v>25</v>
      </c>
      <c r="AS142" s="25">
        <v>25</v>
      </c>
      <c r="AT142" s="25">
        <v>24.375</v>
      </c>
      <c r="AU142" s="25">
        <v>21.0625</v>
      </c>
      <c r="AV142" s="25">
        <v>20.25</v>
      </c>
      <c r="AW142" s="25">
        <v>19.4375</v>
      </c>
      <c r="AX142" s="25">
        <v>18.625</v>
      </c>
      <c r="AY142" s="25">
        <v>17.8125</v>
      </c>
      <c r="AZ142" s="25">
        <v>17</v>
      </c>
      <c r="BA142" s="25">
        <v>16.1875</v>
      </c>
      <c r="BB142" s="25">
        <v>15.375</v>
      </c>
      <c r="BC142" s="25">
        <v>14.5625</v>
      </c>
      <c r="BD142" s="25">
        <v>13.75</v>
      </c>
      <c r="BE142" s="25">
        <v>12.9375</v>
      </c>
      <c r="BF142" s="25">
        <v>12.125</v>
      </c>
      <c r="BG142" s="25">
        <v>11.4375</v>
      </c>
      <c r="BH142" s="25">
        <v>9.25</v>
      </c>
      <c r="BI142" s="25">
        <v>9.25</v>
      </c>
      <c r="BJ142" s="25">
        <v>9.25</v>
      </c>
      <c r="BK142" s="25">
        <v>9.25</v>
      </c>
      <c r="BL142" s="25">
        <v>9.25</v>
      </c>
      <c r="BM142" s="25">
        <v>8.8125</v>
      </c>
    </row>
    <row r="143" spans="1:65" x14ac:dyDescent="0.25">
      <c r="A143" s="25" t="s">
        <v>372</v>
      </c>
      <c r="B143" s="25" t="s">
        <v>133</v>
      </c>
      <c r="C143" s="25" t="s">
        <v>1446</v>
      </c>
      <c r="D143" s="25" t="s">
        <v>1447</v>
      </c>
      <c r="F143" s="25">
        <v>9.4881199170786168</v>
      </c>
      <c r="G143" s="25">
        <v>9.2010843565619513</v>
      </c>
      <c r="H143" s="25">
        <v>12.629564662733216</v>
      </c>
      <c r="I143" s="25">
        <v>12.59767182267581</v>
      </c>
      <c r="J143" s="25">
        <v>12.645511082761921</v>
      </c>
      <c r="K143" s="25">
        <v>12.629564662733216</v>
      </c>
      <c r="L143" s="25">
        <v>12.629564662733216</v>
      </c>
      <c r="M143" s="25">
        <v>12.725243182905437</v>
      </c>
      <c r="N143" s="25">
        <v>12.820921703077659</v>
      </c>
      <c r="O143" s="25">
        <v>12.91660022324988</v>
      </c>
      <c r="P143" s="25">
        <v>13.012278743422101</v>
      </c>
      <c r="Q143" s="25">
        <v>13.107957263594322</v>
      </c>
      <c r="R143" s="25">
        <v>13.203635783766545</v>
      </c>
      <c r="S143" s="25">
        <v>13.299314303938766</v>
      </c>
      <c r="T143" s="25">
        <v>13.554457024398022</v>
      </c>
      <c r="U143" s="25">
        <v>14.3517780258332</v>
      </c>
      <c r="V143" s="25">
        <v>15.149099027268379</v>
      </c>
      <c r="W143" s="25">
        <v>15.946420028703557</v>
      </c>
      <c r="X143" s="25">
        <v>14.3517780258332</v>
      </c>
      <c r="Y143" s="25">
        <v>14.3517780258332</v>
      </c>
      <c r="Z143" s="25">
        <v>14.3517780258332</v>
      </c>
      <c r="AA143" s="25">
        <v>13.666081964598947</v>
      </c>
      <c r="AB143" s="25">
        <v>13.857439004943389</v>
      </c>
      <c r="AC143" s="25">
        <v>13.9052782650295</v>
      </c>
      <c r="AD143" s="25">
        <v>13.969063945144313</v>
      </c>
      <c r="AE143" s="25">
        <v>14.144474565460055</v>
      </c>
      <c r="AF143" s="25">
        <v>14.272045925689683</v>
      </c>
      <c r="AG143" s="25">
        <v>14.319885185775794</v>
      </c>
      <c r="AH143" s="25">
        <v>14.367724445861905</v>
      </c>
      <c r="AI143" s="25">
        <v>14.3517780258332</v>
      </c>
      <c r="AJ143" s="25">
        <v>14.399617285919311</v>
      </c>
      <c r="AK143" s="25">
        <v>14.431510125976718</v>
      </c>
      <c r="AL143" s="25">
        <v>14.03284962525913</v>
      </c>
      <c r="AM143" s="25">
        <v>14.080688885345241</v>
      </c>
      <c r="AN143" s="25">
        <v>14.128528145431352</v>
      </c>
      <c r="AO143" s="25">
        <v>14.144474565460055</v>
      </c>
      <c r="AP143" s="25">
        <v>14.160420985488759</v>
      </c>
      <c r="AQ143" s="25">
        <v>14.176367405517462</v>
      </c>
      <c r="AR143" s="25">
        <v>14.431510125976718</v>
      </c>
      <c r="AS143" s="25">
        <v>14.590974326263753</v>
      </c>
      <c r="AT143" s="25">
        <v>14.606920746292456</v>
      </c>
      <c r="AU143" s="25">
        <v>14.925849146866529</v>
      </c>
      <c r="AV143" s="25">
        <v>15.149099027268379</v>
      </c>
      <c r="AW143" s="25">
        <v>14.3517780258332</v>
      </c>
      <c r="AX143" s="25">
        <v>17.541062031573912</v>
      </c>
      <c r="AY143" s="25">
        <v>16.743741030138732</v>
      </c>
      <c r="AZ143" s="25">
        <v>15.946420028703557</v>
      </c>
      <c r="BA143" s="25">
        <v>19.135704034444267</v>
      </c>
      <c r="BB143" s="25">
        <v>19.135704034444267</v>
      </c>
      <c r="BC143" s="25">
        <v>19.135704034444267</v>
      </c>
      <c r="BD143" s="25">
        <v>20.730346037314622</v>
      </c>
      <c r="BE143" s="25">
        <v>20.730346037314622</v>
      </c>
      <c r="BF143" s="25">
        <v>20.730346037314622</v>
      </c>
      <c r="BG143" s="25">
        <v>20.730346037314622</v>
      </c>
      <c r="BH143" s="25">
        <v>21.003990758244068</v>
      </c>
      <c r="BI143" s="25">
        <v>21.165559917922867</v>
      </c>
      <c r="BJ143" s="25">
        <v>21.330360460795244</v>
      </c>
      <c r="BK143" s="25">
        <v>22.171214276477436</v>
      </c>
      <c r="BL143" s="25">
        <v>22.170606165380548</v>
      </c>
      <c r="BM143" s="25">
        <v>22.179114128677661</v>
      </c>
    </row>
    <row r="144" spans="1:65" x14ac:dyDescent="0.25">
      <c r="A144" s="25" t="s">
        <v>1301</v>
      </c>
      <c r="B144" s="25" t="s">
        <v>588</v>
      </c>
      <c r="C144" s="25" t="s">
        <v>1446</v>
      </c>
      <c r="D144" s="25" t="s">
        <v>1447</v>
      </c>
      <c r="F144" s="25">
        <v>14.059238778905256</v>
      </c>
      <c r="G144" s="25">
        <v>14.127512449193738</v>
      </c>
      <c r="H144" s="25">
        <v>14.315331695580698</v>
      </c>
      <c r="I144" s="25">
        <v>14.402787379701584</v>
      </c>
      <c r="J144" s="25">
        <v>14.58280661445945</v>
      </c>
      <c r="K144" s="25">
        <v>14.620702684084488</v>
      </c>
      <c r="L144" s="25">
        <v>14.684193541663898</v>
      </c>
      <c r="M144" s="25">
        <v>14.697634217978337</v>
      </c>
      <c r="N144" s="25">
        <v>14.865582097577322</v>
      </c>
      <c r="O144" s="25">
        <v>14.834652502653663</v>
      </c>
      <c r="P144" s="25">
        <v>14.717666831930423</v>
      </c>
      <c r="Q144" s="25">
        <v>14.61078470375217</v>
      </c>
      <c r="R144" s="25">
        <v>14.934347418331871</v>
      </c>
      <c r="S144" s="25">
        <v>14.745866403387501</v>
      </c>
      <c r="T144" s="25">
        <v>14.758932398279653</v>
      </c>
      <c r="U144" s="25">
        <v>14.775053823746447</v>
      </c>
      <c r="V144" s="25">
        <v>14.549902508537764</v>
      </c>
      <c r="W144" s="25">
        <v>14.575540238822041</v>
      </c>
      <c r="X144" s="25">
        <v>14.576073469485193</v>
      </c>
      <c r="Y144" s="25">
        <v>14.584370538603816</v>
      </c>
      <c r="Z144" s="25">
        <v>14.451532115799752</v>
      </c>
      <c r="AA144" s="25">
        <v>14.633164983542864</v>
      </c>
      <c r="AB144" s="25">
        <v>14.532691529069387</v>
      </c>
      <c r="AC144" s="25">
        <v>14.820487635754056</v>
      </c>
      <c r="AD144" s="25">
        <v>15.053929194728873</v>
      </c>
      <c r="AE144" s="25">
        <v>15.249816811143853</v>
      </c>
      <c r="AF144" s="25">
        <v>15.384783890755212</v>
      </c>
      <c r="AG144" s="25">
        <v>15.38337189595919</v>
      </c>
      <c r="AH144" s="25">
        <v>15.449795373206525</v>
      </c>
      <c r="AI144" s="25">
        <v>15.389821854060658</v>
      </c>
      <c r="AJ144" s="25">
        <v>15.447209714395264</v>
      </c>
      <c r="AK144" s="25">
        <v>16.254750368634465</v>
      </c>
      <c r="AL144" s="25">
        <v>16.300280448885438</v>
      </c>
      <c r="AM144" s="25">
        <v>16.317623483081785</v>
      </c>
      <c r="AN144" s="25">
        <v>16.416307901785764</v>
      </c>
      <c r="AO144" s="25">
        <v>16.412665123321922</v>
      </c>
      <c r="AP144" s="25">
        <v>16.485438342553703</v>
      </c>
      <c r="AQ144" s="25">
        <v>16.522843024785487</v>
      </c>
      <c r="AR144" s="25">
        <v>16.617286416168863</v>
      </c>
      <c r="AS144" s="25">
        <v>16.51958117457799</v>
      </c>
      <c r="AT144" s="25">
        <v>16.450290913168509</v>
      </c>
      <c r="AU144" s="25">
        <v>16.497679024695245</v>
      </c>
      <c r="AV144" s="25">
        <v>16.644023185263372</v>
      </c>
      <c r="AW144" s="25">
        <v>16.700162603619919</v>
      </c>
      <c r="AX144" s="25">
        <v>16.673271798141087</v>
      </c>
      <c r="AY144" s="25">
        <v>16.647009104374629</v>
      </c>
      <c r="AZ144" s="25">
        <v>16.695703155770818</v>
      </c>
      <c r="BA144" s="25">
        <v>16.68702318461014</v>
      </c>
      <c r="BB144" s="25">
        <v>16.616189367929064</v>
      </c>
      <c r="BC144" s="25">
        <v>16.612295957680413</v>
      </c>
      <c r="BD144" s="25">
        <v>16.70376791292145</v>
      </c>
      <c r="BE144" s="25">
        <v>16.748743441227898</v>
      </c>
      <c r="BF144" s="25">
        <v>16.785501243276908</v>
      </c>
      <c r="BG144" s="25">
        <v>16.758212104455776</v>
      </c>
      <c r="BH144" s="25">
        <v>16.806589889129047</v>
      </c>
      <c r="BI144" s="25">
        <v>16.925555788706497</v>
      </c>
      <c r="BJ144" s="25">
        <v>17.002013882493699</v>
      </c>
      <c r="BK144" s="25">
        <v>17.002991340927249</v>
      </c>
      <c r="BL144" s="25">
        <v>16.938008410907294</v>
      </c>
      <c r="BM144" s="25">
        <v>17.013493261621015</v>
      </c>
    </row>
    <row r="145" spans="1:65" x14ac:dyDescent="0.25">
      <c r="A145" s="25" t="s">
        <v>1303</v>
      </c>
      <c r="B145" s="25" t="s">
        <v>1302</v>
      </c>
      <c r="C145" s="25" t="s">
        <v>1446</v>
      </c>
      <c r="D145" s="25" t="s">
        <v>1447</v>
      </c>
      <c r="F145" s="25">
        <v>9.0252418274044501</v>
      </c>
      <c r="G145" s="25">
        <v>9.0772381776207833</v>
      </c>
      <c r="H145" s="25">
        <v>9.1772965703364928</v>
      </c>
      <c r="I145" s="25">
        <v>9.2373484214998349</v>
      </c>
      <c r="J145" s="25">
        <v>9.3175882090799877</v>
      </c>
      <c r="K145" s="25">
        <v>9.3481552979458566</v>
      </c>
      <c r="L145" s="25">
        <v>9.3862250007730861</v>
      </c>
      <c r="M145" s="25">
        <v>9.4350164101190259</v>
      </c>
      <c r="N145" s="25">
        <v>9.5229888459446546</v>
      </c>
      <c r="O145" s="25">
        <v>9.4932426936645058</v>
      </c>
      <c r="P145" s="25">
        <v>9.4817598483745815</v>
      </c>
      <c r="Q145" s="25">
        <v>9.5038155299860776</v>
      </c>
      <c r="R145" s="25">
        <v>9.6316351887053937</v>
      </c>
      <c r="S145" s="25">
        <v>9.5957054761670797</v>
      </c>
      <c r="T145" s="25">
        <v>9.6021345126021096</v>
      </c>
      <c r="U145" s="25">
        <v>9.6649755325076381</v>
      </c>
      <c r="V145" s="25">
        <v>9.6452707544857983</v>
      </c>
      <c r="W145" s="25">
        <v>9.7059686323233194</v>
      </c>
      <c r="X145" s="25">
        <v>9.7553618925159444</v>
      </c>
      <c r="Y145" s="25">
        <v>9.7988181373672365</v>
      </c>
      <c r="Z145" s="25">
        <v>9.784585859625162</v>
      </c>
      <c r="AA145" s="25">
        <v>9.9216975435774408</v>
      </c>
      <c r="AB145" s="25">
        <v>9.9908915015356943</v>
      </c>
      <c r="AC145" s="25">
        <v>10.203382196919248</v>
      </c>
      <c r="AD145" s="25">
        <v>10.402041199401889</v>
      </c>
      <c r="AE145" s="25">
        <v>10.463444592627692</v>
      </c>
      <c r="AF145" s="25">
        <v>10.506773365651785</v>
      </c>
      <c r="AG145" s="25">
        <v>10.509359727364641</v>
      </c>
      <c r="AH145" s="25">
        <v>10.548470411013351</v>
      </c>
      <c r="AI145" s="25">
        <v>10.566831949350538</v>
      </c>
      <c r="AJ145" s="25">
        <v>10.615397683750061</v>
      </c>
      <c r="AK145" s="25">
        <v>10.536081114695575</v>
      </c>
      <c r="AL145" s="25">
        <v>10.530542429507289</v>
      </c>
      <c r="AM145" s="25">
        <v>10.503977550855263</v>
      </c>
      <c r="AN145" s="25">
        <v>10.52792857274472</v>
      </c>
      <c r="AO145" s="25">
        <v>10.522204437688794</v>
      </c>
      <c r="AP145" s="25">
        <v>10.557898418342642</v>
      </c>
      <c r="AQ145" s="25">
        <v>10.557217319740667</v>
      </c>
      <c r="AR145" s="25">
        <v>10.579949149895201</v>
      </c>
      <c r="AS145" s="25">
        <v>10.530913922657811</v>
      </c>
      <c r="AT145" s="25">
        <v>10.528700962206303</v>
      </c>
      <c r="AU145" s="25">
        <v>10.553781347271844</v>
      </c>
      <c r="AV145" s="25">
        <v>10.662365225325612</v>
      </c>
      <c r="AW145" s="25">
        <v>10.685904731428232</v>
      </c>
      <c r="AX145" s="25">
        <v>10.734335842158114</v>
      </c>
      <c r="AY145" s="25">
        <v>10.764446729986958</v>
      </c>
      <c r="AZ145" s="25">
        <v>10.811653248144788</v>
      </c>
      <c r="BA145" s="25">
        <v>10.808206936282311</v>
      </c>
      <c r="BB145" s="25">
        <v>10.817876935085371</v>
      </c>
      <c r="BC145" s="25">
        <v>10.889129810524357</v>
      </c>
      <c r="BD145" s="25">
        <v>10.93924710783611</v>
      </c>
      <c r="BE145" s="25">
        <v>11.013117887220767</v>
      </c>
      <c r="BF145" s="25">
        <v>11.049945572572915</v>
      </c>
      <c r="BG145" s="25">
        <v>11.039818994878543</v>
      </c>
      <c r="BH145" s="25">
        <v>11.048514079323777</v>
      </c>
      <c r="BI145" s="25">
        <v>11.072401103026769</v>
      </c>
      <c r="BJ145" s="25">
        <v>11.122366095940286</v>
      </c>
      <c r="BK145" s="25">
        <v>11.11041702289821</v>
      </c>
      <c r="BL145" s="25">
        <v>11.081433210607356</v>
      </c>
      <c r="BM145" s="25">
        <v>11.09723981594933</v>
      </c>
    </row>
    <row r="146" spans="1:65" x14ac:dyDescent="0.25">
      <c r="A146" s="25" t="s">
        <v>330</v>
      </c>
      <c r="B146" s="25" t="s">
        <v>225</v>
      </c>
      <c r="C146" s="25" t="s">
        <v>1446</v>
      </c>
      <c r="D146" s="25" t="s">
        <v>1447</v>
      </c>
      <c r="F146" s="25">
        <v>11.791831357048748</v>
      </c>
      <c r="G146" s="25">
        <v>11.627140974967062</v>
      </c>
      <c r="H146" s="25">
        <v>11.627140974967062</v>
      </c>
      <c r="I146" s="25">
        <v>11.693017127799736</v>
      </c>
      <c r="J146" s="25">
        <v>11.693017127799736</v>
      </c>
      <c r="K146" s="25">
        <v>11.857707509881422</v>
      </c>
      <c r="L146" s="25">
        <v>11.857707509881422</v>
      </c>
      <c r="M146" s="25">
        <v>12.022397891963109</v>
      </c>
      <c r="N146" s="25">
        <v>12.022397891963109</v>
      </c>
      <c r="O146" s="25">
        <v>12.121212121212121</v>
      </c>
      <c r="P146" s="25">
        <v>11.857707509881422</v>
      </c>
      <c r="Q146" s="25">
        <v>11.693017127799736</v>
      </c>
      <c r="R146" s="25">
        <v>11.693017127799736</v>
      </c>
      <c r="S146" s="25">
        <v>11.693017127799736</v>
      </c>
      <c r="T146" s="25">
        <v>12.252964426877471</v>
      </c>
      <c r="U146" s="25">
        <v>11.693017127799736</v>
      </c>
      <c r="V146" s="25">
        <v>9.4861660079051369</v>
      </c>
      <c r="W146" s="25">
        <v>9.5191040843214747</v>
      </c>
      <c r="X146" s="25">
        <v>10.046113306982871</v>
      </c>
      <c r="Y146" s="25">
        <v>9.6179183135704882</v>
      </c>
      <c r="Z146" s="25">
        <v>9.8155467720685099</v>
      </c>
      <c r="AA146" s="25">
        <v>9.4861660079051369</v>
      </c>
      <c r="AB146" s="25">
        <v>9.3214756258234512</v>
      </c>
      <c r="AC146" s="25">
        <v>9.7826086956521738</v>
      </c>
      <c r="AD146" s="25">
        <v>10.013175230566535</v>
      </c>
      <c r="AE146" s="25">
        <v>9.4532279314888008</v>
      </c>
      <c r="AF146" s="25">
        <v>10.737812911725955</v>
      </c>
      <c r="AG146" s="25">
        <v>11.16600790513834</v>
      </c>
      <c r="AH146" s="25">
        <v>9.9143610013175234</v>
      </c>
      <c r="AI146" s="25">
        <v>10.44137022397892</v>
      </c>
      <c r="AJ146" s="25">
        <v>10.507246376811594</v>
      </c>
      <c r="AK146" s="25">
        <v>10.935441370223979</v>
      </c>
      <c r="AL146" s="25">
        <v>10.869565217391305</v>
      </c>
      <c r="AM146" s="25">
        <v>10.704874835309617</v>
      </c>
      <c r="AN146" s="25">
        <v>10.540184453227932</v>
      </c>
      <c r="AO146" s="25">
        <v>10.606060606060606</v>
      </c>
      <c r="AP146" s="25">
        <v>10.704874835309617</v>
      </c>
      <c r="AQ146" s="25">
        <v>10.704874835309617</v>
      </c>
      <c r="AR146" s="25">
        <v>10.704874835309617</v>
      </c>
      <c r="AS146" s="25">
        <v>10.869565217391305</v>
      </c>
      <c r="AT146" s="25">
        <v>10.869565217391305</v>
      </c>
      <c r="AU146" s="25">
        <v>9.8814229249011856</v>
      </c>
      <c r="AV146" s="25">
        <v>9.8814229249011856</v>
      </c>
      <c r="AW146" s="25">
        <v>10.210803689064559</v>
      </c>
      <c r="AX146" s="25">
        <v>10.638998682476943</v>
      </c>
      <c r="AY146" s="25">
        <v>9.9802371541501991</v>
      </c>
      <c r="AZ146" s="25">
        <v>10.704874835309617</v>
      </c>
      <c r="BA146" s="25">
        <v>11.791831357048748</v>
      </c>
      <c r="BB146" s="25">
        <v>11.03425559947299</v>
      </c>
      <c r="BC146" s="25">
        <v>10.606060606060606</v>
      </c>
      <c r="BD146" s="25">
        <v>10.144927536231885</v>
      </c>
      <c r="BE146" s="25">
        <v>9.2654808959156796</v>
      </c>
      <c r="BF146" s="25">
        <v>8.1719367588932812</v>
      </c>
      <c r="BG146" s="25">
        <v>8.9690382081686426</v>
      </c>
      <c r="BH146" s="25">
        <v>7.2134387351778653</v>
      </c>
      <c r="BI146" s="25">
        <v>11.594202898550725</v>
      </c>
      <c r="BJ146" s="25">
        <v>13.636363636363635</v>
      </c>
      <c r="BK146" s="25">
        <v>14.140316205533596</v>
      </c>
      <c r="BL146" s="25">
        <v>4.5454545454545459</v>
      </c>
      <c r="BM146" s="25">
        <v>19.63109354413702</v>
      </c>
    </row>
    <row r="147" spans="1:65" x14ac:dyDescent="0.25">
      <c r="A147" s="25" t="s">
        <v>1305</v>
      </c>
      <c r="B147" s="25" t="s">
        <v>1304</v>
      </c>
      <c r="C147" s="25" t="s">
        <v>1446</v>
      </c>
      <c r="D147" s="25" t="s">
        <v>1447</v>
      </c>
      <c r="AK147" s="25">
        <v>9.4166976796420201</v>
      </c>
      <c r="AL147" s="25">
        <v>9.3176744847392658</v>
      </c>
      <c r="AM147" s="25">
        <v>9.2369800562485445</v>
      </c>
      <c r="AN147" s="25">
        <v>9.1453715807194556</v>
      </c>
      <c r="AO147" s="25">
        <v>9.0775699921681721</v>
      </c>
      <c r="AP147" s="25">
        <v>9.0991459768444845</v>
      </c>
      <c r="AQ147" s="25">
        <v>9.074004288091464</v>
      </c>
      <c r="AR147" s="25">
        <v>9.0473738761706084</v>
      </c>
      <c r="AS147" s="25">
        <v>9.0078570498148345</v>
      </c>
      <c r="AT147" s="25">
        <v>8.9847823238099043</v>
      </c>
      <c r="AU147" s="25">
        <v>8.9467982840166833</v>
      </c>
      <c r="AV147" s="25">
        <v>8.9388750860001416</v>
      </c>
      <c r="AW147" s="25">
        <v>8.9077140849326444</v>
      </c>
      <c r="AX147" s="25">
        <v>8.9043409223833265</v>
      </c>
      <c r="AY147" s="25">
        <v>8.9598996299051521</v>
      </c>
      <c r="AZ147" s="25">
        <v>8.9528549338757202</v>
      </c>
      <c r="BA147" s="25">
        <v>8.9929594858483242</v>
      </c>
      <c r="BB147" s="25">
        <v>9.0279693395970462</v>
      </c>
      <c r="BC147" s="25">
        <v>9.007053052560801</v>
      </c>
      <c r="BD147" s="25">
        <v>9.0267245308239641</v>
      </c>
      <c r="BE147" s="25">
        <v>9.0377712154984131</v>
      </c>
      <c r="BF147" s="25">
        <v>9.0552722978476172</v>
      </c>
      <c r="BG147" s="25">
        <v>9.054839179021311</v>
      </c>
      <c r="BH147" s="25">
        <v>9.0835430995772537</v>
      </c>
      <c r="BI147" s="25">
        <v>9.1048154487319835</v>
      </c>
      <c r="BJ147" s="25">
        <v>9.2211846724913258</v>
      </c>
      <c r="BK147" s="25">
        <v>9.2117068979539773</v>
      </c>
      <c r="BL147" s="25">
        <v>9.1830562333874592</v>
      </c>
      <c r="BM147" s="25">
        <v>9.1751071389399144</v>
      </c>
    </row>
    <row r="148" spans="1:65" x14ac:dyDescent="0.25">
      <c r="A148" s="25" t="s">
        <v>427</v>
      </c>
      <c r="B148" s="25" t="s">
        <v>115</v>
      </c>
      <c r="C148" s="25" t="s">
        <v>1446</v>
      </c>
      <c r="D148" s="25" t="s">
        <v>1447</v>
      </c>
      <c r="AK148" s="25">
        <v>46.027440970006381</v>
      </c>
      <c r="AL148" s="25">
        <v>45.118059987236755</v>
      </c>
      <c r="AM148" s="25">
        <v>41.320995532865346</v>
      </c>
      <c r="AN148" s="25">
        <v>45.724313975749844</v>
      </c>
      <c r="AO148" s="25">
        <v>45.724313975749844</v>
      </c>
      <c r="AP148" s="25">
        <v>45.915762603701339</v>
      </c>
      <c r="AQ148" s="25">
        <v>46.10721123165284</v>
      </c>
      <c r="AR148" s="25">
        <v>47.11231652839821</v>
      </c>
      <c r="AS148" s="25">
        <v>45.915762603701339</v>
      </c>
      <c r="AT148" s="25">
        <v>26.021059349074665</v>
      </c>
      <c r="AU148" s="25">
        <v>26.148691767708996</v>
      </c>
      <c r="AV148" s="25">
        <v>24.329929802169751</v>
      </c>
      <c r="AW148" s="25">
        <v>25.788130185067011</v>
      </c>
      <c r="AX148" s="25">
        <v>30.41640076579451</v>
      </c>
      <c r="AY148" s="25">
        <v>29.974473516273132</v>
      </c>
      <c r="AZ148" s="25">
        <v>29.285258455647735</v>
      </c>
      <c r="BA148" s="25">
        <v>29.700837654567213</v>
      </c>
      <c r="BB148" s="25">
        <v>32.767451136816909</v>
      </c>
      <c r="BC148" s="25">
        <v>33.943358595931393</v>
      </c>
      <c r="BD148" s="25">
        <v>34.874110476433607</v>
      </c>
      <c r="BE148" s="25">
        <v>36.067587835466064</v>
      </c>
      <c r="BF148" s="25">
        <v>36.545672118069405</v>
      </c>
      <c r="BG148" s="25">
        <v>37.513168395849959</v>
      </c>
      <c r="BH148" s="25">
        <v>34.667198723064644</v>
      </c>
      <c r="BI148" s="25">
        <v>34.207081510807448</v>
      </c>
      <c r="BJ148" s="25">
        <v>33.583435768905353</v>
      </c>
      <c r="BK148" s="25">
        <v>33.769758901484906</v>
      </c>
      <c r="BL148" s="25">
        <v>35.322580645161288</v>
      </c>
      <c r="BM148" s="25">
        <v>35.921430852762697</v>
      </c>
    </row>
    <row r="149" spans="1:65" x14ac:dyDescent="0.25">
      <c r="A149" s="25" t="s">
        <v>455</v>
      </c>
      <c r="B149" s="25" t="s">
        <v>120</v>
      </c>
      <c r="C149" s="25" t="s">
        <v>1446</v>
      </c>
      <c r="D149" s="25" t="s">
        <v>1447</v>
      </c>
      <c r="AS149" s="25">
        <v>24.082720259782633</v>
      </c>
      <c r="AT149" s="25">
        <v>24.082720259782633</v>
      </c>
      <c r="AU149" s="25">
        <v>24.082720259782633</v>
      </c>
      <c r="AV149" s="25">
        <v>24.082720259782633</v>
      </c>
      <c r="AW149" s="25">
        <v>24.082720259782633</v>
      </c>
      <c r="AX149" s="25">
        <v>23.30585831591868</v>
      </c>
      <c r="AY149" s="25">
        <v>23.30585831591868</v>
      </c>
      <c r="AZ149" s="25">
        <v>23.694289287850655</v>
      </c>
      <c r="BA149" s="25">
        <v>24.082720259782633</v>
      </c>
      <c r="BB149" s="25">
        <v>23.993381136238277</v>
      </c>
      <c r="BC149" s="25">
        <v>24.063298711186036</v>
      </c>
      <c r="BD149" s="25">
        <v>24.129331976414473</v>
      </c>
      <c r="BE149" s="25">
        <v>24.300241604064542</v>
      </c>
      <c r="BF149" s="25">
        <v>24.257514197152023</v>
      </c>
      <c r="BG149" s="25">
        <v>24.319663152661143</v>
      </c>
      <c r="BH149" s="25">
        <v>24.393465037328216</v>
      </c>
      <c r="BI149" s="25">
        <v>24.028339923712156</v>
      </c>
      <c r="BJ149" s="25">
        <v>24.09748063671605</v>
      </c>
      <c r="BK149" s="25">
        <v>24.12700139058288</v>
      </c>
      <c r="BL149" s="25">
        <v>24.066794589933423</v>
      </c>
      <c r="BM149" s="25">
        <v>24.133216286133791</v>
      </c>
    </row>
    <row r="150" spans="1:65" x14ac:dyDescent="0.25">
      <c r="A150" s="25" t="s">
        <v>426</v>
      </c>
      <c r="B150" s="25" t="s">
        <v>122</v>
      </c>
      <c r="C150" s="25" t="s">
        <v>1446</v>
      </c>
      <c r="D150" s="25" t="s">
        <v>1447</v>
      </c>
      <c r="AK150" s="25">
        <v>27.126488501775757</v>
      </c>
      <c r="AL150" s="25">
        <v>27.110418307165702</v>
      </c>
      <c r="AM150" s="25">
        <v>27.480032783197007</v>
      </c>
      <c r="AN150" s="25">
        <v>16.102334999276842</v>
      </c>
      <c r="AO150" s="25">
        <v>17.034406286660129</v>
      </c>
      <c r="AP150" s="25">
        <v>17.33973998425121</v>
      </c>
      <c r="AQ150" s="25">
        <v>17.018336092050074</v>
      </c>
      <c r="AR150" s="25">
        <v>15.86128208012599</v>
      </c>
      <c r="AS150" s="25">
        <v>15.588088771755027</v>
      </c>
      <c r="AT150" s="25">
        <v>15.395246436434345</v>
      </c>
      <c r="AU150" s="25">
        <v>15.636299355585196</v>
      </c>
      <c r="AV150" s="25">
        <v>15.379176241824288</v>
      </c>
      <c r="AW150" s="25">
        <v>16.214826361547239</v>
      </c>
      <c r="AX150" s="25">
        <v>17.548652514181949</v>
      </c>
      <c r="AY150" s="25">
        <v>19.364584505118358</v>
      </c>
      <c r="AZ150" s="25">
        <v>19.091391196747391</v>
      </c>
      <c r="BA150" s="25">
        <v>18.802127693766373</v>
      </c>
      <c r="BB150" s="25">
        <v>18.769987304546255</v>
      </c>
      <c r="BC150" s="25">
        <v>18.850338277596542</v>
      </c>
      <c r="BD150" s="25">
        <v>18.609285358445689</v>
      </c>
      <c r="BE150" s="25">
        <v>18.930689250646825</v>
      </c>
      <c r="BF150" s="25">
        <v>19.412795088948528</v>
      </c>
      <c r="BG150" s="25">
        <v>19.428865283558583</v>
      </c>
      <c r="BH150" s="25">
        <v>19.763125331447764</v>
      </c>
      <c r="BI150" s="25">
        <v>20.698410657753065</v>
      </c>
      <c r="BJ150" s="25">
        <v>20.730551046973179</v>
      </c>
      <c r="BK150" s="25">
        <v>20.810902020023462</v>
      </c>
      <c r="BL150" s="25">
        <v>21.196586690664823</v>
      </c>
      <c r="BM150" s="25">
        <v>21.4366061385184</v>
      </c>
    </row>
    <row r="151" spans="1:65" x14ac:dyDescent="0.25">
      <c r="A151" s="25" t="s">
        <v>358</v>
      </c>
      <c r="B151" s="25" t="s">
        <v>1306</v>
      </c>
      <c r="C151" s="25" t="s">
        <v>1446</v>
      </c>
      <c r="D151" s="25" t="s">
        <v>1447</v>
      </c>
    </row>
    <row r="152" spans="1:65" x14ac:dyDescent="0.25">
      <c r="A152" s="25" t="s">
        <v>485</v>
      </c>
      <c r="B152" s="25" t="s">
        <v>1307</v>
      </c>
      <c r="C152" s="25" t="s">
        <v>1446</v>
      </c>
      <c r="D152" s="25" t="s">
        <v>1447</v>
      </c>
    </row>
    <row r="153" spans="1:65" x14ac:dyDescent="0.25">
      <c r="A153" s="25" t="s">
        <v>324</v>
      </c>
      <c r="B153" s="25" t="s">
        <v>93</v>
      </c>
      <c r="C153" s="25" t="s">
        <v>1446</v>
      </c>
      <c r="D153" s="25" t="s">
        <v>1447</v>
      </c>
      <c r="F153" s="25">
        <v>14.76452928260967</v>
      </c>
      <c r="G153" s="25">
        <v>14.76452928260967</v>
      </c>
      <c r="H153" s="25">
        <v>14.898955952861048</v>
      </c>
      <c r="I153" s="25">
        <v>15.01097817807053</v>
      </c>
      <c r="J153" s="25">
        <v>15.235022628489492</v>
      </c>
      <c r="K153" s="25">
        <v>15.459067078908456</v>
      </c>
      <c r="L153" s="25">
        <v>15.459067078908456</v>
      </c>
      <c r="M153" s="25">
        <v>15.683111529327418</v>
      </c>
      <c r="N153" s="25">
        <v>15.683111529327418</v>
      </c>
      <c r="O153" s="25">
        <v>15.853385311645832</v>
      </c>
      <c r="P153" s="25">
        <v>15.916117757763141</v>
      </c>
      <c r="Q153" s="25">
        <v>15.976609759376259</v>
      </c>
      <c r="R153" s="25">
        <v>16.121442975576965</v>
      </c>
      <c r="S153" s="25">
        <v>16.132646202106208</v>
      </c>
      <c r="T153" s="25">
        <v>16.341026215550077</v>
      </c>
      <c r="U153" s="25">
        <v>16.390320412278736</v>
      </c>
      <c r="V153" s="25">
        <v>16.692807528568228</v>
      </c>
      <c r="W153" s="25">
        <v>17.158861752184627</v>
      </c>
      <c r="X153" s="25">
        <v>16.813802375084023</v>
      </c>
      <c r="Y153" s="25">
        <v>16.872059153036073</v>
      </c>
      <c r="Z153" s="25">
        <v>17.23056240197177</v>
      </c>
      <c r="AA153" s="25">
        <v>17.403092090522073</v>
      </c>
      <c r="AB153" s="25">
        <v>17.528568227649561</v>
      </c>
      <c r="AC153" s="25">
        <v>17.553215326013891</v>
      </c>
      <c r="AD153" s="25">
        <v>17.651803719471207</v>
      </c>
      <c r="AE153" s="25">
        <v>17.828814698633206</v>
      </c>
      <c r="AF153" s="25">
        <v>18.297109567555456</v>
      </c>
      <c r="AG153" s="25">
        <v>18.315034730002242</v>
      </c>
      <c r="AH153" s="25">
        <v>18.949137351557248</v>
      </c>
      <c r="AI153" s="25">
        <v>19.509298678019267</v>
      </c>
      <c r="AJ153" s="25">
        <v>19.53170513107775</v>
      </c>
      <c r="AK153" s="25">
        <v>20.017925162446783</v>
      </c>
      <c r="AL153" s="25">
        <v>20.163567107326909</v>
      </c>
      <c r="AM153" s="25">
        <v>20.44364777055792</v>
      </c>
      <c r="AN153" s="25">
        <v>19.98879677347076</v>
      </c>
      <c r="AO153" s="25">
        <v>20.380909701994174</v>
      </c>
      <c r="AP153" s="25">
        <v>20.120994846515796</v>
      </c>
      <c r="AQ153" s="25">
        <v>20.239749047725745</v>
      </c>
      <c r="AR153" s="25">
        <v>19.758010306968409</v>
      </c>
      <c r="AS153" s="25">
        <v>19.643737396370152</v>
      </c>
      <c r="AT153" s="25">
        <v>19.018597356038537</v>
      </c>
      <c r="AU153" s="25">
        <v>18.825901859735602</v>
      </c>
      <c r="AV153" s="25">
        <v>20.289043244454401</v>
      </c>
      <c r="AW153" s="25">
        <v>18.395697961012772</v>
      </c>
      <c r="AX153" s="25">
        <v>18.19852117409814</v>
      </c>
      <c r="AY153" s="25">
        <v>18.068563746358951</v>
      </c>
      <c r="AZ153" s="25">
        <v>18.070804391664801</v>
      </c>
      <c r="BA153" s="25">
        <v>18.041676002688774</v>
      </c>
      <c r="BB153" s="25">
        <v>18.013892000896259</v>
      </c>
      <c r="BC153" s="25">
        <v>17.318619762491597</v>
      </c>
      <c r="BD153" s="25">
        <v>17.485547837777279</v>
      </c>
      <c r="BE153" s="25">
        <v>18.030472776159534</v>
      </c>
      <c r="BF153" s="25">
        <v>18.21196504593323</v>
      </c>
      <c r="BG153" s="25">
        <v>17.031369034281873</v>
      </c>
      <c r="BH153" s="25">
        <v>16.798790051534844</v>
      </c>
      <c r="BI153" s="25">
        <v>18.420345059377098</v>
      </c>
      <c r="BJ153" s="25">
        <v>18.863453282545372</v>
      </c>
      <c r="BK153" s="25">
        <v>17.593930539995519</v>
      </c>
      <c r="BL153" s="25">
        <v>15.458131301814923</v>
      </c>
      <c r="BM153" s="25">
        <v>17.138695944431998</v>
      </c>
    </row>
    <row r="154" spans="1:65" x14ac:dyDescent="0.25">
      <c r="A154" s="25" t="s">
        <v>457</v>
      </c>
      <c r="B154" s="25" t="s">
        <v>456</v>
      </c>
      <c r="C154" s="25" t="s">
        <v>1446</v>
      </c>
      <c r="D154" s="25" t="s">
        <v>1447</v>
      </c>
    </row>
    <row r="155" spans="1:65" x14ac:dyDescent="0.25">
      <c r="A155" s="25" t="s">
        <v>412</v>
      </c>
      <c r="B155" s="25" t="s">
        <v>158</v>
      </c>
      <c r="C155" s="25" t="s">
        <v>1446</v>
      </c>
      <c r="D155" s="25" t="s">
        <v>1447</v>
      </c>
      <c r="AK155" s="25">
        <v>52.81411621539398</v>
      </c>
      <c r="AL155" s="25">
        <v>52.928679817905923</v>
      </c>
      <c r="AM155" s="25">
        <v>53.400121432908321</v>
      </c>
      <c r="AN155" s="25">
        <v>53.841481931369572</v>
      </c>
      <c r="AO155" s="25">
        <v>54.266626176738541</v>
      </c>
      <c r="AP155" s="25">
        <v>54.283110571081409</v>
      </c>
      <c r="AQ155" s="25">
        <v>54.633849893649341</v>
      </c>
      <c r="AR155" s="25">
        <v>55.075987841945285</v>
      </c>
      <c r="AS155" s="25">
        <v>55.565693430656935</v>
      </c>
      <c r="AT155" s="25">
        <v>56.234793187347933</v>
      </c>
      <c r="AU155" s="25">
        <v>56.052311435523116</v>
      </c>
      <c r="AV155" s="25">
        <v>56.130209917858231</v>
      </c>
      <c r="AW155" s="25">
        <v>55.961070559610704</v>
      </c>
      <c r="AX155" s="25">
        <v>55.731225296442688</v>
      </c>
      <c r="AY155" s="25">
        <v>55.335968379446641</v>
      </c>
      <c r="AZ155" s="25">
        <v>55.39677713590757</v>
      </c>
      <c r="BA155" s="25">
        <v>55.366372757677105</v>
      </c>
      <c r="BB155" s="25">
        <v>55.24475524475524</v>
      </c>
      <c r="BC155" s="25">
        <v>55.19025875190259</v>
      </c>
      <c r="BD155" s="25">
        <v>55.12937595129376</v>
      </c>
      <c r="BE155" s="25">
        <v>55.203895313451</v>
      </c>
      <c r="BF155" s="25">
        <v>55.231143552311437</v>
      </c>
      <c r="BG155" s="25">
        <v>52.554744525547449</v>
      </c>
      <c r="BH155" s="25">
        <v>52.706812652068123</v>
      </c>
      <c r="BI155" s="25">
        <v>52.858880778588812</v>
      </c>
      <c r="BJ155" s="25">
        <v>52.842809364548494</v>
      </c>
      <c r="BK155" s="25">
        <v>51.138350570011525</v>
      </c>
      <c r="BL155" s="25">
        <v>51.386764540426142</v>
      </c>
      <c r="BM155" s="25">
        <v>51.689848743788893</v>
      </c>
    </row>
    <row r="156" spans="1:65" x14ac:dyDescent="0.25">
      <c r="A156" s="25" t="s">
        <v>295</v>
      </c>
      <c r="B156" s="25" t="s">
        <v>196</v>
      </c>
      <c r="C156" s="25" t="s">
        <v>1446</v>
      </c>
      <c r="D156" s="25" t="s">
        <v>1447</v>
      </c>
      <c r="F156" s="25">
        <v>3.310176428104687</v>
      </c>
      <c r="G156" s="25">
        <v>3.3359700106613475</v>
      </c>
      <c r="H156" s="25">
        <v>3.3617635932180074</v>
      </c>
      <c r="I156" s="25">
        <v>3.387557175774667</v>
      </c>
      <c r="J156" s="25">
        <v>3.4133507583313274</v>
      </c>
      <c r="K156" s="25">
        <v>3.4391443408879869</v>
      </c>
      <c r="L156" s="25">
        <v>3.4649379234446469</v>
      </c>
      <c r="M156" s="25">
        <v>3.4907315060013073</v>
      </c>
      <c r="N156" s="25">
        <v>3.5251229494101866</v>
      </c>
      <c r="O156" s="25">
        <v>3.5423186711146268</v>
      </c>
      <c r="P156" s="25">
        <v>3.5595143928190667</v>
      </c>
      <c r="Q156" s="25">
        <v>3.5939058362279468</v>
      </c>
      <c r="R156" s="25">
        <v>3.6111015579323862</v>
      </c>
      <c r="S156" s="25">
        <v>3.6523712900230425</v>
      </c>
      <c r="T156" s="25">
        <v>3.9481377033394089</v>
      </c>
      <c r="U156" s="25">
        <v>3.9361006981463014</v>
      </c>
      <c r="V156" s="25">
        <v>4.200914812394676</v>
      </c>
      <c r="W156" s="25">
        <v>4.2989304261099832</v>
      </c>
      <c r="X156" s="25">
        <v>4.3333218695188638</v>
      </c>
      <c r="Y156" s="25">
        <v>4.3677133129277435</v>
      </c>
      <c r="Z156" s="25">
        <v>4.402104756336624</v>
      </c>
      <c r="AA156" s="25">
        <v>4.4193004780410634</v>
      </c>
      <c r="AB156" s="25">
        <v>4.4708876431543834</v>
      </c>
      <c r="AC156" s="25">
        <v>4.505279086563263</v>
      </c>
      <c r="AD156" s="25">
        <v>4.556866251676583</v>
      </c>
      <c r="AE156" s="25">
        <v>4.5912576950854627</v>
      </c>
      <c r="AF156" s="25">
        <v>4.6084534167899021</v>
      </c>
      <c r="AG156" s="25">
        <v>4.6428448601987826</v>
      </c>
      <c r="AH156" s="25">
        <v>4.660040581903222</v>
      </c>
      <c r="AI156" s="25">
        <v>4.6772363036076623</v>
      </c>
      <c r="AJ156" s="25">
        <v>4.7288234687209822</v>
      </c>
      <c r="AK156" s="25">
        <v>4.7804106338343022</v>
      </c>
      <c r="AL156" s="25">
        <v>4.9867592942875811</v>
      </c>
      <c r="AM156" s="25">
        <v>4.9867592942875811</v>
      </c>
      <c r="AN156" s="25">
        <v>4.9867592942875811</v>
      </c>
      <c r="AO156" s="25">
        <v>4.9867592942875811</v>
      </c>
      <c r="AP156" s="25">
        <v>4.9867592942875811</v>
      </c>
      <c r="AQ156" s="25">
        <v>4.9867592942875811</v>
      </c>
      <c r="AR156" s="25">
        <v>4.9867592942875811</v>
      </c>
      <c r="AS156" s="25">
        <v>4.9867592942875811</v>
      </c>
      <c r="AT156" s="25">
        <v>5.0727379028097808</v>
      </c>
      <c r="AU156" s="25">
        <v>5.0727379028097808</v>
      </c>
      <c r="AV156" s="25">
        <v>5.0727379028097808</v>
      </c>
      <c r="AW156" s="25">
        <v>5.0727379028097808</v>
      </c>
      <c r="AX156" s="25">
        <v>5.1587165113319813</v>
      </c>
      <c r="AY156" s="25">
        <v>5.1587165113319813</v>
      </c>
      <c r="AZ156" s="25">
        <v>5.1587165113319813</v>
      </c>
      <c r="BA156" s="25">
        <v>5.1587165113319813</v>
      </c>
      <c r="BB156" s="25">
        <v>5.1587165113319813</v>
      </c>
      <c r="BC156" s="25">
        <v>5.1587165113319813</v>
      </c>
      <c r="BD156" s="25">
        <v>5.1564554525219366</v>
      </c>
      <c r="BE156" s="25">
        <v>5.1564554525219366</v>
      </c>
      <c r="BF156" s="25">
        <v>5.1564111378480577</v>
      </c>
      <c r="BG156" s="25">
        <v>5.1564111378480577</v>
      </c>
      <c r="BH156" s="25">
        <v>5.1564111378480577</v>
      </c>
      <c r="BI156" s="25">
        <v>5.1564111378480577</v>
      </c>
      <c r="BJ156" s="25">
        <v>5.1564111378480577</v>
      </c>
      <c r="BK156" s="25">
        <v>5.1564111378480577</v>
      </c>
      <c r="BL156" s="25">
        <v>5.1564111378480577</v>
      </c>
      <c r="BM156" s="25">
        <v>5.1564111378480577</v>
      </c>
    </row>
    <row r="157" spans="1:65" x14ac:dyDescent="0.25">
      <c r="A157" s="25" t="s">
        <v>369</v>
      </c>
      <c r="B157" s="25" t="s">
        <v>212</v>
      </c>
      <c r="C157" s="25" t="s">
        <v>1446</v>
      </c>
      <c r="D157" s="25" t="s">
        <v>1447</v>
      </c>
      <c r="F157" s="25">
        <v>6.666666666666667</v>
      </c>
      <c r="G157" s="25">
        <v>6.666666666666667</v>
      </c>
      <c r="H157" s="25">
        <v>6.666666666666667</v>
      </c>
      <c r="I157" s="25">
        <v>6.666666666666667</v>
      </c>
      <c r="J157" s="25">
        <v>6.666666666666667</v>
      </c>
      <c r="K157" s="25">
        <v>6.666666666666667</v>
      </c>
      <c r="L157" s="25">
        <v>6.666666666666667</v>
      </c>
      <c r="M157" s="25">
        <v>6.666666666666667</v>
      </c>
      <c r="N157" s="25">
        <v>6.666666666666667</v>
      </c>
      <c r="O157" s="25">
        <v>6.666666666666667</v>
      </c>
      <c r="P157" s="25">
        <v>10</v>
      </c>
      <c r="Q157" s="25">
        <v>10</v>
      </c>
      <c r="R157" s="25">
        <v>10</v>
      </c>
      <c r="S157" s="25">
        <v>10</v>
      </c>
      <c r="T157" s="25">
        <v>10</v>
      </c>
      <c r="U157" s="25">
        <v>10</v>
      </c>
      <c r="V157" s="25">
        <v>10</v>
      </c>
      <c r="W157" s="25">
        <v>10</v>
      </c>
      <c r="X157" s="25">
        <v>10</v>
      </c>
      <c r="Y157" s="25">
        <v>10</v>
      </c>
      <c r="Z157" s="25">
        <v>10</v>
      </c>
      <c r="AA157" s="25">
        <v>10</v>
      </c>
      <c r="AB157" s="25">
        <v>10</v>
      </c>
      <c r="AC157" s="25">
        <v>10</v>
      </c>
      <c r="AD157" s="25">
        <v>10</v>
      </c>
      <c r="AE157" s="25">
        <v>10</v>
      </c>
      <c r="AF157" s="25">
        <v>10</v>
      </c>
      <c r="AG157" s="25">
        <v>10</v>
      </c>
      <c r="AH157" s="25">
        <v>10</v>
      </c>
      <c r="AI157" s="25">
        <v>10</v>
      </c>
      <c r="AJ157" s="25">
        <v>10</v>
      </c>
      <c r="AK157" s="25">
        <v>10</v>
      </c>
      <c r="AL157" s="25">
        <v>10</v>
      </c>
      <c r="AM157" s="25">
        <v>10</v>
      </c>
      <c r="AN157" s="25">
        <v>10</v>
      </c>
      <c r="AO157" s="25">
        <v>10</v>
      </c>
      <c r="AP157" s="25">
        <v>10</v>
      </c>
      <c r="AQ157" s="25">
        <v>10</v>
      </c>
      <c r="AR157" s="25">
        <v>10</v>
      </c>
      <c r="AS157" s="25">
        <v>10</v>
      </c>
      <c r="AT157" s="25">
        <v>10</v>
      </c>
      <c r="AU157" s="25">
        <v>10</v>
      </c>
      <c r="AV157" s="25">
        <v>10</v>
      </c>
      <c r="AW157" s="25">
        <v>10</v>
      </c>
      <c r="AX157" s="25">
        <v>10</v>
      </c>
      <c r="AY157" s="25">
        <v>10</v>
      </c>
      <c r="AZ157" s="25">
        <v>10</v>
      </c>
      <c r="BA157" s="25">
        <v>10</v>
      </c>
      <c r="BB157" s="25">
        <v>10</v>
      </c>
      <c r="BC157" s="25">
        <v>13</v>
      </c>
      <c r="BD157" s="25">
        <v>13</v>
      </c>
      <c r="BE157" s="25">
        <v>13</v>
      </c>
      <c r="BF157" s="25">
        <v>13</v>
      </c>
      <c r="BG157" s="25">
        <v>13</v>
      </c>
      <c r="BH157" s="25">
        <v>13</v>
      </c>
      <c r="BI157" s="25">
        <v>13</v>
      </c>
      <c r="BJ157" s="25">
        <v>13</v>
      </c>
      <c r="BK157" s="25">
        <v>13</v>
      </c>
      <c r="BL157" s="25">
        <v>13</v>
      </c>
      <c r="BM157" s="25">
        <v>13</v>
      </c>
    </row>
    <row r="158" spans="1:65" x14ac:dyDescent="0.25">
      <c r="A158" s="25" t="s">
        <v>926</v>
      </c>
      <c r="B158" s="25" t="s">
        <v>45</v>
      </c>
      <c r="C158" s="25" t="s">
        <v>1446</v>
      </c>
      <c r="D158" s="25" t="s">
        <v>1447</v>
      </c>
      <c r="F158" s="25">
        <v>4.3999476228524701</v>
      </c>
      <c r="G158" s="25">
        <v>4.3925542499868611</v>
      </c>
      <c r="H158" s="25">
        <v>4.4052922297432717</v>
      </c>
      <c r="I158" s="25">
        <v>4.431035419600633</v>
      </c>
      <c r="J158" s="25">
        <v>4.46301398416393</v>
      </c>
      <c r="K158" s="25">
        <v>4.4455549349873111</v>
      </c>
      <c r="L158" s="25">
        <v>4.4636375216345234</v>
      </c>
      <c r="M158" s="25">
        <v>4.4492961598108725</v>
      </c>
      <c r="N158" s="25">
        <v>4.4618559860042559</v>
      </c>
      <c r="O158" s="25">
        <v>4.4805621101220616</v>
      </c>
      <c r="P158" s="25">
        <v>4.5397090930469339</v>
      </c>
      <c r="Q158" s="25">
        <v>4.6373372455855773</v>
      </c>
      <c r="R158" s="25">
        <v>4.7004203548297161</v>
      </c>
      <c r="S158" s="25">
        <v>4.686524327401095</v>
      </c>
      <c r="T158" s="25">
        <v>4.6366411520163044</v>
      </c>
      <c r="U158" s="25">
        <v>4.6284460589173744</v>
      </c>
      <c r="V158" s="25">
        <v>4.5771376499501617</v>
      </c>
      <c r="W158" s="25">
        <v>4.5256510867851452</v>
      </c>
      <c r="X158" s="25">
        <v>4.6043952422139931</v>
      </c>
      <c r="Y158" s="25">
        <v>4.3958657536857872</v>
      </c>
      <c r="Z158" s="25">
        <v>4.4708330401212164</v>
      </c>
      <c r="AA158" s="25">
        <v>4.5333420035042931</v>
      </c>
      <c r="AB158" s="25">
        <v>4.5343574824317692</v>
      </c>
      <c r="AC158" s="25">
        <v>4.5945397519915412</v>
      </c>
      <c r="AD158" s="25">
        <v>4.6369796449921301</v>
      </c>
      <c r="AE158" s="25">
        <v>4.6821417341351461</v>
      </c>
      <c r="AF158" s="25">
        <v>4.7422865913133796</v>
      </c>
      <c r="AG158" s="25">
        <v>4.7631306324563099</v>
      </c>
      <c r="AH158" s="25">
        <v>4.755897572025515</v>
      </c>
      <c r="AI158" s="25">
        <v>4.7823000241398939</v>
      </c>
      <c r="AJ158" s="25">
        <v>4.9736554479999073</v>
      </c>
      <c r="AK158" s="25">
        <v>5.0677635007237498</v>
      </c>
      <c r="AL158" s="25">
        <v>5.1583725643024163</v>
      </c>
      <c r="AM158" s="25">
        <v>5.1049691571094531</v>
      </c>
      <c r="AN158" s="25">
        <v>5.0982295958133834</v>
      </c>
      <c r="AO158" s="25">
        <v>5.0810787217459081</v>
      </c>
      <c r="AP158" s="25">
        <v>4.9989016813272462</v>
      </c>
      <c r="AQ158" s="25">
        <v>5.0303191181382916</v>
      </c>
      <c r="AR158" s="25">
        <v>4.9699588019151539</v>
      </c>
      <c r="AS158" s="25">
        <v>4.7652599933192299</v>
      </c>
      <c r="AT158" s="25">
        <v>4.8350339605834538</v>
      </c>
      <c r="AU158" s="25">
        <v>4.8704331366217568</v>
      </c>
      <c r="AV158" s="25">
        <v>4.9103470760470938</v>
      </c>
      <c r="AW158" s="25">
        <v>4.8584276228703569</v>
      </c>
      <c r="AX158" s="25">
        <v>4.8759182866310296</v>
      </c>
      <c r="AY158" s="25">
        <v>4.8530749243060614</v>
      </c>
      <c r="AZ158" s="25">
        <v>4.8745562815390855</v>
      </c>
      <c r="BA158" s="25">
        <v>4.6648720488573119</v>
      </c>
      <c r="BB158" s="25">
        <v>4.6278180449319075</v>
      </c>
      <c r="BC158" s="25">
        <v>4.6279728095390071</v>
      </c>
      <c r="BD158" s="25">
        <v>4.626469453289114</v>
      </c>
      <c r="BE158" s="25">
        <v>4.6415034324840851</v>
      </c>
      <c r="BF158" s="25">
        <v>4.6299447104448559</v>
      </c>
      <c r="BG158" s="25">
        <v>4.6183368425385707</v>
      </c>
      <c r="BH158" s="25">
        <v>4.6280870670754455</v>
      </c>
      <c r="BI158" s="25">
        <v>4.6764481864056968</v>
      </c>
      <c r="BJ158" s="25">
        <v>4.7662582689680004</v>
      </c>
      <c r="BK158" s="25">
        <v>4.7684577611891994</v>
      </c>
      <c r="BL158" s="25">
        <v>4.7071595739578465</v>
      </c>
      <c r="BM158" s="25">
        <v>4.7860699834574119</v>
      </c>
    </row>
    <row r="159" spans="1:65" x14ac:dyDescent="0.25">
      <c r="A159" s="25" t="s">
        <v>498</v>
      </c>
      <c r="B159" s="25" t="s">
        <v>57</v>
      </c>
      <c r="C159" s="25" t="s">
        <v>1446</v>
      </c>
      <c r="D159" s="25" t="s">
        <v>1447</v>
      </c>
      <c r="F159" s="25">
        <v>10.034723115306464</v>
      </c>
      <c r="G159" s="25">
        <v>9.9488155559556581</v>
      </c>
      <c r="H159" s="25">
        <v>9.9076622341109601</v>
      </c>
      <c r="I159" s="25">
        <v>9.8665089122662621</v>
      </c>
      <c r="J159" s="25">
        <v>9.8253555904215641</v>
      </c>
      <c r="K159" s="25">
        <v>9.7842022685768661</v>
      </c>
      <c r="L159" s="25">
        <v>9.737904781501582</v>
      </c>
      <c r="M159" s="25">
        <v>9.696751459656884</v>
      </c>
      <c r="N159" s="25">
        <v>9.655598137812186</v>
      </c>
      <c r="O159" s="25">
        <v>9.098999459862652</v>
      </c>
      <c r="P159" s="25">
        <v>9.0995138763857089</v>
      </c>
      <c r="Q159" s="25">
        <v>9.0969417937704158</v>
      </c>
      <c r="R159" s="25">
        <v>9.1149463720774726</v>
      </c>
      <c r="S159" s="25">
        <v>9.098999459862652</v>
      </c>
      <c r="T159" s="25">
        <v>9.1113454564160605</v>
      </c>
      <c r="U159" s="25">
        <v>9.123691452969469</v>
      </c>
      <c r="V159" s="25">
        <v>9.1473546130301706</v>
      </c>
      <c r="W159" s="25">
        <v>9.1488978625993465</v>
      </c>
      <c r="X159" s="25">
        <v>9.0460145579876023</v>
      </c>
      <c r="Y159" s="25">
        <v>9.0845957972170073</v>
      </c>
      <c r="Z159" s="25">
        <v>9.0532163893104247</v>
      </c>
      <c r="AA159" s="25">
        <v>9.1540420278299344</v>
      </c>
      <c r="AB159" s="25">
        <v>9.4282260346202325</v>
      </c>
      <c r="AC159" s="25">
        <v>9.3834717971141242</v>
      </c>
      <c r="AD159" s="25">
        <v>9.5840942411070245</v>
      </c>
      <c r="AE159" s="25">
        <v>9.4364566989891721</v>
      </c>
      <c r="AF159" s="25">
        <v>9.8942874045114326</v>
      </c>
      <c r="AG159" s="25">
        <v>10.132976671210679</v>
      </c>
      <c r="AH159" s="25">
        <v>10.625787700300934</v>
      </c>
      <c r="AI159" s="25">
        <v>11.167468299081767</v>
      </c>
      <c r="AJ159" s="25">
        <v>11.534761696545694</v>
      </c>
      <c r="AK159" s="25">
        <v>11.537848195684045</v>
      </c>
      <c r="AL159" s="25">
        <v>11.590318681036035</v>
      </c>
      <c r="AM159" s="25">
        <v>11.599578178451091</v>
      </c>
      <c r="AN159" s="25">
        <v>11.605236760204738</v>
      </c>
      <c r="AO159" s="25">
        <v>11.686000154324958</v>
      </c>
      <c r="AP159" s="25">
        <v>11.720980477892951</v>
      </c>
      <c r="AQ159" s="25">
        <v>11.744643637953651</v>
      </c>
      <c r="AR159" s="25">
        <v>11.789397875459761</v>
      </c>
      <c r="AS159" s="25">
        <v>11.782710460659997</v>
      </c>
      <c r="AT159" s="25">
        <v>11.909256925332441</v>
      </c>
      <c r="AU159" s="25">
        <v>11.926232670593381</v>
      </c>
      <c r="AV159" s="25">
        <v>12.16697960338486</v>
      </c>
      <c r="AW159" s="25">
        <v>11.941665166285141</v>
      </c>
      <c r="AX159" s="25">
        <v>11.983847321175956</v>
      </c>
      <c r="AY159" s="25">
        <v>12.01831322822089</v>
      </c>
      <c r="AZ159" s="25">
        <v>12.09856220581805</v>
      </c>
      <c r="BA159" s="25">
        <v>11.988991486406544</v>
      </c>
      <c r="BB159" s="25">
        <v>11.905656009671031</v>
      </c>
      <c r="BC159" s="25">
        <v>11.79711412330564</v>
      </c>
      <c r="BD159" s="25">
        <v>11.685485737801898</v>
      </c>
      <c r="BE159" s="25">
        <v>11.601121428020269</v>
      </c>
      <c r="BF159" s="25">
        <v>11.569742020113686</v>
      </c>
      <c r="BG159" s="25">
        <v>11.399984567504308</v>
      </c>
      <c r="BH159" s="25">
        <v>11.341855500398673</v>
      </c>
      <c r="BI159" s="25">
        <v>11.188044960004115</v>
      </c>
      <c r="BJ159" s="25">
        <v>10.420535507600503</v>
      </c>
      <c r="BK159" s="25">
        <v>10.236888808868541</v>
      </c>
      <c r="BL159" s="25">
        <v>9.9796805473391803</v>
      </c>
      <c r="BM159" s="25">
        <v>10.324854034311583</v>
      </c>
    </row>
    <row r="160" spans="1:65" x14ac:dyDescent="0.25">
      <c r="A160" s="25" t="s">
        <v>531</v>
      </c>
      <c r="B160" s="25" t="s">
        <v>130</v>
      </c>
      <c r="C160" s="25" t="s">
        <v>1446</v>
      </c>
      <c r="D160" s="25" t="s">
        <v>1447</v>
      </c>
      <c r="AJ160" s="25">
        <v>5.5555555555555554</v>
      </c>
      <c r="AK160" s="25">
        <v>5.5555555555555554</v>
      </c>
      <c r="AL160" s="25">
        <v>5.5555555555555554</v>
      </c>
      <c r="AM160" s="25">
        <v>5.5555555555555554</v>
      </c>
      <c r="AN160" s="25">
        <v>5.5555555555555554</v>
      </c>
      <c r="AO160" s="25">
        <v>5.5555555555555554</v>
      </c>
      <c r="AP160" s="25">
        <v>5.5555555555555554</v>
      </c>
      <c r="AQ160" s="25">
        <v>5.5555555555555554</v>
      </c>
      <c r="AR160" s="25">
        <v>5.5555555555555554</v>
      </c>
      <c r="AS160" s="25">
        <v>5.5555555555555554</v>
      </c>
      <c r="AT160" s="25">
        <v>5.5555555555555554</v>
      </c>
      <c r="AU160" s="25">
        <v>5.5555555555555554</v>
      </c>
      <c r="AV160" s="25">
        <v>5.5555555555555554</v>
      </c>
      <c r="AW160" s="25">
        <v>11.111111111111111</v>
      </c>
      <c r="AX160" s="25">
        <v>11.111111111111111</v>
      </c>
      <c r="AY160" s="25">
        <v>11.111111111111111</v>
      </c>
      <c r="AZ160" s="25">
        <v>11.111111111111111</v>
      </c>
      <c r="BA160" s="25">
        <v>11.111111111111111</v>
      </c>
      <c r="BB160" s="25">
        <v>11.111111111111111</v>
      </c>
      <c r="BC160" s="25">
        <v>11.111111111111111</v>
      </c>
      <c r="BD160" s="25">
        <v>11.111111111111111</v>
      </c>
      <c r="BE160" s="25">
        <v>11.111111111111111</v>
      </c>
      <c r="BF160" s="25">
        <v>11.111111111111111</v>
      </c>
      <c r="BG160" s="25">
        <v>11.111111111111111</v>
      </c>
      <c r="BH160" s="25">
        <v>11.111111111111111</v>
      </c>
      <c r="BI160" s="25">
        <v>11.111111111111111</v>
      </c>
      <c r="BJ160" s="25">
        <v>11.111111111111111</v>
      </c>
      <c r="BK160" s="25">
        <v>11.111111111111111</v>
      </c>
      <c r="BL160" s="25">
        <v>11.111111111111111</v>
      </c>
      <c r="BM160" s="25">
        <v>11.111111111111111</v>
      </c>
    </row>
    <row r="161" spans="1:65" x14ac:dyDescent="0.25">
      <c r="A161" s="25" t="s">
        <v>1309</v>
      </c>
      <c r="B161" s="25" t="s">
        <v>1308</v>
      </c>
      <c r="C161" s="25" t="s">
        <v>1446</v>
      </c>
      <c r="D161" s="25" t="s">
        <v>1447</v>
      </c>
      <c r="F161" s="25">
        <v>9.9878586035997188</v>
      </c>
      <c r="G161" s="25">
        <v>10.037964263411297</v>
      </c>
      <c r="H161" s="25">
        <v>10.154080204342362</v>
      </c>
      <c r="I161" s="25">
        <v>10.214865309628852</v>
      </c>
      <c r="J161" s="25">
        <v>10.305961981042483</v>
      </c>
      <c r="K161" s="25">
        <v>10.346890817609268</v>
      </c>
      <c r="L161" s="25">
        <v>10.390517909399662</v>
      </c>
      <c r="M161" s="25">
        <v>10.436949589854663</v>
      </c>
      <c r="N161" s="25">
        <v>10.533492582397175</v>
      </c>
      <c r="O161" s="25">
        <v>10.508728725098472</v>
      </c>
      <c r="P161" s="25">
        <v>10.480862298213308</v>
      </c>
      <c r="Q161" s="25">
        <v>10.494846205505665</v>
      </c>
      <c r="R161" s="25">
        <v>10.661638315446289</v>
      </c>
      <c r="S161" s="25">
        <v>10.624342570431519</v>
      </c>
      <c r="T161" s="25">
        <v>10.633181741236953</v>
      </c>
      <c r="U161" s="25">
        <v>10.699214929934623</v>
      </c>
      <c r="V161" s="25">
        <v>10.674376349808583</v>
      </c>
      <c r="W161" s="25">
        <v>10.745291676480047</v>
      </c>
      <c r="X161" s="25">
        <v>10.808597901071932</v>
      </c>
      <c r="Y161" s="25">
        <v>10.860088861449233</v>
      </c>
      <c r="Z161" s="25">
        <v>10.847498468691422</v>
      </c>
      <c r="AA161" s="25">
        <v>11.017974587806025</v>
      </c>
      <c r="AB161" s="25">
        <v>11.10048342213862</v>
      </c>
      <c r="AC161" s="25">
        <v>11.372452631887558</v>
      </c>
      <c r="AD161" s="25">
        <v>11.621672732576739</v>
      </c>
      <c r="AE161" s="25">
        <v>11.696065106788375</v>
      </c>
      <c r="AF161" s="25">
        <v>11.756472777130542</v>
      </c>
      <c r="AG161" s="25">
        <v>11.75368924818317</v>
      </c>
      <c r="AH161" s="25">
        <v>11.796857079751142</v>
      </c>
      <c r="AI161" s="25">
        <v>11.793066736485612</v>
      </c>
      <c r="AJ161" s="25">
        <v>11.836231730417749</v>
      </c>
      <c r="AK161" s="25">
        <v>11.395034567929569</v>
      </c>
      <c r="AL161" s="25">
        <v>11.353362825781369</v>
      </c>
      <c r="AM161" s="25">
        <v>11.31975837740802</v>
      </c>
      <c r="AN161" s="25">
        <v>11.317559975946322</v>
      </c>
      <c r="AO161" s="25">
        <v>11.28405982311814</v>
      </c>
      <c r="AP161" s="25">
        <v>11.31784768705556</v>
      </c>
      <c r="AQ161" s="25">
        <v>11.313039160012917</v>
      </c>
      <c r="AR161" s="25">
        <v>11.337416591283736</v>
      </c>
      <c r="AS161" s="25">
        <v>11.281141088283402</v>
      </c>
      <c r="AT161" s="25">
        <v>11.255429168376203</v>
      </c>
      <c r="AU161" s="25">
        <v>11.267803833036233</v>
      </c>
      <c r="AV161" s="25">
        <v>11.329254281778557</v>
      </c>
      <c r="AW161" s="25">
        <v>11.367182893880821</v>
      </c>
      <c r="AX161" s="25">
        <v>11.39099726301945</v>
      </c>
      <c r="AY161" s="25">
        <v>11.413156632245471</v>
      </c>
      <c r="AZ161" s="25">
        <v>11.444848780612178</v>
      </c>
      <c r="BA161" s="25">
        <v>11.416177581020762</v>
      </c>
      <c r="BB161" s="25">
        <v>11.385981617925523</v>
      </c>
      <c r="BC161" s="25">
        <v>11.43089804806681</v>
      </c>
      <c r="BD161" s="25">
        <v>11.456135587407456</v>
      </c>
      <c r="BE161" s="25">
        <v>11.492812070044813</v>
      </c>
      <c r="BF161" s="25">
        <v>11.515211592821059</v>
      </c>
      <c r="BG161" s="25">
        <v>11.495532210621949</v>
      </c>
      <c r="BH161" s="25">
        <v>11.500127455153324</v>
      </c>
      <c r="BI161" s="25">
        <v>11.513355070393498</v>
      </c>
      <c r="BJ161" s="25">
        <v>11.558134209513625</v>
      </c>
      <c r="BK161" s="25">
        <v>11.533639878180725</v>
      </c>
      <c r="BL161" s="25">
        <v>11.496636743874525</v>
      </c>
      <c r="BM161" s="25">
        <v>11.517648262120336</v>
      </c>
    </row>
    <row r="162" spans="1:65" x14ac:dyDescent="0.25">
      <c r="A162" s="25" t="s">
        <v>442</v>
      </c>
      <c r="B162" s="25" t="s">
        <v>143</v>
      </c>
      <c r="C162" s="25" t="s">
        <v>1446</v>
      </c>
      <c r="D162" s="25" t="s">
        <v>1447</v>
      </c>
      <c r="AK162" s="25">
        <v>23.830121903263862</v>
      </c>
      <c r="AL162" s="25">
        <v>23.948092803775069</v>
      </c>
      <c r="AM162" s="25">
        <v>23.948092803775069</v>
      </c>
      <c r="AN162" s="25">
        <v>23.830121903263862</v>
      </c>
      <c r="AO162" s="25">
        <v>23.948092803775069</v>
      </c>
      <c r="AP162" s="25">
        <v>23.594180102241445</v>
      </c>
      <c r="AQ162" s="25">
        <v>23.082972866692884</v>
      </c>
      <c r="AR162" s="25">
        <v>23.122296500196619</v>
      </c>
      <c r="AS162" s="25">
        <v>21.824616594573339</v>
      </c>
      <c r="AT162" s="25">
        <v>22.335823830121903</v>
      </c>
      <c r="AU162" s="25">
        <v>19.622493118364137</v>
      </c>
      <c r="AV162" s="25">
        <v>18.521431380259536</v>
      </c>
      <c r="AW162" s="25">
        <v>18.128195045222178</v>
      </c>
      <c r="AX162" s="25">
        <v>17.616987809673613</v>
      </c>
      <c r="AY162" s="25">
        <v>17.26307510813999</v>
      </c>
      <c r="AZ162" s="25">
        <v>17.082837891399127</v>
      </c>
      <c r="BA162" s="25">
        <v>16.805390408244154</v>
      </c>
      <c r="BB162" s="25">
        <v>16.653449643140362</v>
      </c>
      <c r="BC162" s="25">
        <v>16.41554321966693</v>
      </c>
      <c r="BD162" s="25">
        <v>16.41554321966693</v>
      </c>
      <c r="BE162" s="25">
        <v>16.41554321966693</v>
      </c>
      <c r="BF162" s="25">
        <v>16.375892149088024</v>
      </c>
      <c r="BG162" s="25">
        <v>16.336241078509119</v>
      </c>
      <c r="BH162" s="25">
        <v>16.41554321966693</v>
      </c>
      <c r="BI162" s="25">
        <v>16.494845360824741</v>
      </c>
      <c r="BJ162" s="25">
        <v>16.534496431403646</v>
      </c>
      <c r="BK162" s="25">
        <v>16.574147501982551</v>
      </c>
      <c r="BL162" s="25">
        <v>16.613798572561457</v>
      </c>
      <c r="BM162" s="25">
        <v>16.494845360824741</v>
      </c>
    </row>
    <row r="163" spans="1:65" x14ac:dyDescent="0.25">
      <c r="A163" s="25" t="s">
        <v>343</v>
      </c>
      <c r="B163" s="25" t="s">
        <v>179</v>
      </c>
      <c r="C163" s="25" t="s">
        <v>1446</v>
      </c>
      <c r="D163" s="25" t="s">
        <v>1447</v>
      </c>
      <c r="F163" s="25">
        <v>1.3424138863619599</v>
      </c>
      <c r="G163" s="25">
        <v>1.3465116088478024</v>
      </c>
      <c r="H163" s="25">
        <v>1.3506093313336447</v>
      </c>
      <c r="I163" s="25">
        <v>1.3547070538194872</v>
      </c>
      <c r="J163" s="25">
        <v>1.3588047763053295</v>
      </c>
      <c r="K163" s="25">
        <v>1.3620829542940034</v>
      </c>
      <c r="L163" s="25">
        <v>1.3670002212770143</v>
      </c>
      <c r="M163" s="25">
        <v>1.3670002212770143</v>
      </c>
      <c r="N163" s="25">
        <v>1.3670002212770143</v>
      </c>
      <c r="O163" s="25">
        <v>1.407977446135438</v>
      </c>
      <c r="P163" s="25">
        <v>1.407977446135438</v>
      </c>
      <c r="Q163" s="25">
        <v>1.407977446135438</v>
      </c>
      <c r="R163" s="25">
        <v>1.407977446135438</v>
      </c>
      <c r="S163" s="25">
        <v>1.4489546709938617</v>
      </c>
      <c r="T163" s="25">
        <v>1.4899318958522854</v>
      </c>
      <c r="U163" s="25">
        <v>1.6530212507888116</v>
      </c>
      <c r="V163" s="25">
        <v>1.6513821617944746</v>
      </c>
      <c r="W163" s="25">
        <v>1.6513821617944746</v>
      </c>
      <c r="X163" s="25">
        <v>1.6472844393086323</v>
      </c>
      <c r="Y163" s="25">
        <v>1.6472844393086323</v>
      </c>
      <c r="Z163" s="25">
        <v>1.6497430728001379</v>
      </c>
      <c r="AA163" s="25">
        <v>1.6497430728001379</v>
      </c>
      <c r="AB163" s="25">
        <v>1.6497430728001379</v>
      </c>
      <c r="AC163" s="25">
        <v>1.6497430728001379</v>
      </c>
      <c r="AD163" s="25">
        <v>1.666133962743507</v>
      </c>
      <c r="AE163" s="25">
        <v>1.6685925962350128</v>
      </c>
      <c r="AF163" s="25">
        <v>1.6685925962350128</v>
      </c>
      <c r="AG163" s="25">
        <v>1.6825248526868766</v>
      </c>
      <c r="AH163" s="25">
        <v>1.6825248526868766</v>
      </c>
      <c r="AI163" s="25">
        <v>1.6825248526868766</v>
      </c>
      <c r="AJ163" s="25">
        <v>1.6907202976585614</v>
      </c>
      <c r="AK163" s="25">
        <v>1.772674747375409</v>
      </c>
      <c r="AL163" s="25">
        <v>2.5078061613355294</v>
      </c>
      <c r="AM163" s="25">
        <v>2.5897606110523772</v>
      </c>
      <c r="AN163" s="25">
        <v>2.7200681861021643</v>
      </c>
      <c r="AO163" s="25">
        <v>3.7207320171448712</v>
      </c>
      <c r="AP163" s="25">
        <v>3.7166342946590283</v>
      </c>
      <c r="AQ163" s="25">
        <v>3.7125365721731862</v>
      </c>
      <c r="AR163" s="25">
        <v>3.7043411272015012</v>
      </c>
      <c r="AS163" s="25">
        <v>3.6617248133487408</v>
      </c>
      <c r="AT163" s="25">
        <v>3.6879502372581321</v>
      </c>
      <c r="AU163" s="25">
        <v>4.0157680361255217</v>
      </c>
      <c r="AV163" s="25">
        <v>4.8697334021750711</v>
      </c>
      <c r="AW163" s="25">
        <v>4.0993615748367063</v>
      </c>
      <c r="AX163" s="25">
        <v>4.5919078176349579</v>
      </c>
      <c r="AY163" s="25">
        <v>4.6525541104254255</v>
      </c>
      <c r="AZ163" s="25">
        <v>4.7599144395544952</v>
      </c>
      <c r="BA163" s="25">
        <v>4.7213958481875773</v>
      </c>
      <c r="BB163" s="25">
        <v>5.1265786475876709</v>
      </c>
      <c r="BC163" s="25">
        <v>5.1311680967718143</v>
      </c>
      <c r="BD163" s="25">
        <v>5.6228947950728987</v>
      </c>
      <c r="BE163" s="25">
        <v>5.6228947950728987</v>
      </c>
      <c r="BF163" s="25">
        <v>5.2540997713470849</v>
      </c>
      <c r="BG163" s="25">
        <v>5.2540997713470849</v>
      </c>
      <c r="BH163" s="25">
        <v>5.2540997713470849</v>
      </c>
      <c r="BI163" s="25">
        <v>5.2540997713470849</v>
      </c>
      <c r="BJ163" s="25">
        <v>5.2540997713470849</v>
      </c>
      <c r="BK163" s="25">
        <v>5.2540997713470849</v>
      </c>
      <c r="BL163" s="25">
        <v>5.2540997713470849</v>
      </c>
      <c r="BM163" s="25">
        <v>5.2540997713470849</v>
      </c>
    </row>
    <row r="164" spans="1:65" x14ac:dyDescent="0.25">
      <c r="A164" s="25" t="s">
        <v>440</v>
      </c>
      <c r="B164" s="25" t="s">
        <v>136</v>
      </c>
      <c r="C164" s="25" t="s">
        <v>1446</v>
      </c>
      <c r="D164" s="25" t="s">
        <v>1447</v>
      </c>
      <c r="F164" s="25">
        <v>53.125</v>
      </c>
      <c r="G164" s="25">
        <v>50</v>
      </c>
      <c r="H164" s="25">
        <v>46.875</v>
      </c>
      <c r="I164" s="25">
        <v>43.75</v>
      </c>
      <c r="J164" s="25">
        <v>40.625</v>
      </c>
      <c r="K164" s="25">
        <v>40.625</v>
      </c>
      <c r="L164" s="25">
        <v>40.625</v>
      </c>
      <c r="M164" s="25">
        <v>40.625</v>
      </c>
      <c r="N164" s="25">
        <v>40.625</v>
      </c>
      <c r="O164" s="25">
        <v>40.625</v>
      </c>
      <c r="P164" s="25">
        <v>40.625</v>
      </c>
      <c r="Q164" s="25">
        <v>40.625</v>
      </c>
      <c r="R164" s="25">
        <v>40.625</v>
      </c>
      <c r="S164" s="25">
        <v>40.625</v>
      </c>
      <c r="T164" s="25">
        <v>37.5</v>
      </c>
      <c r="U164" s="25">
        <v>37.5</v>
      </c>
      <c r="V164" s="25">
        <v>40.625</v>
      </c>
      <c r="W164" s="25">
        <v>40.625</v>
      </c>
      <c r="X164" s="25">
        <v>40.625</v>
      </c>
      <c r="Y164" s="25">
        <v>37.5</v>
      </c>
      <c r="Z164" s="25">
        <v>37.5</v>
      </c>
      <c r="AA164" s="25">
        <v>37.5</v>
      </c>
      <c r="AB164" s="25">
        <v>37.5</v>
      </c>
      <c r="AC164" s="25">
        <v>37.5</v>
      </c>
      <c r="AD164" s="25">
        <v>37.5</v>
      </c>
      <c r="AE164" s="25">
        <v>37.5</v>
      </c>
      <c r="AF164" s="25">
        <v>37.5</v>
      </c>
      <c r="AG164" s="25">
        <v>37.5</v>
      </c>
      <c r="AH164" s="25">
        <v>37.5</v>
      </c>
      <c r="AI164" s="25">
        <v>37.5</v>
      </c>
      <c r="AJ164" s="25">
        <v>37.5</v>
      </c>
      <c r="AK164" s="25">
        <v>37.5</v>
      </c>
      <c r="AL164" s="25">
        <v>37.5</v>
      </c>
      <c r="AM164" s="25">
        <v>37.5</v>
      </c>
      <c r="AN164" s="25">
        <v>31.25</v>
      </c>
      <c r="AO164" s="25">
        <v>31.25</v>
      </c>
      <c r="AP164" s="25">
        <v>28.125</v>
      </c>
      <c r="AQ164" s="25">
        <v>25</v>
      </c>
      <c r="AR164" s="25">
        <v>25</v>
      </c>
      <c r="AS164" s="25">
        <v>25</v>
      </c>
      <c r="AT164" s="25">
        <v>28.125</v>
      </c>
      <c r="AU164" s="25">
        <v>28.125</v>
      </c>
      <c r="AV164" s="25">
        <v>29.0625</v>
      </c>
      <c r="AW164" s="25">
        <v>28.125</v>
      </c>
      <c r="AX164" s="25">
        <v>25.625</v>
      </c>
      <c r="AY164" s="25">
        <v>25.625</v>
      </c>
      <c r="AZ164" s="25">
        <v>25</v>
      </c>
      <c r="BA164" s="25">
        <v>25</v>
      </c>
      <c r="BB164" s="25">
        <v>25</v>
      </c>
      <c r="BC164" s="25">
        <v>28.375</v>
      </c>
      <c r="BD164" s="25">
        <v>28.375</v>
      </c>
      <c r="BE164" s="25">
        <v>28.125</v>
      </c>
      <c r="BF164" s="25">
        <v>28.03125</v>
      </c>
      <c r="BG164" s="25">
        <v>28.03125</v>
      </c>
      <c r="BH164" s="25">
        <v>28.03125</v>
      </c>
      <c r="BI164" s="25">
        <v>28.34375</v>
      </c>
      <c r="BJ164" s="25">
        <v>28.34375</v>
      </c>
      <c r="BK164" s="25">
        <v>28.34375</v>
      </c>
      <c r="BL164" s="25">
        <v>28.34375</v>
      </c>
      <c r="BM164" s="25">
        <v>28.34375</v>
      </c>
    </row>
    <row r="165" spans="1:65" x14ac:dyDescent="0.25">
      <c r="A165" s="25" t="s">
        <v>380</v>
      </c>
      <c r="B165" s="25" t="s">
        <v>116</v>
      </c>
      <c r="C165" s="25" t="s">
        <v>1446</v>
      </c>
      <c r="D165" s="25" t="s">
        <v>1447</v>
      </c>
      <c r="F165" s="25">
        <v>15.148269424977814</v>
      </c>
      <c r="G165" s="25">
        <v>15.163570707225265</v>
      </c>
      <c r="H165" s="25">
        <v>15.178871989472716</v>
      </c>
      <c r="I165" s="25">
        <v>15.194173271720171</v>
      </c>
      <c r="J165" s="25">
        <v>15.194173271720171</v>
      </c>
      <c r="K165" s="25">
        <v>15.209474553967622</v>
      </c>
      <c r="L165" s="25">
        <v>15.209474553967622</v>
      </c>
      <c r="M165" s="25">
        <v>15.209474553967622</v>
      </c>
      <c r="N165" s="25">
        <v>15.224775836215073</v>
      </c>
      <c r="O165" s="25">
        <v>15.255378400709979</v>
      </c>
      <c r="P165" s="25">
        <v>15.255378400709979</v>
      </c>
      <c r="Q165" s="25">
        <v>15.255378400709979</v>
      </c>
      <c r="R165" s="25">
        <v>14.513266211708542</v>
      </c>
      <c r="S165" s="25">
        <v>14.52703736573125</v>
      </c>
      <c r="T165" s="25">
        <v>14.543868776203444</v>
      </c>
      <c r="U165" s="25">
        <v>14.563760443125135</v>
      </c>
      <c r="V165" s="25">
        <v>14.612724546316983</v>
      </c>
      <c r="W165" s="25">
        <v>14.624965572114942</v>
      </c>
      <c r="X165" s="25">
        <v>14.638736726137649</v>
      </c>
      <c r="Y165" s="25">
        <v>14.647917495486121</v>
      </c>
      <c r="Z165" s="25">
        <v>14.696881598677969</v>
      </c>
      <c r="AA165" s="25">
        <v>14.719833522049147</v>
      </c>
      <c r="AB165" s="25">
        <v>14.709122624475931</v>
      </c>
      <c r="AC165" s="25">
        <v>14.675459803531535</v>
      </c>
      <c r="AD165" s="25">
        <v>14.678520059981025</v>
      </c>
      <c r="AE165" s="25">
        <v>14.683110444655261</v>
      </c>
      <c r="AF165" s="25">
        <v>14.649447623710868</v>
      </c>
      <c r="AG165" s="25">
        <v>14.615784802766472</v>
      </c>
      <c r="AH165" s="25">
        <v>14.594363007620039</v>
      </c>
      <c r="AI165" s="25">
        <v>14.638736726137649</v>
      </c>
      <c r="AJ165" s="25">
        <v>14.618845059215962</v>
      </c>
      <c r="AK165" s="25">
        <v>14.588242494721056</v>
      </c>
      <c r="AL165" s="25">
        <v>14.657098264834593</v>
      </c>
      <c r="AM165" s="25">
        <v>14.588242494721056</v>
      </c>
      <c r="AN165" s="25">
        <v>14.597423264069528</v>
      </c>
      <c r="AO165" s="25">
        <v>14.602013648743764</v>
      </c>
      <c r="AP165" s="25">
        <v>14.626495700339689</v>
      </c>
      <c r="AQ165" s="25">
        <v>14.621905315665455</v>
      </c>
      <c r="AR165" s="25">
        <v>14.826942497781314</v>
      </c>
      <c r="AS165" s="25">
        <v>15.162040579000521</v>
      </c>
      <c r="AT165" s="25">
        <v>15.285980965204885</v>
      </c>
      <c r="AU165" s="25">
        <v>15.090124552437494</v>
      </c>
      <c r="AV165" s="25">
        <v>15.073293141965296</v>
      </c>
      <c r="AW165" s="25">
        <v>15.169416301919133</v>
      </c>
      <c r="AX165" s="25">
        <v>15.395800171421575</v>
      </c>
      <c r="AY165" s="25">
        <v>15.817099484291553</v>
      </c>
      <c r="AZ165" s="25">
        <v>16.184661525278493</v>
      </c>
      <c r="BA165" s="25">
        <v>16.368951952365645</v>
      </c>
      <c r="BB165" s="25">
        <v>16.522271544466555</v>
      </c>
      <c r="BC165" s="25">
        <v>16.549306554817377</v>
      </c>
      <c r="BD165" s="25">
        <v>16.510278742977853</v>
      </c>
      <c r="BE165" s="25">
        <v>16.460231187322975</v>
      </c>
      <c r="BF165" s="25">
        <v>16.494150793164696</v>
      </c>
      <c r="BG165" s="25">
        <v>16.561523856189133</v>
      </c>
      <c r="BH165" s="25">
        <v>16.740674802474427</v>
      </c>
      <c r="BI165" s="25">
        <v>16.771347161371366</v>
      </c>
      <c r="BJ165" s="25">
        <v>16.946150900038297</v>
      </c>
      <c r="BK165" s="25">
        <v>16.976099279914202</v>
      </c>
      <c r="BL165" s="25">
        <v>16.838363719932588</v>
      </c>
      <c r="BM165" s="25">
        <v>16.881425528980955</v>
      </c>
    </row>
    <row r="166" spans="1:65" x14ac:dyDescent="0.25">
      <c r="A166" s="25" t="s">
        <v>1311</v>
      </c>
      <c r="B166" s="25" t="s">
        <v>1310</v>
      </c>
      <c r="C166" s="25" t="s">
        <v>1446</v>
      </c>
      <c r="D166" s="25" t="s">
        <v>1447</v>
      </c>
      <c r="F166" s="25">
        <v>5.5405033329554207</v>
      </c>
      <c r="G166" s="25">
        <v>5.5297444001490055</v>
      </c>
      <c r="H166" s="25">
        <v>5.5428170819460476</v>
      </c>
      <c r="I166" s="25">
        <v>5.5738213184204497</v>
      </c>
      <c r="J166" s="25">
        <v>5.6143119257564225</v>
      </c>
      <c r="K166" s="25">
        <v>5.5880508747128061</v>
      </c>
      <c r="L166" s="25">
        <v>5.609105990527512</v>
      </c>
      <c r="M166" s="25">
        <v>5.5868940002174927</v>
      </c>
      <c r="N166" s="25">
        <v>5.5998509945650037</v>
      </c>
      <c r="O166" s="25">
        <v>5.6189394237376762</v>
      </c>
      <c r="P166" s="25">
        <v>5.6910127047957078</v>
      </c>
      <c r="Q166" s="25">
        <v>5.8120217770054996</v>
      </c>
      <c r="R166" s="25">
        <v>5.8870144864494662</v>
      </c>
      <c r="S166" s="25">
        <v>5.8612160658218357</v>
      </c>
      <c r="T166" s="25">
        <v>5.7897208911676854</v>
      </c>
      <c r="U166" s="25">
        <v>5.7732931973151134</v>
      </c>
      <c r="V166" s="25">
        <v>5.6994842629634173</v>
      </c>
      <c r="W166" s="25">
        <v>5.6269478964453707</v>
      </c>
      <c r="X166" s="25">
        <v>5.7233159878481343</v>
      </c>
      <c r="Y166" s="25">
        <v>5.446127576082203</v>
      </c>
      <c r="Z166" s="25">
        <v>5.5371277449866616</v>
      </c>
      <c r="AA166" s="25">
        <v>5.6125262322505707</v>
      </c>
      <c r="AB166" s="25">
        <v>5.589550598453946</v>
      </c>
      <c r="AC166" s="25">
        <v>5.6485075093070982</v>
      </c>
      <c r="AD166" s="25">
        <v>5.6801412318919384</v>
      </c>
      <c r="AE166" s="25">
        <v>5.7193594587653314</v>
      </c>
      <c r="AF166" s="25">
        <v>5.7739873252243772</v>
      </c>
      <c r="AG166" s="25">
        <v>5.7837051159540671</v>
      </c>
      <c r="AH166" s="25">
        <v>5.7568423658655661</v>
      </c>
      <c r="AI166" s="25">
        <v>5.7677633116379798</v>
      </c>
      <c r="AJ166" s="25">
        <v>5.9940721476548893</v>
      </c>
      <c r="AK166" s="25">
        <v>6.1073977838809617</v>
      </c>
      <c r="AL166" s="25">
        <v>6.2227618424005717</v>
      </c>
      <c r="AM166" s="25">
        <v>6.1535202696918301</v>
      </c>
      <c r="AN166" s="25">
        <v>6.1468497004838074</v>
      </c>
      <c r="AO166" s="25">
        <v>6.1261947676638195</v>
      </c>
      <c r="AP166" s="25">
        <v>6.0203934779741646</v>
      </c>
      <c r="AQ166" s="25">
        <v>6.0624691980740266</v>
      </c>
      <c r="AR166" s="25">
        <v>5.9883571612019519</v>
      </c>
      <c r="AS166" s="25">
        <v>5.7198453483018161</v>
      </c>
      <c r="AT166" s="25">
        <v>5.8073054648690299</v>
      </c>
      <c r="AU166" s="25">
        <v>5.8521924030014087</v>
      </c>
      <c r="AV166" s="25">
        <v>5.907007953723789</v>
      </c>
      <c r="AW166" s="25">
        <v>5.8544517239663891</v>
      </c>
      <c r="AX166" s="25">
        <v>5.8768263238208505</v>
      </c>
      <c r="AY166" s="25">
        <v>5.8560307457723981</v>
      </c>
      <c r="AZ166" s="25">
        <v>5.8844489692033592</v>
      </c>
      <c r="BA166" s="25">
        <v>5.6241120803350375</v>
      </c>
      <c r="BB166" s="25">
        <v>5.5916477748114</v>
      </c>
      <c r="BC166" s="25">
        <v>5.595027588505407</v>
      </c>
      <c r="BD166" s="25">
        <v>5.5954557658124724</v>
      </c>
      <c r="BE166" s="25">
        <v>5.6212679140127388</v>
      </c>
      <c r="BF166" s="25">
        <v>5.6122238310731243</v>
      </c>
      <c r="BG166" s="25">
        <v>5.5528412625817491</v>
      </c>
      <c r="BH166" s="25">
        <v>5.5574473425745294</v>
      </c>
      <c r="BI166" s="25">
        <v>5.6214934714825873</v>
      </c>
      <c r="BJ166" s="25">
        <v>5.7310347547125717</v>
      </c>
      <c r="BK166" s="25">
        <v>5.7344121348552477</v>
      </c>
      <c r="BL166" s="25">
        <v>5.6544028652287022</v>
      </c>
      <c r="BM166" s="25">
        <v>5.7571535463933738</v>
      </c>
    </row>
    <row r="167" spans="1:65" x14ac:dyDescent="0.25">
      <c r="A167" s="25" t="s">
        <v>441</v>
      </c>
      <c r="B167" s="25" t="s">
        <v>195</v>
      </c>
      <c r="C167" s="25" t="s">
        <v>1446</v>
      </c>
      <c r="D167" s="25" t="s">
        <v>1447</v>
      </c>
      <c r="AY167" s="25">
        <v>12.936802973977695</v>
      </c>
      <c r="AZ167" s="25">
        <v>12.936802973977695</v>
      </c>
      <c r="BA167" s="25">
        <v>12.862453531598513</v>
      </c>
      <c r="BB167" s="25">
        <v>12.862453531598513</v>
      </c>
      <c r="BC167" s="25">
        <v>12.788104089219331</v>
      </c>
      <c r="BD167" s="25">
        <v>12.862453531598513</v>
      </c>
      <c r="BE167" s="25">
        <v>12.788104089219331</v>
      </c>
      <c r="BF167" s="25">
        <v>0.57992565055762091</v>
      </c>
      <c r="BG167" s="25">
        <v>0.64907063197026016</v>
      </c>
      <c r="BH167" s="25">
        <v>0.64684014869888473</v>
      </c>
      <c r="BI167" s="25">
        <v>0.66914498141263945</v>
      </c>
      <c r="BJ167" s="25">
        <v>0.68401486988847582</v>
      </c>
      <c r="BK167" s="25">
        <v>0.68401486988847582</v>
      </c>
      <c r="BL167" s="25">
        <v>0.66914498141263945</v>
      </c>
      <c r="BM167" s="25">
        <v>0.67657992565055769</v>
      </c>
    </row>
    <row r="168" spans="1:65" x14ac:dyDescent="0.25">
      <c r="A168" s="25" t="s">
        <v>361</v>
      </c>
      <c r="B168" s="25" t="s">
        <v>181</v>
      </c>
      <c r="C168" s="25" t="s">
        <v>1446</v>
      </c>
      <c r="D168" s="25" t="s">
        <v>1447</v>
      </c>
      <c r="F168" s="25">
        <v>0.40324698035768841</v>
      </c>
      <c r="G168" s="25">
        <v>0.46786989387654876</v>
      </c>
      <c r="H168" s="25">
        <v>0.47110103955249172</v>
      </c>
      <c r="I168" s="25">
        <v>0.54929476491031271</v>
      </c>
      <c r="J168" s="25">
        <v>0.56028066020851897</v>
      </c>
      <c r="K168" s="25">
        <v>0.57191278464191375</v>
      </c>
      <c r="L168" s="25">
        <v>0.52926166171946598</v>
      </c>
      <c r="M168" s="25">
        <v>0.5021200380415447</v>
      </c>
      <c r="N168" s="25">
        <v>0.48208693485069798</v>
      </c>
      <c r="O168" s="25">
        <v>0.48079447658032082</v>
      </c>
      <c r="P168" s="25">
        <v>0.50082757977116754</v>
      </c>
      <c r="Q168" s="25">
        <v>0.50147380890635607</v>
      </c>
      <c r="R168" s="25">
        <v>0.509874787663808</v>
      </c>
      <c r="S168" s="25">
        <v>0.5176295372860712</v>
      </c>
      <c r="T168" s="25">
        <v>0.53443149480097485</v>
      </c>
      <c r="U168" s="25">
        <v>0.613917678429173</v>
      </c>
      <c r="V168" s="25">
        <v>0.71085204870746355</v>
      </c>
      <c r="W168" s="25">
        <v>0.74574842200764813</v>
      </c>
      <c r="X168" s="25">
        <v>0.74962579681877972</v>
      </c>
      <c r="Y168" s="25">
        <v>0.76384283779292894</v>
      </c>
      <c r="Z168" s="25">
        <v>0.78322971184858703</v>
      </c>
      <c r="AA168" s="25">
        <v>0.80843264812094262</v>
      </c>
      <c r="AB168" s="25">
        <v>0.84785262536744743</v>
      </c>
      <c r="AC168" s="25">
        <v>0.86206966634159665</v>
      </c>
      <c r="AD168" s="25">
        <v>0.87434801991018007</v>
      </c>
      <c r="AE168" s="25">
        <v>0.84397525055631573</v>
      </c>
      <c r="AF168" s="25">
        <v>0.86206966634159665</v>
      </c>
      <c r="AG168" s="25">
        <v>0.88210276953244338</v>
      </c>
      <c r="AH168" s="25">
        <v>0.88791883174914077</v>
      </c>
      <c r="AI168" s="25">
        <v>0.88533391520838645</v>
      </c>
      <c r="AJ168" s="25">
        <v>0.88404145693800917</v>
      </c>
      <c r="AK168" s="25">
        <v>0.88016408212687769</v>
      </c>
      <c r="AL168" s="25">
        <v>0.87370179077499144</v>
      </c>
      <c r="AM168" s="25">
        <v>0.85366868758414483</v>
      </c>
      <c r="AN168" s="25">
        <v>0.85366868758414483</v>
      </c>
      <c r="AO168" s="25">
        <v>0.85366868758414483</v>
      </c>
      <c r="AP168" s="25">
        <v>0.79292314887641613</v>
      </c>
      <c r="AQ168" s="25">
        <v>0.86982441596385984</v>
      </c>
      <c r="AR168" s="25">
        <v>0.76901267087443781</v>
      </c>
      <c r="AS168" s="25">
        <v>0.75867300471142007</v>
      </c>
      <c r="AT168" s="25">
        <v>0.76028857754939172</v>
      </c>
      <c r="AU168" s="25">
        <v>0.76190403911296611</v>
      </c>
      <c r="AV168" s="25">
        <v>0.75860974885001498</v>
      </c>
      <c r="AW168" s="25">
        <v>0.75583294453783734</v>
      </c>
      <c r="AX168" s="25">
        <v>0.75486793432701216</v>
      </c>
      <c r="AY168" s="25">
        <v>0.75462656148234375</v>
      </c>
      <c r="AZ168" s="25">
        <v>0.75443394005084141</v>
      </c>
      <c r="BA168" s="25">
        <v>0.76855655384588406</v>
      </c>
      <c r="BB168" s="25">
        <v>0.78079192493820537</v>
      </c>
      <c r="BC168" s="25">
        <v>0.79370450001124948</v>
      </c>
      <c r="BD168" s="25">
        <v>0.82953821473051603</v>
      </c>
      <c r="BE168" s="25">
        <v>0.84707121631042748</v>
      </c>
      <c r="BF168" s="25">
        <v>0.8263140004901951</v>
      </c>
      <c r="BG168" s="25">
        <v>0.84295876559155292</v>
      </c>
      <c r="BH168" s="25">
        <v>0.85285303875009844</v>
      </c>
      <c r="BI168" s="25">
        <v>0.84979637893694249</v>
      </c>
      <c r="BJ168" s="25">
        <v>0.84938539946626601</v>
      </c>
      <c r="BK168" s="25">
        <v>0.8523973273484432</v>
      </c>
      <c r="BL168" s="25">
        <v>0.85329470132758989</v>
      </c>
      <c r="BM168" s="25">
        <v>0.86065749274290626</v>
      </c>
    </row>
    <row r="169" spans="1:65" x14ac:dyDescent="0.25">
      <c r="A169" s="25" t="s">
        <v>534</v>
      </c>
      <c r="B169" s="25" t="s">
        <v>259</v>
      </c>
      <c r="C169" s="25" t="s">
        <v>1446</v>
      </c>
      <c r="D169" s="25" t="s">
        <v>1447</v>
      </c>
      <c r="AJ169" s="25">
        <v>2.1739130434782608</v>
      </c>
      <c r="AK169" s="25">
        <v>2.1739130434782608</v>
      </c>
      <c r="AL169" s="25">
        <v>2.1739130434782608</v>
      </c>
      <c r="AM169" s="25">
        <v>2.1739130434782608</v>
      </c>
      <c r="AN169" s="25">
        <v>2.1739130434782608</v>
      </c>
      <c r="AO169" s="25">
        <v>2.1739130434782608</v>
      </c>
      <c r="AP169" s="25">
        <v>2.1739130434782608</v>
      </c>
      <c r="AQ169" s="25">
        <v>2.1739130434782608</v>
      </c>
      <c r="AR169" s="25">
        <v>2.1739130434782608</v>
      </c>
      <c r="AS169" s="25">
        <v>2.1739130434782608</v>
      </c>
      <c r="AT169" s="25">
        <v>2.1739130434782608</v>
      </c>
      <c r="AU169" s="25">
        <v>2.1739130434782608</v>
      </c>
      <c r="AV169" s="25">
        <v>2.1739130434782608</v>
      </c>
      <c r="AW169" s="25">
        <v>2.1739130434782608</v>
      </c>
      <c r="AX169" s="25">
        <v>2.1739130434782608</v>
      </c>
      <c r="AY169" s="25">
        <v>2.1739130434782608</v>
      </c>
      <c r="AZ169" s="25">
        <v>0.54347826086956519</v>
      </c>
      <c r="BA169" s="25">
        <v>0.54347826086956519</v>
      </c>
      <c r="BB169" s="25">
        <v>0.54347826086956519</v>
      </c>
      <c r="BC169" s="25">
        <v>0.54347826086956519</v>
      </c>
      <c r="BD169" s="25">
        <v>0.54347826086956519</v>
      </c>
      <c r="BE169" s="25">
        <v>0.54347826086956519</v>
      </c>
      <c r="BF169" s="25">
        <v>0.54347826086956519</v>
      </c>
      <c r="BG169" s="25">
        <v>0.54347826086956519</v>
      </c>
      <c r="BH169" s="25">
        <v>0.54347826086956519</v>
      </c>
      <c r="BI169" s="25">
        <v>0.54347826086956519</v>
      </c>
      <c r="BJ169" s="25">
        <v>0.54347826086956519</v>
      </c>
      <c r="BK169" s="25">
        <v>0.17391304347826086</v>
      </c>
      <c r="BL169" s="25">
        <v>0.17391304347826086</v>
      </c>
      <c r="BM169" s="25">
        <v>0.17391304347826086</v>
      </c>
    </row>
    <row r="170" spans="1:65" x14ac:dyDescent="0.25">
      <c r="A170" s="25" t="s">
        <v>300</v>
      </c>
      <c r="B170" s="25" t="s">
        <v>146</v>
      </c>
      <c r="C170" s="25" t="s">
        <v>1446</v>
      </c>
      <c r="D170" s="25" t="s">
        <v>1447</v>
      </c>
      <c r="F170" s="25">
        <v>3.10791220529515</v>
      </c>
      <c r="G170" s="25">
        <v>3.1155421043261531</v>
      </c>
      <c r="H170" s="25">
        <v>3.1219003535186549</v>
      </c>
      <c r="I170" s="25">
        <v>3.1282586027111576</v>
      </c>
      <c r="J170" s="25">
        <v>3.1409751010961622</v>
      </c>
      <c r="K170" s="25">
        <v>3.1460617004501636</v>
      </c>
      <c r="L170" s="25">
        <v>3.1791245962511763</v>
      </c>
      <c r="M170" s="25">
        <v>3.3062895801012231</v>
      </c>
      <c r="N170" s="25">
        <v>3.4334545639512699</v>
      </c>
      <c r="O170" s="25">
        <v>3.5415448002238099</v>
      </c>
      <c r="P170" s="25">
        <v>3.5415448002238099</v>
      </c>
      <c r="Q170" s="25">
        <v>3.5606195478013172</v>
      </c>
      <c r="R170" s="25">
        <v>3.6242020397263408</v>
      </c>
      <c r="S170" s="25">
        <v>3.6242020397263408</v>
      </c>
      <c r="T170" s="25">
        <v>3.6496350364963499</v>
      </c>
      <c r="U170" s="25">
        <v>3.6496350364963499</v>
      </c>
      <c r="V170" s="25">
        <v>3.6496350364963499</v>
      </c>
      <c r="W170" s="25">
        <v>3.6496350364963499</v>
      </c>
      <c r="X170" s="25">
        <v>3.6496350364963499</v>
      </c>
      <c r="Y170" s="25">
        <v>3.6496350364963499</v>
      </c>
      <c r="Z170" s="25">
        <v>3.713217528421374</v>
      </c>
      <c r="AA170" s="25">
        <v>3.8149495155014117</v>
      </c>
      <c r="AB170" s="25">
        <v>3.8149495155014117</v>
      </c>
      <c r="AC170" s="25">
        <v>3.942114499351459</v>
      </c>
      <c r="AD170" s="25">
        <v>4.0056969912764817</v>
      </c>
      <c r="AE170" s="25">
        <v>4.0692794832015062</v>
      </c>
      <c r="AF170" s="25">
        <v>4.1964444670515526</v>
      </c>
      <c r="AG170" s="25">
        <v>4.2600269589765762</v>
      </c>
      <c r="AH170" s="25">
        <v>4.3236094509015999</v>
      </c>
      <c r="AI170" s="25">
        <v>4.3871919428266226</v>
      </c>
      <c r="AJ170" s="25">
        <v>4.4507744347516471</v>
      </c>
      <c r="AK170" s="25">
        <v>4.4762074315216562</v>
      </c>
      <c r="AL170" s="25">
        <v>4.4762074315216562</v>
      </c>
      <c r="AM170" s="25">
        <v>4.5397899234466799</v>
      </c>
      <c r="AN170" s="25">
        <v>4.6415219105267171</v>
      </c>
      <c r="AO170" s="25">
        <v>4.7686868943767644</v>
      </c>
      <c r="AP170" s="25">
        <v>4.9594343701518353</v>
      </c>
      <c r="AQ170" s="25">
        <v>5.0865993540018817</v>
      </c>
      <c r="AR170" s="25">
        <v>5.0230168620768589</v>
      </c>
      <c r="AS170" s="25">
        <v>4.9594343701518353</v>
      </c>
      <c r="AT170" s="25">
        <v>5.0865993540018817</v>
      </c>
      <c r="AU170" s="25">
        <v>5.6588417813270935</v>
      </c>
      <c r="AV170" s="25">
        <v>5.7224242732521171</v>
      </c>
      <c r="AW170" s="25">
        <v>5.8495892571021644</v>
      </c>
      <c r="AX170" s="25">
        <v>6.3582491925023525</v>
      </c>
      <c r="AY170" s="25">
        <v>6.2310842086523062</v>
      </c>
      <c r="AZ170" s="25">
        <v>6.6125791602024462</v>
      </c>
      <c r="BA170" s="25">
        <v>6.8669091279025398</v>
      </c>
      <c r="BB170" s="25">
        <v>6.994074111752588</v>
      </c>
      <c r="BC170" s="25">
        <v>7.184821587527658</v>
      </c>
      <c r="BD170" s="25">
        <v>7.184821587527658</v>
      </c>
      <c r="BE170" s="25">
        <v>7.184821587527658</v>
      </c>
      <c r="BF170" s="25">
        <v>7.184821587527658</v>
      </c>
      <c r="BG170" s="25">
        <v>7.184821587527658</v>
      </c>
      <c r="BH170" s="25">
        <v>7.184821587527658</v>
      </c>
      <c r="BI170" s="25">
        <v>7.184821587527658</v>
      </c>
      <c r="BJ170" s="25">
        <v>7.184821587527658</v>
      </c>
      <c r="BK170" s="25">
        <v>7.184821587527658</v>
      </c>
      <c r="BL170" s="25">
        <v>7.184821587527658</v>
      </c>
      <c r="BM170" s="25">
        <v>7.184821587527658</v>
      </c>
    </row>
    <row r="171" spans="1:65" x14ac:dyDescent="0.25">
      <c r="A171" s="25" t="s">
        <v>344</v>
      </c>
      <c r="B171" s="25" t="s">
        <v>194</v>
      </c>
      <c r="C171" s="25" t="s">
        <v>1446</v>
      </c>
      <c r="D171" s="25" t="s">
        <v>1447</v>
      </c>
      <c r="F171" s="25">
        <v>0.2590472494421267</v>
      </c>
      <c r="G171" s="25">
        <v>0.2590472494421267</v>
      </c>
      <c r="H171" s="25">
        <v>0.2590472494421267</v>
      </c>
      <c r="I171" s="25">
        <v>0.2580770350247405</v>
      </c>
      <c r="J171" s="25">
        <v>0.25710682060735418</v>
      </c>
      <c r="K171" s="25">
        <v>0.2580770350247405</v>
      </c>
      <c r="L171" s="25">
        <v>0.2590472494421267</v>
      </c>
      <c r="M171" s="25">
        <v>0.26001746385951297</v>
      </c>
      <c r="N171" s="25">
        <v>0.26971960803337536</v>
      </c>
      <c r="O171" s="25">
        <v>0.26971960803337536</v>
      </c>
      <c r="P171" s="25">
        <v>0.23188124575531191</v>
      </c>
      <c r="Q171" s="25">
        <v>0.23188124575531191</v>
      </c>
      <c r="R171" s="25">
        <v>0.21926845832929079</v>
      </c>
      <c r="S171" s="25">
        <v>0.1901620258077035</v>
      </c>
      <c r="T171" s="25">
        <v>0.18628116813815854</v>
      </c>
      <c r="U171" s="25">
        <v>0.18919181139031724</v>
      </c>
      <c r="V171" s="25">
        <v>0.1901620258077035</v>
      </c>
      <c r="W171" s="25">
        <v>0.18628116813815854</v>
      </c>
      <c r="X171" s="25">
        <v>0.18919181139031724</v>
      </c>
      <c r="Y171" s="25">
        <v>0.20374502765111088</v>
      </c>
      <c r="Z171" s="25">
        <v>0.22314931599883575</v>
      </c>
      <c r="AA171" s="25">
        <v>0.24255360434656059</v>
      </c>
      <c r="AB171" s="25">
        <v>0.26195789269428543</v>
      </c>
      <c r="AC171" s="25">
        <v>0.27166003686814788</v>
      </c>
      <c r="AD171" s="25">
        <v>0.29106432521587272</v>
      </c>
      <c r="AE171" s="25">
        <v>0.31046861356359756</v>
      </c>
      <c r="AF171" s="25">
        <v>0.3298729019113224</v>
      </c>
      <c r="AG171" s="25">
        <v>0.34927719025904724</v>
      </c>
      <c r="AH171" s="25">
        <v>0.36868147860677208</v>
      </c>
      <c r="AI171" s="25">
        <v>0.38808576695449692</v>
      </c>
      <c r="AJ171" s="25">
        <v>0.39778791112835937</v>
      </c>
      <c r="AK171" s="25">
        <v>0.40749005530222177</v>
      </c>
      <c r="AL171" s="25">
        <v>0.41816241389347047</v>
      </c>
      <c r="AM171" s="25">
        <v>0.45600077617153389</v>
      </c>
      <c r="AN171" s="25">
        <v>0.48316677985834872</v>
      </c>
      <c r="AO171" s="25">
        <v>0.47346463568448632</v>
      </c>
      <c r="AP171" s="25">
        <v>0.47346463568448632</v>
      </c>
      <c r="AQ171" s="25">
        <v>0.47346463568448632</v>
      </c>
      <c r="AR171" s="25">
        <v>0.47346463568448632</v>
      </c>
      <c r="AS171" s="25">
        <v>0.47346463568448632</v>
      </c>
      <c r="AT171" s="25">
        <v>0.43659648782380905</v>
      </c>
      <c r="AU171" s="25">
        <v>0.38808576695449692</v>
      </c>
      <c r="AV171" s="25">
        <v>0.38808576695449692</v>
      </c>
      <c r="AW171" s="25">
        <v>0.38808576695449692</v>
      </c>
      <c r="AX171" s="25">
        <v>0.38808576695449692</v>
      </c>
      <c r="AY171" s="25">
        <v>0.38808576695449692</v>
      </c>
      <c r="AZ171" s="25">
        <v>0.38808576695449692</v>
      </c>
      <c r="BA171" s="25">
        <v>0.38808576695449692</v>
      </c>
      <c r="BB171" s="25">
        <v>0.37838362278063448</v>
      </c>
      <c r="BC171" s="25">
        <v>0.43659648782380905</v>
      </c>
      <c r="BD171" s="25">
        <v>0.38808576695449692</v>
      </c>
      <c r="BE171" s="25">
        <v>0.38808576695449692</v>
      </c>
      <c r="BF171" s="25">
        <v>0.38808576695449692</v>
      </c>
      <c r="BG171" s="25">
        <v>0.38808576695449692</v>
      </c>
      <c r="BH171" s="25">
        <v>0.38808576695449692</v>
      </c>
      <c r="BI171" s="25">
        <v>0.38808576695449692</v>
      </c>
      <c r="BJ171" s="25">
        <v>0.38808576695449692</v>
      </c>
      <c r="BK171" s="25">
        <v>0.38808576695449692</v>
      </c>
      <c r="BL171" s="25">
        <v>0.38808576695449692</v>
      </c>
      <c r="BM171" s="25">
        <v>0.38808576695449692</v>
      </c>
    </row>
    <row r="172" spans="1:65" x14ac:dyDescent="0.25">
      <c r="A172" s="25" t="s">
        <v>297</v>
      </c>
      <c r="B172" s="25" t="s">
        <v>186</v>
      </c>
      <c r="C172" s="25" t="s">
        <v>1446</v>
      </c>
      <c r="D172" s="25" t="s">
        <v>1447</v>
      </c>
      <c r="F172" s="25">
        <v>44.334975369458128</v>
      </c>
      <c r="G172" s="25">
        <v>44.827586206896555</v>
      </c>
      <c r="H172" s="25">
        <v>44.827586206896555</v>
      </c>
      <c r="I172" s="25">
        <v>44.827586206896555</v>
      </c>
      <c r="J172" s="25">
        <v>45.320197044334975</v>
      </c>
      <c r="K172" s="25">
        <v>43.842364532019708</v>
      </c>
      <c r="L172" s="25">
        <v>46.305418719211822</v>
      </c>
      <c r="M172" s="25">
        <v>49.261083743842363</v>
      </c>
      <c r="N172" s="25">
        <v>49.261083743842363</v>
      </c>
      <c r="O172" s="25">
        <v>49.261083743842363</v>
      </c>
      <c r="P172" s="25">
        <v>49.261083743842363</v>
      </c>
      <c r="Q172" s="25">
        <v>49.261083743842363</v>
      </c>
      <c r="R172" s="25">
        <v>49.261083743842363</v>
      </c>
      <c r="S172" s="25">
        <v>49.261083743842363</v>
      </c>
      <c r="T172" s="25">
        <v>48.768472906403943</v>
      </c>
      <c r="U172" s="25">
        <v>49.261083743842363</v>
      </c>
      <c r="V172" s="25">
        <v>49.261083743842363</v>
      </c>
      <c r="W172" s="25">
        <v>49.261083743842363</v>
      </c>
      <c r="X172" s="25">
        <v>49.261083743842363</v>
      </c>
      <c r="Y172" s="25">
        <v>49.261083743842363</v>
      </c>
      <c r="Z172" s="25">
        <v>49.261083743842363</v>
      </c>
      <c r="AA172" s="25">
        <v>49.261083743842363</v>
      </c>
      <c r="AB172" s="25">
        <v>49.261083743842363</v>
      </c>
      <c r="AC172" s="25">
        <v>49.261083743842363</v>
      </c>
      <c r="AD172" s="25">
        <v>49.261083743842363</v>
      </c>
      <c r="AE172" s="25">
        <v>49.261083743842363</v>
      </c>
      <c r="AF172" s="25">
        <v>49.261083743842363</v>
      </c>
      <c r="AG172" s="25">
        <v>49.261083743842363</v>
      </c>
      <c r="AH172" s="25">
        <v>48.768472906403943</v>
      </c>
      <c r="AI172" s="25">
        <v>48.275862068965516</v>
      </c>
      <c r="AJ172" s="25">
        <v>47.783251231527096</v>
      </c>
      <c r="AK172" s="25">
        <v>47.290640394088669</v>
      </c>
      <c r="AL172" s="25">
        <v>46.305418719211822</v>
      </c>
      <c r="AM172" s="25">
        <v>45.812807881773395</v>
      </c>
      <c r="AN172" s="25">
        <v>45.320197044334975</v>
      </c>
      <c r="AO172" s="25">
        <v>44.827586206896555</v>
      </c>
      <c r="AP172" s="25">
        <v>44.334975369458128</v>
      </c>
      <c r="AQ172" s="25">
        <v>44.827586206896555</v>
      </c>
      <c r="AR172" s="25">
        <v>43.842364532019708</v>
      </c>
      <c r="AS172" s="25">
        <v>44.334975369458128</v>
      </c>
      <c r="AT172" s="25">
        <v>44.827586206896555</v>
      </c>
      <c r="AU172" s="25">
        <v>43.842364532019708</v>
      </c>
      <c r="AV172" s="25">
        <v>43.349753694581281</v>
      </c>
      <c r="AW172" s="25">
        <v>42.857142857142854</v>
      </c>
      <c r="AX172" s="25">
        <v>41.871921182266007</v>
      </c>
      <c r="AY172" s="25">
        <v>40.88669950738916</v>
      </c>
      <c r="AZ172" s="25">
        <v>39.901477832512313</v>
      </c>
      <c r="BA172" s="25">
        <v>39.408866995073893</v>
      </c>
      <c r="BB172" s="25">
        <v>39.408866995073893</v>
      </c>
      <c r="BC172" s="25">
        <v>39.408866995073893</v>
      </c>
      <c r="BD172" s="25">
        <v>38.423645320197039</v>
      </c>
      <c r="BE172" s="25">
        <v>37.438423645320199</v>
      </c>
      <c r="BF172" s="25">
        <v>36.945812807881772</v>
      </c>
      <c r="BG172" s="25">
        <v>36.945812807881772</v>
      </c>
      <c r="BH172" s="25">
        <v>36.945812807881772</v>
      </c>
      <c r="BI172" s="25">
        <v>36.945812807881772</v>
      </c>
      <c r="BJ172" s="25">
        <v>36.945812807881772</v>
      </c>
      <c r="BK172" s="25">
        <v>36.945812807881772</v>
      </c>
      <c r="BL172" s="25">
        <v>36.945812807881772</v>
      </c>
      <c r="BM172" s="25">
        <v>36.945812807881772</v>
      </c>
    </row>
    <row r="173" spans="1:65" x14ac:dyDescent="0.25">
      <c r="A173" s="25" t="s">
        <v>296</v>
      </c>
      <c r="B173" s="25" t="s">
        <v>219</v>
      </c>
      <c r="C173" s="25" t="s">
        <v>1446</v>
      </c>
      <c r="D173" s="25" t="s">
        <v>1447</v>
      </c>
      <c r="F173" s="25">
        <v>13.788714467543487</v>
      </c>
      <c r="G173" s="25">
        <v>14.849384811200677</v>
      </c>
      <c r="H173" s="25">
        <v>15.379719983029275</v>
      </c>
      <c r="I173" s="25">
        <v>15.910055154857869</v>
      </c>
      <c r="J173" s="25">
        <v>18.031395842172255</v>
      </c>
      <c r="K173" s="25">
        <v>18.561731014000848</v>
      </c>
      <c r="L173" s="25">
        <v>18.031395842172255</v>
      </c>
      <c r="M173" s="25">
        <v>19.092066185829445</v>
      </c>
      <c r="N173" s="25">
        <v>19.622401357658038</v>
      </c>
      <c r="O173" s="25">
        <v>19.092066185829445</v>
      </c>
      <c r="P173" s="25">
        <v>20.683071701315232</v>
      </c>
      <c r="Q173" s="25">
        <v>21.213406873143828</v>
      </c>
      <c r="R173" s="25">
        <v>21.743742044972421</v>
      </c>
      <c r="S173" s="25">
        <v>21.743742044972421</v>
      </c>
      <c r="T173" s="25">
        <v>21.213406873143828</v>
      </c>
      <c r="U173" s="25">
        <v>21.213406873143828</v>
      </c>
      <c r="V173" s="25">
        <v>21.213406873143828</v>
      </c>
      <c r="W173" s="25">
        <v>21.743742044972421</v>
      </c>
      <c r="X173" s="25">
        <v>21.743742044972421</v>
      </c>
      <c r="Y173" s="25">
        <v>20.152736529486639</v>
      </c>
      <c r="Z173" s="25">
        <v>21.213406873143828</v>
      </c>
      <c r="AA173" s="25">
        <v>22.274077216801018</v>
      </c>
      <c r="AB173" s="25">
        <v>21.213406873143828</v>
      </c>
      <c r="AC173" s="25">
        <v>21.743742044972421</v>
      </c>
      <c r="AD173" s="25">
        <v>21.743742044972421</v>
      </c>
      <c r="AE173" s="25">
        <v>22.804412388629615</v>
      </c>
      <c r="AF173" s="25">
        <v>22.804412388629615</v>
      </c>
      <c r="AG173" s="25">
        <v>22.804412388629615</v>
      </c>
      <c r="AH173" s="25">
        <v>23.334747560458212</v>
      </c>
      <c r="AI173" s="25">
        <v>23.865082732286805</v>
      </c>
      <c r="AJ173" s="25">
        <v>24.925753075943994</v>
      </c>
      <c r="AK173" s="25">
        <v>24.395417904115401</v>
      </c>
      <c r="AL173" s="25">
        <v>24.395417904115401</v>
      </c>
      <c r="AM173" s="25">
        <v>22.274077216801018</v>
      </c>
      <c r="AN173" s="25">
        <v>24.395417904115401</v>
      </c>
      <c r="AO173" s="25">
        <v>25.456088247772591</v>
      </c>
      <c r="AP173" s="25">
        <v>25.986423419601191</v>
      </c>
      <c r="AQ173" s="25">
        <v>27.577428935086974</v>
      </c>
      <c r="AR173" s="25">
        <v>28.638099278744168</v>
      </c>
      <c r="AS173" s="25">
        <v>29.168434450572761</v>
      </c>
      <c r="AT173" s="25">
        <v>30.229104794229954</v>
      </c>
      <c r="AU173" s="25">
        <v>30.229104794229954</v>
      </c>
      <c r="AV173" s="25">
        <v>31.820110309715737</v>
      </c>
      <c r="AW173" s="25">
        <v>31.820110309715737</v>
      </c>
      <c r="AX173" s="25">
        <v>33.941450997030117</v>
      </c>
      <c r="AY173" s="25">
        <v>35.002121340687317</v>
      </c>
      <c r="AZ173" s="25">
        <v>31.820110309715737</v>
      </c>
      <c r="BA173" s="25">
        <v>36.5931268561731</v>
      </c>
      <c r="BB173" s="25">
        <v>37.123462028001697</v>
      </c>
      <c r="BC173" s="25">
        <v>39.244802715316077</v>
      </c>
      <c r="BD173" s="25">
        <v>38.18413237165889</v>
      </c>
      <c r="BE173" s="25">
        <v>38.18413237165889</v>
      </c>
      <c r="BF173" s="25">
        <v>38.18413237165889</v>
      </c>
      <c r="BG173" s="25">
        <v>38.18413237165889</v>
      </c>
      <c r="BH173" s="25">
        <v>38.18413237165889</v>
      </c>
      <c r="BI173" s="25">
        <v>38.18413237165889</v>
      </c>
      <c r="BJ173" s="25">
        <v>38.18413237165889</v>
      </c>
      <c r="BK173" s="25">
        <v>38.18413237165889</v>
      </c>
      <c r="BL173" s="25">
        <v>38.18413237165889</v>
      </c>
      <c r="BM173" s="25">
        <v>38.18413237165889</v>
      </c>
    </row>
    <row r="174" spans="1:65" x14ac:dyDescent="0.25">
      <c r="A174" s="25" t="s">
        <v>379</v>
      </c>
      <c r="B174" s="25" t="s">
        <v>69</v>
      </c>
      <c r="C174" s="25" t="s">
        <v>1446</v>
      </c>
      <c r="D174" s="25" t="s">
        <v>1447</v>
      </c>
      <c r="F174" s="25">
        <v>2.2971845989955866</v>
      </c>
      <c r="G174" s="25">
        <v>2.3678283366306498</v>
      </c>
      <c r="H174" s="25">
        <v>2.4375894080048699</v>
      </c>
      <c r="I174" s="25">
        <v>2.4684827271343783</v>
      </c>
      <c r="J174" s="25">
        <v>2.3537969867600061</v>
      </c>
      <c r="K174" s="25">
        <v>2.3653325216861969</v>
      </c>
      <c r="L174" s="25">
        <v>2.4004869882818447</v>
      </c>
      <c r="M174" s="25">
        <v>2.633693501750114</v>
      </c>
      <c r="N174" s="25">
        <v>2.644772485162076</v>
      </c>
      <c r="O174" s="25">
        <v>2.8945670369806726</v>
      </c>
      <c r="P174" s="25">
        <v>2.945609496271496</v>
      </c>
      <c r="Q174" s="25">
        <v>3.0650738091614671</v>
      </c>
      <c r="R174" s="25">
        <v>3.0920407852686043</v>
      </c>
      <c r="S174" s="25">
        <v>3.0572819966519558</v>
      </c>
      <c r="T174" s="25">
        <v>3.2115050981585758</v>
      </c>
      <c r="U174" s="25">
        <v>3.161223558058134</v>
      </c>
      <c r="V174" s="25">
        <v>3.2498554253538274</v>
      </c>
      <c r="W174" s="25">
        <v>3.2719525186425202</v>
      </c>
      <c r="X174" s="25">
        <v>3.2935930604169834</v>
      </c>
      <c r="Y174" s="25">
        <v>3.2202100136965459</v>
      </c>
      <c r="Z174" s="25">
        <v>3.1465225992999541</v>
      </c>
      <c r="AA174" s="25">
        <v>3.0278192056003652</v>
      </c>
      <c r="AB174" s="25">
        <v>3.0145792116877188</v>
      </c>
      <c r="AC174" s="25">
        <v>2.8949018414244407</v>
      </c>
      <c r="AD174" s="25">
        <v>2.8846446507380916</v>
      </c>
      <c r="AE174" s="25">
        <v>2.7237863338913408</v>
      </c>
      <c r="AF174" s="25">
        <v>2.7435702328412725</v>
      </c>
      <c r="AG174" s="25">
        <v>2.7752244711611627</v>
      </c>
      <c r="AH174" s="25">
        <v>2.7627453964388984</v>
      </c>
      <c r="AI174" s="25">
        <v>2.8324455942778877</v>
      </c>
      <c r="AJ174" s="25">
        <v>2.8504032871709022</v>
      </c>
      <c r="AK174" s="25">
        <v>2.8199665195556234</v>
      </c>
      <c r="AL174" s="25">
        <v>2.7861817075026631</v>
      </c>
      <c r="AM174" s="25">
        <v>2.8242276670217623</v>
      </c>
      <c r="AN174" s="25">
        <v>2.7423527621366612</v>
      </c>
      <c r="AO174" s="25">
        <v>2.7152640389590625</v>
      </c>
      <c r="AP174" s="25">
        <v>2.7049155379698675</v>
      </c>
      <c r="AQ174" s="25">
        <v>2.6623040633084765</v>
      </c>
      <c r="AR174" s="25">
        <v>2.6696088875361434</v>
      </c>
      <c r="AS174" s="25">
        <v>2.644042002739309</v>
      </c>
      <c r="AT174" s="25">
        <v>2.669304519859991</v>
      </c>
      <c r="AU174" s="25">
        <v>2.944757266778268</v>
      </c>
      <c r="AV174" s="25">
        <v>2.8800486988281846</v>
      </c>
      <c r="AW174" s="25">
        <v>2.8814487901384873</v>
      </c>
      <c r="AX174" s="25">
        <v>2.8896971541622278</v>
      </c>
      <c r="AY174" s="25">
        <v>2.7094810531121594</v>
      </c>
      <c r="AZ174" s="25">
        <v>2.5177294171359001</v>
      </c>
      <c r="BA174" s="25">
        <v>2.6492162532339063</v>
      </c>
      <c r="BB174" s="25">
        <v>2.5719068634910971</v>
      </c>
      <c r="BC174" s="25">
        <v>2.6002130573733071</v>
      </c>
      <c r="BD174" s="25">
        <v>2.6346066047785723</v>
      </c>
      <c r="BE174" s="25">
        <v>2.6431288997108506</v>
      </c>
      <c r="BF174" s="25">
        <v>2.4431593364784661</v>
      </c>
      <c r="BG174" s="25">
        <v>2.4471161162684525</v>
      </c>
      <c r="BH174" s="25">
        <v>2.5119768680566126</v>
      </c>
      <c r="BI174" s="25">
        <v>2.5140770050220667</v>
      </c>
      <c r="BJ174" s="25">
        <v>2.5140770050220667</v>
      </c>
      <c r="BK174" s="25">
        <v>2.5140770050220667</v>
      </c>
      <c r="BL174" s="25">
        <v>2.5140770050220667</v>
      </c>
      <c r="BM174" s="25">
        <v>2.5140770050220667</v>
      </c>
    </row>
    <row r="175" spans="1:65" x14ac:dyDescent="0.25">
      <c r="A175" s="25" t="s">
        <v>973</v>
      </c>
      <c r="B175" s="25" t="s">
        <v>40</v>
      </c>
      <c r="C175" s="25" t="s">
        <v>1446</v>
      </c>
      <c r="D175" s="25" t="s">
        <v>1447</v>
      </c>
      <c r="F175" s="25">
        <v>11.985939113483528</v>
      </c>
      <c r="G175" s="25">
        <v>11.808826278356205</v>
      </c>
      <c r="H175" s="25">
        <v>11.96353310670953</v>
      </c>
      <c r="I175" s="25">
        <v>11.892750870584537</v>
      </c>
      <c r="J175" s="25">
        <v>11.857384580650701</v>
      </c>
      <c r="K175" s="25">
        <v>11.803590301890182</v>
      </c>
      <c r="L175" s="25">
        <v>11.740140639762391</v>
      </c>
      <c r="M175" s="25">
        <v>12.103232710629154</v>
      </c>
      <c r="N175" s="25">
        <v>12.561835833764972</v>
      </c>
      <c r="O175" s="25">
        <v>12.537504267679447</v>
      </c>
      <c r="P175" s="25">
        <v>12.508317423100666</v>
      </c>
      <c r="Q175" s="25">
        <v>12.482220301199408</v>
      </c>
      <c r="R175" s="25">
        <v>12.461640541222307</v>
      </c>
      <c r="S175" s="25">
        <v>12.436481370848158</v>
      </c>
      <c r="T175" s="25">
        <v>12.443212552395627</v>
      </c>
      <c r="U175" s="25">
        <v>12.449833386704615</v>
      </c>
      <c r="V175" s="25">
        <v>12.469695889631575</v>
      </c>
      <c r="W175" s="25">
        <v>12.606691986208361</v>
      </c>
      <c r="X175" s="25">
        <v>12.622140599595996</v>
      </c>
      <c r="Y175" s="25">
        <v>12.637589212983633</v>
      </c>
      <c r="Z175" s="25">
        <v>12.653148173609752</v>
      </c>
      <c r="AA175" s="25">
        <v>12.60956101440892</v>
      </c>
      <c r="AB175" s="25">
        <v>12.620595738257231</v>
      </c>
      <c r="AC175" s="25">
        <v>12.631630462105543</v>
      </c>
      <c r="AD175" s="25">
        <v>12.642665185953854</v>
      </c>
      <c r="AE175" s="25">
        <v>12.653755083421407</v>
      </c>
      <c r="AF175" s="25">
        <v>12.539214649875937</v>
      </c>
      <c r="AG175" s="25">
        <v>12.536290448056134</v>
      </c>
      <c r="AH175" s="25">
        <v>12.532483468328467</v>
      </c>
      <c r="AI175" s="25">
        <v>12.526800585546587</v>
      </c>
      <c r="AJ175" s="25">
        <v>12.524064520251036</v>
      </c>
      <c r="AK175" s="25">
        <v>12.433170953693667</v>
      </c>
      <c r="AL175" s="25">
        <v>12.35681066466335</v>
      </c>
      <c r="AM175" s="25">
        <v>12.309306178496369</v>
      </c>
      <c r="AN175" s="25">
        <v>12.300925305733577</v>
      </c>
      <c r="AO175" s="25">
        <v>12.141804587840927</v>
      </c>
      <c r="AP175" s="25">
        <v>12.062575270610051</v>
      </c>
      <c r="AQ175" s="25">
        <v>12.016670819401075</v>
      </c>
      <c r="AR175" s="25">
        <v>11.937441502170199</v>
      </c>
      <c r="AS175" s="25">
        <v>11.934278648802454</v>
      </c>
      <c r="AT175" s="25">
        <v>11.934775130293291</v>
      </c>
      <c r="AU175" s="25">
        <v>11.782741464876361</v>
      </c>
      <c r="AV175" s="25">
        <v>11.64048848482896</v>
      </c>
      <c r="AW175" s="25">
        <v>11.499906992467382</v>
      </c>
      <c r="AX175" s="25">
        <v>11.357676078264019</v>
      </c>
      <c r="AY175" s="25">
        <v>11.215445164060654</v>
      </c>
      <c r="AZ175" s="25">
        <v>11.069573385591136</v>
      </c>
      <c r="BA175" s="25">
        <v>10.981620779344677</v>
      </c>
      <c r="BB175" s="25">
        <v>10.884812199636682</v>
      </c>
      <c r="BC175" s="25">
        <v>10.788003619928688</v>
      </c>
      <c r="BD175" s="25">
        <v>10.691029413908105</v>
      </c>
      <c r="BE175" s="25">
        <v>10.62999611771923</v>
      </c>
      <c r="BF175" s="25">
        <v>10.673881569678104</v>
      </c>
      <c r="BG175" s="25">
        <v>10.71776702163698</v>
      </c>
      <c r="BH175" s="25">
        <v>10.76170216148963</v>
      </c>
      <c r="BI175" s="25">
        <v>10.80553240467764</v>
      </c>
      <c r="BJ175" s="25">
        <v>10.834505967626461</v>
      </c>
      <c r="BK175" s="25">
        <v>10.844498755152635</v>
      </c>
      <c r="BL175" s="25">
        <v>10.842179986776395</v>
      </c>
      <c r="BM175" s="25">
        <v>10.819378764410041</v>
      </c>
    </row>
    <row r="176" spans="1:65" x14ac:dyDescent="0.25">
      <c r="A176" s="25" t="s">
        <v>331</v>
      </c>
      <c r="B176" s="25" t="s">
        <v>184</v>
      </c>
      <c r="C176" s="25" t="s">
        <v>1446</v>
      </c>
      <c r="D176" s="25" t="s">
        <v>1447</v>
      </c>
      <c r="F176" s="25">
        <v>0.77858348819978374</v>
      </c>
      <c r="G176" s="25">
        <v>0.77858348819978374</v>
      </c>
      <c r="H176" s="25">
        <v>0.77858348819978374</v>
      </c>
      <c r="I176" s="25">
        <v>0.78344204350836266</v>
      </c>
      <c r="J176" s="25">
        <v>0.78344204350836266</v>
      </c>
      <c r="K176" s="25">
        <v>0.78344204350836266</v>
      </c>
      <c r="L176" s="25">
        <v>0.78708595998979702</v>
      </c>
      <c r="M176" s="25">
        <v>0.78708595998979702</v>
      </c>
      <c r="N176" s="25">
        <v>0.78708595998979702</v>
      </c>
      <c r="O176" s="25">
        <v>0.78951523764408649</v>
      </c>
      <c r="P176" s="25">
        <v>0.79194451529837595</v>
      </c>
      <c r="Q176" s="25">
        <v>0.79194451529837595</v>
      </c>
      <c r="R176" s="25">
        <v>0.79194451529837595</v>
      </c>
      <c r="S176" s="25">
        <v>0.79194451529837595</v>
      </c>
      <c r="T176" s="25">
        <v>0.79194451529837595</v>
      </c>
      <c r="U176" s="25">
        <v>0.79437379295266541</v>
      </c>
      <c r="V176" s="25">
        <v>0.79437379295266541</v>
      </c>
      <c r="W176" s="25">
        <v>0.7955884317798102</v>
      </c>
      <c r="X176" s="25">
        <v>0.7955884317798102</v>
      </c>
      <c r="Y176" s="25">
        <v>0.7955884317798102</v>
      </c>
      <c r="Z176" s="25">
        <v>0.7955884317798102</v>
      </c>
      <c r="AA176" s="25">
        <v>0.7955884317798102</v>
      </c>
      <c r="AB176" s="25">
        <v>0.80166162591553403</v>
      </c>
      <c r="AC176" s="25">
        <v>0.80166162591553403</v>
      </c>
      <c r="AD176" s="25">
        <v>0.80166162591553403</v>
      </c>
      <c r="AE176" s="25">
        <v>0.80166162591553403</v>
      </c>
      <c r="AF176" s="25">
        <v>0.80166162591553403</v>
      </c>
      <c r="AG176" s="25">
        <v>0.80166162591553403</v>
      </c>
      <c r="AH176" s="25">
        <v>0.80166162591553403</v>
      </c>
      <c r="AI176" s="25">
        <v>0.80166162591553403</v>
      </c>
      <c r="AJ176" s="25">
        <v>0.80166162591553403</v>
      </c>
      <c r="AK176" s="25">
        <v>0.80166162591553403</v>
      </c>
      <c r="AL176" s="25">
        <v>0.8478179013470345</v>
      </c>
      <c r="AM176" s="25">
        <v>0.90733520387712707</v>
      </c>
      <c r="AN176" s="25">
        <v>0.99114528295011473</v>
      </c>
      <c r="AO176" s="25">
        <v>0.99114528295011473</v>
      </c>
      <c r="AP176" s="25">
        <v>0.99114528295011473</v>
      </c>
      <c r="AQ176" s="25">
        <v>0.99114528295011473</v>
      </c>
      <c r="AR176" s="25">
        <v>0.99114528295011473</v>
      </c>
      <c r="AS176" s="25">
        <v>0.99114528295011473</v>
      </c>
      <c r="AT176" s="25">
        <v>0.99114528295011473</v>
      </c>
      <c r="AU176" s="25">
        <v>0.99114528295011473</v>
      </c>
      <c r="AV176" s="25">
        <v>0.98993064412297005</v>
      </c>
      <c r="AW176" s="25">
        <v>0.98993064412297005</v>
      </c>
      <c r="AX176" s="25">
        <v>0.98871600529582526</v>
      </c>
      <c r="AY176" s="25">
        <v>0.98750136646868059</v>
      </c>
      <c r="AZ176" s="25">
        <v>0.97171106171579891</v>
      </c>
      <c r="BA176" s="25">
        <v>0.97171106171579891</v>
      </c>
      <c r="BB176" s="25">
        <v>0.97171106171579891</v>
      </c>
      <c r="BC176" s="25">
        <v>0.97171106171579891</v>
      </c>
      <c r="BD176" s="25">
        <v>0.97171106171579891</v>
      </c>
      <c r="BE176" s="25">
        <v>0.97171106171579891</v>
      </c>
      <c r="BF176" s="25">
        <v>0.97171106171579891</v>
      </c>
      <c r="BG176" s="25">
        <v>0.97171106171579891</v>
      </c>
      <c r="BH176" s="25">
        <v>0.97171106171579891</v>
      </c>
      <c r="BI176" s="25">
        <v>0.97171106171579891</v>
      </c>
      <c r="BJ176" s="25">
        <v>0.97171106171579891</v>
      </c>
      <c r="BK176" s="25">
        <v>0.97171106171579891</v>
      </c>
      <c r="BL176" s="25">
        <v>0.97171106171579891</v>
      </c>
      <c r="BM176" s="25">
        <v>0.97171106171579891</v>
      </c>
    </row>
    <row r="177" spans="1:65" x14ac:dyDescent="0.25">
      <c r="A177" s="25" t="s">
        <v>525</v>
      </c>
      <c r="B177" s="25" t="s">
        <v>197</v>
      </c>
      <c r="C177" s="25" t="s">
        <v>1446</v>
      </c>
      <c r="D177" s="25" t="s">
        <v>1447</v>
      </c>
      <c r="F177" s="25">
        <v>0.38293216630196936</v>
      </c>
      <c r="G177" s="25">
        <v>0.38293216630196936</v>
      </c>
      <c r="H177" s="25">
        <v>0.38293216630196936</v>
      </c>
      <c r="I177" s="25">
        <v>0.38293216630196936</v>
      </c>
      <c r="J177" s="25">
        <v>0.38293216630196936</v>
      </c>
      <c r="K177" s="25">
        <v>0.38293216630196936</v>
      </c>
      <c r="L177" s="25">
        <v>0.38293216630196936</v>
      </c>
      <c r="M177" s="25">
        <v>0.38293216630196936</v>
      </c>
      <c r="N177" s="25">
        <v>0.38293216630196936</v>
      </c>
      <c r="O177" s="25">
        <v>0.38293216630196936</v>
      </c>
      <c r="P177" s="25">
        <v>0.38293216630196936</v>
      </c>
      <c r="Q177" s="25">
        <v>0.38293216630196936</v>
      </c>
      <c r="R177" s="25">
        <v>0.38293216630196936</v>
      </c>
      <c r="S177" s="25">
        <v>0.38293216630196936</v>
      </c>
      <c r="T177" s="25">
        <v>0.38293216630196936</v>
      </c>
      <c r="U177" s="25">
        <v>0.38293216630196936</v>
      </c>
      <c r="V177" s="25">
        <v>0.38293216630196936</v>
      </c>
      <c r="W177" s="25">
        <v>0.38293216630196936</v>
      </c>
      <c r="X177" s="25">
        <v>0.38293216630196936</v>
      </c>
      <c r="Y177" s="25">
        <v>0.38293216630196936</v>
      </c>
      <c r="Z177" s="25">
        <v>0.38293216630196936</v>
      </c>
      <c r="AA177" s="25">
        <v>0.38293216630196936</v>
      </c>
      <c r="AB177" s="25">
        <v>0.38293216630196936</v>
      </c>
      <c r="AC177" s="25">
        <v>0.54704595185995619</v>
      </c>
      <c r="AD177" s="25">
        <v>0.54704595185995619</v>
      </c>
      <c r="AE177" s="25">
        <v>0.49234135667396062</v>
      </c>
      <c r="AF177" s="25">
        <v>0.49234135667396062</v>
      </c>
      <c r="AG177" s="25">
        <v>0.49234135667396062</v>
      </c>
      <c r="AH177" s="25">
        <v>0.49234135667396062</v>
      </c>
      <c r="AI177" s="25">
        <v>0.49234135667396062</v>
      </c>
      <c r="AJ177" s="25">
        <v>0.49234135667396062</v>
      </c>
      <c r="AK177" s="25">
        <v>0.49234135667396062</v>
      </c>
      <c r="AL177" s="25">
        <v>0.43763676148796499</v>
      </c>
      <c r="AM177" s="25">
        <v>0.38293216630196936</v>
      </c>
      <c r="AN177" s="25">
        <v>0.38293216630196936</v>
      </c>
      <c r="AO177" s="25">
        <v>0.38293216630196936</v>
      </c>
      <c r="AP177" s="25">
        <v>0.38293216630196936</v>
      </c>
      <c r="AQ177" s="25">
        <v>0.38293216630196936</v>
      </c>
      <c r="AR177" s="25">
        <v>0.38293216630196936</v>
      </c>
      <c r="AS177" s="25">
        <v>0.38293216630196936</v>
      </c>
      <c r="AT177" s="25">
        <v>0.38293216630196936</v>
      </c>
      <c r="AU177" s="25">
        <v>0.37199124726477023</v>
      </c>
      <c r="AV177" s="25">
        <v>0.37199124726477023</v>
      </c>
      <c r="AW177" s="25">
        <v>0.37199124726477023</v>
      </c>
      <c r="AX177" s="25">
        <v>0.37199124726477023</v>
      </c>
      <c r="AY177" s="25">
        <v>0.37199124726477023</v>
      </c>
      <c r="AZ177" s="25">
        <v>0.37199124726477023</v>
      </c>
      <c r="BA177" s="25">
        <v>0.37199124726477023</v>
      </c>
      <c r="BB177" s="25">
        <v>0.37199124726477023</v>
      </c>
      <c r="BC177" s="25">
        <v>0.37199124726477023</v>
      </c>
      <c r="BD177" s="25">
        <v>0.35557986870897157</v>
      </c>
      <c r="BE177" s="25">
        <v>0.32844638949671773</v>
      </c>
      <c r="BF177" s="25">
        <v>0.32822757111597373</v>
      </c>
      <c r="BG177" s="25">
        <v>0.32822757111597373</v>
      </c>
      <c r="BH177" s="25">
        <v>0.32658643326039388</v>
      </c>
      <c r="BI177" s="25">
        <v>0.32658643326039388</v>
      </c>
      <c r="BJ177" s="25">
        <v>0.32658643326039388</v>
      </c>
      <c r="BK177" s="25">
        <v>0.32658643326039388</v>
      </c>
      <c r="BL177" s="25">
        <v>0.32658643326039388</v>
      </c>
      <c r="BM177" s="25">
        <v>0.32658643326039388</v>
      </c>
    </row>
    <row r="178" spans="1:65" x14ac:dyDescent="0.25">
      <c r="A178" s="25" t="s">
        <v>345</v>
      </c>
      <c r="B178" s="25" t="s">
        <v>208</v>
      </c>
      <c r="C178" s="25" t="s">
        <v>1446</v>
      </c>
      <c r="D178" s="25" t="s">
        <v>1447</v>
      </c>
      <c r="F178" s="25">
        <v>9.077919002131523</v>
      </c>
      <c r="G178" s="25">
        <v>9.077919002131523</v>
      </c>
      <c r="H178" s="25">
        <v>9.077919002131523</v>
      </c>
      <c r="I178" s="25">
        <v>9.077919002131523</v>
      </c>
      <c r="J178" s="25">
        <v>9.0771295492223896</v>
      </c>
      <c r="K178" s="25">
        <v>9.0771295492223896</v>
      </c>
      <c r="L178" s="25">
        <v>9.0771295492223896</v>
      </c>
      <c r="M178" s="25">
        <v>9.6115891687060859</v>
      </c>
      <c r="N178" s="25">
        <v>9.610010262887819</v>
      </c>
      <c r="O178" s="25">
        <v>8.8395042235730639</v>
      </c>
      <c r="P178" s="25">
        <v>8.8623983579379484</v>
      </c>
      <c r="Q178" s="25">
        <v>8.8205573537538484</v>
      </c>
      <c r="R178" s="25">
        <v>8.5339859477382181</v>
      </c>
      <c r="S178" s="25">
        <v>7.717691639693693</v>
      </c>
      <c r="T178" s="25">
        <v>7.717691639693693</v>
      </c>
      <c r="U178" s="25">
        <v>7.7161127338754243</v>
      </c>
      <c r="V178" s="25">
        <v>7.7161127338754243</v>
      </c>
      <c r="W178" s="25">
        <v>7.7161127338754243</v>
      </c>
      <c r="X178" s="25">
        <v>7.8566353517012715</v>
      </c>
      <c r="Y178" s="25">
        <v>8.0618931080761023</v>
      </c>
      <c r="Z178" s="25">
        <v>7.7145338280571556</v>
      </c>
      <c r="AA178" s="25">
        <v>7.7776900607878741</v>
      </c>
      <c r="AB178" s="25">
        <v>7.8961079971579693</v>
      </c>
      <c r="AC178" s="25">
        <v>7.7145338280571556</v>
      </c>
      <c r="AD178" s="25">
        <v>7.7129549222388887</v>
      </c>
      <c r="AE178" s="25">
        <v>7.7129549222388887</v>
      </c>
      <c r="AF178" s="25">
        <v>7.5013815425909849</v>
      </c>
      <c r="AG178" s="25">
        <v>7.4911186547722428</v>
      </c>
      <c r="AH178" s="25">
        <v>7.5740112102313102</v>
      </c>
      <c r="AI178" s="25">
        <v>8.7124023052024953</v>
      </c>
      <c r="AJ178" s="25">
        <v>9.546064577247968</v>
      </c>
      <c r="AK178" s="25">
        <v>10.25262493092287</v>
      </c>
      <c r="AL178" s="25">
        <v>10.251835478013737</v>
      </c>
      <c r="AM178" s="25">
        <v>10.251046025104603</v>
      </c>
      <c r="AN178" s="25">
        <v>11.040498934238572</v>
      </c>
      <c r="AO178" s="25">
        <v>11.040498934238572</v>
      </c>
      <c r="AP178" s="25">
        <v>11.040498934238572</v>
      </c>
      <c r="AQ178" s="25">
        <v>11.039709481329439</v>
      </c>
      <c r="AR178" s="25">
        <v>11.039709481329439</v>
      </c>
      <c r="AS178" s="25">
        <v>11.032604405147232</v>
      </c>
      <c r="AT178" s="25">
        <v>11.028657140601563</v>
      </c>
      <c r="AU178" s="25">
        <v>11.020762611510223</v>
      </c>
      <c r="AV178" s="25">
        <v>11.091813373332281</v>
      </c>
      <c r="AW178" s="25">
        <v>11.135233283334649</v>
      </c>
      <c r="AX178" s="25">
        <v>11.149443435699061</v>
      </c>
      <c r="AY178" s="25">
        <v>11.160495776426936</v>
      </c>
      <c r="AZ178" s="25">
        <v>11.782584668824505</v>
      </c>
      <c r="BA178" s="25">
        <v>11.778637404278834</v>
      </c>
      <c r="BB178" s="25">
        <v>11.762848346096156</v>
      </c>
      <c r="BC178" s="25">
        <v>11.920738927922949</v>
      </c>
      <c r="BD178" s="25">
        <v>12.315465382489934</v>
      </c>
      <c r="BE178" s="25">
        <v>12.552301255230125</v>
      </c>
      <c r="BF178" s="25">
        <v>13.262808873450698</v>
      </c>
      <c r="BG178" s="25">
        <v>13.262808873450698</v>
      </c>
      <c r="BH178" s="25">
        <v>13.262808873450698</v>
      </c>
      <c r="BI178" s="25">
        <v>13.815425909844478</v>
      </c>
      <c r="BJ178" s="25">
        <v>13.973316491671273</v>
      </c>
      <c r="BK178" s="25">
        <v>13.973316491671273</v>
      </c>
      <c r="BL178" s="25">
        <v>13.973316491671273</v>
      </c>
      <c r="BM178" s="25">
        <v>13.973316491671273</v>
      </c>
    </row>
    <row r="179" spans="1:65" x14ac:dyDescent="0.25">
      <c r="A179" s="25" t="s">
        <v>346</v>
      </c>
      <c r="B179" s="25" t="s">
        <v>95</v>
      </c>
      <c r="C179" s="25" t="s">
        <v>1446</v>
      </c>
      <c r="D179" s="25" t="s">
        <v>1447</v>
      </c>
      <c r="F179" s="25">
        <v>25.996146118119835</v>
      </c>
      <c r="G179" s="25">
        <v>26.790517913413925</v>
      </c>
      <c r="H179" s="25">
        <v>29.114825916532165</v>
      </c>
      <c r="I179" s="25">
        <v>30.162466923592124</v>
      </c>
      <c r="J179" s="25">
        <v>32.467176125695843</v>
      </c>
      <c r="K179" s="25">
        <v>32.271045379184649</v>
      </c>
      <c r="L179" s="25">
        <v>32.074914632673455</v>
      </c>
      <c r="M179" s="25">
        <v>32.029985616566201</v>
      </c>
      <c r="N179" s="25">
        <v>38.115034531220836</v>
      </c>
      <c r="O179" s="25">
        <v>35.003864861600626</v>
      </c>
      <c r="P179" s="25">
        <v>33.298813092218673</v>
      </c>
      <c r="Q179" s="25">
        <v>28.547273186424672</v>
      </c>
      <c r="R179" s="25">
        <v>34.201829221428021</v>
      </c>
      <c r="S179" s="25">
        <v>29.645245232056393</v>
      </c>
      <c r="T179" s="25">
        <v>28.547273186424672</v>
      </c>
      <c r="U179" s="25">
        <v>28.547273186424672</v>
      </c>
      <c r="V179" s="25">
        <v>22.630301832515347</v>
      </c>
      <c r="W179" s="25">
        <v>20.702262920386048</v>
      </c>
      <c r="X179" s="25">
        <v>19.451672760411519</v>
      </c>
      <c r="Y179" s="25">
        <v>21.523546010518572</v>
      </c>
      <c r="Z179" s="25">
        <v>18.079207703371871</v>
      </c>
      <c r="AA179" s="25">
        <v>19.139848699452109</v>
      </c>
      <c r="AB179" s="25">
        <v>19.220000658783228</v>
      </c>
      <c r="AC179" s="25">
        <v>23.057412958266081</v>
      </c>
      <c r="AD179" s="25">
        <v>25.253357049529519</v>
      </c>
      <c r="AE179" s="25">
        <v>30.589501191299668</v>
      </c>
      <c r="AF179" s="25">
        <v>30.613656576303566</v>
      </c>
      <c r="AG179" s="25">
        <v>30.866190146798861</v>
      </c>
      <c r="AH179" s="25">
        <v>30.839838817703701</v>
      </c>
      <c r="AI179" s="25">
        <v>30.934264413628025</v>
      </c>
      <c r="AJ179" s="25">
        <v>32.939161368951545</v>
      </c>
      <c r="AK179" s="25">
        <v>33.048958573514717</v>
      </c>
      <c r="AL179" s="25">
        <v>33.048958573514717</v>
      </c>
      <c r="AM179" s="25">
        <v>34.037133414583266</v>
      </c>
      <c r="AN179" s="25">
        <v>36.123280301283529</v>
      </c>
      <c r="AO179" s="25">
        <v>36.342874710409873</v>
      </c>
      <c r="AP179" s="25">
        <v>36.452671914973045</v>
      </c>
      <c r="AQ179" s="25">
        <v>37.331049551478415</v>
      </c>
      <c r="AR179" s="25">
        <v>38.429021597110136</v>
      </c>
      <c r="AS179" s="25">
        <v>38.429021597110136</v>
      </c>
      <c r="AT179" s="25">
        <v>36.233077505846701</v>
      </c>
      <c r="AU179" s="25">
        <v>37.331049551478415</v>
      </c>
      <c r="AV179" s="25">
        <v>38.429021597110136</v>
      </c>
      <c r="AW179" s="25">
        <v>38.429021597110136</v>
      </c>
      <c r="AX179" s="25">
        <v>39.52699364274185</v>
      </c>
      <c r="AY179" s="25">
        <v>40.405371279247234</v>
      </c>
      <c r="AZ179" s="25">
        <v>40.624965688373578</v>
      </c>
      <c r="BA179" s="25">
        <v>39.52699364274185</v>
      </c>
      <c r="BB179" s="25">
        <v>35.13510546021498</v>
      </c>
      <c r="BC179" s="25">
        <v>36.233077505846701</v>
      </c>
      <c r="BD179" s="25">
        <v>37.331049551478415</v>
      </c>
      <c r="BE179" s="25">
        <v>38.429021597110136</v>
      </c>
      <c r="BF179" s="25">
        <v>38.429021597110136</v>
      </c>
      <c r="BG179" s="25">
        <v>38.429021597110136</v>
      </c>
      <c r="BH179" s="25">
        <v>38.429021597110136</v>
      </c>
      <c r="BI179" s="25">
        <v>38.429021597110136</v>
      </c>
      <c r="BJ179" s="25">
        <v>38.429021597110136</v>
      </c>
      <c r="BK179" s="25">
        <v>38.429021597110136</v>
      </c>
      <c r="BL179" s="25">
        <v>38.429021597110136</v>
      </c>
      <c r="BM179" s="25">
        <v>38.429021597110136</v>
      </c>
    </row>
    <row r="180" spans="1:65" x14ac:dyDescent="0.25">
      <c r="A180" s="25" t="s">
        <v>499</v>
      </c>
      <c r="B180" s="25" t="s">
        <v>176</v>
      </c>
      <c r="C180" s="25" t="s">
        <v>1446</v>
      </c>
      <c r="D180" s="25" t="s">
        <v>1447</v>
      </c>
      <c r="F180" s="25">
        <v>8.559082599301977</v>
      </c>
      <c r="G180" s="25">
        <v>8.559082599301977</v>
      </c>
      <c r="H180" s="25">
        <v>8.559082599301977</v>
      </c>
      <c r="I180" s="25">
        <v>8.559082599301977</v>
      </c>
      <c r="J180" s="25">
        <v>8.559082599301977</v>
      </c>
      <c r="K180" s="25">
        <v>8.6421804886155886</v>
      </c>
      <c r="L180" s="25">
        <v>8.6421804886155886</v>
      </c>
      <c r="M180" s="25">
        <v>8.6421804886155886</v>
      </c>
      <c r="N180" s="25">
        <v>8.6421804886155886</v>
      </c>
      <c r="O180" s="25">
        <v>8.6421804886155886</v>
      </c>
      <c r="P180" s="25">
        <v>8.6421804886155886</v>
      </c>
      <c r="Q180" s="25">
        <v>8.6421804886155886</v>
      </c>
      <c r="R180" s="25">
        <v>8.7252783779292002</v>
      </c>
      <c r="S180" s="25">
        <v>8.8083762672428119</v>
      </c>
      <c r="T180" s="25">
        <v>8.8083762672428119</v>
      </c>
      <c r="U180" s="25">
        <v>8.8083762672428119</v>
      </c>
      <c r="V180" s="25">
        <v>8.8083762672428119</v>
      </c>
      <c r="W180" s="25">
        <v>8.8499252118996168</v>
      </c>
      <c r="X180" s="25">
        <v>8.8831643676250636</v>
      </c>
      <c r="Y180" s="25">
        <v>8.8914741565564235</v>
      </c>
      <c r="Z180" s="25">
        <v>9.5562572710653146</v>
      </c>
      <c r="AA180" s="25">
        <v>9.5562572710653146</v>
      </c>
      <c r="AB180" s="25">
        <v>9.5562572710653146</v>
      </c>
      <c r="AC180" s="25">
        <v>9.9717467176333709</v>
      </c>
      <c r="AD180" s="25">
        <v>10.137942496260594</v>
      </c>
      <c r="AE180" s="25">
        <v>10.137942496260594</v>
      </c>
      <c r="AF180" s="25">
        <v>10.387236164201429</v>
      </c>
      <c r="AG180" s="25">
        <v>10.636529832142264</v>
      </c>
      <c r="AH180" s="25">
        <v>10.802725610769487</v>
      </c>
      <c r="AI180" s="25">
        <v>10.802725610769487</v>
      </c>
      <c r="AJ180" s="25">
        <v>10.802725610769487</v>
      </c>
      <c r="AK180" s="25">
        <v>10.968921389396709</v>
      </c>
      <c r="AL180" s="25">
        <v>11.218215057337543</v>
      </c>
      <c r="AM180" s="25">
        <v>11.218215057337543</v>
      </c>
      <c r="AN180" s="25">
        <v>13.711151736745887</v>
      </c>
      <c r="AO180" s="25">
        <v>13.711151736745887</v>
      </c>
      <c r="AP180" s="25">
        <v>14.542130629881999</v>
      </c>
      <c r="AQ180" s="25">
        <v>14.957620076450059</v>
      </c>
      <c r="AR180" s="25">
        <v>15.373109523018117</v>
      </c>
      <c r="AS180" s="25">
        <v>15.929865381419312</v>
      </c>
      <c r="AT180" s="25">
        <v>15.888316436762507</v>
      </c>
      <c r="AU180" s="25">
        <v>16.619577862722288</v>
      </c>
      <c r="AV180" s="25">
        <v>17.035067309290344</v>
      </c>
      <c r="AW180" s="25">
        <v>16.204088416154232</v>
      </c>
      <c r="AX180" s="25">
        <v>16.619577862722288</v>
      </c>
      <c r="AY180" s="25">
        <v>15.456207412331727</v>
      </c>
      <c r="AZ180" s="25">
        <v>14.957620076450059</v>
      </c>
      <c r="BA180" s="25">
        <v>14.126641183313943</v>
      </c>
      <c r="BB180" s="25">
        <v>13.711151736745887</v>
      </c>
      <c r="BC180" s="25">
        <v>12.722286853913911</v>
      </c>
      <c r="BD180" s="25">
        <v>12.489612763835799</v>
      </c>
      <c r="BE180" s="25">
        <v>12.730596642845271</v>
      </c>
      <c r="BF180" s="25">
        <v>12.497922552767161</v>
      </c>
      <c r="BG180" s="25">
        <v>12.497922552767161</v>
      </c>
      <c r="BH180" s="25">
        <v>12.497922552767161</v>
      </c>
      <c r="BI180" s="25">
        <v>12.497922552767161</v>
      </c>
      <c r="BJ180" s="25">
        <v>12.497922552767161</v>
      </c>
      <c r="BK180" s="25">
        <v>12.497922552767161</v>
      </c>
      <c r="BL180" s="25">
        <v>12.497922552767161</v>
      </c>
      <c r="BM180" s="25">
        <v>12.497922552767161</v>
      </c>
    </row>
    <row r="181" spans="1:65" x14ac:dyDescent="0.25">
      <c r="A181" s="25" t="s">
        <v>458</v>
      </c>
      <c r="B181" s="25" t="s">
        <v>50</v>
      </c>
      <c r="C181" s="25" t="s">
        <v>1446</v>
      </c>
      <c r="D181" s="25" t="s">
        <v>1447</v>
      </c>
      <c r="F181" s="25">
        <v>29.383886255924168</v>
      </c>
      <c r="G181" s="25">
        <v>28.613744075829384</v>
      </c>
      <c r="H181" s="25">
        <v>28.110189573459714</v>
      </c>
      <c r="I181" s="25">
        <v>27.754739336492889</v>
      </c>
      <c r="J181" s="25">
        <v>27.488151658767773</v>
      </c>
      <c r="K181" s="25">
        <v>26.56990521327014</v>
      </c>
      <c r="L181" s="25">
        <v>25.859004739336495</v>
      </c>
      <c r="M181" s="25">
        <v>25.592417061611371</v>
      </c>
      <c r="N181" s="25">
        <v>25.029620853080569</v>
      </c>
      <c r="O181" s="25">
        <v>24.407582938388625</v>
      </c>
      <c r="P181" s="25">
        <v>22.808056872037916</v>
      </c>
      <c r="Q181" s="25">
        <v>22.65995260663507</v>
      </c>
      <c r="R181" s="25">
        <v>22.541469194312796</v>
      </c>
      <c r="S181" s="25">
        <v>22.571090047393366</v>
      </c>
      <c r="T181" s="25">
        <v>22.482227488151661</v>
      </c>
      <c r="U181" s="25">
        <v>22.778436018957347</v>
      </c>
      <c r="V181" s="25">
        <v>22.956161137440759</v>
      </c>
      <c r="W181" s="25">
        <v>23.104265402843602</v>
      </c>
      <c r="X181" s="25">
        <v>23.252369668246445</v>
      </c>
      <c r="Y181" s="25">
        <v>23.400473933649288</v>
      </c>
      <c r="Z181" s="25">
        <v>23.341232227488153</v>
      </c>
      <c r="AA181" s="25">
        <v>23.400473933649288</v>
      </c>
      <c r="AB181" s="25">
        <v>23.726303317535542</v>
      </c>
      <c r="AC181" s="25">
        <v>24.200236966824644</v>
      </c>
      <c r="AD181" s="25">
        <v>24.46682464454976</v>
      </c>
      <c r="AE181" s="25">
        <v>25</v>
      </c>
      <c r="AF181" s="25">
        <v>25.503554502369667</v>
      </c>
      <c r="AG181" s="25">
        <v>25.740521327014214</v>
      </c>
      <c r="AH181" s="25">
        <v>25.947867298578199</v>
      </c>
      <c r="AI181" s="25">
        <v>26.036729857819907</v>
      </c>
      <c r="AJ181" s="25">
        <v>26.095971563981042</v>
      </c>
      <c r="AK181" s="25">
        <v>26.273696682464454</v>
      </c>
      <c r="AL181" s="25">
        <v>26.273696682464454</v>
      </c>
      <c r="AM181" s="25">
        <v>26.214454976303319</v>
      </c>
      <c r="AN181" s="25">
        <v>26.125592417061611</v>
      </c>
      <c r="AO181" s="25">
        <v>26.510663507109005</v>
      </c>
      <c r="AP181" s="25">
        <v>26.688388625592417</v>
      </c>
      <c r="AQ181" s="25">
        <v>26.836492890995263</v>
      </c>
      <c r="AR181" s="25">
        <v>27.073459715639807</v>
      </c>
      <c r="AS181" s="25">
        <v>30.29324644549763</v>
      </c>
      <c r="AT181" s="25">
        <v>29.881516587677726</v>
      </c>
      <c r="AU181" s="25">
        <v>30.071090047393369</v>
      </c>
      <c r="AV181" s="25">
        <v>32.319312796208536</v>
      </c>
      <c r="AW181" s="25">
        <v>33.397511848341232</v>
      </c>
      <c r="AX181" s="25">
        <v>32.908767772511851</v>
      </c>
      <c r="AY181" s="25">
        <v>31.688388625592417</v>
      </c>
      <c r="AZ181" s="25">
        <v>31.392180094786731</v>
      </c>
      <c r="BA181" s="25">
        <v>31.593601895734597</v>
      </c>
      <c r="BB181" s="25">
        <v>31.268900088941592</v>
      </c>
      <c r="BC181" s="25">
        <v>30.317225022235402</v>
      </c>
      <c r="BD181" s="25">
        <v>29.833926453143533</v>
      </c>
      <c r="BE181" s="25">
        <v>29.982206405693951</v>
      </c>
      <c r="BF181" s="25">
        <v>30.822202433956665</v>
      </c>
      <c r="BG181" s="25">
        <v>31.018106262986052</v>
      </c>
      <c r="BH181" s="25">
        <v>30.947430947430949</v>
      </c>
      <c r="BI181" s="25">
        <v>30.531630531630533</v>
      </c>
      <c r="BJ181" s="25">
        <v>30.798930798930801</v>
      </c>
      <c r="BK181" s="25">
        <v>30.323730323730324</v>
      </c>
      <c r="BL181" s="25">
        <v>30.029700029700031</v>
      </c>
      <c r="BM181" s="25">
        <v>29.84348084348084</v>
      </c>
    </row>
    <row r="182" spans="1:65" x14ac:dyDescent="0.25">
      <c r="A182" s="25" t="s">
        <v>428</v>
      </c>
      <c r="B182" s="25" t="s">
        <v>78</v>
      </c>
      <c r="C182" s="25" t="s">
        <v>1446</v>
      </c>
      <c r="D182" s="25" t="s">
        <v>1447</v>
      </c>
      <c r="F182" s="25">
        <v>2.3436387729846349</v>
      </c>
      <c r="G182" s="25">
        <v>2.3381629814589697</v>
      </c>
      <c r="H182" s="25">
        <v>2.3326871899333046</v>
      </c>
      <c r="I182" s="25">
        <v>2.3272113984076399</v>
      </c>
      <c r="J182" s="25">
        <v>2.3217356068819748</v>
      </c>
      <c r="K182" s="25">
        <v>2.3162598153563101</v>
      </c>
      <c r="L182" s="25">
        <v>2.3080461280678124</v>
      </c>
      <c r="M182" s="25">
        <v>2.3025703365421473</v>
      </c>
      <c r="N182" s="25">
        <v>2.2587640043368271</v>
      </c>
      <c r="O182" s="25">
        <v>2.2231713594200042</v>
      </c>
      <c r="P182" s="25">
        <v>2.2012681933173441</v>
      </c>
      <c r="Q182" s="25">
        <v>2.1711513399261864</v>
      </c>
      <c r="R182" s="25">
        <v>2.157461861112024</v>
      </c>
      <c r="S182" s="25">
        <v>2.1656755484005212</v>
      </c>
      <c r="T182" s="25">
        <v>2.1629376526376887</v>
      </c>
      <c r="U182" s="25">
        <v>2.1711513399261864</v>
      </c>
      <c r="V182" s="25">
        <v>2.1848408187403487</v>
      </c>
      <c r="W182" s="25">
        <v>2.2012681933173441</v>
      </c>
      <c r="X182" s="25">
        <v>2.2669776916253248</v>
      </c>
      <c r="Y182" s="25">
        <v>2.2313850467085015</v>
      </c>
      <c r="Z182" s="25">
        <v>2.2587640043368271</v>
      </c>
      <c r="AA182" s="25">
        <v>2.2943566492536496</v>
      </c>
      <c r="AB182" s="25">
        <v>2.3162598153563101</v>
      </c>
      <c r="AC182" s="25">
        <v>2.3326871899333046</v>
      </c>
      <c r="AD182" s="25">
        <v>2.3381629814589697</v>
      </c>
      <c r="AE182" s="25">
        <v>2.3682798348501275</v>
      </c>
      <c r="AF182" s="25">
        <v>2.3682798348501275</v>
      </c>
      <c r="AG182" s="25">
        <v>2.3819693136642903</v>
      </c>
      <c r="AH182" s="25">
        <v>2.4038724797669504</v>
      </c>
      <c r="AI182" s="25">
        <v>2.3545903560359651</v>
      </c>
      <c r="AJ182" s="25">
        <v>2.428513541632443</v>
      </c>
      <c r="AK182" s="25">
        <v>2.4038724797669504</v>
      </c>
      <c r="AL182" s="25">
        <v>2.4230377501067779</v>
      </c>
      <c r="AM182" s="25">
        <v>2.4531546034979357</v>
      </c>
      <c r="AN182" s="25">
        <v>2.7023031179156947</v>
      </c>
      <c r="AO182" s="25">
        <v>2.7242062840183547</v>
      </c>
      <c r="AP182" s="25">
        <v>2.4558924992607682</v>
      </c>
      <c r="AQ182" s="25">
        <v>2.4586303950236008</v>
      </c>
      <c r="AR182" s="25">
        <v>2.4148240628182802</v>
      </c>
      <c r="AS182" s="25">
        <v>2.406610375529783</v>
      </c>
      <c r="AT182" s="25">
        <v>2.4120861670554481</v>
      </c>
      <c r="AU182" s="25">
        <v>2.4038724797669504</v>
      </c>
      <c r="AV182" s="25">
        <v>2.3847072094271224</v>
      </c>
      <c r="AW182" s="25">
        <v>2.3792314179014578</v>
      </c>
      <c r="AX182" s="25">
        <v>2.3600661475616302</v>
      </c>
      <c r="AY182" s="25">
        <v>2.3491145645103</v>
      </c>
      <c r="AZ182" s="25">
        <v>2.3343299273910043</v>
      </c>
      <c r="BA182" s="25">
        <v>2.3137957091697605</v>
      </c>
      <c r="BB182" s="25">
        <v>2.2858144144736121</v>
      </c>
      <c r="BC182" s="25">
        <v>2.2604067417945264</v>
      </c>
      <c r="BD182" s="25">
        <v>2.2395987339969992</v>
      </c>
      <c r="BE182" s="25">
        <v>2.2228975698437208</v>
      </c>
      <c r="BF182" s="25">
        <v>2.2123799062102258</v>
      </c>
      <c r="BG182" s="25">
        <v>2.21353681650361</v>
      </c>
      <c r="BH182" s="25">
        <v>2.2101904566573025</v>
      </c>
      <c r="BI182" s="25">
        <v>2.2049333563341955</v>
      </c>
      <c r="BJ182" s="25">
        <v>2.1951232872210187</v>
      </c>
      <c r="BK182" s="25">
        <v>2.1999244059292042</v>
      </c>
      <c r="BL182" s="25">
        <v>2.1967000279380104</v>
      </c>
      <c r="BM182" s="25">
        <v>2.2084274675048383</v>
      </c>
    </row>
    <row r="183" spans="1:65" x14ac:dyDescent="0.25">
      <c r="A183" s="25" t="s">
        <v>370</v>
      </c>
      <c r="B183" s="25" t="s">
        <v>161</v>
      </c>
      <c r="C183" s="25" t="s">
        <v>1446</v>
      </c>
      <c r="D183" s="25" t="s">
        <v>1447</v>
      </c>
      <c r="F183" s="25">
        <v>12.629370629370628</v>
      </c>
      <c r="G183" s="25">
        <v>12.629370629370628</v>
      </c>
      <c r="H183" s="25">
        <v>12.6993006993007</v>
      </c>
      <c r="I183" s="25">
        <v>12.629370629370628</v>
      </c>
      <c r="J183" s="25">
        <v>12.629370629370628</v>
      </c>
      <c r="K183" s="25">
        <v>12.629370629370628</v>
      </c>
      <c r="L183" s="25">
        <v>12.72027972027972</v>
      </c>
      <c r="M183" s="25">
        <v>12.72027972027972</v>
      </c>
      <c r="N183" s="25">
        <v>12.72027972027972</v>
      </c>
      <c r="O183" s="25">
        <v>13.657342657342658</v>
      </c>
      <c r="P183" s="25">
        <v>13.657342657342658</v>
      </c>
      <c r="Q183" s="25">
        <v>14.37062937062937</v>
      </c>
      <c r="R183" s="25">
        <v>15.13986013986014</v>
      </c>
      <c r="S183" s="25">
        <v>15.244755244755245</v>
      </c>
      <c r="T183" s="25">
        <v>15.349650349650348</v>
      </c>
      <c r="U183" s="25">
        <v>15.454545454545453</v>
      </c>
      <c r="V183" s="25">
        <v>15.55944055944056</v>
      </c>
      <c r="W183" s="25">
        <v>15.664335664335665</v>
      </c>
      <c r="X183" s="25">
        <v>15.769230769230768</v>
      </c>
      <c r="Y183" s="25">
        <v>15.874125874125875</v>
      </c>
      <c r="Z183" s="25">
        <v>16</v>
      </c>
      <c r="AA183" s="25">
        <v>16.025174825174826</v>
      </c>
      <c r="AB183" s="25">
        <v>16.050349650349649</v>
      </c>
      <c r="AC183" s="25">
        <v>16.075524475524475</v>
      </c>
      <c r="AD183" s="25">
        <v>16.100699300699301</v>
      </c>
      <c r="AE183" s="25">
        <v>16.125874125874127</v>
      </c>
      <c r="AF183" s="25">
        <v>16.151048951048953</v>
      </c>
      <c r="AG183" s="25">
        <v>16.176223776223779</v>
      </c>
      <c r="AH183" s="25">
        <v>16.201398601398601</v>
      </c>
      <c r="AI183" s="25">
        <v>16.226573426573427</v>
      </c>
      <c r="AJ183" s="25">
        <v>16.251748251748253</v>
      </c>
      <c r="AK183" s="25">
        <v>16.274825174825175</v>
      </c>
      <c r="AL183" s="25">
        <v>16.297902097902099</v>
      </c>
      <c r="AM183" s="25">
        <v>16.320979020979021</v>
      </c>
      <c r="AN183" s="25">
        <v>16.344055944055942</v>
      </c>
      <c r="AO183" s="25">
        <v>16.367132867132867</v>
      </c>
      <c r="AP183" s="25">
        <v>16.390209790209788</v>
      </c>
      <c r="AQ183" s="25">
        <v>16.413286713286713</v>
      </c>
      <c r="AR183" s="25">
        <v>16.436363636363634</v>
      </c>
      <c r="AS183" s="25">
        <v>16.421346355074991</v>
      </c>
      <c r="AT183" s="25">
        <v>16.428322288106035</v>
      </c>
      <c r="AU183" s="25">
        <v>16.288803627485176</v>
      </c>
      <c r="AV183" s="25">
        <v>16.149284966864318</v>
      </c>
      <c r="AW183" s="25">
        <v>16.044645971398673</v>
      </c>
      <c r="AX183" s="25">
        <v>15.905127310777816</v>
      </c>
      <c r="AY183" s="25">
        <v>15.76560865015696</v>
      </c>
      <c r="AZ183" s="25">
        <v>15.626089989536101</v>
      </c>
      <c r="BA183" s="25">
        <v>15.486571328915241</v>
      </c>
      <c r="BB183" s="25">
        <v>15.347052668294383</v>
      </c>
      <c r="BC183" s="25">
        <v>15.207534007673527</v>
      </c>
      <c r="BD183" s="25">
        <v>15.086850366236485</v>
      </c>
      <c r="BE183" s="25">
        <v>14.775026159748867</v>
      </c>
      <c r="BF183" s="25">
        <v>14.747122427624696</v>
      </c>
      <c r="BG183" s="25">
        <v>14.745029647715382</v>
      </c>
      <c r="BH183" s="25">
        <v>14.745029647715382</v>
      </c>
      <c r="BI183" s="25">
        <v>14.745029647715382</v>
      </c>
      <c r="BJ183" s="25">
        <v>14.745029647715382</v>
      </c>
      <c r="BK183" s="25">
        <v>14.745029647715382</v>
      </c>
      <c r="BL183" s="25">
        <v>14.745029647715382</v>
      </c>
      <c r="BM183" s="25">
        <v>14.745029647715382</v>
      </c>
    </row>
    <row r="184" spans="1:65" x14ac:dyDescent="0.25">
      <c r="A184" s="25" t="s">
        <v>533</v>
      </c>
      <c r="B184" s="25" t="s">
        <v>260</v>
      </c>
      <c r="C184" s="25" t="s">
        <v>1446</v>
      </c>
      <c r="D184" s="25" t="s">
        <v>1447</v>
      </c>
    </row>
    <row r="185" spans="1:65" x14ac:dyDescent="0.25">
      <c r="A185" s="25" t="s">
        <v>523</v>
      </c>
      <c r="B185" s="25" t="s">
        <v>105</v>
      </c>
      <c r="C185" s="25" t="s">
        <v>1446</v>
      </c>
      <c r="D185" s="25" t="s">
        <v>1447</v>
      </c>
      <c r="F185" s="25">
        <v>11.393414606357526</v>
      </c>
      <c r="G185" s="25">
        <v>11.355436557669666</v>
      </c>
      <c r="H185" s="25">
        <v>11.336447533325737</v>
      </c>
      <c r="I185" s="25">
        <v>11.31745850898181</v>
      </c>
      <c r="J185" s="25">
        <v>11.31745850898181</v>
      </c>
      <c r="K185" s="25">
        <v>11.298469484637879</v>
      </c>
      <c r="L185" s="25">
        <v>11.298469484637879</v>
      </c>
      <c r="M185" s="25">
        <v>11.27948046029395</v>
      </c>
      <c r="N185" s="25">
        <v>11.27948046029395</v>
      </c>
      <c r="O185" s="25">
        <v>11.260491435950021</v>
      </c>
      <c r="P185" s="25">
        <v>11.241502411606092</v>
      </c>
      <c r="Q185" s="25">
        <v>11.207322167787019</v>
      </c>
      <c r="R185" s="25">
        <v>11.059207777904371</v>
      </c>
      <c r="S185" s="25">
        <v>10.971858265922297</v>
      </c>
      <c r="T185" s="25">
        <v>10.706011925107289</v>
      </c>
      <c r="U185" s="25">
        <v>10.48573924271771</v>
      </c>
      <c r="V185" s="25">
        <v>10.390794120998063</v>
      </c>
      <c r="W185" s="25">
        <v>10.261668755459343</v>
      </c>
      <c r="X185" s="25">
        <v>10.105958755839126</v>
      </c>
      <c r="Y185" s="25">
        <v>9.935057536743761</v>
      </c>
      <c r="Z185" s="25">
        <v>9.7223804640917546</v>
      </c>
      <c r="AA185" s="25">
        <v>9.6730090007975384</v>
      </c>
      <c r="AB185" s="25">
        <v>9.8173255858114015</v>
      </c>
      <c r="AC185" s="25">
        <v>9.7299760738293273</v>
      </c>
      <c r="AD185" s="25">
        <v>9.5780638790778934</v>
      </c>
      <c r="AE185" s="25">
        <v>9.8173255858114015</v>
      </c>
      <c r="AF185" s="25">
        <v>9.935057536743761</v>
      </c>
      <c r="AG185" s="25">
        <v>9.5666704644715352</v>
      </c>
      <c r="AH185" s="25">
        <v>9.6236375375033223</v>
      </c>
      <c r="AI185" s="25">
        <v>10.045193877938551</v>
      </c>
      <c r="AJ185" s="25">
        <v>8.9476282708594432</v>
      </c>
      <c r="AK185" s="25">
        <v>7.8804451027306213</v>
      </c>
      <c r="AL185" s="25">
        <v>7.3297633967566753</v>
      </c>
      <c r="AM185" s="25">
        <v>6.4828529110174324</v>
      </c>
      <c r="AN185" s="25">
        <v>5.9967338878128444</v>
      </c>
      <c r="AO185" s="25">
        <v>5.9169799855683411</v>
      </c>
      <c r="AP185" s="25">
        <v>5.9055865709619839</v>
      </c>
      <c r="AQ185" s="25">
        <v>5.9055865709619839</v>
      </c>
      <c r="AR185" s="25">
        <v>5.9055865709619839</v>
      </c>
      <c r="AS185" s="25">
        <v>5.6967073031787629</v>
      </c>
      <c r="AT185" s="25">
        <v>5.6967073031787629</v>
      </c>
      <c r="AU185" s="25">
        <v>1.8077551175420605</v>
      </c>
      <c r="AV185" s="25">
        <v>1.5760890205461244</v>
      </c>
      <c r="AW185" s="25">
        <v>1.5950780448900537</v>
      </c>
      <c r="AX185" s="25">
        <v>1.6140670692339827</v>
      </c>
      <c r="AY185" s="25">
        <v>1.515324142645551</v>
      </c>
      <c r="AZ185" s="25">
        <v>1.6368538984466978</v>
      </c>
      <c r="BA185" s="25">
        <v>1.7204056055599863</v>
      </c>
      <c r="BB185" s="25">
        <v>1.7887660931981315</v>
      </c>
      <c r="BC185" s="25">
        <v>1.8951046295241352</v>
      </c>
      <c r="BD185" s="25">
        <v>1.7887660931981315</v>
      </c>
      <c r="BE185" s="25">
        <v>1.9330826782119934</v>
      </c>
      <c r="BF185" s="25">
        <v>2.0773992632258556</v>
      </c>
      <c r="BG185" s="25">
        <v>2.2407048725836467</v>
      </c>
      <c r="BH185" s="25">
        <v>1.8153507272796323</v>
      </c>
      <c r="BI185" s="25">
        <v>2.0546124340131406</v>
      </c>
      <c r="BJ185" s="25">
        <v>1.8647221905738482</v>
      </c>
      <c r="BK185" s="25">
        <v>1.969161824465459</v>
      </c>
      <c r="BL185" s="25">
        <v>2.0736014583570697</v>
      </c>
      <c r="BM185" s="25">
        <v>2.0014431658501386</v>
      </c>
    </row>
    <row r="186" spans="1:65" x14ac:dyDescent="0.25">
      <c r="A186" s="25" t="s">
        <v>1313</v>
      </c>
      <c r="B186" s="25" t="s">
        <v>1312</v>
      </c>
      <c r="C186" s="25" t="s">
        <v>1446</v>
      </c>
      <c r="D186" s="25" t="s">
        <v>1447</v>
      </c>
      <c r="F186" s="25">
        <v>11.410621463052243</v>
      </c>
      <c r="G186" s="25">
        <v>11.341394578553118</v>
      </c>
      <c r="H186" s="25">
        <v>11.424645012641585</v>
      </c>
      <c r="I186" s="25">
        <v>11.388749671252164</v>
      </c>
      <c r="J186" s="25">
        <v>11.378563920969212</v>
      </c>
      <c r="K186" s="25">
        <v>11.366518594734224</v>
      </c>
      <c r="L186" s="25">
        <v>11.324270029737976</v>
      </c>
      <c r="M186" s="25">
        <v>11.554851947109226</v>
      </c>
      <c r="N186" s="25">
        <v>11.75831610478731</v>
      </c>
      <c r="O186" s="25">
        <v>11.645057218150681</v>
      </c>
      <c r="P186" s="25">
        <v>11.52003532871673</v>
      </c>
      <c r="Q186" s="25">
        <v>11.515382954190665</v>
      </c>
      <c r="R186" s="25">
        <v>11.430181663000726</v>
      </c>
      <c r="S186" s="25">
        <v>11.401322155945561</v>
      </c>
      <c r="T186" s="25">
        <v>11.354397137386753</v>
      </c>
      <c r="U186" s="25">
        <v>11.373649387552302</v>
      </c>
      <c r="V186" s="25">
        <v>11.39744357115919</v>
      </c>
      <c r="W186" s="25">
        <v>11.524244192761527</v>
      </c>
      <c r="X186" s="25">
        <v>11.552612656204079</v>
      </c>
      <c r="Y186" s="25">
        <v>11.557408075218317</v>
      </c>
      <c r="Z186" s="25">
        <v>11.572531228545451</v>
      </c>
      <c r="AA186" s="25">
        <v>11.549424249302895</v>
      </c>
      <c r="AB186" s="25">
        <v>11.535893149234751</v>
      </c>
      <c r="AC186" s="25">
        <v>11.639471706013067</v>
      </c>
      <c r="AD186" s="25">
        <v>11.634438605427055</v>
      </c>
      <c r="AE186" s="25">
        <v>11.622724685804208</v>
      </c>
      <c r="AF186" s="25">
        <v>11.567214500078418</v>
      </c>
      <c r="AG186" s="25">
        <v>11.506830013948857</v>
      </c>
      <c r="AH186" s="25">
        <v>11.502357687481823</v>
      </c>
      <c r="AI186" s="25">
        <v>11.489463521339889</v>
      </c>
      <c r="AJ186" s="25">
        <v>11.475526851352289</v>
      </c>
      <c r="AK186" s="25">
        <v>11.467572212585226</v>
      </c>
      <c r="AL186" s="25">
        <v>11.520137620647098</v>
      </c>
      <c r="AM186" s="25">
        <v>11.489211741834129</v>
      </c>
      <c r="AN186" s="25">
        <v>11.390606190624892</v>
      </c>
      <c r="AO186" s="25">
        <v>11.380488833727478</v>
      </c>
      <c r="AP186" s="25">
        <v>11.381954735460459</v>
      </c>
      <c r="AQ186" s="25">
        <v>11.361005268670903</v>
      </c>
      <c r="AR186" s="25">
        <v>11.340678560561104</v>
      </c>
      <c r="AS186" s="25">
        <v>11.326399643300661</v>
      </c>
      <c r="AT186" s="25">
        <v>11.268051459216711</v>
      </c>
      <c r="AU186" s="25">
        <v>11.110503298149029</v>
      </c>
      <c r="AV186" s="25">
        <v>10.98589224910544</v>
      </c>
      <c r="AW186" s="25">
        <v>10.991715707989716</v>
      </c>
      <c r="AX186" s="25">
        <v>10.915957046818763</v>
      </c>
      <c r="AY186" s="25">
        <v>10.74319778926858</v>
      </c>
      <c r="AZ186" s="25">
        <v>10.580649761052907</v>
      </c>
      <c r="BA186" s="25">
        <v>10.553585036093262</v>
      </c>
      <c r="BB186" s="25">
        <v>10.571948975915982</v>
      </c>
      <c r="BC186" s="25">
        <v>10.429225489566058</v>
      </c>
      <c r="BD186" s="25">
        <v>10.514983601029284</v>
      </c>
      <c r="BE186" s="25">
        <v>10.491891734401108</v>
      </c>
      <c r="BF186" s="25">
        <v>10.482025374696972</v>
      </c>
      <c r="BG186" s="25">
        <v>10.516457624958242</v>
      </c>
      <c r="BH186" s="25">
        <v>10.491863381024702</v>
      </c>
      <c r="BI186" s="25">
        <v>10.461253462562279</v>
      </c>
      <c r="BJ186" s="25">
        <v>10.566300749280062</v>
      </c>
      <c r="BK186" s="25">
        <v>10.536729342656406</v>
      </c>
      <c r="BL186" s="25">
        <v>10.511534910417081</v>
      </c>
      <c r="BM186" s="25">
        <v>10.462379930894242</v>
      </c>
    </row>
    <row r="187" spans="1:65" x14ac:dyDescent="0.25">
      <c r="A187" s="25" t="s">
        <v>397</v>
      </c>
      <c r="B187" s="25" t="s">
        <v>113</v>
      </c>
      <c r="C187" s="25" t="s">
        <v>1446</v>
      </c>
      <c r="D187" s="25" t="s">
        <v>1447</v>
      </c>
      <c r="F187" s="25">
        <v>6.4620355411954766E-2</v>
      </c>
      <c r="G187" s="25">
        <v>6.4620355411954766E-2</v>
      </c>
      <c r="H187" s="25">
        <v>6.4620355411954766E-2</v>
      </c>
      <c r="I187" s="25">
        <v>6.4620355411954766E-2</v>
      </c>
      <c r="J187" s="25">
        <v>6.4620355411954766E-2</v>
      </c>
      <c r="K187" s="25">
        <v>6.4620355411954766E-2</v>
      </c>
      <c r="L187" s="25">
        <v>6.4620355411954766E-2</v>
      </c>
      <c r="M187" s="25">
        <v>7.1082390953150235E-2</v>
      </c>
      <c r="N187" s="25">
        <v>7.1082390953150235E-2</v>
      </c>
      <c r="O187" s="25">
        <v>7.1082390953150235E-2</v>
      </c>
      <c r="P187" s="25">
        <v>7.1082390953150235E-2</v>
      </c>
      <c r="Q187" s="25">
        <v>7.431340872374799E-2</v>
      </c>
      <c r="R187" s="25">
        <v>7.431340872374799E-2</v>
      </c>
      <c r="S187" s="25">
        <v>7.431340872374799E-2</v>
      </c>
      <c r="T187" s="25">
        <v>7.431340872374799E-2</v>
      </c>
      <c r="U187" s="25">
        <v>7.431340872374799E-2</v>
      </c>
      <c r="V187" s="25">
        <v>7.431340872374799E-2</v>
      </c>
      <c r="W187" s="25">
        <v>7.431340872374799E-2</v>
      </c>
      <c r="X187" s="25">
        <v>7.431340872374799E-2</v>
      </c>
      <c r="Y187" s="25">
        <v>7.431340872374799E-2</v>
      </c>
      <c r="Z187" s="25">
        <v>7.431340872374799E-2</v>
      </c>
      <c r="AA187" s="25">
        <v>7.431340872374799E-2</v>
      </c>
      <c r="AB187" s="25">
        <v>8.7237479806138926E-2</v>
      </c>
      <c r="AC187" s="25">
        <v>8.7237479806138926E-2</v>
      </c>
      <c r="AD187" s="25">
        <v>9.3699515347334408E-2</v>
      </c>
      <c r="AE187" s="25">
        <v>0.10339256865912762</v>
      </c>
      <c r="AF187" s="25">
        <v>0.10662358642972536</v>
      </c>
      <c r="AG187" s="25">
        <v>0.10662358642972536</v>
      </c>
      <c r="AH187" s="25">
        <v>0.11308562197092084</v>
      </c>
      <c r="AI187" s="25">
        <v>0.11308562197092084</v>
      </c>
      <c r="AJ187" s="25">
        <v>0.11308562197092084</v>
      </c>
      <c r="AK187" s="25">
        <v>0.11308562197092084</v>
      </c>
      <c r="AL187" s="25">
        <v>9.3699515347334408E-2</v>
      </c>
      <c r="AM187" s="25">
        <v>9.3699515347334408E-2</v>
      </c>
      <c r="AN187" s="25">
        <v>9.0468497576736681E-2</v>
      </c>
      <c r="AO187" s="25">
        <v>9.0468497576736681E-2</v>
      </c>
      <c r="AP187" s="25">
        <v>9.3699515347334408E-2</v>
      </c>
      <c r="AQ187" s="25">
        <v>0.10016155088852989</v>
      </c>
      <c r="AR187" s="25">
        <v>0.10016155088852989</v>
      </c>
      <c r="AS187" s="25">
        <v>0.10016155088852989</v>
      </c>
      <c r="AT187" s="25">
        <v>0.10016155088852989</v>
      </c>
      <c r="AU187" s="25">
        <v>0.10016155088852989</v>
      </c>
      <c r="AV187" s="25">
        <v>0.10016155088852989</v>
      </c>
      <c r="AW187" s="25">
        <v>9.3699515347334408E-2</v>
      </c>
      <c r="AX187" s="25">
        <v>9.0468497576736681E-2</v>
      </c>
      <c r="AY187" s="25">
        <v>8.4006462035541199E-2</v>
      </c>
      <c r="AZ187" s="25">
        <v>9.0468497576736681E-2</v>
      </c>
      <c r="BA187" s="25">
        <v>9.6930533117932149E-2</v>
      </c>
      <c r="BB187" s="25">
        <v>0.11954765751211631</v>
      </c>
      <c r="BC187" s="25">
        <v>0.11082390953150244</v>
      </c>
      <c r="BD187" s="25">
        <v>0.11922455573505654</v>
      </c>
      <c r="BE187" s="25">
        <v>0.10888529886914378</v>
      </c>
      <c r="BF187" s="25">
        <v>0.12180936995153473</v>
      </c>
      <c r="BG187" s="25">
        <v>0.12116316639741519</v>
      </c>
      <c r="BH187" s="25">
        <v>0.16852988691437804</v>
      </c>
      <c r="BI187" s="25">
        <v>0.1812924071082391</v>
      </c>
      <c r="BJ187" s="25">
        <v>0.22390953150242329</v>
      </c>
      <c r="BK187" s="25">
        <v>0.24768982229402262</v>
      </c>
      <c r="BL187" s="25">
        <v>0.25150242326332795</v>
      </c>
      <c r="BM187" s="25">
        <v>0.24122778675282713</v>
      </c>
    </row>
    <row r="188" spans="1:65" x14ac:dyDescent="0.25">
      <c r="A188" s="25" t="s">
        <v>1315</v>
      </c>
      <c r="B188" s="25" t="s">
        <v>1314</v>
      </c>
      <c r="C188" s="25" t="s">
        <v>1446</v>
      </c>
      <c r="D188" s="25" t="s">
        <v>1447</v>
      </c>
      <c r="F188" s="25">
        <v>1.4717196885742319</v>
      </c>
      <c r="G188" s="25">
        <v>1.4812992274858148</v>
      </c>
      <c r="H188" s="25">
        <v>1.4853327175538495</v>
      </c>
      <c r="I188" s="25">
        <v>1.4944080702069282</v>
      </c>
      <c r="J188" s="25">
        <v>1.5039876091185109</v>
      </c>
      <c r="K188" s="25">
        <v>1.5170964518396244</v>
      </c>
      <c r="L188" s="25">
        <v>1.5342387846287726</v>
      </c>
      <c r="M188" s="25">
        <v>1.5438183235403555</v>
      </c>
      <c r="N188" s="25">
        <v>1.5473476273498861</v>
      </c>
      <c r="O188" s="25">
        <v>1.5624732151050169</v>
      </c>
      <c r="P188" s="25">
        <v>1.5675150776900606</v>
      </c>
      <c r="Q188" s="25">
        <v>1.5831448517036957</v>
      </c>
      <c r="R188" s="25">
        <v>1.5952453219078004</v>
      </c>
      <c r="S188" s="25">
        <v>1.5654983326560432</v>
      </c>
      <c r="T188" s="25">
        <v>1.5344404591321745</v>
      </c>
      <c r="U188" s="25">
        <v>1.5407932059893295</v>
      </c>
      <c r="V188" s="25">
        <v>1.5135671480300938</v>
      </c>
      <c r="W188" s="25">
        <v>1.5468434410913818</v>
      </c>
      <c r="X188" s="25">
        <v>1.5539020487104429</v>
      </c>
      <c r="Y188" s="25">
        <v>1.5474484646015869</v>
      </c>
      <c r="Z188" s="25">
        <v>1.5409948804927311</v>
      </c>
      <c r="AA188" s="25">
        <v>1.5604564700709995</v>
      </c>
      <c r="AB188" s="25">
        <v>1.5629774013635214</v>
      </c>
      <c r="AC188" s="25">
        <v>1.5846574104792088</v>
      </c>
      <c r="AD188" s="25">
        <v>1.5795147106424643</v>
      </c>
      <c r="AE188" s="25">
        <v>1.5565238172546656</v>
      </c>
      <c r="AF188" s="25">
        <v>1.5828423399485931</v>
      </c>
      <c r="AG188" s="25">
        <v>1.597967927703724</v>
      </c>
      <c r="AH188" s="25">
        <v>1.5818339674315844</v>
      </c>
      <c r="AI188" s="25">
        <v>1.6031106275404685</v>
      </c>
      <c r="AJ188" s="25">
        <v>1.5550112584791524</v>
      </c>
      <c r="AK188" s="25">
        <v>2.0384992822602781</v>
      </c>
      <c r="AL188" s="25">
        <v>2.093835336488624</v>
      </c>
      <c r="AM188" s="25">
        <v>2.1023527389677747</v>
      </c>
      <c r="AN188" s="25">
        <v>2.0799145665346299</v>
      </c>
      <c r="AO188" s="25">
        <v>2.0848182730928668</v>
      </c>
      <c r="AP188" s="25">
        <v>2.0724847081130586</v>
      </c>
      <c r="AQ188" s="25">
        <v>2.0284008814784031</v>
      </c>
      <c r="AR188" s="25">
        <v>2.0462325416901739</v>
      </c>
      <c r="AS188" s="25">
        <v>2.1246423142324882</v>
      </c>
      <c r="AT188" s="25">
        <v>1.9807507228013934</v>
      </c>
      <c r="AU188" s="25">
        <v>1.9374594143983721</v>
      </c>
      <c r="AV188" s="25">
        <v>1.8891559772171951</v>
      </c>
      <c r="AW188" s="25">
        <v>1.908271689029148</v>
      </c>
      <c r="AX188" s="25">
        <v>1.9591241049598755</v>
      </c>
      <c r="AY188" s="25">
        <v>1.9713711381124925</v>
      </c>
      <c r="AZ188" s="25">
        <v>1.9791518933484613</v>
      </c>
      <c r="BA188" s="25">
        <v>2.0452130252750531</v>
      </c>
      <c r="BB188" s="25">
        <v>2.0803388785530887</v>
      </c>
      <c r="BC188" s="25">
        <v>2.0886689318954055</v>
      </c>
      <c r="BD188" s="25">
        <v>2.1064679507855648</v>
      </c>
      <c r="BE188" s="25">
        <v>2.0649399125822128</v>
      </c>
      <c r="BF188" s="25">
        <v>1.9697478280214273</v>
      </c>
      <c r="BG188" s="25">
        <v>2.0486900179113823</v>
      </c>
      <c r="BH188" s="25">
        <v>1.9721082495437265</v>
      </c>
      <c r="BI188" s="25">
        <v>2.039704110441285</v>
      </c>
      <c r="BJ188" s="25">
        <v>2.0671619928261409</v>
      </c>
      <c r="BK188" s="25">
        <v>2.0816603587093865</v>
      </c>
      <c r="BL188" s="25">
        <v>1.9376433624537548</v>
      </c>
      <c r="BM188" s="25">
        <v>2.1684289853246215</v>
      </c>
    </row>
    <row r="189" spans="1:65" x14ac:dyDescent="0.25">
      <c r="A189" s="25" t="s">
        <v>371</v>
      </c>
      <c r="B189" s="25" t="s">
        <v>98</v>
      </c>
      <c r="C189" s="25" t="s">
        <v>1446</v>
      </c>
      <c r="D189" s="25" t="s">
        <v>1447</v>
      </c>
      <c r="F189" s="25">
        <v>39.668949771689498</v>
      </c>
      <c r="G189" s="25">
        <v>39.811643835616437</v>
      </c>
      <c r="H189" s="25">
        <v>39.863532586135328</v>
      </c>
      <c r="I189" s="25">
        <v>40.473225404732254</v>
      </c>
      <c r="J189" s="25">
        <v>41.61477791614778</v>
      </c>
      <c r="K189" s="25">
        <v>41.848277293482774</v>
      </c>
      <c r="L189" s="25">
        <v>41.913138231631379</v>
      </c>
      <c r="M189" s="25">
        <v>41.523972602739725</v>
      </c>
      <c r="N189" s="25">
        <v>39.617061021170606</v>
      </c>
      <c r="O189" s="25">
        <v>39.824616023246165</v>
      </c>
      <c r="P189" s="25">
        <v>39.331672893316728</v>
      </c>
      <c r="Q189" s="25">
        <v>39.35761726857617</v>
      </c>
      <c r="R189" s="25">
        <v>40.486197592361975</v>
      </c>
      <c r="S189" s="25">
        <v>39.604088833540892</v>
      </c>
      <c r="T189" s="25">
        <v>39.954337899543383</v>
      </c>
      <c r="U189" s="25">
        <v>39.513283520132838</v>
      </c>
      <c r="V189" s="25">
        <v>39.746782897467831</v>
      </c>
      <c r="W189" s="25">
        <v>40.408364466583649</v>
      </c>
      <c r="X189" s="25">
        <v>40.278642590286424</v>
      </c>
      <c r="Y189" s="25">
        <v>41.653694479036943</v>
      </c>
      <c r="Z189" s="25">
        <v>40.42133665421337</v>
      </c>
      <c r="AA189" s="25">
        <v>42.989829804898299</v>
      </c>
      <c r="AB189" s="25">
        <v>40.265670402656703</v>
      </c>
      <c r="AC189" s="25">
        <v>41.653694479036943</v>
      </c>
      <c r="AD189" s="25">
        <v>41.134806973848072</v>
      </c>
      <c r="AE189" s="25">
        <v>39.098173515981735</v>
      </c>
      <c r="AF189" s="25">
        <v>40.538086342880867</v>
      </c>
      <c r="AG189" s="25">
        <v>38.81278538812785</v>
      </c>
      <c r="AH189" s="25">
        <v>39.448422581984225</v>
      </c>
      <c r="AI189" s="25">
        <v>38.592258198422577</v>
      </c>
      <c r="AJ189" s="25">
        <v>38.670091324200911</v>
      </c>
      <c r="AK189" s="25">
        <v>38.81278538812785</v>
      </c>
      <c r="AL189" s="25">
        <v>39.214923204649232</v>
      </c>
      <c r="AM189" s="25">
        <v>39.240867579908681</v>
      </c>
      <c r="AN189" s="25">
        <v>39.513283520132838</v>
      </c>
      <c r="AO189" s="25">
        <v>39.630033208800327</v>
      </c>
      <c r="AP189" s="25">
        <v>40.265670402656703</v>
      </c>
      <c r="AQ189" s="25">
        <v>40.369447903694478</v>
      </c>
      <c r="AR189" s="25">
        <v>40.356475716064757</v>
      </c>
      <c r="AS189" s="25">
        <v>40.265670402656703</v>
      </c>
      <c r="AT189" s="25">
        <v>40.602947281029472</v>
      </c>
      <c r="AU189" s="25">
        <v>40.499169779991703</v>
      </c>
      <c r="AV189" s="25">
        <v>40.460253217102533</v>
      </c>
      <c r="AW189" s="25">
        <v>39.318700705687007</v>
      </c>
      <c r="AX189" s="25">
        <v>39.137090078870898</v>
      </c>
      <c r="AY189" s="25">
        <v>39.331672893316728</v>
      </c>
      <c r="AZ189" s="25">
        <v>39.150062266500626</v>
      </c>
      <c r="BA189" s="25">
        <v>38.216064757160645</v>
      </c>
      <c r="BB189" s="25">
        <v>38.16417600664176</v>
      </c>
      <c r="BC189" s="25">
        <v>38.125259443752597</v>
      </c>
      <c r="BD189" s="25">
        <v>39.046284765462843</v>
      </c>
      <c r="BE189" s="25">
        <v>39.227895392278953</v>
      </c>
      <c r="BF189" s="25">
        <v>39.526255707762559</v>
      </c>
      <c r="BG189" s="25">
        <v>39.487339144873388</v>
      </c>
      <c r="BH189" s="25">
        <v>39.435450394354504</v>
      </c>
      <c r="BI189" s="25">
        <v>40.200809464508097</v>
      </c>
      <c r="BJ189" s="25">
        <v>40.486197592361975</v>
      </c>
      <c r="BK189" s="25">
        <v>40.42133665421337</v>
      </c>
      <c r="BL189" s="25">
        <v>39.604088833540892</v>
      </c>
      <c r="BM189" s="25">
        <v>40.122976338729764</v>
      </c>
    </row>
    <row r="190" spans="1:65" x14ac:dyDescent="0.25">
      <c r="A190" s="25" t="s">
        <v>500</v>
      </c>
      <c r="B190" s="25" t="s">
        <v>106</v>
      </c>
      <c r="C190" s="25" t="s">
        <v>1446</v>
      </c>
      <c r="D190" s="25" t="s">
        <v>1447</v>
      </c>
      <c r="F190" s="25">
        <v>5.89184826472962</v>
      </c>
      <c r="G190" s="25">
        <v>5.89184826472962</v>
      </c>
      <c r="H190" s="25">
        <v>5.89184826472962</v>
      </c>
      <c r="I190" s="25">
        <v>5.89184826472962</v>
      </c>
      <c r="J190" s="25">
        <v>5.89184826472962</v>
      </c>
      <c r="K190" s="25">
        <v>5.89184826472962</v>
      </c>
      <c r="L190" s="25">
        <v>5.8380414312617699</v>
      </c>
      <c r="M190" s="25">
        <v>5.8380414312617699</v>
      </c>
      <c r="N190" s="25">
        <v>5.8111380145278453</v>
      </c>
      <c r="O190" s="25">
        <v>5.8111380145278453</v>
      </c>
      <c r="P190" s="25">
        <v>5.8111380145278453</v>
      </c>
      <c r="Q190" s="25">
        <v>5.8111380145278453</v>
      </c>
      <c r="R190" s="25">
        <v>5.8111380145278453</v>
      </c>
      <c r="S190" s="25">
        <v>5.8245897228948076</v>
      </c>
      <c r="T190" s="25">
        <v>5.8245897228948076</v>
      </c>
      <c r="U190" s="25">
        <v>5.8245897228948076</v>
      </c>
      <c r="V190" s="25">
        <v>5.8380414312617699</v>
      </c>
      <c r="W190" s="25">
        <v>5.8380414312617699</v>
      </c>
      <c r="X190" s="25">
        <v>5.8380414312617699</v>
      </c>
      <c r="Y190" s="25">
        <v>5.8514931396287331</v>
      </c>
      <c r="Z190" s="25">
        <v>5.9187516814635455</v>
      </c>
      <c r="AA190" s="25">
        <v>6.053268765133172</v>
      </c>
      <c r="AB190" s="25">
        <v>6.1205273069679853</v>
      </c>
      <c r="AC190" s="25">
        <v>6.1877858488027977</v>
      </c>
      <c r="AD190" s="25">
        <v>6.255044390637611</v>
      </c>
      <c r="AE190" s="25">
        <v>6.3223029324724234</v>
      </c>
      <c r="AF190" s="25">
        <v>6.3895614743072375</v>
      </c>
      <c r="AG190" s="25">
        <v>6.456820016142049</v>
      </c>
      <c r="AH190" s="25">
        <v>6.5913370998116756</v>
      </c>
      <c r="AI190" s="25">
        <v>6.7124024751143399</v>
      </c>
      <c r="AJ190" s="25">
        <v>6.7124024751143399</v>
      </c>
      <c r="AK190" s="25">
        <v>6.7258541834813013</v>
      </c>
      <c r="AL190" s="25">
        <v>6.7258541834813013</v>
      </c>
      <c r="AM190" s="25">
        <v>6.7258541834813013</v>
      </c>
      <c r="AN190" s="25">
        <v>6.7258541834813013</v>
      </c>
      <c r="AO190" s="25">
        <v>6.7258541834813013</v>
      </c>
      <c r="AP190" s="25">
        <v>6.8603712671509278</v>
      </c>
      <c r="AQ190" s="25">
        <v>6.9948883508205535</v>
      </c>
      <c r="AR190" s="25">
        <v>7.12940543449018</v>
      </c>
      <c r="AS190" s="25">
        <v>7.3715361850955077</v>
      </c>
      <c r="AT190" s="25">
        <v>7.3715361850955077</v>
      </c>
      <c r="AU190" s="25">
        <v>7.3715361850955077</v>
      </c>
      <c r="AV190" s="25">
        <v>7.3715361850955077</v>
      </c>
      <c r="AW190" s="25">
        <v>7.3715361850955077</v>
      </c>
      <c r="AX190" s="25">
        <v>7.3715361850955077</v>
      </c>
      <c r="AY190" s="25">
        <v>7.2639225181598057</v>
      </c>
      <c r="AZ190" s="25">
        <v>7.2639225181598057</v>
      </c>
      <c r="BA190" s="25">
        <v>7.2639225181598057</v>
      </c>
      <c r="BB190" s="25">
        <v>7.2639225181598057</v>
      </c>
      <c r="BC190" s="25">
        <v>7.6525423728813564</v>
      </c>
      <c r="BD190" s="25">
        <v>7.6002152273338712</v>
      </c>
      <c r="BE190" s="25">
        <v>7.6002152273338712</v>
      </c>
      <c r="BF190" s="25">
        <v>7.6002152273338712</v>
      </c>
      <c r="BG190" s="25">
        <v>7.6227738801942797</v>
      </c>
      <c r="BH190" s="25">
        <v>7.6227738801942797</v>
      </c>
      <c r="BI190" s="25">
        <v>7.6227738801942797</v>
      </c>
      <c r="BJ190" s="25">
        <v>7.6227738801942797</v>
      </c>
      <c r="BK190" s="25">
        <v>7.6166082502022112</v>
      </c>
      <c r="BL190" s="25">
        <v>7.6166082502022112</v>
      </c>
      <c r="BM190" s="25">
        <v>7.6166082502022112</v>
      </c>
    </row>
    <row r="191" spans="1:65" x14ac:dyDescent="0.25">
      <c r="A191" s="25" t="s">
        <v>512</v>
      </c>
      <c r="B191" s="25" t="s">
        <v>108</v>
      </c>
      <c r="C191" s="25" t="s">
        <v>1446</v>
      </c>
      <c r="D191" s="25" t="s">
        <v>1447</v>
      </c>
      <c r="F191" s="25">
        <v>1.403125</v>
      </c>
      <c r="G191" s="25">
        <v>1.50703125</v>
      </c>
      <c r="H191" s="25">
        <v>1.71875</v>
      </c>
      <c r="I191" s="25">
        <v>1.88984375</v>
      </c>
      <c r="J191" s="25">
        <v>1.96171875</v>
      </c>
      <c r="K191" s="25">
        <v>1.8882812499999999</v>
      </c>
      <c r="L191" s="25">
        <v>1.8953125</v>
      </c>
      <c r="M191" s="25">
        <v>1.9140625</v>
      </c>
      <c r="N191" s="25">
        <v>1.92265625</v>
      </c>
      <c r="O191" s="25">
        <v>1.9984375000000001</v>
      </c>
      <c r="P191" s="25">
        <v>1.9984375000000001</v>
      </c>
      <c r="Q191" s="25">
        <v>2.4554687500000001</v>
      </c>
      <c r="R191" s="25">
        <v>2.4970489843750001</v>
      </c>
      <c r="S191" s="25">
        <v>2.5386292968750004</v>
      </c>
      <c r="T191" s="25">
        <v>2.5802095312500004</v>
      </c>
      <c r="U191" s="25">
        <v>2.621789765625</v>
      </c>
      <c r="V191" s="25">
        <v>2.66337</v>
      </c>
      <c r="W191" s="25">
        <v>2.7049503124999998</v>
      </c>
      <c r="X191" s="25">
        <v>2.7465305468749999</v>
      </c>
      <c r="Y191" s="25">
        <v>2.7881107812499999</v>
      </c>
      <c r="Z191" s="25">
        <v>2.8296910156249999</v>
      </c>
      <c r="AA191" s="25">
        <v>2.8712713281250002</v>
      </c>
      <c r="AB191" s="25">
        <v>2.9128515625000002</v>
      </c>
      <c r="AC191" s="25">
        <v>2.9544317968750002</v>
      </c>
      <c r="AD191" s="25">
        <v>2.9960121093750001</v>
      </c>
      <c r="AE191" s="25">
        <v>3.0375923437500001</v>
      </c>
      <c r="AF191" s="25">
        <v>3.0791725781249997</v>
      </c>
      <c r="AG191" s="25">
        <v>3.1207528125000001</v>
      </c>
      <c r="AH191" s="25">
        <v>3.162333125</v>
      </c>
      <c r="AI191" s="25">
        <v>3.203913359375</v>
      </c>
      <c r="AJ191" s="25">
        <v>3.24549359375</v>
      </c>
      <c r="AK191" s="25">
        <v>3.287073828125</v>
      </c>
      <c r="AL191" s="25">
        <v>3.3286541406250003</v>
      </c>
      <c r="AM191" s="25">
        <v>3.3702343749999999</v>
      </c>
      <c r="AN191" s="25">
        <v>3.3967187499999998</v>
      </c>
      <c r="AO191" s="25">
        <v>3.4232031250000001</v>
      </c>
      <c r="AP191" s="25">
        <v>3.4496875</v>
      </c>
      <c r="AQ191" s="25">
        <v>3.4761718749999999</v>
      </c>
      <c r="AR191" s="25">
        <v>3.5026562499999998</v>
      </c>
      <c r="AS191" s="25">
        <v>3.5291406250000001</v>
      </c>
      <c r="AT191" s="25">
        <v>3.555625</v>
      </c>
      <c r="AU191" s="25">
        <v>3.5821093749999999</v>
      </c>
      <c r="AV191" s="25">
        <v>3.6085937499999998</v>
      </c>
      <c r="AW191" s="25">
        <v>3.6350781250000002</v>
      </c>
      <c r="AX191" s="25">
        <v>3.6615625000000001</v>
      </c>
      <c r="AY191" s="25">
        <v>3.6880468749999999</v>
      </c>
      <c r="AZ191" s="25">
        <v>3.7145312499999998</v>
      </c>
      <c r="BA191" s="25">
        <v>3.7410156250000002</v>
      </c>
      <c r="BB191" s="25">
        <v>3.7675000000000001</v>
      </c>
      <c r="BC191" s="25">
        <v>3.793984375</v>
      </c>
      <c r="BD191" s="25">
        <v>3.8204687499999999</v>
      </c>
      <c r="BE191" s="25">
        <v>3.8469999999999995</v>
      </c>
      <c r="BF191" s="25">
        <v>3.6499320312500001</v>
      </c>
      <c r="BG191" s="25">
        <v>3.4528640625000002</v>
      </c>
      <c r="BH191" s="25">
        <v>3.2558070312499998</v>
      </c>
      <c r="BI191" s="25">
        <v>2.9673218750000001</v>
      </c>
      <c r="BJ191" s="25">
        <v>2.93501953125</v>
      </c>
      <c r="BK191" s="25">
        <v>2.9799617187499998</v>
      </c>
      <c r="BL191" s="25">
        <v>2.7970515625000001</v>
      </c>
      <c r="BM191" s="25">
        <v>2.7970515625000001</v>
      </c>
    </row>
    <row r="192" spans="1:65" x14ac:dyDescent="0.25">
      <c r="A192" s="25" t="s">
        <v>381</v>
      </c>
      <c r="B192" s="25" t="s">
        <v>79</v>
      </c>
      <c r="C192" s="25" t="s">
        <v>1446</v>
      </c>
      <c r="D192" s="25" t="s">
        <v>1447</v>
      </c>
      <c r="F192" s="25">
        <v>16.431972104874941</v>
      </c>
      <c r="G192" s="25">
        <v>16.361563736337423</v>
      </c>
      <c r="H192" s="25">
        <v>16.294508147254074</v>
      </c>
      <c r="I192" s="25">
        <v>16.227452558170725</v>
      </c>
      <c r="J192" s="25">
        <v>16.160396969087373</v>
      </c>
      <c r="K192" s="25">
        <v>16.093341380004023</v>
      </c>
      <c r="L192" s="25">
        <v>15.959230201837324</v>
      </c>
      <c r="M192" s="25">
        <v>15.8586468182123</v>
      </c>
      <c r="N192" s="25">
        <v>15.758063434587271</v>
      </c>
      <c r="O192" s="25">
        <v>15.657480050962247</v>
      </c>
      <c r="P192" s="25">
        <v>15.570307785153892</v>
      </c>
      <c r="Q192" s="25">
        <v>15.758063434587271</v>
      </c>
      <c r="R192" s="25">
        <v>15.92730442946719</v>
      </c>
      <c r="S192" s="25">
        <v>16.097119286361046</v>
      </c>
      <c r="T192" s="25">
        <v>16.265888587047659</v>
      </c>
      <c r="U192" s="25">
        <v>16.7689573062347</v>
      </c>
      <c r="V192" s="25">
        <v>17.104336452359391</v>
      </c>
      <c r="W192" s="25">
        <v>17.272026025421738</v>
      </c>
      <c r="X192" s="25">
        <v>17.439715598484089</v>
      </c>
      <c r="Y192" s="25">
        <v>17.533621759399001</v>
      </c>
      <c r="Z192" s="25">
        <v>17.506791427709025</v>
      </c>
      <c r="AA192" s="25">
        <v>17.573867256933966</v>
      </c>
      <c r="AB192" s="25">
        <v>17.640943086158902</v>
      </c>
      <c r="AC192" s="25">
        <v>17.708018915383843</v>
      </c>
      <c r="AD192" s="25">
        <v>17.942784317671126</v>
      </c>
      <c r="AE192" s="25">
        <v>18.110473890733473</v>
      </c>
      <c r="AF192" s="25">
        <v>18.177549719958414</v>
      </c>
      <c r="AG192" s="25">
        <v>18.24462554918335</v>
      </c>
      <c r="AH192" s="25">
        <v>18.311701378408291</v>
      </c>
      <c r="AI192" s="25">
        <v>18.378777207633227</v>
      </c>
      <c r="AJ192" s="25">
        <v>18.402253747861959</v>
      </c>
      <c r="AK192" s="25">
        <v>18.227856591877117</v>
      </c>
      <c r="AL192" s="25">
        <v>18.06016701881477</v>
      </c>
      <c r="AM192" s="25">
        <v>17.892477445752423</v>
      </c>
      <c r="AN192" s="25">
        <v>17.724787872690076</v>
      </c>
      <c r="AO192" s="25">
        <v>17.557098299627729</v>
      </c>
      <c r="AP192" s="25">
        <v>17.389408726565385</v>
      </c>
      <c r="AQ192" s="25">
        <v>17.221719153503035</v>
      </c>
      <c r="AR192" s="25">
        <v>17.054029580440687</v>
      </c>
      <c r="AS192" s="25">
        <v>16.882986215917096</v>
      </c>
      <c r="AT192" s="25">
        <v>16.715296642854746</v>
      </c>
      <c r="AU192" s="25">
        <v>16.550960861253646</v>
      </c>
      <c r="AV192" s="25">
        <v>16.66834356239729</v>
      </c>
      <c r="AW192" s="25">
        <v>17.171412281584331</v>
      </c>
      <c r="AX192" s="25">
        <v>16.785726263540933</v>
      </c>
      <c r="AY192" s="25">
        <v>17.288794982727971</v>
      </c>
      <c r="AZ192" s="25">
        <v>17.741556829996309</v>
      </c>
      <c r="BA192" s="25">
        <v>18.278163463795821</v>
      </c>
      <c r="BB192" s="25">
        <v>18.445853036858168</v>
      </c>
      <c r="BC192" s="25">
        <v>17.775094744608779</v>
      </c>
      <c r="BD192" s="25">
        <v>18.278163463795821</v>
      </c>
      <c r="BE192" s="25">
        <v>18.714156353757925</v>
      </c>
      <c r="BF192" s="25">
        <v>18.747694268370392</v>
      </c>
      <c r="BG192" s="25">
        <v>18.747694268370392</v>
      </c>
      <c r="BH192" s="25">
        <v>18.747694268370392</v>
      </c>
      <c r="BI192" s="25">
        <v>18.747694268370392</v>
      </c>
      <c r="BJ192" s="25">
        <v>18.747694268370392</v>
      </c>
      <c r="BK192" s="25">
        <v>18.747694268370392</v>
      </c>
      <c r="BL192" s="25">
        <v>18.747694268370392</v>
      </c>
      <c r="BM192" s="25">
        <v>18.747694268370392</v>
      </c>
    </row>
    <row r="193" spans="1:65" x14ac:dyDescent="0.25">
      <c r="A193" s="25" t="s">
        <v>535</v>
      </c>
      <c r="B193" s="25" t="s">
        <v>262</v>
      </c>
      <c r="C193" s="25" t="s">
        <v>1446</v>
      </c>
      <c r="D193" s="25" t="s">
        <v>1447</v>
      </c>
      <c r="AJ193" s="25">
        <v>0.65217391304347827</v>
      </c>
      <c r="AK193" s="25">
        <v>0.65217391304347827</v>
      </c>
      <c r="AL193" s="25">
        <v>0.65217391304347827</v>
      </c>
      <c r="AM193" s="25">
        <v>0.65217391304347827</v>
      </c>
      <c r="AN193" s="25">
        <v>0.65217391304347827</v>
      </c>
      <c r="AO193" s="25">
        <v>0.65217391304347827</v>
      </c>
      <c r="AP193" s="25">
        <v>0.65217391304347827</v>
      </c>
      <c r="AQ193" s="25">
        <v>0.65217391304347827</v>
      </c>
      <c r="AR193" s="25">
        <v>0.65217391304347827</v>
      </c>
      <c r="AS193" s="25">
        <v>0.65217391304347827</v>
      </c>
      <c r="AT193" s="25">
        <v>0.65217391304347827</v>
      </c>
      <c r="AU193" s="25">
        <v>0.65217391304347827</v>
      </c>
      <c r="AV193" s="25">
        <v>0.65217391304347827</v>
      </c>
      <c r="AW193" s="25">
        <v>0.65217391304347827</v>
      </c>
      <c r="AX193" s="25">
        <v>0.65217391304347827</v>
      </c>
      <c r="AY193" s="25">
        <v>0.65217391304347827</v>
      </c>
      <c r="AZ193" s="25">
        <v>0.65217391304347827</v>
      </c>
      <c r="BA193" s="25">
        <v>0.65217391304347827</v>
      </c>
      <c r="BB193" s="25">
        <v>0.65217391304347827</v>
      </c>
      <c r="BC193" s="25">
        <v>0.65217391304347827</v>
      </c>
      <c r="BD193" s="25">
        <v>0.65217391304347827</v>
      </c>
      <c r="BE193" s="25">
        <v>0.65217391304347827</v>
      </c>
      <c r="BF193" s="25">
        <v>0.65217391304347827</v>
      </c>
      <c r="BG193" s="25">
        <v>0.65217391304347827</v>
      </c>
      <c r="BH193" s="25">
        <v>0.65217391304347827</v>
      </c>
      <c r="BI193" s="25">
        <v>0.65217391304347827</v>
      </c>
      <c r="BJ193" s="25">
        <v>0.65217391304347827</v>
      </c>
      <c r="BK193" s="25">
        <v>0.65217391304347827</v>
      </c>
      <c r="BL193" s="25">
        <v>0.65217391304347827</v>
      </c>
      <c r="BM193" s="25">
        <v>0.65217391304347827</v>
      </c>
    </row>
    <row r="194" spans="1:65" x14ac:dyDescent="0.25">
      <c r="A194" s="25" t="s">
        <v>526</v>
      </c>
      <c r="B194" s="25" t="s">
        <v>189</v>
      </c>
      <c r="C194" s="25" t="s">
        <v>1446</v>
      </c>
      <c r="D194" s="25" t="s">
        <v>1447</v>
      </c>
      <c r="F194" s="25">
        <v>0.16561409707194275</v>
      </c>
      <c r="G194" s="25">
        <v>0.16561409707194275</v>
      </c>
      <c r="H194" s="25">
        <v>0.16561409707194275</v>
      </c>
      <c r="I194" s="25">
        <v>0.16561409707194275</v>
      </c>
      <c r="J194" s="25">
        <v>0.16561409707194275</v>
      </c>
      <c r="K194" s="25">
        <v>0.17665503687673895</v>
      </c>
      <c r="L194" s="25">
        <v>0.18769597668153512</v>
      </c>
      <c r="M194" s="25">
        <v>0.18769597668153512</v>
      </c>
      <c r="N194" s="25">
        <v>0.20094510444729055</v>
      </c>
      <c r="O194" s="25">
        <v>0.22523517201784218</v>
      </c>
      <c r="P194" s="25">
        <v>0.23848429978359756</v>
      </c>
      <c r="Q194" s="25">
        <v>0.25173342754935296</v>
      </c>
      <c r="R194" s="25">
        <v>0.26498255531510839</v>
      </c>
      <c r="S194" s="25">
        <v>0.27823168308086382</v>
      </c>
      <c r="T194" s="25">
        <v>0.29148081084661925</v>
      </c>
      <c r="U194" s="25">
        <v>0.30472993861237468</v>
      </c>
      <c r="V194" s="25">
        <v>0.31797906637813012</v>
      </c>
      <c r="W194" s="25">
        <v>0.35331007375347789</v>
      </c>
      <c r="X194" s="25">
        <v>0.36435101355827409</v>
      </c>
      <c r="Y194" s="25">
        <v>0.36876738948019255</v>
      </c>
      <c r="Z194" s="25">
        <v>0.37980832928498875</v>
      </c>
      <c r="AA194" s="25">
        <v>0.38643289316786644</v>
      </c>
      <c r="AB194" s="25">
        <v>0.39526564501170336</v>
      </c>
      <c r="AC194" s="25">
        <v>0.39747383297266264</v>
      </c>
      <c r="AD194" s="25">
        <v>0.40409839685554033</v>
      </c>
      <c r="AE194" s="25">
        <v>0.40851477277745879</v>
      </c>
      <c r="AF194" s="25">
        <v>0.41072296073841807</v>
      </c>
      <c r="AG194" s="25">
        <v>0.41513933666033653</v>
      </c>
      <c r="AH194" s="25">
        <v>0.41955571258225505</v>
      </c>
      <c r="AI194" s="25">
        <v>0.42397208850417351</v>
      </c>
      <c r="AJ194" s="25">
        <v>0.42397208850417351</v>
      </c>
      <c r="AK194" s="25">
        <v>0.42397208850417351</v>
      </c>
      <c r="AL194" s="25">
        <v>0.42618027646513268</v>
      </c>
      <c r="AM194" s="25">
        <v>0.42618027646513268</v>
      </c>
      <c r="AN194" s="25">
        <v>0.42838846442609196</v>
      </c>
      <c r="AO194" s="25">
        <v>0.43059665238705119</v>
      </c>
      <c r="AP194" s="25">
        <v>0.43501302830896965</v>
      </c>
      <c r="AQ194" s="25">
        <v>0.43942940423088811</v>
      </c>
      <c r="AR194" s="25">
        <v>0.44826215607472508</v>
      </c>
      <c r="AS194" s="25">
        <v>0.45267853199664354</v>
      </c>
      <c r="AT194" s="25">
        <v>0.4637194718014398</v>
      </c>
      <c r="AU194" s="25">
        <v>0.48580135141103209</v>
      </c>
      <c r="AV194" s="25">
        <v>0.49684229121582829</v>
      </c>
      <c r="AW194" s="25">
        <v>0.50788323102062449</v>
      </c>
      <c r="AX194" s="25">
        <v>0.52996511063021678</v>
      </c>
      <c r="AY194" s="25">
        <v>0.55204699023980919</v>
      </c>
      <c r="AZ194" s="25">
        <v>0.55204699023980919</v>
      </c>
      <c r="BA194" s="25">
        <v>0.66245638828777098</v>
      </c>
      <c r="BB194" s="25">
        <v>0.66245638828777098</v>
      </c>
      <c r="BC194" s="25">
        <v>0.66245638828777098</v>
      </c>
      <c r="BD194" s="25">
        <v>0.66245638828777098</v>
      </c>
      <c r="BE194" s="25">
        <v>0.66245638828777098</v>
      </c>
      <c r="BF194" s="25">
        <v>0.66245638828777098</v>
      </c>
      <c r="BG194" s="25">
        <v>0.66245638828777098</v>
      </c>
      <c r="BH194" s="25">
        <v>0.66245638828777098</v>
      </c>
      <c r="BI194" s="25">
        <v>0.66245638828777098</v>
      </c>
      <c r="BJ194" s="25">
        <v>0.66245638828777098</v>
      </c>
      <c r="BK194" s="25">
        <v>0.66245638828777098</v>
      </c>
      <c r="BL194" s="25">
        <v>0.66245638828777098</v>
      </c>
      <c r="BM194" s="25">
        <v>0.66245638828777098</v>
      </c>
    </row>
    <row r="195" spans="1:65" x14ac:dyDescent="0.25">
      <c r="A195" s="25" t="s">
        <v>410</v>
      </c>
      <c r="B195" s="25" t="s">
        <v>67</v>
      </c>
      <c r="C195" s="25" t="s">
        <v>1446</v>
      </c>
      <c r="D195" s="25" t="s">
        <v>1447</v>
      </c>
      <c r="F195" s="25">
        <v>52.055241764340984</v>
      </c>
      <c r="G195" s="25">
        <v>51.679780600084889</v>
      </c>
      <c r="H195" s="25">
        <v>51.36635214992328</v>
      </c>
      <c r="I195" s="25">
        <v>51.261875999869403</v>
      </c>
      <c r="J195" s="25">
        <v>50.39994776192497</v>
      </c>
      <c r="K195" s="25">
        <v>50.396682882235787</v>
      </c>
      <c r="L195" s="25">
        <v>49.923275327304189</v>
      </c>
      <c r="M195" s="25">
        <v>49.83838845538542</v>
      </c>
      <c r="N195" s="25">
        <v>49.312742825426881</v>
      </c>
      <c r="O195" s="25">
        <v>49.260504750399946</v>
      </c>
      <c r="P195" s="25">
        <v>48.907897743968135</v>
      </c>
      <c r="Q195" s="25">
        <v>48.463874106239189</v>
      </c>
      <c r="R195" s="25">
        <v>48.320219399915118</v>
      </c>
      <c r="S195" s="25">
        <v>48.202683731104507</v>
      </c>
      <c r="T195" s="25">
        <v>48.258186685820625</v>
      </c>
      <c r="U195" s="25">
        <v>48.199418851415324</v>
      </c>
      <c r="V195" s="25">
        <v>48.121061738874921</v>
      </c>
      <c r="W195" s="25">
        <v>48.023115348199418</v>
      </c>
      <c r="X195" s="25">
        <v>47.837017205915963</v>
      </c>
      <c r="Y195" s="25">
        <v>47.735805935551276</v>
      </c>
      <c r="Z195" s="25">
        <v>47.379934049430275</v>
      </c>
      <c r="AA195" s="25">
        <v>47.288517418133139</v>
      </c>
      <c r="AB195" s="25">
        <v>47.255868621241312</v>
      </c>
      <c r="AC195" s="25">
        <v>47.455026282281501</v>
      </c>
      <c r="AD195" s="25">
        <v>47.376669169741092</v>
      </c>
      <c r="AE195" s="25">
        <v>47.288517418133139</v>
      </c>
      <c r="AF195" s="25">
        <v>47.275457899376413</v>
      </c>
      <c r="AG195" s="25">
        <v>47.223219824349471</v>
      </c>
      <c r="AH195" s="25">
        <v>47.059975839890299</v>
      </c>
      <c r="AI195" s="25">
        <v>46.97508896797153</v>
      </c>
      <c r="AJ195" s="25">
        <v>46.883672336674394</v>
      </c>
      <c r="AK195" s="25">
        <v>46.808580103823175</v>
      </c>
      <c r="AL195" s="25">
        <v>46.704103953769305</v>
      </c>
      <c r="AM195" s="25">
        <v>46.687779555323388</v>
      </c>
      <c r="AN195" s="25">
        <v>46.393940383296879</v>
      </c>
      <c r="AO195" s="25">
        <v>45.721375167325085</v>
      </c>
      <c r="AP195" s="25">
        <v>45.727904926703452</v>
      </c>
      <c r="AQ195" s="25">
        <v>45.894413790851807</v>
      </c>
      <c r="AR195" s="25">
        <v>45.943386986189559</v>
      </c>
      <c r="AS195" s="25">
        <v>45.685461490744068</v>
      </c>
      <c r="AT195" s="25">
        <v>44.35012569786803</v>
      </c>
      <c r="AU195" s="25">
        <v>42.476084756276734</v>
      </c>
      <c r="AV195" s="25">
        <v>41.101750261233022</v>
      </c>
      <c r="AW195" s="25">
        <v>41.164756961446805</v>
      </c>
      <c r="AX195" s="25">
        <v>39.633728332190778</v>
      </c>
      <c r="AY195" s="25">
        <v>40.376077304779315</v>
      </c>
      <c r="AZ195" s="25">
        <v>38.596892138939673</v>
      </c>
      <c r="BA195" s="25">
        <v>39.317662422461638</v>
      </c>
      <c r="BB195" s="25">
        <v>39.395324539636931</v>
      </c>
      <c r="BC195" s="25">
        <v>35.356536502546689</v>
      </c>
      <c r="BD195" s="25">
        <v>36.240734088756817</v>
      </c>
      <c r="BE195" s="25">
        <v>35.676964274051336</v>
      </c>
      <c r="BF195" s="25">
        <v>35.243786943600796</v>
      </c>
      <c r="BG195" s="25">
        <v>35.690257683137922</v>
      </c>
      <c r="BH195" s="25">
        <v>35.556353897906526</v>
      </c>
      <c r="BI195" s="25">
        <v>35.291812273425002</v>
      </c>
      <c r="BJ195" s="25">
        <v>35.621672817531596</v>
      </c>
      <c r="BK195" s="25">
        <v>35.957147989678937</v>
      </c>
      <c r="BL195" s="25">
        <v>36.114468655058637</v>
      </c>
      <c r="BM195" s="25">
        <v>35.674386698461433</v>
      </c>
    </row>
    <row r="196" spans="1:65" x14ac:dyDescent="0.25">
      <c r="A196" s="25" t="s">
        <v>1317</v>
      </c>
      <c r="B196" s="25" t="s">
        <v>1316</v>
      </c>
      <c r="C196" s="25" t="s">
        <v>1446</v>
      </c>
      <c r="D196" s="25" t="s">
        <v>1447</v>
      </c>
      <c r="F196" s="25">
        <v>5.7417036643794539</v>
      </c>
      <c r="G196" s="25">
        <v>5.7970433822943503</v>
      </c>
      <c r="H196" s="25">
        <v>5.9844630785575426</v>
      </c>
      <c r="I196" s="25">
        <v>6.072377527815747</v>
      </c>
      <c r="J196" s="25">
        <v>6.2045392332731391</v>
      </c>
      <c r="K196" s="25">
        <v>6.2148233939464435</v>
      </c>
      <c r="L196" s="25">
        <v>6.2294430780901031</v>
      </c>
      <c r="M196" s="25">
        <v>6.2949782528647722</v>
      </c>
      <c r="N196" s="25">
        <v>6.5962263703381225</v>
      </c>
      <c r="O196" s="25">
        <v>6.4658835913941557</v>
      </c>
      <c r="P196" s="25">
        <v>6.4191441567035588</v>
      </c>
      <c r="Q196" s="25">
        <v>6.2349810864034447</v>
      </c>
      <c r="R196" s="25">
        <v>6.4907769711544665</v>
      </c>
      <c r="S196" s="25">
        <v>6.2621655594000734</v>
      </c>
      <c r="T196" s="25">
        <v>6.2581042013345876</v>
      </c>
      <c r="U196" s="25">
        <v>6.2957300717069353</v>
      </c>
      <c r="V196" s="25">
        <v>6.0297575284258471</v>
      </c>
      <c r="W196" s="25">
        <v>6.0083282247700724</v>
      </c>
      <c r="X196" s="25">
        <v>5.9608349075980884</v>
      </c>
      <c r="Y196" s="25">
        <v>6.070373534192024</v>
      </c>
      <c r="Z196" s="25">
        <v>5.9086570449757723</v>
      </c>
      <c r="AA196" s="25">
        <v>5.9810183215064345</v>
      </c>
      <c r="AB196" s="25">
        <v>6.023677586458394</v>
      </c>
      <c r="AC196" s="25">
        <v>6.2224219189682275</v>
      </c>
      <c r="AD196" s="25">
        <v>6.4404027891783615</v>
      </c>
      <c r="AE196" s="25">
        <v>6.7097641525724558</v>
      </c>
      <c r="AF196" s="25">
        <v>6.716143108079291</v>
      </c>
      <c r="AG196" s="25">
        <v>6.7793346360688771</v>
      </c>
      <c r="AH196" s="25">
        <v>6.8132726727888357</v>
      </c>
      <c r="AI196" s="25">
        <v>6.8748694619017128</v>
      </c>
      <c r="AJ196" s="25">
        <v>7.051436956907315</v>
      </c>
      <c r="AK196" s="25">
        <v>7.1196618794765127</v>
      </c>
      <c r="AL196" s="25">
        <v>7.2682668764352982</v>
      </c>
      <c r="AM196" s="25">
        <v>7.3296543493545219</v>
      </c>
      <c r="AN196" s="25">
        <v>7.5312710415108732</v>
      </c>
      <c r="AO196" s="25">
        <v>7.631038081505606</v>
      </c>
      <c r="AP196" s="25">
        <v>7.6417982443678607</v>
      </c>
      <c r="AQ196" s="25">
        <v>7.6910371463135707</v>
      </c>
      <c r="AR196" s="25">
        <v>7.7957132007016821</v>
      </c>
      <c r="AS196" s="25">
        <v>7.7524246192327944</v>
      </c>
      <c r="AT196" s="25">
        <v>7.7501000273665159</v>
      </c>
      <c r="AU196" s="25">
        <v>7.8937586146384531</v>
      </c>
      <c r="AV196" s="25">
        <v>8.1642101016508128</v>
      </c>
      <c r="AW196" s="25">
        <v>8.1509648036530802</v>
      </c>
      <c r="AX196" s="25">
        <v>8.3849094445466328</v>
      </c>
      <c r="AY196" s="25">
        <v>8.4300032787793668</v>
      </c>
      <c r="AZ196" s="25">
        <v>8.546408268567351</v>
      </c>
      <c r="BA196" s="25">
        <v>8.6370985051533236</v>
      </c>
      <c r="BB196" s="25">
        <v>8.631883912501225</v>
      </c>
      <c r="BC196" s="25">
        <v>8.8459266678875359</v>
      </c>
      <c r="BD196" s="25">
        <v>9.0508984821915828</v>
      </c>
      <c r="BE196" s="25">
        <v>9.3263562659714268</v>
      </c>
      <c r="BF196" s="25">
        <v>9.4571270370059697</v>
      </c>
      <c r="BG196" s="25">
        <v>9.5134678032913751</v>
      </c>
      <c r="BH196" s="25">
        <v>9.5391563738659642</v>
      </c>
      <c r="BI196" s="25">
        <v>9.6089446565452192</v>
      </c>
      <c r="BJ196" s="25">
        <v>9.6680947606880956</v>
      </c>
      <c r="BK196" s="25">
        <v>9.7057068044146817</v>
      </c>
      <c r="BL196" s="25">
        <v>9.723366337928157</v>
      </c>
      <c r="BM196" s="25">
        <v>9.7243711389842886</v>
      </c>
    </row>
    <row r="197" spans="1:65" x14ac:dyDescent="0.25">
      <c r="A197" s="25" t="s">
        <v>481</v>
      </c>
      <c r="B197" s="25" t="s">
        <v>480</v>
      </c>
      <c r="C197" s="25" t="s">
        <v>1446</v>
      </c>
      <c r="D197" s="25" t="s">
        <v>1447</v>
      </c>
      <c r="F197" s="25">
        <v>25.25366403607666</v>
      </c>
      <c r="G197" s="25">
        <v>24.013528748590758</v>
      </c>
      <c r="H197" s="25">
        <v>23.900789177001126</v>
      </c>
      <c r="I197" s="25">
        <v>21.53325817361894</v>
      </c>
      <c r="J197" s="25">
        <v>24.239007891770012</v>
      </c>
      <c r="K197" s="25">
        <v>21.082299887260429</v>
      </c>
      <c r="L197" s="25">
        <v>19.165727170236753</v>
      </c>
      <c r="M197" s="25">
        <v>18.489289740698986</v>
      </c>
      <c r="N197" s="25">
        <v>18.714768883878243</v>
      </c>
      <c r="O197" s="25">
        <v>17.136414881623448</v>
      </c>
      <c r="P197" s="25">
        <v>14.656144306651633</v>
      </c>
      <c r="Q197" s="25">
        <v>12.965050732807216</v>
      </c>
      <c r="R197" s="25">
        <v>10.710259301014656</v>
      </c>
      <c r="S197" s="25">
        <v>10.710259301014656</v>
      </c>
      <c r="T197" s="25">
        <v>10.597519729425029</v>
      </c>
      <c r="U197" s="25">
        <v>10.597519729425029</v>
      </c>
      <c r="V197" s="25">
        <v>10.822998872604284</v>
      </c>
      <c r="W197" s="25">
        <v>11.048478015783541</v>
      </c>
      <c r="X197" s="25">
        <v>10.935738444193912</v>
      </c>
      <c r="Y197" s="25">
        <v>8.342728297632469</v>
      </c>
      <c r="Z197" s="25">
        <v>7.6662908680947011</v>
      </c>
      <c r="AA197" s="25">
        <v>7.5535512965050735</v>
      </c>
      <c r="AB197" s="25">
        <v>7.2153325817361891</v>
      </c>
      <c r="AC197" s="25">
        <v>7.440811724915446</v>
      </c>
      <c r="AD197" s="25">
        <v>7.1025930101465615</v>
      </c>
      <c r="AE197" s="25">
        <v>7.2153325817361891</v>
      </c>
      <c r="AF197" s="25">
        <v>7.1025930101465615</v>
      </c>
      <c r="AG197" s="25">
        <v>8.6809470124013544</v>
      </c>
      <c r="AH197" s="25">
        <v>7.8917700112739571</v>
      </c>
      <c r="AI197" s="25">
        <v>7.3280721533258166</v>
      </c>
      <c r="AJ197" s="25">
        <v>6.2006764374295376</v>
      </c>
      <c r="AK197" s="25">
        <v>5.862457722660654</v>
      </c>
      <c r="AL197" s="25">
        <v>3.6076662908680945</v>
      </c>
      <c r="AM197" s="25">
        <v>3.720405862457723</v>
      </c>
      <c r="AN197" s="25">
        <v>3.720405862457723</v>
      </c>
      <c r="AO197" s="25">
        <v>3.720405862457723</v>
      </c>
      <c r="AP197" s="25">
        <v>4.1713641488162345</v>
      </c>
      <c r="AQ197" s="25">
        <v>5.8060879368658398</v>
      </c>
      <c r="AR197" s="25">
        <v>6.1555806087936862</v>
      </c>
      <c r="AS197" s="25">
        <v>6.7305524239007886</v>
      </c>
      <c r="AT197" s="25">
        <v>7.3167981961668547</v>
      </c>
      <c r="AU197" s="25">
        <v>7.6662908680947011</v>
      </c>
      <c r="AV197" s="25">
        <v>6.8996617812852312</v>
      </c>
      <c r="AW197" s="25">
        <v>6.2457722660653889</v>
      </c>
      <c r="AX197" s="25">
        <v>5.7046223224351742</v>
      </c>
      <c r="AY197" s="25">
        <v>4.9379932356257044</v>
      </c>
      <c r="AZ197" s="25">
        <v>4.1600901916572717</v>
      </c>
      <c r="BA197" s="25">
        <v>4.6223224351747465</v>
      </c>
      <c r="BB197" s="25">
        <v>5.0845546786922204</v>
      </c>
      <c r="BC197" s="25">
        <v>5.5467869222096953</v>
      </c>
      <c r="BD197" s="25">
        <v>5.8962795941375417</v>
      </c>
      <c r="BE197" s="25">
        <v>6.2119503945885013</v>
      </c>
      <c r="BF197" s="25">
        <v>6.1104847801578357</v>
      </c>
      <c r="BG197" s="25">
        <v>6.0090191657271701</v>
      </c>
      <c r="BH197" s="25">
        <v>5.9075535512965054</v>
      </c>
      <c r="BI197" s="25">
        <v>5.8060879368658398</v>
      </c>
      <c r="BJ197" s="25">
        <v>5.7046223224351742</v>
      </c>
      <c r="BK197" s="25">
        <v>5.6595264937993237</v>
      </c>
      <c r="BL197" s="25">
        <v>5.6595264937993237</v>
      </c>
      <c r="BM197" s="25">
        <v>5.6595264937993237</v>
      </c>
    </row>
    <row r="198" spans="1:65" x14ac:dyDescent="0.25">
      <c r="A198" s="25" t="s">
        <v>359</v>
      </c>
      <c r="B198" s="25" t="s">
        <v>1318</v>
      </c>
      <c r="C198" s="25" t="s">
        <v>1446</v>
      </c>
      <c r="D198" s="25" t="s">
        <v>1447</v>
      </c>
      <c r="F198" s="25">
        <v>17.855659828917865</v>
      </c>
      <c r="G198" s="25">
        <v>17.855659828917865</v>
      </c>
      <c r="H198" s="25">
        <v>17.855659828917865</v>
      </c>
      <c r="I198" s="25">
        <v>17.855659828917865</v>
      </c>
      <c r="J198" s="25">
        <v>17.855659828917865</v>
      </c>
      <c r="K198" s="25">
        <v>17.855659828917865</v>
      </c>
      <c r="L198" s="25">
        <v>17.855659828917865</v>
      </c>
      <c r="M198" s="25">
        <v>17.855659828917865</v>
      </c>
      <c r="N198" s="25">
        <v>17.855659828917865</v>
      </c>
      <c r="O198" s="25">
        <v>17.855659828917865</v>
      </c>
      <c r="P198" s="25">
        <v>17.855659828917865</v>
      </c>
      <c r="Q198" s="25">
        <v>17.855659828917865</v>
      </c>
      <c r="R198" s="25">
        <v>18.270907731915955</v>
      </c>
      <c r="S198" s="25">
        <v>18.270907731915955</v>
      </c>
      <c r="T198" s="25">
        <v>18.270907731915955</v>
      </c>
      <c r="U198" s="25">
        <v>18.270907731915955</v>
      </c>
      <c r="V198" s="25">
        <v>18.270907731915955</v>
      </c>
      <c r="W198" s="25">
        <v>18.270907731915955</v>
      </c>
      <c r="X198" s="25">
        <v>18.270907731915955</v>
      </c>
      <c r="Y198" s="25">
        <v>18.976829167012706</v>
      </c>
      <c r="Z198" s="25">
        <v>18.976829167012706</v>
      </c>
      <c r="AA198" s="25">
        <v>18.976829167012706</v>
      </c>
      <c r="AB198" s="25">
        <v>18.976829167012706</v>
      </c>
      <c r="AC198" s="25">
        <v>18.976829167012706</v>
      </c>
      <c r="AD198" s="25">
        <v>18.976829167012706</v>
      </c>
      <c r="AE198" s="25">
        <v>18.976829167012706</v>
      </c>
      <c r="AF198" s="25">
        <v>18.976829167012706</v>
      </c>
      <c r="AG198" s="25">
        <v>18.976829167012706</v>
      </c>
      <c r="AH198" s="25">
        <v>18.976829167012706</v>
      </c>
      <c r="AI198" s="25">
        <v>19.001744041192591</v>
      </c>
      <c r="AJ198" s="25">
        <v>19.101403537912134</v>
      </c>
      <c r="AK198" s="25">
        <v>19.101403537912134</v>
      </c>
      <c r="AL198" s="25">
        <v>19.101403537912134</v>
      </c>
      <c r="AM198" s="25">
        <v>19.931899343908313</v>
      </c>
      <c r="AN198" s="25">
        <v>19.931899343908313</v>
      </c>
      <c r="AO198" s="25">
        <v>19.101403537912134</v>
      </c>
      <c r="AP198" s="25">
        <v>19.101403537912134</v>
      </c>
      <c r="AQ198" s="25">
        <v>19.101403537912134</v>
      </c>
      <c r="AR198" s="25">
        <v>19.101403537912134</v>
      </c>
      <c r="AS198" s="25">
        <v>19.101403537912134</v>
      </c>
      <c r="AT198" s="25">
        <v>19.101403537912134</v>
      </c>
      <c r="AU198" s="25">
        <v>19.101403537912134</v>
      </c>
      <c r="AV198" s="25">
        <v>19.101403537912134</v>
      </c>
      <c r="AW198" s="25">
        <v>19.101403537912134</v>
      </c>
      <c r="AX198" s="25">
        <v>19.516651440910223</v>
      </c>
      <c r="AY198" s="25">
        <v>19.516651440910223</v>
      </c>
      <c r="AZ198" s="25">
        <v>19.516651440910223</v>
      </c>
      <c r="BA198" s="25">
        <v>19.931899343908313</v>
      </c>
      <c r="BB198" s="25">
        <v>19.931899343908313</v>
      </c>
      <c r="BC198" s="25">
        <v>19.931899343908313</v>
      </c>
      <c r="BD198" s="25">
        <v>19.516651440910223</v>
      </c>
      <c r="BE198" s="25">
        <v>19.516651440910223</v>
      </c>
      <c r="BF198" s="25">
        <v>19.516651440910223</v>
      </c>
      <c r="BG198" s="25">
        <v>19.392077070010796</v>
      </c>
      <c r="BH198" s="25">
        <v>19.267502699111368</v>
      </c>
      <c r="BI198" s="25">
        <v>19.184453118511751</v>
      </c>
      <c r="BJ198" s="25">
        <v>19.059878747612323</v>
      </c>
      <c r="BK198" s="25">
        <v>18.960219250892781</v>
      </c>
      <c r="BL198" s="25">
        <v>18.935304376712896</v>
      </c>
      <c r="BM198" s="25">
        <v>18.935304376712896</v>
      </c>
    </row>
    <row r="199" spans="1:65" x14ac:dyDescent="0.25">
      <c r="A199" s="25" t="s">
        <v>443</v>
      </c>
      <c r="B199" s="25" t="s">
        <v>89</v>
      </c>
      <c r="C199" s="25" t="s">
        <v>1446</v>
      </c>
      <c r="D199" s="25" t="s">
        <v>1447</v>
      </c>
      <c r="F199" s="25">
        <v>27.398907103825138</v>
      </c>
      <c r="G199" s="25">
        <v>27.355191256830601</v>
      </c>
      <c r="H199" s="25">
        <v>27.311475409836067</v>
      </c>
      <c r="I199" s="25">
        <v>27.267759562841533</v>
      </c>
      <c r="J199" s="25">
        <v>27.224043715846996</v>
      </c>
      <c r="K199" s="25">
        <v>27.180327868852462</v>
      </c>
      <c r="L199" s="25">
        <v>27.136612021857925</v>
      </c>
      <c r="M199" s="25">
        <v>27.092896174863391</v>
      </c>
      <c r="N199" s="25">
        <v>27.049180327868854</v>
      </c>
      <c r="O199" s="25">
        <v>27.00546448087432</v>
      </c>
      <c r="P199" s="25">
        <v>26.961748633879782</v>
      </c>
      <c r="Q199" s="25">
        <v>26.918032786885242</v>
      </c>
      <c r="R199" s="25">
        <v>26.863387978142079</v>
      </c>
      <c r="S199" s="25">
        <v>26.808743169398909</v>
      </c>
      <c r="T199" s="25">
        <v>26.754098360655735</v>
      </c>
      <c r="U199" s="25">
        <v>26.699453551912566</v>
      </c>
      <c r="V199" s="25">
        <v>26.644808743169403</v>
      </c>
      <c r="W199" s="25">
        <v>26.590163934426229</v>
      </c>
      <c r="X199" s="25">
        <v>26.535519125683059</v>
      </c>
      <c r="Y199" s="25">
        <v>26.480874316939889</v>
      </c>
      <c r="Z199" s="25">
        <v>26.42622950819672</v>
      </c>
      <c r="AA199" s="25">
        <v>26.371584699453553</v>
      </c>
      <c r="AB199" s="25">
        <v>26.316939890710383</v>
      </c>
      <c r="AC199" s="25">
        <v>26.262295081967213</v>
      </c>
      <c r="AD199" s="25">
        <v>26.207650273224044</v>
      </c>
      <c r="AE199" s="25">
        <v>26.15300546448087</v>
      </c>
      <c r="AF199" s="25">
        <v>26.098360655737707</v>
      </c>
      <c r="AG199" s="25">
        <v>26.043715846994537</v>
      </c>
      <c r="AH199" s="25">
        <v>25.989071038251367</v>
      </c>
      <c r="AI199" s="25">
        <v>25.617486338797811</v>
      </c>
      <c r="AJ199" s="25">
        <v>25.234972677595628</v>
      </c>
      <c r="AK199" s="25">
        <v>24.863387978142075</v>
      </c>
      <c r="AL199" s="25">
        <v>24.480874316939889</v>
      </c>
      <c r="AM199" s="25">
        <v>24.043715846994534</v>
      </c>
      <c r="AN199" s="25">
        <v>23.530054644808743</v>
      </c>
      <c r="AO199" s="25">
        <v>21.857923497267759</v>
      </c>
      <c r="AP199" s="25">
        <v>20.568306010928961</v>
      </c>
      <c r="AQ199" s="25">
        <v>19.655737704918032</v>
      </c>
      <c r="AR199" s="25">
        <v>18.743169398907103</v>
      </c>
      <c r="AS199" s="25">
        <v>19.128633879781422</v>
      </c>
      <c r="AT199" s="25">
        <v>17.79846994535519</v>
      </c>
      <c r="AU199" s="25">
        <v>17.881420765027322</v>
      </c>
      <c r="AV199" s="25">
        <v>16.988196721311475</v>
      </c>
      <c r="AW199" s="25">
        <v>16.204699453551914</v>
      </c>
      <c r="AX199" s="25">
        <v>14.272001749207391</v>
      </c>
      <c r="AY199" s="25">
        <v>13.575379905980103</v>
      </c>
      <c r="AZ199" s="25">
        <v>12.553296162676286</v>
      </c>
      <c r="BA199" s="25">
        <v>13.340002186509237</v>
      </c>
      <c r="BB199" s="25">
        <v>13.112566874112893</v>
      </c>
      <c r="BC199" s="25">
        <v>12.529424609673544</v>
      </c>
      <c r="BD199" s="25">
        <v>12.302325581395349</v>
      </c>
      <c r="BE199" s="25">
        <v>12.270116824980894</v>
      </c>
      <c r="BF199" s="25">
        <v>12.428442926820749</v>
      </c>
      <c r="BG199" s="25">
        <v>11.987585911778318</v>
      </c>
      <c r="BH199" s="25">
        <v>11.680071960666162</v>
      </c>
      <c r="BI199" s="25">
        <v>10.722379417852183</v>
      </c>
      <c r="BJ199" s="25">
        <v>10.56760612888295</v>
      </c>
      <c r="BK199" s="25">
        <v>10.191868182731186</v>
      </c>
      <c r="BL199" s="25">
        <v>10.72651016968395</v>
      </c>
      <c r="BM199" s="25">
        <v>10.387294008226572</v>
      </c>
    </row>
    <row r="200" spans="1:65" x14ac:dyDescent="0.25">
      <c r="A200" s="25" t="s">
        <v>511</v>
      </c>
      <c r="B200" s="25" t="s">
        <v>160</v>
      </c>
      <c r="C200" s="25" t="s">
        <v>1446</v>
      </c>
      <c r="D200" s="25" t="s">
        <v>1447</v>
      </c>
      <c r="F200" s="25">
        <v>1.7618927762396173</v>
      </c>
      <c r="G200" s="25">
        <v>1.7895796627233829</v>
      </c>
      <c r="H200" s="25">
        <v>1.8348854769695444</v>
      </c>
      <c r="I200" s="25">
        <v>1.9154291467404982</v>
      </c>
      <c r="J200" s="25">
        <v>1.9733199093883718</v>
      </c>
      <c r="K200" s="25">
        <v>2.0362446513969292</v>
      </c>
      <c r="L200" s="25">
        <v>2.0362446513969292</v>
      </c>
      <c r="M200" s="25">
        <v>2.02617669267556</v>
      </c>
      <c r="N200" s="25">
        <v>2.02617669267556</v>
      </c>
      <c r="O200" s="25">
        <v>2.02617669267556</v>
      </c>
      <c r="P200" s="25">
        <v>2.02617669267556</v>
      </c>
      <c r="Q200" s="25">
        <v>2.02617669267556</v>
      </c>
      <c r="R200" s="25">
        <v>2.0236597029952179</v>
      </c>
      <c r="S200" s="25">
        <v>2.3156305059149256</v>
      </c>
      <c r="T200" s="25">
        <v>2.6176692675560029</v>
      </c>
      <c r="U200" s="25">
        <v>2.9197080291970803</v>
      </c>
      <c r="V200" s="25">
        <v>3.1965768940347346</v>
      </c>
      <c r="W200" s="25">
        <v>3.4986156556758115</v>
      </c>
      <c r="X200" s="25">
        <v>3.7754845205134662</v>
      </c>
      <c r="Y200" s="25">
        <v>4.0775232821545426</v>
      </c>
      <c r="Z200" s="25">
        <v>4.3820790334759625</v>
      </c>
      <c r="AA200" s="25">
        <v>4.4802416310093127</v>
      </c>
      <c r="AB200" s="25">
        <v>4.580921218223005</v>
      </c>
      <c r="AC200" s="25">
        <v>4.6816008054366973</v>
      </c>
      <c r="AD200" s="25">
        <v>4.7822803926503896</v>
      </c>
      <c r="AE200" s="25">
        <v>4.9081298766675063</v>
      </c>
      <c r="AF200" s="25">
        <v>5.0088094638811986</v>
      </c>
      <c r="AG200" s="25">
        <v>5.1094890510948909</v>
      </c>
      <c r="AH200" s="25">
        <v>5.2101686383085832</v>
      </c>
      <c r="AI200" s="25">
        <v>5.3108482255222755</v>
      </c>
      <c r="AJ200" s="25">
        <v>5.4115278127359678</v>
      </c>
      <c r="AK200" s="25">
        <v>5.7890762647873144</v>
      </c>
      <c r="AL200" s="25">
        <v>5.7890762647873144</v>
      </c>
      <c r="AM200" s="25">
        <v>6.166624716838661</v>
      </c>
      <c r="AN200" s="25">
        <v>6.5441731688900076</v>
      </c>
      <c r="AO200" s="25">
        <v>6.5441731688900076</v>
      </c>
      <c r="AP200" s="25">
        <v>6.5441731688900076</v>
      </c>
      <c r="AQ200" s="25">
        <v>7.1734205889755849</v>
      </c>
      <c r="AR200" s="25">
        <v>7.4251195570098165</v>
      </c>
      <c r="AS200" s="25">
        <v>7.6013088346337785</v>
      </c>
      <c r="AT200" s="25">
        <v>7.8152529574628744</v>
      </c>
      <c r="AU200" s="25">
        <v>8.0795368738988174</v>
      </c>
      <c r="AV200" s="25">
        <v>8.2557261515227776</v>
      </c>
      <c r="AW200" s="25">
        <v>8.4822552227535866</v>
      </c>
      <c r="AX200" s="25">
        <v>8.7087842939843956</v>
      </c>
      <c r="AY200" s="25">
        <v>8.9353133652152028</v>
      </c>
      <c r="AZ200" s="25">
        <v>9.16184243644601</v>
      </c>
      <c r="BA200" s="25">
        <v>9.4563302290460616</v>
      </c>
      <c r="BB200" s="25">
        <v>9.7105461867606344</v>
      </c>
      <c r="BC200" s="25">
        <v>10.005033979360684</v>
      </c>
      <c r="BD200" s="25">
        <v>10.375031462371004</v>
      </c>
      <c r="BE200" s="25">
        <v>10.974075006292475</v>
      </c>
      <c r="BF200" s="25">
        <v>11.28618172665492</v>
      </c>
      <c r="BG200" s="25">
        <v>11.736722879436194</v>
      </c>
      <c r="BH200" s="25">
        <v>12.252705763906368</v>
      </c>
      <c r="BI200" s="25">
        <v>11.739239869116536</v>
      </c>
      <c r="BJ200" s="25">
        <v>11.711552982632771</v>
      </c>
      <c r="BK200" s="25">
        <v>11.915429146740498</v>
      </c>
      <c r="BL200" s="25">
        <v>11.915429146740498</v>
      </c>
      <c r="BM200" s="25">
        <v>11.915429146740498</v>
      </c>
    </row>
    <row r="201" spans="1:65" x14ac:dyDescent="0.25">
      <c r="A201" s="25" t="s">
        <v>400</v>
      </c>
      <c r="B201" s="25" t="s">
        <v>1319</v>
      </c>
      <c r="C201" s="25" t="s">
        <v>1446</v>
      </c>
      <c r="D201" s="25" t="s">
        <v>1447</v>
      </c>
      <c r="F201" s="25">
        <v>16.611295681063122</v>
      </c>
      <c r="G201" s="25">
        <v>16.611295681063122</v>
      </c>
      <c r="H201" s="25">
        <v>16.611295681063122</v>
      </c>
      <c r="I201" s="25">
        <v>16.611295681063122</v>
      </c>
      <c r="J201" s="25">
        <v>16.611295681063122</v>
      </c>
      <c r="K201" s="25">
        <v>16.777408637873751</v>
      </c>
      <c r="L201" s="25">
        <v>16.777408637873751</v>
      </c>
      <c r="M201" s="25">
        <v>16.777408637873751</v>
      </c>
      <c r="N201" s="25">
        <v>16.777408637873751</v>
      </c>
      <c r="O201" s="25">
        <v>16.943521594684384</v>
      </c>
      <c r="P201" s="25">
        <v>16.943521594684384</v>
      </c>
      <c r="Q201" s="25">
        <v>16.943521594684384</v>
      </c>
      <c r="R201" s="25">
        <v>16.943521594684384</v>
      </c>
      <c r="S201" s="25">
        <v>17.109634551495017</v>
      </c>
      <c r="T201" s="25">
        <v>17.109634551495017</v>
      </c>
      <c r="U201" s="25">
        <v>17.109634551495017</v>
      </c>
      <c r="V201" s="25">
        <v>17.109634551495017</v>
      </c>
      <c r="W201" s="25">
        <v>17.275747508305646</v>
      </c>
      <c r="X201" s="25">
        <v>17.275747508305646</v>
      </c>
      <c r="Y201" s="25">
        <v>17.275747508305646</v>
      </c>
      <c r="Z201" s="25">
        <v>17.940199335548172</v>
      </c>
      <c r="AA201" s="25">
        <v>17.940199335548172</v>
      </c>
      <c r="AB201" s="25">
        <v>17.940199335548172</v>
      </c>
      <c r="AC201" s="25">
        <v>17.940199335548172</v>
      </c>
      <c r="AD201" s="25">
        <v>17.774086378737543</v>
      </c>
      <c r="AE201" s="25">
        <v>17.940199335548172</v>
      </c>
      <c r="AF201" s="25">
        <v>18.106312292358805</v>
      </c>
      <c r="AG201" s="25">
        <v>18.272425249169437</v>
      </c>
      <c r="AH201" s="25">
        <v>18.438538205980066</v>
      </c>
      <c r="AI201" s="25">
        <v>18.106312292358805</v>
      </c>
      <c r="AJ201" s="25">
        <v>17.607973421926911</v>
      </c>
      <c r="AK201" s="25">
        <v>17.275747508305646</v>
      </c>
      <c r="AL201" s="25">
        <v>17.275747508305646</v>
      </c>
      <c r="AM201" s="25">
        <v>17.275747508305646</v>
      </c>
      <c r="AN201" s="25">
        <v>18.438538205980066</v>
      </c>
      <c r="AO201" s="25">
        <v>17.774086378737543</v>
      </c>
      <c r="AP201" s="25">
        <v>17.441860465116278</v>
      </c>
      <c r="AQ201" s="25">
        <v>13.953488372093023</v>
      </c>
      <c r="AR201" s="25">
        <v>16.44518272425249</v>
      </c>
      <c r="AS201" s="25">
        <v>16.943521594684384</v>
      </c>
      <c r="AT201" s="25">
        <v>16.943521594684384</v>
      </c>
      <c r="AU201" s="25">
        <v>16.943521594684384</v>
      </c>
      <c r="AV201" s="25">
        <v>16.777408637873751</v>
      </c>
      <c r="AW201" s="25">
        <v>16.943521594684384</v>
      </c>
      <c r="AX201" s="25">
        <v>16.44518272425249</v>
      </c>
      <c r="AY201" s="25">
        <v>15.614617940199334</v>
      </c>
      <c r="AZ201" s="25">
        <v>14.451827242524917</v>
      </c>
      <c r="BA201" s="25">
        <v>13.787375415282391</v>
      </c>
      <c r="BB201" s="25">
        <v>10.523255813953488</v>
      </c>
      <c r="BC201" s="25">
        <v>7.2591362126245853</v>
      </c>
      <c r="BD201" s="25">
        <v>7.2259136212624586</v>
      </c>
      <c r="BE201" s="25">
        <v>7.9651162790697674</v>
      </c>
      <c r="BF201" s="25">
        <v>10.26578073089701</v>
      </c>
      <c r="BG201" s="25">
        <v>11.760797342192692</v>
      </c>
      <c r="BH201" s="25">
        <v>9.5714285714285712</v>
      </c>
      <c r="BI201" s="25">
        <v>9.7674418604651159</v>
      </c>
      <c r="BJ201" s="25">
        <v>12.093023255813954</v>
      </c>
      <c r="BK201" s="25">
        <v>11.59468438538206</v>
      </c>
      <c r="BL201" s="25">
        <v>11.59468438538206</v>
      </c>
      <c r="BM201" s="25">
        <v>11.59468438538206</v>
      </c>
    </row>
    <row r="202" spans="1:65" x14ac:dyDescent="0.25">
      <c r="A202" s="25" t="s">
        <v>1321</v>
      </c>
      <c r="B202" s="25" t="s">
        <v>1320</v>
      </c>
      <c r="C202" s="25" t="s">
        <v>1446</v>
      </c>
      <c r="D202" s="25" t="s">
        <v>1447</v>
      </c>
      <c r="F202" s="25">
        <v>2.1174972138194557</v>
      </c>
      <c r="G202" s="25">
        <v>2.1652603088680147</v>
      </c>
      <c r="H202" s="25">
        <v>2.1174972138194557</v>
      </c>
      <c r="I202" s="25">
        <v>2.1174972138194557</v>
      </c>
      <c r="J202" s="25">
        <v>2.1015761821366024</v>
      </c>
      <c r="K202" s="25">
        <v>2.1015761821366024</v>
      </c>
      <c r="L202" s="25">
        <v>2.0697341187708962</v>
      </c>
      <c r="M202" s="25">
        <v>1.8946027702595127</v>
      </c>
      <c r="N202" s="25">
        <v>1.9264448336252189</v>
      </c>
      <c r="O202" s="25">
        <v>1.9662474128323515</v>
      </c>
      <c r="P202" s="25">
        <v>1.9742079286737781</v>
      </c>
      <c r="Q202" s="25">
        <v>2.0219710237223372</v>
      </c>
      <c r="R202" s="25">
        <v>2.0219710237223372</v>
      </c>
      <c r="S202" s="25">
        <v>2.0219710237223372</v>
      </c>
      <c r="T202" s="25">
        <v>2.1334182455023085</v>
      </c>
      <c r="U202" s="25">
        <v>2.2130234039165737</v>
      </c>
      <c r="V202" s="25">
        <v>2.3244706256965451</v>
      </c>
      <c r="W202" s="25">
        <v>2.4199968157936635</v>
      </c>
      <c r="X202" s="25">
        <v>2.4438783633179431</v>
      </c>
      <c r="Y202" s="25">
        <v>2.4518388791593697</v>
      </c>
      <c r="Z202" s="25">
        <v>2.5473650692564878</v>
      </c>
      <c r="AA202" s="25">
        <v>2.6428912593536062</v>
      </c>
      <c r="AB202" s="25">
        <v>2.7479700684604365</v>
      </c>
      <c r="AC202" s="25">
        <v>2.8339436395478428</v>
      </c>
      <c r="AD202" s="25">
        <v>2.9931539563763732</v>
      </c>
      <c r="AE202" s="25">
        <v>2.9995223690495143</v>
      </c>
      <c r="AF202" s="25">
        <v>3.1157459003343417</v>
      </c>
      <c r="AG202" s="25">
        <v>3.2797325266677282</v>
      </c>
      <c r="AH202" s="25">
        <v>3.4628243910205381</v>
      </c>
      <c r="AI202" s="25">
        <v>3.6299952236904955</v>
      </c>
      <c r="AJ202" s="25">
        <v>3.7848791893998439</v>
      </c>
      <c r="AK202" s="25">
        <v>3.6632891660171474</v>
      </c>
      <c r="AL202" s="25">
        <v>3.5728760717069368</v>
      </c>
      <c r="AM202" s="25">
        <v>3.4824629773967266</v>
      </c>
      <c r="AN202" s="25">
        <v>3.3296960249415433</v>
      </c>
      <c r="AO202" s="25">
        <v>3.2392829306313327</v>
      </c>
      <c r="AP202" s="25">
        <v>3.1332813717848791</v>
      </c>
      <c r="AQ202" s="25">
        <v>3.0584567420109119</v>
      </c>
      <c r="AR202" s="25">
        <v>3.0038971161340609</v>
      </c>
      <c r="AS202" s="25">
        <v>2.8776305533904911</v>
      </c>
      <c r="AT202" s="25">
        <v>2.8028059236165239</v>
      </c>
      <c r="AU202" s="25">
        <v>2.6968043647700704</v>
      </c>
      <c r="AV202" s="25">
        <v>2.6219797349961027</v>
      </c>
      <c r="AW202" s="25">
        <v>2.5315666406858925</v>
      </c>
      <c r="AX202" s="25">
        <v>2.425565081839439</v>
      </c>
      <c r="AY202" s="25">
        <v>2.3413873733437258</v>
      </c>
      <c r="AZ202" s="25">
        <v>2.2447388932190178</v>
      </c>
      <c r="BA202" s="25">
        <v>2.1543257989088076</v>
      </c>
      <c r="BB202" s="25">
        <v>2.0420888542478566</v>
      </c>
      <c r="BC202" s="25">
        <v>2.1434138737334374</v>
      </c>
      <c r="BD202" s="25">
        <v>2.2275915822291505</v>
      </c>
      <c r="BE202" s="25">
        <v>2.3429462197973501</v>
      </c>
      <c r="BF202" s="25">
        <v>2.4271239282930632</v>
      </c>
      <c r="BG202" s="25">
        <v>2.5268901013250193</v>
      </c>
      <c r="BH202" s="25">
        <v>2.6338269680436479</v>
      </c>
      <c r="BI202" s="25">
        <v>2.551208106001559</v>
      </c>
      <c r="BJ202" s="25">
        <v>2.4705148205928236</v>
      </c>
      <c r="BK202" s="25">
        <v>2.3876755070202806</v>
      </c>
      <c r="BL202" s="25">
        <v>2.3929797191887676</v>
      </c>
      <c r="BM202" s="25">
        <v>2.4085803432137287</v>
      </c>
    </row>
    <row r="203" spans="1:65" x14ac:dyDescent="0.25">
      <c r="A203" s="25" t="s">
        <v>1323</v>
      </c>
      <c r="B203" s="25" t="s">
        <v>1322</v>
      </c>
      <c r="C203" s="25" t="s">
        <v>1446</v>
      </c>
      <c r="D203" s="25" t="s">
        <v>1447</v>
      </c>
      <c r="F203" s="25">
        <v>11.240983551598775</v>
      </c>
      <c r="G203" s="25">
        <v>11.164173642966329</v>
      </c>
      <c r="H203" s="25">
        <v>11.242190776518967</v>
      </c>
      <c r="I203" s="25">
        <v>11.212708475840643</v>
      </c>
      <c r="J203" s="25">
        <v>11.20589371185582</v>
      </c>
      <c r="K203" s="25">
        <v>11.185699031616309</v>
      </c>
      <c r="L203" s="25">
        <v>11.153094439720133</v>
      </c>
      <c r="M203" s="25">
        <v>11.423950586150596</v>
      </c>
      <c r="N203" s="25">
        <v>11.62997949205433</v>
      </c>
      <c r="O203" s="25">
        <v>11.557202791332932</v>
      </c>
      <c r="P203" s="25">
        <v>11.406116183987129</v>
      </c>
      <c r="Q203" s="25">
        <v>11.394343041571345</v>
      </c>
      <c r="R203" s="25">
        <v>11.298054966023836</v>
      </c>
      <c r="S203" s="25">
        <v>11.271365637426157</v>
      </c>
      <c r="T203" s="25">
        <v>11.226369185331178</v>
      </c>
      <c r="U203" s="25">
        <v>11.25298740835308</v>
      </c>
      <c r="V203" s="25">
        <v>11.276106504447508</v>
      </c>
      <c r="W203" s="25">
        <v>11.424969557721761</v>
      </c>
      <c r="X203" s="25">
        <v>11.444785111201282</v>
      </c>
      <c r="Y203" s="25">
        <v>11.461739698232478</v>
      </c>
      <c r="Z203" s="25">
        <v>11.484090645976266</v>
      </c>
      <c r="AA203" s="25">
        <v>11.500057469827301</v>
      </c>
      <c r="AB203" s="25">
        <v>11.486651070947495</v>
      </c>
      <c r="AC203" s="25">
        <v>11.582105191034616</v>
      </c>
      <c r="AD203" s="25">
        <v>11.563717890904044</v>
      </c>
      <c r="AE203" s="25">
        <v>11.566778690383325</v>
      </c>
      <c r="AF203" s="25">
        <v>11.471016018038096</v>
      </c>
      <c r="AG203" s="25">
        <v>11.400944702659478</v>
      </c>
      <c r="AH203" s="25">
        <v>11.36941371239071</v>
      </c>
      <c r="AI203" s="25">
        <v>11.34232491522449</v>
      </c>
      <c r="AJ203" s="25">
        <v>11.317523547179508</v>
      </c>
      <c r="AK203" s="25">
        <v>12.286823993511218</v>
      </c>
      <c r="AL203" s="25">
        <v>12.318823754586505</v>
      </c>
      <c r="AM203" s="25">
        <v>12.286928621340344</v>
      </c>
      <c r="AN203" s="25">
        <v>12.22345796694049</v>
      </c>
      <c r="AO203" s="25">
        <v>12.213351733405744</v>
      </c>
      <c r="AP203" s="25">
        <v>12.218810213327004</v>
      </c>
      <c r="AQ203" s="25">
        <v>12.158692893160765</v>
      </c>
      <c r="AR203" s="25">
        <v>12.142846550287899</v>
      </c>
      <c r="AS203" s="25">
        <v>12.123346096323175</v>
      </c>
      <c r="AT203" s="25">
        <v>12.073631252745542</v>
      </c>
      <c r="AU203" s="25">
        <v>11.913661868183869</v>
      </c>
      <c r="AV203" s="25">
        <v>11.791118087605339</v>
      </c>
      <c r="AW203" s="25">
        <v>11.794121272842428</v>
      </c>
      <c r="AX203" s="25">
        <v>11.720497508395733</v>
      </c>
      <c r="AY203" s="25">
        <v>11.545887239734954</v>
      </c>
      <c r="AZ203" s="25">
        <v>11.400094020725779</v>
      </c>
      <c r="BA203" s="25">
        <v>11.38595773600017</v>
      </c>
      <c r="BB203" s="25">
        <v>11.420366682327423</v>
      </c>
      <c r="BC203" s="25">
        <v>11.304720702687344</v>
      </c>
      <c r="BD203" s="25">
        <v>11.431474384537433</v>
      </c>
      <c r="BE203" s="25">
        <v>11.41205670015068</v>
      </c>
      <c r="BF203" s="25">
        <v>11.418811949260348</v>
      </c>
      <c r="BG203" s="25">
        <v>11.458409926886203</v>
      </c>
      <c r="BH203" s="25">
        <v>11.434506866622108</v>
      </c>
      <c r="BI203" s="25">
        <v>11.417824508437826</v>
      </c>
      <c r="BJ203" s="25">
        <v>11.452851418342739</v>
      </c>
      <c r="BK203" s="25">
        <v>11.439964730897694</v>
      </c>
      <c r="BL203" s="25">
        <v>11.434074620599972</v>
      </c>
      <c r="BM203" s="25">
        <v>11.395647142799092</v>
      </c>
    </row>
    <row r="204" spans="1:65" x14ac:dyDescent="0.25">
      <c r="A204" s="25" t="s">
        <v>538</v>
      </c>
      <c r="B204" s="25" t="s">
        <v>206</v>
      </c>
      <c r="C204" s="25" t="s">
        <v>1446</v>
      </c>
      <c r="D204" s="25" t="s">
        <v>1447</v>
      </c>
      <c r="F204" s="25">
        <v>0.54644808743169404</v>
      </c>
      <c r="G204" s="25">
        <v>0.54644808743169404</v>
      </c>
      <c r="H204" s="25">
        <v>0.54644808743169404</v>
      </c>
      <c r="I204" s="25">
        <v>0.54644808743169404</v>
      </c>
      <c r="J204" s="25">
        <v>0.54644808743169404</v>
      </c>
      <c r="K204" s="25">
        <v>0.54644808743169404</v>
      </c>
      <c r="L204" s="25">
        <v>0.54644808743169404</v>
      </c>
      <c r="M204" s="25">
        <v>0.54644808743169404</v>
      </c>
      <c r="N204" s="25">
        <v>0.54644808743169404</v>
      </c>
      <c r="O204" s="25">
        <v>0.54644808743169404</v>
      </c>
      <c r="P204" s="25">
        <v>0.54644808743169404</v>
      </c>
      <c r="Q204" s="25">
        <v>0.54644808743169404</v>
      </c>
      <c r="R204" s="25">
        <v>0.54644808743169404</v>
      </c>
      <c r="S204" s="25">
        <v>0.54644808743169404</v>
      </c>
      <c r="T204" s="25">
        <v>0.54644808743169404</v>
      </c>
      <c r="U204" s="25">
        <v>0.54644808743169404</v>
      </c>
      <c r="V204" s="25">
        <v>0.54644808743169404</v>
      </c>
      <c r="W204" s="25">
        <v>0.54644808743169404</v>
      </c>
      <c r="X204" s="25">
        <v>0.54644808743169404</v>
      </c>
      <c r="Y204" s="25">
        <v>0.54644808743169404</v>
      </c>
      <c r="Z204" s="25">
        <v>0.54644808743169404</v>
      </c>
      <c r="AA204" s="25">
        <v>0.54644808743169404</v>
      </c>
      <c r="AB204" s="25">
        <v>0.54644808743169404</v>
      </c>
      <c r="AC204" s="25">
        <v>0.54644808743169404</v>
      </c>
      <c r="AD204" s="25">
        <v>0.54644808743169404</v>
      </c>
      <c r="AE204" s="25">
        <v>0.54644808743169404</v>
      </c>
      <c r="AF204" s="25">
        <v>0.54644808743169404</v>
      </c>
      <c r="AG204" s="25">
        <v>0.54644808743169404</v>
      </c>
      <c r="AH204" s="25">
        <v>0.54644808743169404</v>
      </c>
      <c r="AI204" s="25">
        <v>0.54644808743169404</v>
      </c>
      <c r="AJ204" s="25">
        <v>0.54644808743169404</v>
      </c>
      <c r="AK204" s="25">
        <v>0.54644808743169404</v>
      </c>
      <c r="AL204" s="25">
        <v>0.54644808743169404</v>
      </c>
      <c r="AM204" s="25">
        <v>0.81967213114754101</v>
      </c>
      <c r="AN204" s="25">
        <v>0.81967213114754101</v>
      </c>
      <c r="AO204" s="25">
        <v>0.81967213114754101</v>
      </c>
      <c r="AP204" s="25">
        <v>0.81967213114754101</v>
      </c>
      <c r="AQ204" s="25">
        <v>0.81967213114754101</v>
      </c>
      <c r="AR204" s="25">
        <v>0.81967213114754101</v>
      </c>
      <c r="AS204" s="25">
        <v>0.86430423509075205</v>
      </c>
      <c r="AT204" s="25">
        <v>0.86430423509075205</v>
      </c>
      <c r="AU204" s="25">
        <v>0.86430423509075205</v>
      </c>
      <c r="AV204" s="25">
        <v>0.86430423509075205</v>
      </c>
      <c r="AW204" s="25">
        <v>0.86430423509075205</v>
      </c>
      <c r="AX204" s="25">
        <v>0.86430423509075205</v>
      </c>
      <c r="AY204" s="25">
        <v>0.86430423509075205</v>
      </c>
      <c r="AZ204" s="25">
        <v>0.86430423509075205</v>
      </c>
      <c r="BA204" s="25">
        <v>0.86430423509075205</v>
      </c>
      <c r="BB204" s="25">
        <v>0.72025352924229324</v>
      </c>
      <c r="BC204" s="25">
        <v>0.72025352924229324</v>
      </c>
      <c r="BD204" s="25">
        <v>0.72025352924229324</v>
      </c>
      <c r="BE204" s="25">
        <v>0.72025352924229324</v>
      </c>
      <c r="BF204" s="25">
        <v>0.72025352924229324</v>
      </c>
      <c r="BG204" s="25">
        <v>0.72025352924229324</v>
      </c>
      <c r="BH204" s="25">
        <v>0.72025352924229324</v>
      </c>
      <c r="BI204" s="25">
        <v>0.72025352924229324</v>
      </c>
      <c r="BJ204" s="25">
        <v>0.72025352924229324</v>
      </c>
      <c r="BK204" s="25">
        <v>0.72025352924229324</v>
      </c>
      <c r="BL204" s="25">
        <v>0.72025352924229324</v>
      </c>
      <c r="BM204" s="25">
        <v>0.72025352924229324</v>
      </c>
    </row>
    <row r="205" spans="1:65" x14ac:dyDescent="0.25">
      <c r="A205" s="25" t="s">
        <v>398</v>
      </c>
      <c r="B205" s="25" t="s">
        <v>109</v>
      </c>
      <c r="C205" s="25" t="s">
        <v>1446</v>
      </c>
      <c r="D205" s="25" t="s">
        <v>1447</v>
      </c>
      <c r="F205" s="25">
        <v>8.6132644272179162E-2</v>
      </c>
      <c r="G205" s="25">
        <v>8.6132644272179162E-2</v>
      </c>
      <c r="H205" s="25">
        <v>8.6132644272179162E-2</v>
      </c>
      <c r="I205" s="25">
        <v>8.6132644272179162E-2</v>
      </c>
      <c r="J205" s="25">
        <v>8.6132644272179162E-2</v>
      </c>
      <c r="K205" s="25">
        <v>8.6132644272179162E-2</v>
      </c>
      <c r="L205" s="25">
        <v>8.6132644272179162E-2</v>
      </c>
      <c r="M205" s="25">
        <v>8.6132644272179162E-2</v>
      </c>
      <c r="N205" s="25">
        <v>8.6132644272179162E-2</v>
      </c>
      <c r="O205" s="25">
        <v>8.6132644272179162E-2</v>
      </c>
      <c r="P205" s="25">
        <v>8.6132644272179162E-2</v>
      </c>
      <c r="Q205" s="25">
        <v>8.6132644272179162E-2</v>
      </c>
      <c r="R205" s="25">
        <v>8.6132644272179162E-2</v>
      </c>
      <c r="S205" s="25">
        <v>0.17226528854435832</v>
      </c>
      <c r="T205" s="25">
        <v>0.17226528854435832</v>
      </c>
      <c r="U205" s="25">
        <v>0.17226528854435832</v>
      </c>
      <c r="V205" s="25">
        <v>0.17226528854435832</v>
      </c>
      <c r="W205" s="25">
        <v>8.6132644272179162E-2</v>
      </c>
      <c r="X205" s="25">
        <v>0.17226528854435832</v>
      </c>
      <c r="Y205" s="25">
        <v>0.34453057708871665</v>
      </c>
      <c r="Z205" s="25">
        <v>0.4306632213608958</v>
      </c>
      <c r="AA205" s="25">
        <v>0.516795865633075</v>
      </c>
      <c r="AB205" s="25">
        <v>0.60292850990525415</v>
      </c>
      <c r="AC205" s="25">
        <v>0.6890611541774333</v>
      </c>
      <c r="AD205" s="25">
        <v>0.6890611541774333</v>
      </c>
      <c r="AE205" s="25">
        <v>0.6890611541774333</v>
      </c>
      <c r="AF205" s="25">
        <v>0.77519379844961245</v>
      </c>
      <c r="AG205" s="25">
        <v>0.77519379844961245</v>
      </c>
      <c r="AH205" s="25">
        <v>0.77519379844961245</v>
      </c>
      <c r="AI205" s="25">
        <v>0.8613264427217916</v>
      </c>
      <c r="AJ205" s="25">
        <v>0.77519379844961245</v>
      </c>
      <c r="AK205" s="25">
        <v>1.03359173126615</v>
      </c>
      <c r="AL205" s="25">
        <v>1.119724375538329</v>
      </c>
      <c r="AM205" s="25">
        <v>1.119724375538329</v>
      </c>
      <c r="AN205" s="25">
        <v>1.119724375538329</v>
      </c>
      <c r="AO205" s="25">
        <v>1.119724375538329</v>
      </c>
      <c r="AP205" s="25">
        <v>1.119724375538329</v>
      </c>
      <c r="AQ205" s="25">
        <v>1.119724375538329</v>
      </c>
      <c r="AR205" s="25">
        <v>1.119724375538329</v>
      </c>
      <c r="AS205" s="25">
        <v>1.119724375538329</v>
      </c>
      <c r="AT205" s="25">
        <v>1.1455641688199827</v>
      </c>
      <c r="AU205" s="25">
        <v>1.0938845822566754</v>
      </c>
      <c r="AV205" s="25">
        <v>1.1369509043927648</v>
      </c>
      <c r="AW205" s="25">
        <v>1.0508182601205858</v>
      </c>
      <c r="AX205" s="25">
        <v>1.03359173126615</v>
      </c>
      <c r="AY205" s="25">
        <v>1.0938845822566754</v>
      </c>
      <c r="AZ205" s="25">
        <v>1.1541774332472008</v>
      </c>
      <c r="BA205" s="25">
        <v>1.214470284237726</v>
      </c>
      <c r="BB205" s="25">
        <v>1.2833763996554695</v>
      </c>
      <c r="BC205" s="25">
        <v>1.3204134366925064</v>
      </c>
      <c r="BD205" s="25">
        <v>1.3850129198966408</v>
      </c>
      <c r="BE205" s="25">
        <v>1.4177433247200688</v>
      </c>
      <c r="BF205" s="25">
        <v>1.4728682170542635</v>
      </c>
      <c r="BG205" s="25">
        <v>1.6100957354221062</v>
      </c>
      <c r="BH205" s="25">
        <v>1.6100957354221062</v>
      </c>
      <c r="BI205" s="25">
        <v>1.5926892950391645</v>
      </c>
      <c r="BJ205" s="25">
        <v>1.6536118363794605</v>
      </c>
      <c r="BK205" s="25">
        <v>1.8276762402088773</v>
      </c>
      <c r="BL205" s="25">
        <v>1.8276762402088773</v>
      </c>
      <c r="BM205" s="25">
        <v>1.8276762402088773</v>
      </c>
    </row>
    <row r="206" spans="1:65" x14ac:dyDescent="0.25">
      <c r="A206" s="25" t="s">
        <v>413</v>
      </c>
      <c r="B206" s="25" t="s">
        <v>85</v>
      </c>
      <c r="C206" s="25" t="s">
        <v>1446</v>
      </c>
      <c r="D206" s="25" t="s">
        <v>1447</v>
      </c>
      <c r="F206" s="25">
        <v>42.775896500824864</v>
      </c>
      <c r="G206" s="25">
        <v>43.075453677172874</v>
      </c>
      <c r="H206" s="25">
        <v>42.775896500824864</v>
      </c>
      <c r="I206" s="25">
        <v>42.663019883650257</v>
      </c>
      <c r="J206" s="25">
        <v>42.606581575062954</v>
      </c>
      <c r="K206" s="25">
        <v>42.532777633064164</v>
      </c>
      <c r="L206" s="25">
        <v>42.541460449769907</v>
      </c>
      <c r="M206" s="25">
        <v>42.532777633064164</v>
      </c>
      <c r="N206" s="25">
        <v>42.419901015889558</v>
      </c>
      <c r="O206" s="25">
        <v>42.254927498480505</v>
      </c>
      <c r="P206" s="25">
        <v>42.233220456716161</v>
      </c>
      <c r="Q206" s="25">
        <v>42.168099331423115</v>
      </c>
      <c r="R206" s="25">
        <v>41.929321872015279</v>
      </c>
      <c r="S206" s="25">
        <v>42.124685247894419</v>
      </c>
      <c r="T206" s="25">
        <v>42.289658765303464</v>
      </c>
      <c r="U206" s="25">
        <v>42.372145524007991</v>
      </c>
      <c r="V206" s="25">
        <v>42.463315099418253</v>
      </c>
      <c r="W206" s="25">
        <v>42.558826083181387</v>
      </c>
      <c r="X206" s="25">
        <v>42.619605800121555</v>
      </c>
      <c r="Y206" s="25">
        <v>42.693409742120345</v>
      </c>
      <c r="Z206" s="25">
        <v>42.758530867413391</v>
      </c>
      <c r="AA206" s="25">
        <v>42.849700442823654</v>
      </c>
      <c r="AB206" s="25">
        <v>42.997308326821219</v>
      </c>
      <c r="AC206" s="25">
        <v>43.131891985760177</v>
      </c>
      <c r="AD206" s="25">
        <v>43.348962403403661</v>
      </c>
      <c r="AE206" s="25">
        <v>43.435790570461059</v>
      </c>
      <c r="AF206" s="25">
        <v>43.761396196926285</v>
      </c>
      <c r="AG206" s="25">
        <v>43.878614222453763</v>
      </c>
      <c r="AH206" s="25">
        <v>41.238282101591459</v>
      </c>
      <c r="AI206" s="25">
        <v>41.203400915631136</v>
      </c>
      <c r="AJ206" s="25">
        <v>41.065980998866905</v>
      </c>
      <c r="AK206" s="25">
        <v>40.778349167610912</v>
      </c>
      <c r="AL206" s="25">
        <v>40.708620238821581</v>
      </c>
      <c r="AM206" s="25">
        <v>40.691037427563067</v>
      </c>
      <c r="AN206" s="25">
        <v>40.685868665301321</v>
      </c>
      <c r="AO206" s="25">
        <v>40.680550714534682</v>
      </c>
      <c r="AP206" s="25">
        <v>40.717988933908423</v>
      </c>
      <c r="AQ206" s="25">
        <v>40.615880482599415</v>
      </c>
      <c r="AR206" s="25">
        <v>40.644599303135884</v>
      </c>
      <c r="AS206" s="25">
        <v>40.838448478516391</v>
      </c>
      <c r="AT206" s="25">
        <v>40.794915328022292</v>
      </c>
      <c r="AU206" s="25">
        <v>40.788271631791886</v>
      </c>
      <c r="AV206" s="25">
        <v>40.778430093498585</v>
      </c>
      <c r="AW206" s="25">
        <v>38.760869565217391</v>
      </c>
      <c r="AX206" s="25">
        <v>39.068614662144533</v>
      </c>
      <c r="AY206" s="25">
        <v>38.868597269327772</v>
      </c>
      <c r="AZ206" s="25">
        <v>37.735438688068207</v>
      </c>
      <c r="BA206" s="25">
        <v>37.933884297520656</v>
      </c>
      <c r="BB206" s="25">
        <v>38.203077458054416</v>
      </c>
      <c r="BC206" s="25">
        <v>39.75657465768311</v>
      </c>
      <c r="BD206" s="25">
        <v>39.079810574792546</v>
      </c>
      <c r="BE206" s="25">
        <v>38.248847926267281</v>
      </c>
      <c r="BF206" s="25">
        <v>38.02112767899839</v>
      </c>
      <c r="BG206" s="25">
        <v>38.151947148817804</v>
      </c>
      <c r="BH206" s="25">
        <v>38.151947148817804</v>
      </c>
      <c r="BI206" s="25">
        <v>37.30006954102921</v>
      </c>
      <c r="BJ206" s="25">
        <v>37.130563282336574</v>
      </c>
      <c r="BK206" s="25">
        <v>37.752086230876216</v>
      </c>
      <c r="BL206" s="25">
        <v>38.969054242002784</v>
      </c>
      <c r="BM206" s="25">
        <v>38.74739221140473</v>
      </c>
    </row>
    <row r="207" spans="1:65" x14ac:dyDescent="0.25">
      <c r="A207" s="25" t="s">
        <v>414</v>
      </c>
      <c r="B207" s="25" t="s">
        <v>62</v>
      </c>
      <c r="C207" s="25" t="s">
        <v>1446</v>
      </c>
      <c r="D207" s="25" t="s">
        <v>1447</v>
      </c>
      <c r="AK207" s="25">
        <v>8.0542039481511534</v>
      </c>
      <c r="AL207" s="25">
        <v>7.9053202149616322</v>
      </c>
      <c r="AM207" s="25">
        <v>7.8395343967797491</v>
      </c>
      <c r="AN207" s="25">
        <v>7.7846526945888419</v>
      </c>
      <c r="AO207" s="25">
        <v>7.6947312119458102</v>
      </c>
      <c r="AP207" s="25">
        <v>7.7824484923971147</v>
      </c>
      <c r="AQ207" s="25">
        <v>7.6997552086830723</v>
      </c>
      <c r="AR207" s="25">
        <v>7.6257695177902081</v>
      </c>
      <c r="AS207" s="25">
        <v>7.5924191793833709</v>
      </c>
      <c r="AT207" s="25">
        <v>7.5614574455875427</v>
      </c>
      <c r="AU207" s="25">
        <v>7.5371132547949014</v>
      </c>
      <c r="AV207" s="25">
        <v>7.4817868039641091</v>
      </c>
      <c r="AW207" s="25">
        <v>7.4564608396317</v>
      </c>
      <c r="AX207" s="25">
        <v>7.4341066295351004</v>
      </c>
      <c r="AY207" s="25">
        <v>7.4231243138552703</v>
      </c>
      <c r="AZ207" s="25">
        <v>7.4231243138552703</v>
      </c>
      <c r="BA207" s="25">
        <v>7.4280982874016823</v>
      </c>
      <c r="BB207" s="25">
        <v>7.4280982874016823</v>
      </c>
      <c r="BC207" s="25">
        <v>7.4280982874016823</v>
      </c>
      <c r="BD207" s="25">
        <v>7.4280982874016823</v>
      </c>
      <c r="BE207" s="25">
        <v>7.4280982874016823</v>
      </c>
      <c r="BF207" s="25">
        <v>7.4280982874016823</v>
      </c>
      <c r="BG207" s="25">
        <v>7.4280982874016823</v>
      </c>
      <c r="BH207" s="25">
        <v>7.4280982874016823</v>
      </c>
      <c r="BI207" s="25">
        <v>7.4280982874016823</v>
      </c>
      <c r="BJ207" s="25">
        <v>7.4280982874016823</v>
      </c>
      <c r="BK207" s="25">
        <v>7.4280982874016823</v>
      </c>
      <c r="BL207" s="25">
        <v>7.4280982874016823</v>
      </c>
      <c r="BM207" s="25">
        <v>7.4280982874016823</v>
      </c>
    </row>
    <row r="208" spans="1:65" x14ac:dyDescent="0.25">
      <c r="A208" s="25" t="s">
        <v>302</v>
      </c>
      <c r="B208" s="25" t="s">
        <v>209</v>
      </c>
      <c r="C208" s="25" t="s">
        <v>1446</v>
      </c>
      <c r="D208" s="25" t="s">
        <v>1447</v>
      </c>
      <c r="F208" s="25">
        <v>19.659505472233484</v>
      </c>
      <c r="G208" s="25">
        <v>19.862180786380218</v>
      </c>
      <c r="H208" s="25">
        <v>20.064856100526956</v>
      </c>
      <c r="I208" s="25">
        <v>20.267531414673691</v>
      </c>
      <c r="J208" s="25">
        <v>20.470206728820433</v>
      </c>
      <c r="K208" s="25">
        <v>20.672882042967167</v>
      </c>
      <c r="L208" s="25">
        <v>20.875557357113902</v>
      </c>
      <c r="M208" s="25">
        <v>21.118767734089989</v>
      </c>
      <c r="N208" s="25">
        <v>21.402513173895418</v>
      </c>
      <c r="O208" s="25">
        <v>21.159302796919334</v>
      </c>
      <c r="P208" s="25">
        <v>22.699635184434534</v>
      </c>
      <c r="Q208" s="25">
        <v>25.172274017024726</v>
      </c>
      <c r="R208" s="25">
        <v>24.726388325901905</v>
      </c>
      <c r="S208" s="25">
        <v>27.07742197000405</v>
      </c>
      <c r="T208" s="25">
        <v>27.807053100932304</v>
      </c>
      <c r="U208" s="25">
        <v>28.374543980543169</v>
      </c>
      <c r="V208" s="25">
        <v>28.98256992298338</v>
      </c>
      <c r="W208" s="25">
        <v>29.590595865423591</v>
      </c>
      <c r="X208" s="25">
        <v>30.198621807863802</v>
      </c>
      <c r="Y208" s="25">
        <v>30.806647750304013</v>
      </c>
      <c r="Z208" s="25">
        <v>31.414673692744223</v>
      </c>
      <c r="AA208" s="25">
        <v>32.022699635184438</v>
      </c>
      <c r="AB208" s="25">
        <v>32.630725577624645</v>
      </c>
      <c r="AC208" s="25">
        <v>33.238751520064859</v>
      </c>
      <c r="AD208" s="25">
        <v>33.522496959870288</v>
      </c>
      <c r="AE208" s="25">
        <v>33.806242399675718</v>
      </c>
      <c r="AF208" s="25">
        <v>34.130522902310503</v>
      </c>
      <c r="AG208" s="25">
        <v>34.414268342115925</v>
      </c>
      <c r="AH208" s="25">
        <v>34.454803404945281</v>
      </c>
      <c r="AI208" s="25">
        <v>35.670855289825695</v>
      </c>
      <c r="AJ208" s="25">
        <v>35.670855289825695</v>
      </c>
      <c r="AK208" s="25">
        <v>35.670855289825695</v>
      </c>
      <c r="AL208" s="25">
        <v>34.454803404945281</v>
      </c>
      <c r="AM208" s="25">
        <v>28.374543980543169</v>
      </c>
      <c r="AN208" s="25">
        <v>28.374543980543169</v>
      </c>
      <c r="AO208" s="25">
        <v>30.40129712201054</v>
      </c>
      <c r="AP208" s="25">
        <v>32.428050263477907</v>
      </c>
      <c r="AQ208" s="25">
        <v>33.238751520064859</v>
      </c>
      <c r="AR208" s="25">
        <v>35.103364410214837</v>
      </c>
      <c r="AS208" s="25">
        <v>36.481556546412648</v>
      </c>
      <c r="AT208" s="25">
        <v>40.535062829347382</v>
      </c>
      <c r="AU208" s="25">
        <v>45.237130117551686</v>
      </c>
      <c r="AV208" s="25">
        <v>44.345358735306043</v>
      </c>
      <c r="AW208" s="25">
        <v>45.029590595865429</v>
      </c>
      <c r="AX208" s="25">
        <v>43.895419537900281</v>
      </c>
      <c r="AY208" s="25">
        <v>44.708147547628698</v>
      </c>
      <c r="AZ208" s="25">
        <v>45.191730847182818</v>
      </c>
      <c r="BA208" s="25">
        <v>45.295500608025939</v>
      </c>
      <c r="BB208" s="25">
        <v>45.353465747871908</v>
      </c>
      <c r="BC208" s="25">
        <v>45.558167815160111</v>
      </c>
      <c r="BD208" s="25">
        <v>46.268342115930281</v>
      </c>
      <c r="BE208" s="25">
        <v>46.644912849614919</v>
      </c>
      <c r="BF208" s="25">
        <v>47.932711795703284</v>
      </c>
      <c r="BG208" s="25">
        <v>46.595054722334822</v>
      </c>
      <c r="BH208" s="25">
        <v>46.684231860559386</v>
      </c>
      <c r="BI208" s="25">
        <v>46.684231860559386</v>
      </c>
      <c r="BJ208" s="25">
        <v>46.684231860559386</v>
      </c>
      <c r="BK208" s="25">
        <v>46.684231860559386</v>
      </c>
      <c r="BL208" s="25">
        <v>46.684231860559386</v>
      </c>
      <c r="BM208" s="25">
        <v>46.684231860559386</v>
      </c>
    </row>
    <row r="209" spans="1:65" x14ac:dyDescent="0.25">
      <c r="A209" s="25" t="s">
        <v>1066</v>
      </c>
      <c r="B209" s="25" t="s">
        <v>52</v>
      </c>
      <c r="C209" s="25" t="s">
        <v>1446</v>
      </c>
      <c r="D209" s="25" t="s">
        <v>1447</v>
      </c>
      <c r="F209" s="25">
        <v>42.924311857018836</v>
      </c>
      <c r="G209" s="25">
        <v>43.139410483296075</v>
      </c>
      <c r="H209" s="25">
        <v>43.368109703647242</v>
      </c>
      <c r="I209" s="25">
        <v>43.536547830255373</v>
      </c>
      <c r="J209" s="25">
        <v>43.85124465313568</v>
      </c>
      <c r="K209" s="25">
        <v>43.978671757613142</v>
      </c>
      <c r="L209" s="25">
        <v>44.252148318453926</v>
      </c>
      <c r="M209" s="25">
        <v>44.248172760186165</v>
      </c>
      <c r="N209" s="25">
        <v>43.921758502411386</v>
      </c>
      <c r="O209" s="25">
        <v>44.1165608575321</v>
      </c>
      <c r="P209" s="25">
        <v>43.876562682104108</v>
      </c>
      <c r="Q209" s="25">
        <v>44.057345963333219</v>
      </c>
      <c r="R209" s="25">
        <v>44.442765875398052</v>
      </c>
      <c r="S209" s="25">
        <v>44.401545613358543</v>
      </c>
      <c r="T209" s="25">
        <v>44.537760794006864</v>
      </c>
      <c r="U209" s="25">
        <v>44.525834119203559</v>
      </c>
      <c r="V209" s="25">
        <v>44.576051697322754</v>
      </c>
      <c r="W209" s="25">
        <v>44.942012297866398</v>
      </c>
      <c r="X209" s="25">
        <v>44.94577861622534</v>
      </c>
      <c r="Y209" s="25">
        <v>45.048933891278523</v>
      </c>
      <c r="Z209" s="25">
        <v>44.863547332055155</v>
      </c>
      <c r="AA209" s="25">
        <v>45.339484428679846</v>
      </c>
      <c r="AB209" s="25">
        <v>44.794749250031856</v>
      </c>
      <c r="AC209" s="25">
        <v>45.225490526349269</v>
      </c>
      <c r="AD209" s="25">
        <v>45.120159156244256</v>
      </c>
      <c r="AE209" s="25">
        <v>44.769180133172831</v>
      </c>
      <c r="AF209" s="25">
        <v>44.976871666677475</v>
      </c>
      <c r="AG209" s="25">
        <v>44.691593974978673</v>
      </c>
      <c r="AH209" s="25">
        <v>44.924394297542918</v>
      </c>
      <c r="AI209" s="25">
        <v>44.763405111689124</v>
      </c>
      <c r="AJ209" s="25">
        <v>44.704525001344365</v>
      </c>
      <c r="AK209" s="25">
        <v>44.466681996977321</v>
      </c>
      <c r="AL209" s="25">
        <v>44.46255997077337</v>
      </c>
      <c r="AM209" s="25">
        <v>44.47473744206124</v>
      </c>
      <c r="AN209" s="25">
        <v>44.381343927849997</v>
      </c>
      <c r="AO209" s="25">
        <v>44.205390295623893</v>
      </c>
      <c r="AP209" s="25">
        <v>44.444961318279731</v>
      </c>
      <c r="AQ209" s="25">
        <v>44.450891397822424</v>
      </c>
      <c r="AR209" s="25">
        <v>44.336333995490627</v>
      </c>
      <c r="AS209" s="25">
        <v>44.300312406367141</v>
      </c>
      <c r="AT209" s="25">
        <v>44.21880598328385</v>
      </c>
      <c r="AU209" s="25">
        <v>44.213148725126395</v>
      </c>
      <c r="AV209" s="25">
        <v>44.087641405262929</v>
      </c>
      <c r="AW209" s="25">
        <v>43.87200277009994</v>
      </c>
      <c r="AX209" s="25">
        <v>43.7816643110896</v>
      </c>
      <c r="AY209" s="25">
        <v>43.622429676959314</v>
      </c>
      <c r="AZ209" s="25">
        <v>43.427709425403386</v>
      </c>
      <c r="BA209" s="25">
        <v>43.29853171707839</v>
      </c>
      <c r="BB209" s="25">
        <v>43.269397040042577</v>
      </c>
      <c r="BC209" s="25">
        <v>43.066397509760641</v>
      </c>
      <c r="BD209" s="25">
        <v>43.202072879870599</v>
      </c>
      <c r="BE209" s="25">
        <v>43.129403868875507</v>
      </c>
      <c r="BF209" s="25">
        <v>43.155604118008441</v>
      </c>
      <c r="BG209" s="25">
        <v>43.148833973632492</v>
      </c>
      <c r="BH209" s="25">
        <v>43.149356516489071</v>
      </c>
      <c r="BI209" s="25">
        <v>43.253882419383679</v>
      </c>
      <c r="BJ209" s="25">
        <v>43.204818206193217</v>
      </c>
      <c r="BK209" s="25">
        <v>43.140893402351807</v>
      </c>
      <c r="BL209" s="25">
        <v>43.025554257706823</v>
      </c>
      <c r="BM209" s="25">
        <v>43.125052703076655</v>
      </c>
    </row>
    <row r="210" spans="1:65" x14ac:dyDescent="0.25">
      <c r="A210" s="25" t="s">
        <v>399</v>
      </c>
      <c r="B210" s="25" t="s">
        <v>74</v>
      </c>
      <c r="C210" s="25" t="s">
        <v>1446</v>
      </c>
      <c r="D210" s="25" t="s">
        <v>1447</v>
      </c>
      <c r="F210" s="25">
        <v>0.53030902130074575</v>
      </c>
      <c r="G210" s="25">
        <v>0.53961268834110965</v>
      </c>
      <c r="H210" s="25">
        <v>0.54891635538147365</v>
      </c>
      <c r="I210" s="25">
        <v>0.55822002242183755</v>
      </c>
      <c r="J210" s="25">
        <v>0.56752368946220155</v>
      </c>
      <c r="K210" s="25">
        <v>0.57682735650256545</v>
      </c>
      <c r="L210" s="25">
        <v>0.58613102354292945</v>
      </c>
      <c r="M210" s="25">
        <v>0.6000865241034754</v>
      </c>
      <c r="N210" s="25">
        <v>0.61404202466402136</v>
      </c>
      <c r="O210" s="25">
        <v>0.63264935874474926</v>
      </c>
      <c r="P210" s="25">
        <v>0.65125669282547716</v>
      </c>
      <c r="Q210" s="25">
        <v>0.67451586042638711</v>
      </c>
      <c r="R210" s="25">
        <v>0.69777502802729696</v>
      </c>
      <c r="S210" s="25">
        <v>0.72568602914838887</v>
      </c>
      <c r="T210" s="25">
        <v>0.75359703026948066</v>
      </c>
      <c r="U210" s="25">
        <v>0.78150803139057268</v>
      </c>
      <c r="V210" s="25">
        <v>0.80941903251166447</v>
      </c>
      <c r="W210" s="25">
        <v>0.83267820011257432</v>
      </c>
      <c r="X210" s="25">
        <v>0.85593736771348428</v>
      </c>
      <c r="Y210" s="25">
        <v>0.87919653531439412</v>
      </c>
      <c r="Z210" s="25">
        <v>0.90245570291530397</v>
      </c>
      <c r="AA210" s="25">
        <v>0.92571487051621404</v>
      </c>
      <c r="AB210" s="25">
        <v>1.0234033744400355</v>
      </c>
      <c r="AC210" s="25">
        <v>1.0931808772427654</v>
      </c>
      <c r="AD210" s="25">
        <v>1.1862175476464047</v>
      </c>
      <c r="AE210" s="25">
        <v>1.2559950504491344</v>
      </c>
      <c r="AF210" s="25">
        <v>1.3490317208527742</v>
      </c>
      <c r="AG210" s="25">
        <v>1.4188092236555039</v>
      </c>
      <c r="AH210" s="25">
        <v>1.4885867264582335</v>
      </c>
      <c r="AI210" s="25">
        <v>1.5769715633416912</v>
      </c>
      <c r="AJ210" s="25">
        <v>1.6648912168731305</v>
      </c>
      <c r="AK210" s="25">
        <v>1.6979192348664227</v>
      </c>
      <c r="AL210" s="25">
        <v>1.708153268610823</v>
      </c>
      <c r="AM210" s="25">
        <v>1.7058273518507319</v>
      </c>
      <c r="AN210" s="25">
        <v>1.7002451516265136</v>
      </c>
      <c r="AO210" s="25">
        <v>1.6960585014583498</v>
      </c>
      <c r="AP210" s="25">
        <v>1.6928022179942226</v>
      </c>
      <c r="AQ210" s="25">
        <v>1.6918718512901858</v>
      </c>
      <c r="AR210" s="25">
        <v>1.6718689671534035</v>
      </c>
      <c r="AS210" s="25">
        <v>1.6709386004493672</v>
      </c>
      <c r="AT210" s="25">
        <v>1.6746600672655125</v>
      </c>
      <c r="AU210" s="25">
        <v>1.6746600672655125</v>
      </c>
      <c r="AV210" s="25">
        <v>1.6746600672655125</v>
      </c>
      <c r="AW210" s="25">
        <v>1.6281417320636931</v>
      </c>
      <c r="AX210" s="25">
        <v>1.6281417320636931</v>
      </c>
      <c r="AY210" s="25">
        <v>1.6048825644627829</v>
      </c>
      <c r="AZ210" s="25">
        <v>1.60302183105471</v>
      </c>
      <c r="BA210" s="25">
        <v>1.5532472123887631</v>
      </c>
      <c r="BB210" s="25">
        <v>1.4867259930501606</v>
      </c>
      <c r="BC210" s="25">
        <v>1.4792830594178696</v>
      </c>
      <c r="BD210" s="25">
        <v>1.4695142090254874</v>
      </c>
      <c r="BE210" s="25">
        <v>1.4499765082407232</v>
      </c>
      <c r="BF210" s="25">
        <v>1.4271825239918314</v>
      </c>
      <c r="BG210" s="25">
        <v>1.595578897422419</v>
      </c>
      <c r="BH210" s="25">
        <v>1.6234898985435109</v>
      </c>
      <c r="BI210" s="25">
        <v>1.6174425149672742</v>
      </c>
      <c r="BJ210" s="25">
        <v>1.5992855248896352</v>
      </c>
      <c r="BK210" s="25">
        <v>1.5957728323618754</v>
      </c>
      <c r="BL210" s="25">
        <v>1.5957728323618754</v>
      </c>
      <c r="BM210" s="25">
        <v>1.5957728323618754</v>
      </c>
    </row>
    <row r="211" spans="1:65" x14ac:dyDescent="0.25">
      <c r="A211" s="25" t="s">
        <v>325</v>
      </c>
      <c r="B211" s="25" t="s">
        <v>155</v>
      </c>
      <c r="C211" s="25" t="s">
        <v>1446</v>
      </c>
      <c r="D211" s="25" t="s">
        <v>1447</v>
      </c>
      <c r="F211" s="25">
        <v>4.53493265993266</v>
      </c>
      <c r="G211" s="25">
        <v>4.5770202020202024</v>
      </c>
      <c r="H211" s="25">
        <v>4.6191077441077439</v>
      </c>
      <c r="I211" s="25">
        <v>4.65993265993266</v>
      </c>
      <c r="J211" s="25">
        <v>4.7020202020202015</v>
      </c>
      <c r="K211" s="25">
        <v>4.7432659932659931</v>
      </c>
      <c r="L211" s="25">
        <v>4.7853535353535355</v>
      </c>
      <c r="M211" s="25">
        <v>4.8261784511784516</v>
      </c>
      <c r="N211" s="25">
        <v>4.8682659932659931</v>
      </c>
      <c r="O211" s="25">
        <v>4.9095117845117846</v>
      </c>
      <c r="P211" s="25">
        <v>4.9507575757575761</v>
      </c>
      <c r="Q211" s="25">
        <v>4.9920033670033668</v>
      </c>
      <c r="R211" s="25">
        <v>5.0328282828282829</v>
      </c>
      <c r="S211" s="25">
        <v>5.0568181818181817</v>
      </c>
      <c r="T211" s="25">
        <v>5.0989057239057241</v>
      </c>
      <c r="U211" s="25">
        <v>5.1388888888888884</v>
      </c>
      <c r="V211" s="25">
        <v>5.1801346801346799</v>
      </c>
      <c r="W211" s="25">
        <v>5.1961279461279455</v>
      </c>
      <c r="X211" s="25">
        <v>5.1957070707070709</v>
      </c>
      <c r="Y211" s="25">
        <v>5.2020202020202024</v>
      </c>
      <c r="Z211" s="25">
        <v>5.2146464646464645</v>
      </c>
      <c r="AA211" s="25">
        <v>5.2398989898989896</v>
      </c>
      <c r="AB211" s="25">
        <v>5.2609427609427613</v>
      </c>
      <c r="AC211" s="25">
        <v>5.281986531986532</v>
      </c>
      <c r="AD211" s="25">
        <v>5.3030303030303028</v>
      </c>
      <c r="AE211" s="25">
        <v>5.3240740740740744</v>
      </c>
      <c r="AF211" s="25">
        <v>5.3451178451178452</v>
      </c>
      <c r="AG211" s="25">
        <v>5.3619528619528625</v>
      </c>
      <c r="AH211" s="25">
        <v>5.3661616161616159</v>
      </c>
      <c r="AI211" s="25">
        <v>5.3872053872053867</v>
      </c>
      <c r="AJ211" s="25">
        <v>5.4082491582491583</v>
      </c>
      <c r="AK211" s="25">
        <v>5.4292929292929299</v>
      </c>
      <c r="AL211" s="25">
        <v>6.1523569023569022</v>
      </c>
      <c r="AM211" s="25">
        <v>6.3131313131313131</v>
      </c>
      <c r="AN211" s="25">
        <v>6.8000841750841756</v>
      </c>
      <c r="AO211" s="25">
        <v>7.0168350168350173</v>
      </c>
      <c r="AP211" s="25">
        <v>6.986531986531987</v>
      </c>
      <c r="AQ211" s="25">
        <v>6.9444444444444446</v>
      </c>
      <c r="AR211" s="25">
        <v>6.8939393939393936</v>
      </c>
      <c r="AS211" s="25">
        <v>6.8320707070707076</v>
      </c>
      <c r="AT211" s="25">
        <v>6.8922558922558927</v>
      </c>
      <c r="AU211" s="25">
        <v>6.9524410774410779</v>
      </c>
      <c r="AV211" s="25">
        <v>7.5976430976430978</v>
      </c>
      <c r="AW211" s="25">
        <v>7.5837542087542094</v>
      </c>
      <c r="AX211" s="25">
        <v>7.891414141414141</v>
      </c>
      <c r="AY211" s="25">
        <v>7.891414141414141</v>
      </c>
      <c r="AZ211" s="25">
        <v>8.1005892255892267</v>
      </c>
      <c r="BA211" s="25">
        <v>8.1317340067340069</v>
      </c>
      <c r="BB211" s="25">
        <v>8.374915824915826</v>
      </c>
      <c r="BC211" s="25">
        <v>8.366035353535354</v>
      </c>
      <c r="BD211" s="25">
        <v>8.366035353535354</v>
      </c>
      <c r="BE211" s="25">
        <v>10.629957173447538</v>
      </c>
      <c r="BF211" s="25">
        <v>10.620963597430407</v>
      </c>
      <c r="BG211" s="25">
        <v>10.611970021413276</v>
      </c>
      <c r="BH211" s="25">
        <v>10.74950749464668</v>
      </c>
      <c r="BI211" s="25">
        <v>10.912740899357603</v>
      </c>
      <c r="BJ211" s="25">
        <v>11.075974304068522</v>
      </c>
      <c r="BK211" s="25">
        <v>11.239207708779443</v>
      </c>
      <c r="BL211" s="25">
        <v>11.239207708779443</v>
      </c>
      <c r="BM211" s="25">
        <v>11.239207708779443</v>
      </c>
    </row>
    <row r="212" spans="1:65" x14ac:dyDescent="0.25">
      <c r="A212" s="25" t="s">
        <v>348</v>
      </c>
      <c r="B212" s="25" t="s">
        <v>139</v>
      </c>
      <c r="C212" s="25" t="s">
        <v>1446</v>
      </c>
      <c r="D212" s="25" t="s">
        <v>1447</v>
      </c>
      <c r="F212" s="25">
        <v>15.233989508128603</v>
      </c>
      <c r="G212" s="25">
        <v>15.233989508128603</v>
      </c>
      <c r="H212" s="25">
        <v>15.753389082220954</v>
      </c>
      <c r="I212" s="25">
        <v>15.753389082220954</v>
      </c>
      <c r="J212" s="25">
        <v>16.267594660572378</v>
      </c>
      <c r="K212" s="25">
        <v>16.267594660572378</v>
      </c>
      <c r="L212" s="25">
        <v>16.786994234664729</v>
      </c>
      <c r="M212" s="25">
        <v>17.664779514880799</v>
      </c>
      <c r="N212" s="25">
        <v>16.553264426323171</v>
      </c>
      <c r="O212" s="25">
        <v>16.350698592427154</v>
      </c>
      <c r="P212" s="25">
        <v>16.771412247441958</v>
      </c>
      <c r="Q212" s="25">
        <v>16.771412247441958</v>
      </c>
      <c r="R212" s="25">
        <v>17.031112034488132</v>
      </c>
      <c r="S212" s="25">
        <v>17.290811821534309</v>
      </c>
      <c r="T212" s="25">
        <v>17.285617825793384</v>
      </c>
      <c r="U212" s="25">
        <v>17.275229834311538</v>
      </c>
      <c r="V212" s="25">
        <v>16.226042694644992</v>
      </c>
      <c r="W212" s="25">
        <v>16.220848698904067</v>
      </c>
      <c r="X212" s="25">
        <v>16.215654703163143</v>
      </c>
      <c r="Y212" s="25">
        <v>16.210460707422218</v>
      </c>
      <c r="Z212" s="25">
        <v>16.205266711681297</v>
      </c>
      <c r="AA212" s="25">
        <v>16.194878720199448</v>
      </c>
      <c r="AB212" s="25">
        <v>16.184490728717602</v>
      </c>
      <c r="AC212" s="25">
        <v>16.174102737235753</v>
      </c>
      <c r="AD212" s="25">
        <v>16.153326754272062</v>
      </c>
      <c r="AE212" s="25">
        <v>16.137744767049291</v>
      </c>
      <c r="AF212" s="25">
        <v>16.122162779826521</v>
      </c>
      <c r="AG212" s="25">
        <v>16.09099880538098</v>
      </c>
      <c r="AH212" s="25">
        <v>16.070222822417286</v>
      </c>
      <c r="AI212" s="25">
        <v>16.059834830935436</v>
      </c>
      <c r="AJ212" s="25">
        <v>15.441749337765543</v>
      </c>
      <c r="AK212" s="25">
        <v>15.81052303537111</v>
      </c>
      <c r="AL212" s="25">
        <v>16.007894873526205</v>
      </c>
      <c r="AM212" s="25">
        <v>16.50651846465486</v>
      </c>
      <c r="AN212" s="25">
        <v>15.981924894821587</v>
      </c>
      <c r="AO212" s="25">
        <v>16.709084298550874</v>
      </c>
      <c r="AP212" s="25">
        <v>15.259959486833221</v>
      </c>
      <c r="AQ212" s="25">
        <v>13.945878564379576</v>
      </c>
      <c r="AR212" s="25">
        <v>17.695943489326339</v>
      </c>
      <c r="AS212" s="25">
        <v>17.254453851347844</v>
      </c>
      <c r="AT212" s="25">
        <v>16.096192801121902</v>
      </c>
      <c r="AU212" s="25">
        <v>15.841687009816653</v>
      </c>
      <c r="AV212" s="25">
        <v>15.228795512387681</v>
      </c>
      <c r="AW212" s="25">
        <v>15.514465278138474</v>
      </c>
      <c r="AX212" s="25">
        <v>16.236430686126837</v>
      </c>
      <c r="AY212" s="25">
        <v>14.730171921259025</v>
      </c>
      <c r="AZ212" s="25">
        <v>14.802887861631952</v>
      </c>
      <c r="BA212" s="25">
        <v>18.802264582143042</v>
      </c>
      <c r="BB212" s="25">
        <v>19.893003687736975</v>
      </c>
      <c r="BC212" s="25">
        <v>19.737183815509272</v>
      </c>
      <c r="BD212" s="25">
        <v>17.140185945047527</v>
      </c>
      <c r="BE212" s="25">
        <v>17.140185945047527</v>
      </c>
      <c r="BF212" s="25">
        <v>16.620786370955177</v>
      </c>
      <c r="BG212" s="25">
        <v>16.620786370955177</v>
      </c>
      <c r="BH212" s="25">
        <v>16.620786370955177</v>
      </c>
      <c r="BI212" s="25">
        <v>16.620786370955177</v>
      </c>
      <c r="BJ212" s="25">
        <v>16.620786370955177</v>
      </c>
      <c r="BK212" s="25">
        <v>16.620786370955177</v>
      </c>
      <c r="BL212" s="25">
        <v>16.620786370955177</v>
      </c>
      <c r="BM212" s="25">
        <v>16.620786370955177</v>
      </c>
    </row>
    <row r="213" spans="1:65" x14ac:dyDescent="0.25">
      <c r="A213" s="25" t="s">
        <v>382</v>
      </c>
      <c r="B213" s="25" t="s">
        <v>61</v>
      </c>
      <c r="C213" s="25" t="s">
        <v>1446</v>
      </c>
      <c r="D213" s="25" t="s">
        <v>1447</v>
      </c>
      <c r="F213" s="25">
        <v>4.4776119402985071</v>
      </c>
      <c r="G213" s="25">
        <v>5.9701492537313428</v>
      </c>
      <c r="H213" s="25">
        <v>5.9701492537313428</v>
      </c>
      <c r="I213" s="25">
        <v>5.9701492537313428</v>
      </c>
      <c r="J213" s="25">
        <v>5.9701492537313428</v>
      </c>
      <c r="K213" s="25">
        <v>5.9701492537313428</v>
      </c>
      <c r="L213" s="25">
        <v>5.9701492537313428</v>
      </c>
      <c r="M213" s="25">
        <v>4.4776119402985071</v>
      </c>
      <c r="N213" s="25">
        <v>4.4776119402985071</v>
      </c>
      <c r="O213" s="25">
        <v>5.9701492537313428</v>
      </c>
      <c r="P213" s="25">
        <v>2.9850746268656714</v>
      </c>
      <c r="Q213" s="25">
        <v>4.4776119402985071</v>
      </c>
      <c r="R213" s="25">
        <v>4.4776119402985071</v>
      </c>
      <c r="S213" s="25">
        <v>2.9850746268656714</v>
      </c>
      <c r="T213" s="25">
        <v>2.9850746268656714</v>
      </c>
      <c r="U213" s="25">
        <v>2.9850746268656714</v>
      </c>
      <c r="V213" s="25">
        <v>2.9850746268656714</v>
      </c>
      <c r="W213" s="25">
        <v>2.9850746268656714</v>
      </c>
      <c r="X213" s="25">
        <v>2.9850746268656714</v>
      </c>
      <c r="Y213" s="25">
        <v>2.9850746268656714</v>
      </c>
      <c r="Z213" s="25">
        <v>2.9850746268656714</v>
      </c>
      <c r="AA213" s="25">
        <v>2.9850746268656714</v>
      </c>
      <c r="AB213" s="25">
        <v>2.9850746268656714</v>
      </c>
      <c r="AC213" s="25">
        <v>2.9850746268656714</v>
      </c>
      <c r="AD213" s="25">
        <v>2.9850746268656714</v>
      </c>
      <c r="AE213" s="25">
        <v>2.9850746268656714</v>
      </c>
      <c r="AF213" s="25">
        <v>2.9850746268656714</v>
      </c>
      <c r="AG213" s="25">
        <v>2.9850746268656714</v>
      </c>
      <c r="AH213" s="25">
        <v>1.4925373134328357</v>
      </c>
      <c r="AI213" s="25">
        <v>1.4925373134328357</v>
      </c>
      <c r="AJ213" s="25">
        <v>1.4925373134328357</v>
      </c>
      <c r="AK213" s="25">
        <v>1.4925373134328357</v>
      </c>
      <c r="AL213" s="25">
        <v>1.4925373134328357</v>
      </c>
      <c r="AM213" s="25">
        <v>1.4925373134328357</v>
      </c>
      <c r="AN213" s="25">
        <v>1.4925373134328357</v>
      </c>
      <c r="AO213" s="25">
        <v>1.4925373134328357</v>
      </c>
      <c r="AP213" s="25">
        <v>1.4925373134328357</v>
      </c>
      <c r="AQ213" s="25">
        <v>1.4925373134328357</v>
      </c>
      <c r="AR213" s="25">
        <v>1.4925373134328357</v>
      </c>
      <c r="AS213" s="25">
        <v>1.4925373134328357</v>
      </c>
      <c r="AT213" s="25">
        <v>1.4925373134328357</v>
      </c>
      <c r="AU213" s="25">
        <v>1.4814814814814816</v>
      </c>
      <c r="AV213" s="25">
        <v>0.87336244541484709</v>
      </c>
      <c r="AW213" s="25">
        <v>1.0159651669085632</v>
      </c>
      <c r="AX213" s="25">
        <v>0.9579100145137881</v>
      </c>
      <c r="AY213" s="25">
        <v>0.93659942363112392</v>
      </c>
      <c r="AZ213" s="25">
        <v>1.0071942446043165</v>
      </c>
      <c r="BA213" s="25">
        <v>0.85714285714285721</v>
      </c>
      <c r="BB213" s="25">
        <v>0.85714285714285721</v>
      </c>
      <c r="BC213" s="25">
        <v>0.91168091168091159</v>
      </c>
      <c r="BD213" s="25">
        <v>0.89488636363636365</v>
      </c>
      <c r="BE213" s="25">
        <v>0.89235127478753529</v>
      </c>
      <c r="BF213" s="25">
        <v>0.80622347949080631</v>
      </c>
      <c r="BG213" s="25">
        <v>0.78984485190409026</v>
      </c>
      <c r="BH213" s="25">
        <v>0.78984485190409026</v>
      </c>
      <c r="BI213" s="25">
        <v>0.78984485190409026</v>
      </c>
      <c r="BJ213" s="25">
        <v>0.7865168539325843</v>
      </c>
      <c r="BK213" s="25">
        <v>0.78431372549019607</v>
      </c>
      <c r="BL213" s="25">
        <v>0.78212290502793302</v>
      </c>
      <c r="BM213" s="25">
        <v>0.77994428969359331</v>
      </c>
    </row>
    <row r="214" spans="1:65" x14ac:dyDescent="0.25">
      <c r="A214" s="25" t="s">
        <v>527</v>
      </c>
      <c r="B214" s="25" t="s">
        <v>242</v>
      </c>
      <c r="C214" s="25" t="s">
        <v>1446</v>
      </c>
      <c r="D214" s="25" t="s">
        <v>1447</v>
      </c>
      <c r="F214" s="25">
        <v>0.35727045373347627</v>
      </c>
      <c r="G214" s="25">
        <v>0.35727045373347627</v>
      </c>
      <c r="H214" s="25">
        <v>0.35727045373347627</v>
      </c>
      <c r="I214" s="25">
        <v>0.35727045373347627</v>
      </c>
      <c r="J214" s="25">
        <v>0.35727045373347627</v>
      </c>
      <c r="K214" s="25">
        <v>0.35727045373347627</v>
      </c>
      <c r="L214" s="25">
        <v>0.35727045373347627</v>
      </c>
      <c r="M214" s="25">
        <v>0.35727045373347627</v>
      </c>
      <c r="N214" s="25">
        <v>0.35727045373347627</v>
      </c>
      <c r="O214" s="25">
        <v>0.35727045373347627</v>
      </c>
      <c r="P214" s="25">
        <v>0.35727045373347627</v>
      </c>
      <c r="Q214" s="25">
        <v>0.35727045373347627</v>
      </c>
      <c r="R214" s="25">
        <v>0.35727045373347627</v>
      </c>
      <c r="S214" s="25">
        <v>0.35727045373347627</v>
      </c>
      <c r="T214" s="25">
        <v>0.35727045373347627</v>
      </c>
      <c r="U214" s="25">
        <v>0.35727045373347627</v>
      </c>
      <c r="V214" s="25">
        <v>0.39299749910682391</v>
      </c>
      <c r="W214" s="25">
        <v>0.4287245444801715</v>
      </c>
      <c r="X214" s="25">
        <v>0.4287245444801715</v>
      </c>
      <c r="Y214" s="25">
        <v>0.4287245444801715</v>
      </c>
      <c r="Z214" s="25">
        <v>0.4287245444801715</v>
      </c>
      <c r="AA214" s="25">
        <v>0.46445158985351909</v>
      </c>
      <c r="AB214" s="25">
        <v>0.46445158985351909</v>
      </c>
      <c r="AC214" s="25">
        <v>0.46445158985351909</v>
      </c>
      <c r="AD214" s="25">
        <v>0.46445158985351909</v>
      </c>
      <c r="AE214" s="25">
        <v>0.46445158985351909</v>
      </c>
      <c r="AF214" s="25">
        <v>0.35727045373347627</v>
      </c>
      <c r="AG214" s="25">
        <v>0.35727045373347627</v>
      </c>
      <c r="AH214" s="25">
        <v>0.39299749910682391</v>
      </c>
      <c r="AI214" s="25">
        <v>0.39299749910682391</v>
      </c>
      <c r="AJ214" s="25">
        <v>0.39299749910682391</v>
      </c>
      <c r="AK214" s="25">
        <v>0.39299749910682391</v>
      </c>
      <c r="AL214" s="25">
        <v>0.39299749910682391</v>
      </c>
      <c r="AM214" s="25">
        <v>0.39299749910682391</v>
      </c>
      <c r="AN214" s="25">
        <v>0.4287245444801715</v>
      </c>
      <c r="AO214" s="25">
        <v>0.4287245444801715</v>
      </c>
      <c r="AP214" s="25">
        <v>0.4287245444801715</v>
      </c>
      <c r="AQ214" s="25">
        <v>0.46445158985351909</v>
      </c>
      <c r="AR214" s="25">
        <v>0.50017863522686679</v>
      </c>
      <c r="AS214" s="25">
        <v>0.50017863522686679</v>
      </c>
      <c r="AT214" s="25">
        <v>0.53590568060021437</v>
      </c>
      <c r="AU214" s="25">
        <v>0.53590568060021437</v>
      </c>
      <c r="AV214" s="25">
        <v>0.57163272597356196</v>
      </c>
      <c r="AW214" s="25">
        <v>0.57163272597356196</v>
      </c>
      <c r="AX214" s="25">
        <v>0.57163272597356196</v>
      </c>
      <c r="AY214" s="25">
        <v>0.57163272597356196</v>
      </c>
      <c r="AZ214" s="25">
        <v>0.57163272597356196</v>
      </c>
      <c r="BA214" s="25">
        <v>0.60735977134690966</v>
      </c>
      <c r="BB214" s="25">
        <v>0.64308681672025725</v>
      </c>
      <c r="BC214" s="25">
        <v>0.67881386209360484</v>
      </c>
      <c r="BD214" s="25">
        <v>0.67881386209360484</v>
      </c>
      <c r="BE214" s="25">
        <v>0.71454090746695254</v>
      </c>
      <c r="BF214" s="25">
        <v>0.71454090746695254</v>
      </c>
      <c r="BG214" s="25">
        <v>0.71454090746695254</v>
      </c>
      <c r="BH214" s="25">
        <v>0.71454090746695254</v>
      </c>
      <c r="BI214" s="25">
        <v>0.71454090746695254</v>
      </c>
      <c r="BJ214" s="25">
        <v>0.71454090746695254</v>
      </c>
      <c r="BK214" s="25">
        <v>0.71454090746695254</v>
      </c>
      <c r="BL214" s="25">
        <v>0.71454090746695254</v>
      </c>
      <c r="BM214" s="25">
        <v>0.71454090746695254</v>
      </c>
    </row>
    <row r="215" spans="1:65" x14ac:dyDescent="0.25">
      <c r="A215" s="25" t="s">
        <v>349</v>
      </c>
      <c r="B215" s="25" t="s">
        <v>222</v>
      </c>
      <c r="C215" s="25" t="s">
        <v>1446</v>
      </c>
      <c r="D215" s="25" t="s">
        <v>1447</v>
      </c>
      <c r="F215" s="25">
        <v>4.9182599057910785</v>
      </c>
      <c r="G215" s="25">
        <v>4.9875311720698257</v>
      </c>
      <c r="H215" s="25">
        <v>5.0568024383485728</v>
      </c>
      <c r="I215" s="25">
        <v>5.1260737046273208</v>
      </c>
      <c r="J215" s="25">
        <v>5.1953449709060688</v>
      </c>
      <c r="K215" s="25">
        <v>5.264616237184816</v>
      </c>
      <c r="L215" s="25">
        <v>5.3338875034635631</v>
      </c>
      <c r="M215" s="25">
        <v>5.4031587697423111</v>
      </c>
      <c r="N215" s="25">
        <v>5.4724300360210592</v>
      </c>
      <c r="O215" s="25">
        <v>5.5417013022998063</v>
      </c>
      <c r="P215" s="25">
        <v>5.6109725685785534</v>
      </c>
      <c r="Q215" s="25">
        <v>5.6802438348573014</v>
      </c>
      <c r="R215" s="25">
        <v>5.7495151011360495</v>
      </c>
      <c r="S215" s="25">
        <v>5.8187863674147966</v>
      </c>
      <c r="T215" s="25">
        <v>5.8880576336935437</v>
      </c>
      <c r="U215" s="25">
        <v>5.9573288999722918</v>
      </c>
      <c r="V215" s="25">
        <v>6.0266001662510398</v>
      </c>
      <c r="W215" s="25">
        <v>6.0958714325297869</v>
      </c>
      <c r="X215" s="25">
        <v>6.165142698808534</v>
      </c>
      <c r="Y215" s="25">
        <v>6.2344139650872821</v>
      </c>
      <c r="Z215" s="25">
        <v>6.3036852313660301</v>
      </c>
      <c r="AA215" s="25">
        <v>6.3729564976447772</v>
      </c>
      <c r="AB215" s="25">
        <v>6.4422277639235244</v>
      </c>
      <c r="AC215" s="25">
        <v>6.5114990302022724</v>
      </c>
      <c r="AD215" s="25">
        <v>6.5807702964810204</v>
      </c>
      <c r="AE215" s="25">
        <v>6.6500415627597675</v>
      </c>
      <c r="AF215" s="25">
        <v>6.7193128290385147</v>
      </c>
      <c r="AG215" s="25">
        <v>6.7331670822942637</v>
      </c>
      <c r="AH215" s="25">
        <v>6.7331670822942637</v>
      </c>
      <c r="AI215" s="25">
        <v>6.7331670822942637</v>
      </c>
      <c r="AJ215" s="25">
        <v>6.7331670822942637</v>
      </c>
      <c r="AK215" s="25">
        <v>6.7331670822942637</v>
      </c>
      <c r="AL215" s="25">
        <v>6.7331670822942637</v>
      </c>
      <c r="AM215" s="25">
        <v>6.7193128290385147</v>
      </c>
      <c r="AN215" s="25">
        <v>6.7193128290385147</v>
      </c>
      <c r="AO215" s="25">
        <v>6.7193128290385147</v>
      </c>
      <c r="AP215" s="25">
        <v>6.7054585757827647</v>
      </c>
      <c r="AQ215" s="25">
        <v>6.7054585757827647</v>
      </c>
      <c r="AR215" s="25">
        <v>6.7054585757827647</v>
      </c>
      <c r="AS215" s="25">
        <v>6.7885840953172627</v>
      </c>
      <c r="AT215" s="25">
        <v>9.4419506788584098</v>
      </c>
      <c r="AU215" s="25">
        <v>12.608478802992519</v>
      </c>
      <c r="AV215" s="25">
        <v>17.133139373787753</v>
      </c>
      <c r="AW215" s="25">
        <v>19.91867553338875</v>
      </c>
      <c r="AX215" s="25">
        <v>20.393737877528402</v>
      </c>
      <c r="AY215" s="25">
        <v>23.41202549182599</v>
      </c>
      <c r="AZ215" s="25">
        <v>17.784981989470765</v>
      </c>
      <c r="BA215" s="25">
        <v>19.011221945137159</v>
      </c>
      <c r="BB215" s="25">
        <v>20.24064837905237</v>
      </c>
      <c r="BC215" s="25">
        <v>21.894984760321417</v>
      </c>
      <c r="BD215" s="25">
        <v>22.895954558049322</v>
      </c>
      <c r="BE215" s="25">
        <v>20.388611803823775</v>
      </c>
      <c r="BF215" s="25">
        <v>21.94028816846772</v>
      </c>
      <c r="BG215" s="25">
        <v>21.945137157107229</v>
      </c>
      <c r="BH215" s="25">
        <v>21.945137157107229</v>
      </c>
      <c r="BI215" s="25">
        <v>21.945137157107229</v>
      </c>
      <c r="BJ215" s="25">
        <v>21.945137157107229</v>
      </c>
      <c r="BK215" s="25">
        <v>21.945137157107229</v>
      </c>
      <c r="BL215" s="25">
        <v>21.945137157107229</v>
      </c>
      <c r="BM215" s="25">
        <v>21.945137157107229</v>
      </c>
    </row>
    <row r="216" spans="1:65" x14ac:dyDescent="0.25">
      <c r="A216" s="25" t="s">
        <v>495</v>
      </c>
      <c r="B216" s="25" t="s">
        <v>156</v>
      </c>
      <c r="C216" s="25" t="s">
        <v>1446</v>
      </c>
      <c r="D216" s="25" t="s">
        <v>1447</v>
      </c>
      <c r="F216" s="25">
        <v>23.405275779376499</v>
      </c>
      <c r="G216" s="25">
        <v>23.405275779376499</v>
      </c>
      <c r="H216" s="25">
        <v>23.405275779376499</v>
      </c>
      <c r="I216" s="25">
        <v>23.261390887290169</v>
      </c>
      <c r="J216" s="25">
        <v>23.021582733812952</v>
      </c>
      <c r="K216" s="25">
        <v>22.541966426858512</v>
      </c>
      <c r="L216" s="25">
        <v>22.062350119904075</v>
      </c>
      <c r="M216" s="25">
        <v>21.966426858513188</v>
      </c>
      <c r="N216" s="25">
        <v>21.822541966426858</v>
      </c>
      <c r="O216" s="25">
        <v>21.582733812949641</v>
      </c>
      <c r="P216" s="25">
        <v>23.405275779376499</v>
      </c>
      <c r="Q216" s="25">
        <v>23.405275779376499</v>
      </c>
      <c r="R216" s="25">
        <v>23.405275779376499</v>
      </c>
      <c r="S216" s="25">
        <v>23.405275779376499</v>
      </c>
      <c r="T216" s="25">
        <v>23.405275779376499</v>
      </c>
      <c r="U216" s="25">
        <v>22.924710424710426</v>
      </c>
      <c r="V216" s="25">
        <v>22.924710424710426</v>
      </c>
      <c r="W216" s="25">
        <v>24.855212355212355</v>
      </c>
      <c r="X216" s="25">
        <v>27.027027027027028</v>
      </c>
      <c r="Y216" s="25">
        <v>26.930501930501933</v>
      </c>
      <c r="Z216" s="25">
        <v>24.903474903474905</v>
      </c>
      <c r="AA216" s="25">
        <v>23.11776061776062</v>
      </c>
      <c r="AB216" s="25">
        <v>22.683397683397683</v>
      </c>
      <c r="AC216" s="25">
        <v>23.166023166023166</v>
      </c>
      <c r="AD216" s="25">
        <v>24.131274131274129</v>
      </c>
      <c r="AE216" s="25">
        <v>25.096525096525095</v>
      </c>
      <c r="AF216" s="25">
        <v>25.096525096525095</v>
      </c>
      <c r="AG216" s="25">
        <v>26.061776061776058</v>
      </c>
      <c r="AH216" s="25">
        <v>26.061776061776058</v>
      </c>
      <c r="AI216" s="25">
        <v>26.544401544401548</v>
      </c>
      <c r="AJ216" s="25">
        <v>27.268339768339768</v>
      </c>
      <c r="AK216" s="25">
        <v>28.378378378378379</v>
      </c>
      <c r="AL216" s="25">
        <v>28.28185328185328</v>
      </c>
      <c r="AM216" s="25">
        <v>28.185328185328185</v>
      </c>
      <c r="AN216" s="25">
        <v>28.08880308880309</v>
      </c>
      <c r="AO216" s="25">
        <v>27.268339768339768</v>
      </c>
      <c r="AP216" s="25">
        <v>27.268339768339768</v>
      </c>
      <c r="AQ216" s="25">
        <v>28.957528957528954</v>
      </c>
      <c r="AR216" s="25">
        <v>30.453667953667953</v>
      </c>
      <c r="AS216" s="25">
        <v>30.265444015444015</v>
      </c>
      <c r="AT216" s="25">
        <v>30.07722007722008</v>
      </c>
      <c r="AU216" s="25">
        <v>29.888996138996138</v>
      </c>
      <c r="AV216" s="25">
        <v>29.700772200772203</v>
      </c>
      <c r="AW216" s="25">
        <v>29.512548262548261</v>
      </c>
      <c r="AX216" s="25">
        <v>29.324324324324323</v>
      </c>
      <c r="AY216" s="25">
        <v>29.150579150579148</v>
      </c>
      <c r="AZ216" s="25">
        <v>30.429536679536678</v>
      </c>
      <c r="BA216" s="25">
        <v>30.83011583011583</v>
      </c>
      <c r="BB216" s="25">
        <v>31.230694980694977</v>
      </c>
      <c r="BC216" s="25">
        <v>31.631274131274129</v>
      </c>
      <c r="BD216" s="25">
        <v>32.031853281853287</v>
      </c>
      <c r="BE216" s="25">
        <v>32.432432432432435</v>
      </c>
      <c r="BF216" s="25">
        <v>32.833011583011583</v>
      </c>
      <c r="BG216" s="25">
        <v>33.233590733590731</v>
      </c>
      <c r="BH216" s="25">
        <v>33.634169884169886</v>
      </c>
      <c r="BI216" s="25">
        <v>34.034749034749034</v>
      </c>
      <c r="BJ216" s="25">
        <v>34.435328185328181</v>
      </c>
      <c r="BK216" s="25">
        <v>34.797297297297298</v>
      </c>
      <c r="BL216" s="25">
        <v>34.797297297297298</v>
      </c>
      <c r="BM216" s="25">
        <v>34.797297297297298</v>
      </c>
    </row>
    <row r="217" spans="1:65" x14ac:dyDescent="0.25">
      <c r="A217" s="25" t="s">
        <v>444</v>
      </c>
      <c r="B217" s="25" t="s">
        <v>237</v>
      </c>
      <c r="C217" s="25" t="s">
        <v>1446</v>
      </c>
      <c r="D217" s="25" t="s">
        <v>1447</v>
      </c>
      <c r="F217" s="25">
        <v>16.666666666666664</v>
      </c>
      <c r="G217" s="25">
        <v>16.666666666666664</v>
      </c>
      <c r="H217" s="25">
        <v>16.666666666666664</v>
      </c>
      <c r="I217" s="25">
        <v>16.666666666666664</v>
      </c>
      <c r="J217" s="25">
        <v>16.666666666666664</v>
      </c>
      <c r="K217" s="25">
        <v>16.666666666666664</v>
      </c>
      <c r="L217" s="25">
        <v>16.666666666666664</v>
      </c>
      <c r="M217" s="25">
        <v>16.666666666666664</v>
      </c>
      <c r="N217" s="25">
        <v>16.666666666666664</v>
      </c>
      <c r="O217" s="25">
        <v>16.666666666666664</v>
      </c>
      <c r="P217" s="25">
        <v>16.666666666666664</v>
      </c>
      <c r="Q217" s="25">
        <v>16.666666666666664</v>
      </c>
      <c r="R217" s="25">
        <v>16.666666666666664</v>
      </c>
      <c r="S217" s="25">
        <v>16.666666666666664</v>
      </c>
      <c r="T217" s="25">
        <v>16.666666666666664</v>
      </c>
      <c r="U217" s="25">
        <v>16.666666666666664</v>
      </c>
      <c r="V217" s="25">
        <v>16.666666666666664</v>
      </c>
      <c r="W217" s="25">
        <v>16.666666666666664</v>
      </c>
      <c r="X217" s="25">
        <v>16.666666666666664</v>
      </c>
      <c r="Y217" s="25">
        <v>16.666666666666664</v>
      </c>
      <c r="Z217" s="25">
        <v>16.666666666666664</v>
      </c>
      <c r="AA217" s="25">
        <v>16.666666666666664</v>
      </c>
      <c r="AB217" s="25">
        <v>16.666666666666664</v>
      </c>
      <c r="AC217" s="25">
        <v>16.666666666666664</v>
      </c>
      <c r="AD217" s="25">
        <v>16.666666666666664</v>
      </c>
      <c r="AE217" s="25">
        <v>16.666666666666664</v>
      </c>
      <c r="AF217" s="25">
        <v>16.666666666666664</v>
      </c>
      <c r="AG217" s="25">
        <v>16.666666666666664</v>
      </c>
      <c r="AH217" s="25">
        <v>16.666666666666664</v>
      </c>
      <c r="AI217" s="25">
        <v>16.666666666666664</v>
      </c>
      <c r="AJ217" s="25">
        <v>16.666666666666664</v>
      </c>
      <c r="AK217" s="25">
        <v>16.666666666666664</v>
      </c>
      <c r="AL217" s="25">
        <v>16.666666666666664</v>
      </c>
      <c r="AM217" s="25">
        <v>16.666666666666664</v>
      </c>
      <c r="AN217" s="25">
        <v>16.666666666666664</v>
      </c>
      <c r="AO217" s="25">
        <v>16.666666666666664</v>
      </c>
      <c r="AP217" s="25">
        <v>16.666666666666664</v>
      </c>
      <c r="AQ217" s="25">
        <v>16.666666666666664</v>
      </c>
      <c r="AR217" s="25">
        <v>16.666666666666664</v>
      </c>
      <c r="AS217" s="25">
        <v>16.666666666666664</v>
      </c>
      <c r="AT217" s="25">
        <v>16.666666666666664</v>
      </c>
      <c r="AU217" s="25">
        <v>16.666666666666664</v>
      </c>
      <c r="AV217" s="25">
        <v>16.666666666666664</v>
      </c>
      <c r="AW217" s="25">
        <v>16.666666666666664</v>
      </c>
      <c r="AX217" s="25">
        <v>16.666666666666664</v>
      </c>
      <c r="AY217" s="25">
        <v>16.666666666666664</v>
      </c>
      <c r="AZ217" s="25">
        <v>16.666666666666664</v>
      </c>
      <c r="BA217" s="25">
        <v>16.666666666666664</v>
      </c>
      <c r="BB217" s="25">
        <v>16.666666666666664</v>
      </c>
      <c r="BC217" s="25">
        <v>16.666666666666664</v>
      </c>
      <c r="BD217" s="25">
        <v>16.666666666666664</v>
      </c>
      <c r="BE217" s="25">
        <v>16.666666666666664</v>
      </c>
      <c r="BF217" s="25">
        <v>16.666666666666664</v>
      </c>
      <c r="BG217" s="25">
        <v>16.666666666666664</v>
      </c>
      <c r="BH217" s="25">
        <v>33.083333333333329</v>
      </c>
      <c r="BI217" s="25">
        <v>33.083333333333329</v>
      </c>
      <c r="BJ217" s="25">
        <v>33.083333333333329</v>
      </c>
      <c r="BK217" s="25">
        <v>33.083333333333329</v>
      </c>
      <c r="BL217" s="25">
        <v>33.083333333333329</v>
      </c>
      <c r="BM217" s="25">
        <v>33.083333333333329</v>
      </c>
    </row>
    <row r="218" spans="1:65" x14ac:dyDescent="0.25">
      <c r="A218" s="25" t="s">
        <v>304</v>
      </c>
      <c r="B218" s="25" t="s">
        <v>183</v>
      </c>
      <c r="C218" s="25" t="s">
        <v>1446</v>
      </c>
      <c r="D218" s="25" t="s">
        <v>1447</v>
      </c>
      <c r="F218" s="25">
        <v>1.4202824624605477</v>
      </c>
      <c r="G218" s="25">
        <v>1.4282526221825484</v>
      </c>
      <c r="H218" s="25">
        <v>1.4362227819045492</v>
      </c>
      <c r="I218" s="25">
        <v>1.4441929416265502</v>
      </c>
      <c r="J218" s="25">
        <v>1.452163101348551</v>
      </c>
      <c r="K218" s="25">
        <v>1.460133261070552</v>
      </c>
      <c r="L218" s="25">
        <v>1.4681034207925527</v>
      </c>
      <c r="M218" s="25">
        <v>1.4760735805145535</v>
      </c>
      <c r="N218" s="25">
        <v>1.4840437402365543</v>
      </c>
      <c r="O218" s="25">
        <v>1.492013899958555</v>
      </c>
      <c r="P218" s="25">
        <v>1.499984059680556</v>
      </c>
      <c r="Q218" s="25">
        <v>1.5079542194025568</v>
      </c>
      <c r="R218" s="25">
        <v>1.5159243791245578</v>
      </c>
      <c r="S218" s="25">
        <v>1.5223005069021582</v>
      </c>
      <c r="T218" s="25">
        <v>1.530270666624159</v>
      </c>
      <c r="U218" s="25">
        <v>1.53824082634616</v>
      </c>
      <c r="V218" s="25">
        <v>1.5446169541237607</v>
      </c>
      <c r="W218" s="25">
        <v>1.5525871138457614</v>
      </c>
      <c r="X218" s="25">
        <v>1.5605572735677622</v>
      </c>
      <c r="Y218" s="25">
        <v>1.5685274332897632</v>
      </c>
      <c r="Z218" s="25">
        <v>1.576497593011764</v>
      </c>
      <c r="AA218" s="25">
        <v>1.5844677527337647</v>
      </c>
      <c r="AB218" s="25">
        <v>1.5924379124557655</v>
      </c>
      <c r="AC218" s="25">
        <v>1.6004080721777665</v>
      </c>
      <c r="AD218" s="25">
        <v>1.6083782318997673</v>
      </c>
      <c r="AE218" s="25">
        <v>1.616348391621768</v>
      </c>
      <c r="AF218" s="25">
        <v>1.6227245193993687</v>
      </c>
      <c r="AG218" s="25">
        <v>1.6275066152325692</v>
      </c>
      <c r="AH218" s="25">
        <v>1.6275066152325692</v>
      </c>
      <c r="AI218" s="25">
        <v>1.6291006471769693</v>
      </c>
      <c r="AJ218" s="25">
        <v>1.6291006471769693</v>
      </c>
      <c r="AK218" s="25">
        <v>1.6306946791213695</v>
      </c>
      <c r="AL218" s="25">
        <v>1.6322887110657696</v>
      </c>
      <c r="AM218" s="25">
        <v>1.6418529027321709</v>
      </c>
      <c r="AN218" s="25">
        <v>1.6498230624541717</v>
      </c>
      <c r="AO218" s="25">
        <v>1.6561991902317723</v>
      </c>
      <c r="AP218" s="25">
        <v>1.6625753180093727</v>
      </c>
      <c r="AQ218" s="25">
        <v>1.6625753180093727</v>
      </c>
      <c r="AR218" s="25">
        <v>1.6625753180093727</v>
      </c>
      <c r="AS218" s="25">
        <v>1.6625753180093727</v>
      </c>
      <c r="AT218" s="25">
        <v>1.6657633818981732</v>
      </c>
      <c r="AU218" s="25">
        <v>1.912838333280199</v>
      </c>
      <c r="AV218" s="25">
        <v>1.9925399305002072</v>
      </c>
      <c r="AW218" s="25">
        <v>2.1519431249402237</v>
      </c>
      <c r="AX218" s="25">
        <v>2.1519431249402237</v>
      </c>
      <c r="AY218" s="25">
        <v>1.8171964166161889</v>
      </c>
      <c r="AZ218" s="25">
        <v>1.5940319444001656</v>
      </c>
      <c r="BA218" s="25">
        <v>1.7534351388401825</v>
      </c>
      <c r="BB218" s="25">
        <v>1.7534351388401825</v>
      </c>
      <c r="BC218" s="25">
        <v>1.7534351388401825</v>
      </c>
      <c r="BD218" s="25">
        <v>1.5940319444001656</v>
      </c>
      <c r="BE218" s="25">
        <v>1.5940319444001656</v>
      </c>
      <c r="BF218" s="25">
        <v>1.7534351388401825</v>
      </c>
      <c r="BG218" s="25">
        <v>1.7534351388401825</v>
      </c>
      <c r="BH218" s="25">
        <v>1.7534351388401825</v>
      </c>
      <c r="BI218" s="25">
        <v>1.7534351388401825</v>
      </c>
      <c r="BJ218" s="25">
        <v>1.7534351388401825</v>
      </c>
      <c r="BK218" s="25">
        <v>1.7534351388401825</v>
      </c>
      <c r="BL218" s="25">
        <v>1.7534351388401825</v>
      </c>
      <c r="BM218" s="25">
        <v>1.7534351388401825</v>
      </c>
    </row>
    <row r="219" spans="1:65" x14ac:dyDescent="0.25">
      <c r="A219" s="25" t="s">
        <v>446</v>
      </c>
      <c r="B219" s="25" t="s">
        <v>445</v>
      </c>
      <c r="C219" s="25" t="s">
        <v>1446</v>
      </c>
      <c r="D219" s="25" t="s">
        <v>1447</v>
      </c>
      <c r="AY219" s="25">
        <v>29.67871026755088</v>
      </c>
      <c r="AZ219" s="25">
        <v>29.919963411845412</v>
      </c>
      <c r="BA219" s="25">
        <v>30.419620397896178</v>
      </c>
      <c r="BB219" s="25">
        <v>29.88451863709124</v>
      </c>
      <c r="BC219" s="25">
        <v>30.348730848387834</v>
      </c>
      <c r="BD219" s="25">
        <v>30.179510633432429</v>
      </c>
      <c r="BE219" s="25">
        <v>29.29453464440887</v>
      </c>
      <c r="BF219" s="25">
        <v>29.616967756688773</v>
      </c>
      <c r="BG219" s="25">
        <v>29.793048250628857</v>
      </c>
      <c r="BH219" s="25">
        <v>29.624971415504231</v>
      </c>
      <c r="BI219" s="25">
        <v>29.705008003658818</v>
      </c>
      <c r="BJ219" s="25">
        <v>29.670706608735419</v>
      </c>
      <c r="BK219" s="25">
        <v>29.533501029041847</v>
      </c>
      <c r="BL219" s="25">
        <v>29.487765835810659</v>
      </c>
      <c r="BM219" s="25">
        <v>29.7736107935056</v>
      </c>
    </row>
    <row r="220" spans="1:65" x14ac:dyDescent="0.25">
      <c r="A220" s="25" t="s">
        <v>1325</v>
      </c>
      <c r="B220" s="25" t="s">
        <v>1324</v>
      </c>
      <c r="C220" s="25" t="s">
        <v>1446</v>
      </c>
      <c r="D220" s="25" t="s">
        <v>1447</v>
      </c>
      <c r="F220" s="25">
        <v>5.576679233072813</v>
      </c>
      <c r="G220" s="25">
        <v>5.6440222813952792</v>
      </c>
      <c r="H220" s="25">
        <v>5.8109693094565262</v>
      </c>
      <c r="I220" s="25">
        <v>5.8866819170732363</v>
      </c>
      <c r="J220" s="25">
        <v>6.016713883310806</v>
      </c>
      <c r="K220" s="25">
        <v>6.0315912650542085</v>
      </c>
      <c r="L220" s="25">
        <v>6.0484586770846018</v>
      </c>
      <c r="M220" s="25">
        <v>6.1120160103440924</v>
      </c>
      <c r="N220" s="25">
        <v>6.3821554238211959</v>
      </c>
      <c r="O220" s="25">
        <v>6.2737385737859404</v>
      </c>
      <c r="P220" s="25">
        <v>6.2471945336323795</v>
      </c>
      <c r="Q220" s="25">
        <v>6.0988077135775658</v>
      </c>
      <c r="R220" s="25">
        <v>6.3162714487687239</v>
      </c>
      <c r="S220" s="25">
        <v>6.1226224080951397</v>
      </c>
      <c r="T220" s="25">
        <v>6.1262405348095399</v>
      </c>
      <c r="U220" s="25">
        <v>6.1593100305878012</v>
      </c>
      <c r="V220" s="25">
        <v>5.932819975635276</v>
      </c>
      <c r="W220" s="25">
        <v>5.9189739767626879</v>
      </c>
      <c r="X220" s="25">
        <v>5.8799341878925757</v>
      </c>
      <c r="Y220" s="25">
        <v>5.9707588593962528</v>
      </c>
      <c r="Z220" s="25">
        <v>5.8258628100323451</v>
      </c>
      <c r="AA220" s="25">
        <v>5.8898423338747952</v>
      </c>
      <c r="AB220" s="25">
        <v>5.9200325393676261</v>
      </c>
      <c r="AC220" s="25">
        <v>6.0849565932169591</v>
      </c>
      <c r="AD220" s="25">
        <v>6.2699086515517193</v>
      </c>
      <c r="AE220" s="25">
        <v>6.4999131343526386</v>
      </c>
      <c r="AF220" s="25">
        <v>6.4992356542854788</v>
      </c>
      <c r="AG220" s="25">
        <v>6.5519520720113889</v>
      </c>
      <c r="AH220" s="25">
        <v>6.5902720383101432</v>
      </c>
      <c r="AI220" s="25">
        <v>6.6477731590103728</v>
      </c>
      <c r="AJ220" s="25">
        <v>6.7815331297703327</v>
      </c>
      <c r="AK220" s="25">
        <v>6.8548703470404346</v>
      </c>
      <c r="AL220" s="25">
        <v>6.9926951982033572</v>
      </c>
      <c r="AM220" s="25">
        <v>7.0719180235569139</v>
      </c>
      <c r="AN220" s="25">
        <v>7.2690223805963612</v>
      </c>
      <c r="AO220" s="25">
        <v>7.3831777719128704</v>
      </c>
      <c r="AP220" s="25">
        <v>7.4303896640931031</v>
      </c>
      <c r="AQ220" s="25">
        <v>7.4526872268035165</v>
      </c>
      <c r="AR220" s="25">
        <v>7.5622526906650149</v>
      </c>
      <c r="AS220" s="25">
        <v>7.5517348126223514</v>
      </c>
      <c r="AT220" s="25">
        <v>7.5280873708781213</v>
      </c>
      <c r="AU220" s="25">
        <v>7.6400731322795501</v>
      </c>
      <c r="AV220" s="25">
        <v>7.9095488740683537</v>
      </c>
      <c r="AW220" s="25">
        <v>7.9084312816525451</v>
      </c>
      <c r="AX220" s="25">
        <v>8.0931588242845827</v>
      </c>
      <c r="AY220" s="25">
        <v>8.1544552620910444</v>
      </c>
      <c r="AZ220" s="25">
        <v>8.2678402442575702</v>
      </c>
      <c r="BA220" s="25">
        <v>8.3892702755849449</v>
      </c>
      <c r="BB220" s="25">
        <v>8.399228717395518</v>
      </c>
      <c r="BC220" s="25">
        <v>8.5779589932496485</v>
      </c>
      <c r="BD220" s="25">
        <v>8.754051472417439</v>
      </c>
      <c r="BE220" s="25">
        <v>8.981458363751976</v>
      </c>
      <c r="BF220" s="25">
        <v>9.0833564822811113</v>
      </c>
      <c r="BG220" s="25">
        <v>9.1226801404039985</v>
      </c>
      <c r="BH220" s="25">
        <v>9.1407297293863863</v>
      </c>
      <c r="BI220" s="25">
        <v>9.2103864187641182</v>
      </c>
      <c r="BJ220" s="25">
        <v>9.2677110799610674</v>
      </c>
      <c r="BK220" s="25">
        <v>9.3034941828101463</v>
      </c>
      <c r="BL220" s="25">
        <v>9.304846433857719</v>
      </c>
      <c r="BM220" s="25">
        <v>9.3214640002293123</v>
      </c>
    </row>
    <row r="221" spans="1:65" x14ac:dyDescent="0.25">
      <c r="A221" s="25" t="s">
        <v>305</v>
      </c>
      <c r="B221" s="25" t="s">
        <v>227</v>
      </c>
      <c r="C221" s="25" t="s">
        <v>1446</v>
      </c>
      <c r="D221" s="25" t="s">
        <v>1447</v>
      </c>
      <c r="BE221" s="25">
        <v>4.2072895732122229</v>
      </c>
      <c r="BF221" s="25">
        <v>4.1403715601411548</v>
      </c>
      <c r="BG221" s="25">
        <v>4.0750360008228759</v>
      </c>
      <c r="BH221" s="25">
        <v>4.0160302565157533</v>
      </c>
      <c r="BI221" s="25">
        <v>3.9601894197142085</v>
      </c>
      <c r="BJ221" s="25">
        <v>3.9043485829126645</v>
      </c>
      <c r="BK221" s="25">
        <v>3.7926669093095757</v>
      </c>
      <c r="BL221" s="25">
        <v>3.7895020018039975</v>
      </c>
      <c r="BM221" s="25">
        <v>3.7895020018039975</v>
      </c>
    </row>
    <row r="222" spans="1:65" x14ac:dyDescent="0.25">
      <c r="A222" s="25" t="s">
        <v>1085</v>
      </c>
      <c r="B222" s="25" t="s">
        <v>58</v>
      </c>
      <c r="C222" s="25" t="s">
        <v>1446</v>
      </c>
      <c r="D222" s="25" t="s">
        <v>1447</v>
      </c>
      <c r="F222" s="25">
        <v>5.5766129590534685</v>
      </c>
      <c r="G222" s="25">
        <v>5.6439546957681896</v>
      </c>
      <c r="H222" s="25">
        <v>5.8108984722835038</v>
      </c>
      <c r="I222" s="25">
        <v>5.88660960528264</v>
      </c>
      <c r="J222" s="25">
        <v>6.0166390389509514</v>
      </c>
      <c r="K222" s="25">
        <v>6.0315161309348371</v>
      </c>
      <c r="L222" s="25">
        <v>6.0483832144468641</v>
      </c>
      <c r="M222" s="25">
        <v>6.1119393098311381</v>
      </c>
      <c r="N222" s="25">
        <v>6.382073461934489</v>
      </c>
      <c r="O222" s="25">
        <v>6.2736587234814047</v>
      </c>
      <c r="P222" s="25">
        <v>6.247115200313182</v>
      </c>
      <c r="Q222" s="25">
        <v>6.0987312703161729</v>
      </c>
      <c r="R222" s="25">
        <v>6.3161907700721027</v>
      </c>
      <c r="S222" s="25">
        <v>6.1225454997040156</v>
      </c>
      <c r="T222" s="25">
        <v>6.1261635546449646</v>
      </c>
      <c r="U222" s="25">
        <v>6.1592324063229507</v>
      </c>
      <c r="V222" s="25">
        <v>5.9327467627563095</v>
      </c>
      <c r="W222" s="25">
        <v>5.9189010335646302</v>
      </c>
      <c r="X222" s="25">
        <v>5.8798620050792234</v>
      </c>
      <c r="Y222" s="25">
        <v>5.9706849075750998</v>
      </c>
      <c r="Z222" s="25">
        <v>5.8257916803765495</v>
      </c>
      <c r="AA222" s="25">
        <v>5.889769958078773</v>
      </c>
      <c r="AB222" s="25">
        <v>5.9199595755517622</v>
      </c>
      <c r="AC222" s="25">
        <v>6.0848804171468389</v>
      </c>
      <c r="AD222" s="25">
        <v>6.2698288731384428</v>
      </c>
      <c r="AE222" s="25">
        <v>6.4998288761023604</v>
      </c>
      <c r="AF222" s="25">
        <v>6.4991514092305964</v>
      </c>
      <c r="AG222" s="25">
        <v>6.5518668001897415</v>
      </c>
      <c r="AH222" s="25">
        <v>6.5901860201238991</v>
      </c>
      <c r="AI222" s="25">
        <v>6.6476860208648789</v>
      </c>
      <c r="AJ222" s="25">
        <v>6.7814433863588066</v>
      </c>
      <c r="AK222" s="25">
        <v>6.8547791752272724</v>
      </c>
      <c r="AL222" s="25">
        <v>6.9926013419517847</v>
      </c>
      <c r="AM222" s="25">
        <v>7.0718226242687008</v>
      </c>
      <c r="AN222" s="25">
        <v>7.2689231422725733</v>
      </c>
      <c r="AO222" s="25">
        <v>7.3830763101648271</v>
      </c>
      <c r="AP222" s="25">
        <v>7.4302872827908892</v>
      </c>
      <c r="AQ222" s="25">
        <v>7.4525844112078259</v>
      </c>
      <c r="AR222" s="25">
        <v>7.5621477410438773</v>
      </c>
      <c r="AS222" s="25">
        <v>7.5516300678597394</v>
      </c>
      <c r="AT222" s="25">
        <v>7.5279830867008126</v>
      </c>
      <c r="AU222" s="25">
        <v>7.6399666669362416</v>
      </c>
      <c r="AV222" s="25">
        <v>7.9094371600995217</v>
      </c>
      <c r="AW222" s="25">
        <v>7.9083202877277348</v>
      </c>
      <c r="AX222" s="25">
        <v>8.0930442551010628</v>
      </c>
      <c r="AY222" s="25">
        <v>8.1543395064541961</v>
      </c>
      <c r="AZ222" s="25">
        <v>8.2677222942422279</v>
      </c>
      <c r="BA222" s="25">
        <v>8.3891499750591993</v>
      </c>
      <c r="BB222" s="25">
        <v>8.3991082242847028</v>
      </c>
      <c r="BC222" s="25">
        <v>8.5778308367791212</v>
      </c>
      <c r="BD222" s="25">
        <v>8.7538877218223234</v>
      </c>
      <c r="BE222" s="25">
        <v>8.9812912933414815</v>
      </c>
      <c r="BF222" s="25">
        <v>9.083187868210338</v>
      </c>
      <c r="BG222" s="25">
        <v>9.1225107688561078</v>
      </c>
      <c r="BH222" s="25">
        <v>9.1405600106889278</v>
      </c>
      <c r="BI222" s="25">
        <v>9.2102153589405251</v>
      </c>
      <c r="BJ222" s="25">
        <v>9.2675389163127662</v>
      </c>
      <c r="BK222" s="25">
        <v>9.3033213302966864</v>
      </c>
      <c r="BL222" s="25">
        <v>9.3046735553965121</v>
      </c>
      <c r="BM222" s="25">
        <v>9.3212908014751168</v>
      </c>
    </row>
    <row r="223" spans="1:65" x14ac:dyDescent="0.25">
      <c r="A223" s="25" t="s">
        <v>1327</v>
      </c>
      <c r="B223" s="25" t="s">
        <v>1326</v>
      </c>
      <c r="C223" s="25" t="s">
        <v>1446</v>
      </c>
      <c r="D223" s="25" t="s">
        <v>1447</v>
      </c>
      <c r="F223" s="25">
        <v>1.5312092513924906</v>
      </c>
      <c r="G223" s="25">
        <v>1.5405931610066732</v>
      </c>
      <c r="H223" s="25">
        <v>1.5434491334979461</v>
      </c>
      <c r="I223" s="25">
        <v>1.5516090549015833</v>
      </c>
      <c r="J223" s="25">
        <v>1.5528330431121287</v>
      </c>
      <c r="K223" s="25">
        <v>1.5650729252175843</v>
      </c>
      <c r="L223" s="25">
        <v>1.579352787673949</v>
      </c>
      <c r="M223" s="25">
        <v>1.5826167562354039</v>
      </c>
      <c r="N223" s="25">
        <v>1.5862887208670406</v>
      </c>
      <c r="O223" s="25">
        <v>1.5975086127970415</v>
      </c>
      <c r="P223" s="25">
        <v>1.6042405479550421</v>
      </c>
      <c r="Q223" s="25">
        <v>1.6160724339903159</v>
      </c>
      <c r="R223" s="25">
        <v>1.6311682885870444</v>
      </c>
      <c r="S223" s="25">
        <v>1.6076269153375515</v>
      </c>
      <c r="T223" s="25">
        <v>1.5843214433750119</v>
      </c>
      <c r="U223" s="25">
        <v>1.6033329743172984</v>
      </c>
      <c r="V223" s="25">
        <v>1.5968054100452687</v>
      </c>
      <c r="W223" s="25">
        <v>1.6376026867454543</v>
      </c>
      <c r="X223" s="25">
        <v>1.6519633281439197</v>
      </c>
      <c r="Y223" s="25">
        <v>1.6469241395742402</v>
      </c>
      <c r="Z223" s="25">
        <v>1.6424362743538086</v>
      </c>
      <c r="AA223" s="25">
        <v>1.6539823276027374</v>
      </c>
      <c r="AB223" s="25">
        <v>1.6524727729376831</v>
      </c>
      <c r="AC223" s="25">
        <v>1.6729537578527442</v>
      </c>
      <c r="AD223" s="25">
        <v>1.6719745872591953</v>
      </c>
      <c r="AE223" s="25">
        <v>1.6547575043226301</v>
      </c>
      <c r="AF223" s="25">
        <v>1.6815255804237688</v>
      </c>
      <c r="AG223" s="25">
        <v>1.6983305957355488</v>
      </c>
      <c r="AH223" s="25">
        <v>1.6927778824946329</v>
      </c>
      <c r="AI223" s="25">
        <v>1.7137851716037265</v>
      </c>
      <c r="AJ223" s="25">
        <v>1.6847904537362268</v>
      </c>
      <c r="AK223" s="25">
        <v>2.076780380342504</v>
      </c>
      <c r="AL223" s="25">
        <v>2.136179836171499</v>
      </c>
      <c r="AM223" s="25">
        <v>2.1343223409801353</v>
      </c>
      <c r="AN223" s="25">
        <v>2.11072394539771</v>
      </c>
      <c r="AO223" s="25">
        <v>2.1110816795497858</v>
      </c>
      <c r="AP223" s="25">
        <v>2.09467816185742</v>
      </c>
      <c r="AQ223" s="25">
        <v>2.0549616320073185</v>
      </c>
      <c r="AR223" s="25">
        <v>2.0675787949664794</v>
      </c>
      <c r="AS223" s="25">
        <v>2.1154548790717884</v>
      </c>
      <c r="AT223" s="25">
        <v>1.99555364585364</v>
      </c>
      <c r="AU223" s="25">
        <v>1.9524647682103766</v>
      </c>
      <c r="AV223" s="25">
        <v>1.9153572242513841</v>
      </c>
      <c r="AW223" s="25">
        <v>1.9249317638276289</v>
      </c>
      <c r="AX223" s="25">
        <v>1.9462293884551216</v>
      </c>
      <c r="AY223" s="25">
        <v>1.9541316921619505</v>
      </c>
      <c r="AZ223" s="25">
        <v>1.9557240743644806</v>
      </c>
      <c r="BA223" s="25">
        <v>2.0054742612907641</v>
      </c>
      <c r="BB223" s="25">
        <v>2.0383302302918191</v>
      </c>
      <c r="BC223" s="25">
        <v>2.047097651718206</v>
      </c>
      <c r="BD223" s="25">
        <v>2.0643175894755581</v>
      </c>
      <c r="BE223" s="25">
        <v>2.0319413307474314</v>
      </c>
      <c r="BF223" s="25">
        <v>1.9597742791472128</v>
      </c>
      <c r="BG223" s="25">
        <v>2.0282692351526732</v>
      </c>
      <c r="BH223" s="25">
        <v>1.9723926650233776</v>
      </c>
      <c r="BI223" s="25">
        <v>2.0247918186238754</v>
      </c>
      <c r="BJ223" s="25">
        <v>2.04461515999416</v>
      </c>
      <c r="BK223" s="25">
        <v>2.0542761059639409</v>
      </c>
      <c r="BL223" s="25">
        <v>1.9374042696821534</v>
      </c>
      <c r="BM223" s="25">
        <v>2.125307976433664</v>
      </c>
    </row>
    <row r="224" spans="1:65" x14ac:dyDescent="0.25">
      <c r="A224" s="25" t="s">
        <v>320</v>
      </c>
      <c r="B224" s="25" t="s">
        <v>252</v>
      </c>
      <c r="C224" s="25" t="s">
        <v>1446</v>
      </c>
      <c r="D224" s="25" t="s">
        <v>1447</v>
      </c>
      <c r="F224" s="25">
        <v>1.0416666666666665</v>
      </c>
      <c r="G224" s="25">
        <v>1.0416666666666665</v>
      </c>
      <c r="H224" s="25">
        <v>1.0416666666666665</v>
      </c>
      <c r="I224" s="25">
        <v>1.0416666666666665</v>
      </c>
      <c r="J224" s="25">
        <v>1.0416666666666665</v>
      </c>
      <c r="K224" s="25">
        <v>1.0416666666666665</v>
      </c>
      <c r="L224" s="25">
        <v>1.0416666666666665</v>
      </c>
      <c r="M224" s="25">
        <v>1.0416666666666665</v>
      </c>
      <c r="N224" s="25">
        <v>1.0416666666666665</v>
      </c>
      <c r="O224" s="25">
        <v>1.0416666666666665</v>
      </c>
      <c r="P224" s="25">
        <v>1.0416666666666665</v>
      </c>
      <c r="Q224" s="25">
        <v>1.0416666666666665</v>
      </c>
      <c r="R224" s="25">
        <v>1.0416666666666665</v>
      </c>
      <c r="S224" s="25">
        <v>1.0416666666666665</v>
      </c>
      <c r="T224" s="25">
        <v>1.0416666666666665</v>
      </c>
      <c r="U224" s="25">
        <v>1.0416666666666665</v>
      </c>
      <c r="V224" s="25">
        <v>1.0416666666666665</v>
      </c>
      <c r="W224" s="25">
        <v>1.0416666666666665</v>
      </c>
      <c r="X224" s="25">
        <v>1.0416666666666665</v>
      </c>
      <c r="Y224" s="25">
        <v>1.0416666666666665</v>
      </c>
      <c r="Z224" s="25">
        <v>1.0416666666666665</v>
      </c>
      <c r="AA224" s="25">
        <v>1.0416666666666665</v>
      </c>
      <c r="AB224" s="25">
        <v>1.0416666666666665</v>
      </c>
      <c r="AC224" s="25">
        <v>1.0416666666666665</v>
      </c>
      <c r="AD224" s="25">
        <v>2.083333333333333</v>
      </c>
      <c r="AE224" s="25">
        <v>2.083333333333333</v>
      </c>
      <c r="AF224" s="25">
        <v>2.083333333333333</v>
      </c>
      <c r="AG224" s="25">
        <v>2.083333333333333</v>
      </c>
      <c r="AH224" s="25">
        <v>2.083333333333333</v>
      </c>
      <c r="AI224" s="25">
        <v>2.083333333333333</v>
      </c>
      <c r="AJ224" s="25">
        <v>2.083333333333333</v>
      </c>
      <c r="AK224" s="25">
        <v>2.083333333333333</v>
      </c>
      <c r="AL224" s="25">
        <v>2.083333333333333</v>
      </c>
      <c r="AM224" s="25">
        <v>3.125</v>
      </c>
      <c r="AN224" s="25">
        <v>4.1666666666666661</v>
      </c>
      <c r="AO224" s="25">
        <v>4.1666666666666661</v>
      </c>
      <c r="AP224" s="25">
        <v>5.2083333333333339</v>
      </c>
      <c r="AQ224" s="25">
        <v>5.2083333333333339</v>
      </c>
      <c r="AR224" s="25">
        <v>6.25</v>
      </c>
      <c r="AS224" s="25">
        <v>6.25</v>
      </c>
      <c r="AT224" s="25">
        <v>7.291666666666667</v>
      </c>
      <c r="AU224" s="25">
        <v>7.291666666666667</v>
      </c>
      <c r="AV224" s="25">
        <v>7.291666666666667</v>
      </c>
      <c r="AW224" s="25">
        <v>7.291666666666667</v>
      </c>
      <c r="AX224" s="25">
        <v>7.291666666666667</v>
      </c>
      <c r="AY224" s="25">
        <v>7.291666666666667</v>
      </c>
      <c r="AZ224" s="25">
        <v>7.291666666666667</v>
      </c>
      <c r="BA224" s="25">
        <v>7.291666666666667</v>
      </c>
      <c r="BB224" s="25">
        <v>7.291666666666667</v>
      </c>
      <c r="BC224" s="25">
        <v>6.25</v>
      </c>
      <c r="BD224" s="25">
        <v>4.1666666666666661</v>
      </c>
      <c r="BE224" s="25">
        <v>4.1666666666666661</v>
      </c>
      <c r="BF224" s="25">
        <v>4.1666666666666661</v>
      </c>
      <c r="BG224" s="25">
        <v>4.1666666666666661</v>
      </c>
      <c r="BH224" s="25">
        <v>4.1666666666666661</v>
      </c>
      <c r="BI224" s="25">
        <v>4.1666666666666661</v>
      </c>
      <c r="BJ224" s="25">
        <v>4.1666666666666661</v>
      </c>
      <c r="BK224" s="25">
        <v>4.1666666666666661</v>
      </c>
      <c r="BL224" s="25">
        <v>4.1666666666666661</v>
      </c>
      <c r="BM224" s="25">
        <v>4.1666666666666661</v>
      </c>
    </row>
    <row r="225" spans="1:65" x14ac:dyDescent="0.25">
      <c r="A225" s="25" t="s">
        <v>513</v>
      </c>
      <c r="B225" s="25" t="s">
        <v>214</v>
      </c>
      <c r="C225" s="25" t="s">
        <v>1446</v>
      </c>
      <c r="D225" s="25" t="s">
        <v>1447</v>
      </c>
      <c r="F225" s="25">
        <v>0.17948717948717949</v>
      </c>
      <c r="G225" s="25">
        <v>0.1858974358974359</v>
      </c>
      <c r="H225" s="25">
        <v>0.1858974358974359</v>
      </c>
      <c r="I225" s="25">
        <v>0.20512820512820512</v>
      </c>
      <c r="J225" s="25">
        <v>0.20512820512820512</v>
      </c>
      <c r="K225" s="25">
        <v>0.19871794871794873</v>
      </c>
      <c r="L225" s="25">
        <v>0.19230769230769232</v>
      </c>
      <c r="M225" s="25">
        <v>0.19230769230769232</v>
      </c>
      <c r="N225" s="25">
        <v>0.19230769230769232</v>
      </c>
      <c r="O225" s="25">
        <v>0.19230769230769232</v>
      </c>
      <c r="P225" s="25">
        <v>0.21153846153846154</v>
      </c>
      <c r="Q225" s="25">
        <v>0.21153846153846154</v>
      </c>
      <c r="R225" s="25">
        <v>0.22435897435897434</v>
      </c>
      <c r="S225" s="25">
        <v>0.22435897435897434</v>
      </c>
      <c r="T225" s="25">
        <v>0.22435897435897434</v>
      </c>
      <c r="U225" s="25">
        <v>0.22435897435897434</v>
      </c>
      <c r="V225" s="25">
        <v>0.23076923076923078</v>
      </c>
      <c r="W225" s="25">
        <v>0.23076923076923078</v>
      </c>
      <c r="X225" s="25">
        <v>0.2371794871794872</v>
      </c>
      <c r="Y225" s="25">
        <v>0.25641025641025639</v>
      </c>
      <c r="Z225" s="25">
        <v>0.27564102564102561</v>
      </c>
      <c r="AA225" s="25">
        <v>0.29487179487179488</v>
      </c>
      <c r="AB225" s="25">
        <v>0.30769230769230771</v>
      </c>
      <c r="AC225" s="25">
        <v>0.32051282051282048</v>
      </c>
      <c r="AD225" s="25">
        <v>0.33333333333333337</v>
      </c>
      <c r="AE225" s="25">
        <v>0.34615384615384615</v>
      </c>
      <c r="AF225" s="25">
        <v>0.36538461538461536</v>
      </c>
      <c r="AG225" s="25">
        <v>0.36538461538461536</v>
      </c>
      <c r="AH225" s="25">
        <v>0.36538461538461536</v>
      </c>
      <c r="AI225" s="25">
        <v>0.36538461538461536</v>
      </c>
      <c r="AJ225" s="25">
        <v>0.36538461538461536</v>
      </c>
      <c r="AK225" s="25">
        <v>0.36538461538461536</v>
      </c>
      <c r="AL225" s="25">
        <v>0.36538461538461536</v>
      </c>
      <c r="AM225" s="25">
        <v>0.36538461538461536</v>
      </c>
      <c r="AN225" s="25">
        <v>0.36538461538461536</v>
      </c>
      <c r="AO225" s="25">
        <v>0.36538461538461536</v>
      </c>
      <c r="AP225" s="25">
        <v>0.36538461538461536</v>
      </c>
      <c r="AQ225" s="25">
        <v>0.36538461538461536</v>
      </c>
      <c r="AR225" s="25">
        <v>0.36538461538461536</v>
      </c>
      <c r="AS225" s="25">
        <v>0.36538461538461536</v>
      </c>
      <c r="AT225" s="25">
        <v>0.36538461538461536</v>
      </c>
      <c r="AU225" s="25">
        <v>0.28846153846153849</v>
      </c>
      <c r="AV225" s="25">
        <v>0.35256410256410259</v>
      </c>
      <c r="AW225" s="25">
        <v>0.33974358974358976</v>
      </c>
      <c r="AX225" s="25">
        <v>0.3141025641025641</v>
      </c>
      <c r="AY225" s="25">
        <v>0.3141025641025641</v>
      </c>
      <c r="AZ225" s="25">
        <v>0.29487179487179488</v>
      </c>
      <c r="BA225" s="25">
        <v>0.30128205128205127</v>
      </c>
      <c r="BB225" s="25">
        <v>0.37179487179487181</v>
      </c>
      <c r="BC225" s="25">
        <v>0.35256410256410259</v>
      </c>
      <c r="BD225" s="25">
        <v>0.37179487179487181</v>
      </c>
      <c r="BE225" s="25">
        <v>0.33333333333333337</v>
      </c>
      <c r="BF225" s="25">
        <v>0.38461538461538464</v>
      </c>
      <c r="BG225" s="25">
        <v>0.41666666666666669</v>
      </c>
      <c r="BH225" s="25">
        <v>0.41666666666666669</v>
      </c>
      <c r="BI225" s="25">
        <v>0.41666666666666669</v>
      </c>
      <c r="BJ225" s="25">
        <v>0.39743589743589747</v>
      </c>
      <c r="BK225" s="25">
        <v>0.39743589743589747</v>
      </c>
      <c r="BL225" s="25">
        <v>0.39743589743589747</v>
      </c>
      <c r="BM225" s="25">
        <v>0.39743589743589747</v>
      </c>
    </row>
    <row r="226" spans="1:65" x14ac:dyDescent="0.25">
      <c r="A226" s="25" t="s">
        <v>415</v>
      </c>
      <c r="B226" s="25" t="s">
        <v>88</v>
      </c>
      <c r="C226" s="25" t="s">
        <v>1446</v>
      </c>
      <c r="D226" s="25" t="s">
        <v>1447</v>
      </c>
      <c r="AL226" s="25">
        <v>32.474012474012476</v>
      </c>
      <c r="AM226" s="25">
        <v>32.453222453222452</v>
      </c>
      <c r="AN226" s="25">
        <v>32.370062370062371</v>
      </c>
      <c r="AO226" s="25">
        <v>32.286902286902283</v>
      </c>
      <c r="AP226" s="25">
        <v>32.224532224532226</v>
      </c>
      <c r="AQ226" s="25">
        <v>32.162162162162161</v>
      </c>
      <c r="AR226" s="25">
        <v>31.995841995841996</v>
      </c>
      <c r="AS226" s="25">
        <v>31.76715176715177</v>
      </c>
      <c r="AT226" s="25">
        <v>29.97920997920998</v>
      </c>
      <c r="AU226" s="25">
        <v>29.313929313929314</v>
      </c>
      <c r="AV226" s="25">
        <v>29.370193307004783</v>
      </c>
      <c r="AW226" s="25">
        <v>28.96049896049896</v>
      </c>
      <c r="AX226" s="25">
        <v>28.918918918918919</v>
      </c>
      <c r="AY226" s="25">
        <v>28.648648648648649</v>
      </c>
      <c r="AZ226" s="25">
        <v>28.627858627858625</v>
      </c>
      <c r="BA226" s="25">
        <v>28.731808731808734</v>
      </c>
      <c r="BB226" s="25">
        <v>28.73778332293616</v>
      </c>
      <c r="BC226" s="25">
        <v>28.945124867438814</v>
      </c>
      <c r="BD226" s="25">
        <v>28.930294460156382</v>
      </c>
      <c r="BE226" s="25">
        <v>28.953169189818666</v>
      </c>
      <c r="BF226" s="25">
        <v>28.314756280153052</v>
      </c>
      <c r="BG226" s="25">
        <v>28.269550748752081</v>
      </c>
      <c r="BH226" s="25">
        <v>28.077035065097128</v>
      </c>
      <c r="BI226" s="25">
        <v>28.015806988352743</v>
      </c>
      <c r="BJ226" s="25">
        <v>27.932612312811976</v>
      </c>
      <c r="BK226" s="25">
        <v>28.036605657237935</v>
      </c>
      <c r="BL226" s="25">
        <v>28.057404326123127</v>
      </c>
      <c r="BM226" s="25">
        <v>27.995008319467551</v>
      </c>
    </row>
    <row r="227" spans="1:65" x14ac:dyDescent="0.25">
      <c r="A227" s="25" t="s">
        <v>447</v>
      </c>
      <c r="B227" s="25" t="s">
        <v>104</v>
      </c>
      <c r="C227" s="25" t="s">
        <v>1446</v>
      </c>
      <c r="D227" s="25" t="s">
        <v>1447</v>
      </c>
      <c r="AK227" s="25">
        <v>9.9304865938430975</v>
      </c>
      <c r="AL227" s="25">
        <v>9.9304865938430975</v>
      </c>
      <c r="AM227" s="25">
        <v>9.7318768619662368</v>
      </c>
      <c r="AN227" s="25">
        <v>9.7318768619662368</v>
      </c>
      <c r="AO227" s="25">
        <v>9.4836146971201583</v>
      </c>
      <c r="AP227" s="25">
        <v>8.5898709036742815</v>
      </c>
      <c r="AQ227" s="25">
        <v>8.5402184707050655</v>
      </c>
      <c r="AR227" s="25">
        <v>8.4905660377358494</v>
      </c>
      <c r="AS227" s="25">
        <v>8.5898709036742815</v>
      </c>
      <c r="AT227" s="25">
        <v>8.5898709036742815</v>
      </c>
      <c r="AU227" s="25">
        <v>8.341608738828203</v>
      </c>
      <c r="AV227" s="25">
        <v>8.5898709036742815</v>
      </c>
      <c r="AW227" s="25">
        <v>8.7388282025819262</v>
      </c>
      <c r="AX227" s="25">
        <v>8.7388282025819262</v>
      </c>
      <c r="AY227" s="25">
        <v>8.8381330685203565</v>
      </c>
      <c r="AZ227" s="25">
        <v>8.6891757696127119</v>
      </c>
      <c r="BA227" s="25">
        <v>9.103950124589252</v>
      </c>
      <c r="BB227" s="25">
        <v>9.145826921740511</v>
      </c>
      <c r="BC227" s="25">
        <v>9.1625219644399447</v>
      </c>
      <c r="BD227" s="25">
        <v>9.1506998907971795</v>
      </c>
      <c r="BE227" s="25">
        <v>9.1185712087442976</v>
      </c>
      <c r="BF227" s="25">
        <v>9.1837140019860968</v>
      </c>
      <c r="BG227" s="25">
        <v>9.138033763654418</v>
      </c>
      <c r="BH227" s="25">
        <v>9.1467834341147629</v>
      </c>
      <c r="BI227" s="25">
        <v>9.1480488531426865</v>
      </c>
      <c r="BJ227" s="25">
        <v>9.1369096389430986</v>
      </c>
      <c r="BK227" s="25">
        <v>9.0274329075703701</v>
      </c>
      <c r="BL227" s="25">
        <v>9.0001191871436799</v>
      </c>
      <c r="BM227" s="25">
        <v>8.9901869251703381</v>
      </c>
    </row>
    <row r="228" spans="1:65" x14ac:dyDescent="0.25">
      <c r="A228" s="25" t="s">
        <v>429</v>
      </c>
      <c r="B228" s="25" t="s">
        <v>77</v>
      </c>
      <c r="C228" s="25" t="s">
        <v>1446</v>
      </c>
      <c r="D228" s="25" t="s">
        <v>1447</v>
      </c>
      <c r="F228" s="25">
        <v>8.7126297780452049</v>
      </c>
      <c r="G228" s="25">
        <v>8.5530578040883327</v>
      </c>
      <c r="H228" s="25">
        <v>8.0841616959996774</v>
      </c>
      <c r="I228" s="25">
        <v>7.9908734650710453</v>
      </c>
      <c r="J228" s="25">
        <v>7.7601078411949533</v>
      </c>
      <c r="K228" s="25">
        <v>7.6324502620294554</v>
      </c>
      <c r="L228" s="25">
        <v>7.6005358672380812</v>
      </c>
      <c r="M228" s="25">
        <v>7.4311440794992478</v>
      </c>
      <c r="N228" s="25">
        <v>7.4900629621910157</v>
      </c>
      <c r="O228" s="25">
        <v>7.4851530553000352</v>
      </c>
      <c r="P228" s="25">
        <v>7.4802431484090546</v>
      </c>
      <c r="Q228" s="25">
        <v>7.4311440794992478</v>
      </c>
      <c r="R228" s="25">
        <v>7.3992296847078736</v>
      </c>
      <c r="S228" s="25">
        <v>7.4016846381533652</v>
      </c>
      <c r="T228" s="25">
        <v>7.3697702433619892</v>
      </c>
      <c r="U228" s="25">
        <v>7.3624053830255196</v>
      </c>
      <c r="V228" s="25">
        <v>7.3403108020161065</v>
      </c>
      <c r="W228" s="25">
        <v>7.3550405226890474</v>
      </c>
      <c r="X228" s="25">
        <v>7.3182162210066934</v>
      </c>
      <c r="Y228" s="25">
        <v>7.3034865003337517</v>
      </c>
      <c r="Z228" s="25">
        <v>7.2568423848694348</v>
      </c>
      <c r="AA228" s="25">
        <v>7.2322928504145318</v>
      </c>
      <c r="AB228" s="25">
        <v>7.2101982694051188</v>
      </c>
      <c r="AC228" s="25">
        <v>7.1905586418411955</v>
      </c>
      <c r="AD228" s="25">
        <v>7.1635541539408019</v>
      </c>
      <c r="AE228" s="25">
        <v>7.129184805703936</v>
      </c>
      <c r="AF228" s="25">
        <v>7.0849956436851116</v>
      </c>
      <c r="AG228" s="25">
        <v>7.0408064816662854</v>
      </c>
      <c r="AH228" s="25">
        <v>6.9941623662019685</v>
      </c>
      <c r="AI228" s="25">
        <v>6.9745227386380462</v>
      </c>
      <c r="AJ228" s="25">
        <v>6.8419552525815677</v>
      </c>
      <c r="AK228" s="25">
        <v>6.7879462767807803</v>
      </c>
      <c r="AL228" s="25">
        <v>6.8174057181266638</v>
      </c>
      <c r="AM228" s="25">
        <v>6.8174057181266638</v>
      </c>
      <c r="AN228" s="25">
        <v>6.7854913233352896</v>
      </c>
      <c r="AO228" s="25">
        <v>6.895964228382355</v>
      </c>
      <c r="AP228" s="25">
        <v>6.8640498335909808</v>
      </c>
      <c r="AQ228" s="25">
        <v>6.8272255319086259</v>
      </c>
      <c r="AR228" s="25">
        <v>6.7363922544254828</v>
      </c>
      <c r="AS228" s="25">
        <v>6.3811604908630315</v>
      </c>
      <c r="AT228" s="25">
        <v>6.5763292897795127</v>
      </c>
      <c r="AU228" s="25">
        <v>6.5166739210540978</v>
      </c>
      <c r="AV228" s="25">
        <v>6.4850050216072725</v>
      </c>
      <c r="AW228" s="25">
        <v>6.4950703307337836</v>
      </c>
      <c r="AX228" s="25">
        <v>6.5967054033770829</v>
      </c>
      <c r="AY228" s="25">
        <v>6.4945793400446847</v>
      </c>
      <c r="AZ228" s="25">
        <v>6.4599644964632716</v>
      </c>
      <c r="BA228" s="25">
        <v>6.4189667739235832</v>
      </c>
      <c r="BB228" s="25">
        <v>6.4508811687149574</v>
      </c>
      <c r="BC228" s="25">
        <v>6.4285410923609954</v>
      </c>
      <c r="BD228" s="25">
        <v>6.3929442674013846</v>
      </c>
      <c r="BE228" s="25">
        <v>6.3676582469128347</v>
      </c>
      <c r="BF228" s="25">
        <v>6.3549415880651949</v>
      </c>
      <c r="BG228" s="25">
        <v>6.3355720053802758</v>
      </c>
      <c r="BH228" s="25">
        <v>6.3224226109094523</v>
      </c>
      <c r="BI228" s="25">
        <v>6.2988288250952635</v>
      </c>
      <c r="BJ228" s="25">
        <v>6.2731236286879222</v>
      </c>
      <c r="BK228" s="25">
        <v>6.240912341499353</v>
      </c>
      <c r="BL228" s="25">
        <v>6.236735440286215</v>
      </c>
      <c r="BM228" s="25">
        <v>6.2328815199923175</v>
      </c>
    </row>
    <row r="229" spans="1:65" x14ac:dyDescent="0.25">
      <c r="A229" s="25" t="s">
        <v>329</v>
      </c>
      <c r="B229" s="25" t="s">
        <v>220</v>
      </c>
      <c r="C229" s="25" t="s">
        <v>1446</v>
      </c>
      <c r="D229" s="25" t="s">
        <v>1447</v>
      </c>
      <c r="F229" s="25">
        <v>7.2093023255813957</v>
      </c>
      <c r="G229" s="25">
        <v>7.7906976744186052</v>
      </c>
      <c r="H229" s="25">
        <v>7.5</v>
      </c>
      <c r="I229" s="25">
        <v>7.6744186046511631</v>
      </c>
      <c r="J229" s="25">
        <v>8.1395348837209305</v>
      </c>
      <c r="K229" s="25">
        <v>8.6627906976744189</v>
      </c>
      <c r="L229" s="25">
        <v>8.8953488372093013</v>
      </c>
      <c r="M229" s="25">
        <v>8.8953488372093013</v>
      </c>
      <c r="N229" s="25">
        <v>8.6627906976744189</v>
      </c>
      <c r="O229" s="25">
        <v>8.6627906976744189</v>
      </c>
      <c r="P229" s="25">
        <v>8.6627906976744189</v>
      </c>
      <c r="Q229" s="25">
        <v>9.7674418604651159</v>
      </c>
      <c r="R229" s="25">
        <v>9.7674418604651159</v>
      </c>
      <c r="S229" s="25">
        <v>9.0116279069767433</v>
      </c>
      <c r="T229" s="25">
        <v>9.7093023255813957</v>
      </c>
      <c r="U229" s="25">
        <v>9.3604651162790695</v>
      </c>
      <c r="V229" s="25">
        <v>8.6627906976744189</v>
      </c>
      <c r="W229" s="25">
        <v>10.930232558139535</v>
      </c>
      <c r="X229" s="25">
        <v>10.697674418604651</v>
      </c>
      <c r="Y229" s="25">
        <v>10.63953488372093</v>
      </c>
      <c r="Z229" s="25">
        <v>7.7906976744186052</v>
      </c>
      <c r="AA229" s="25">
        <v>7.7325581395348841</v>
      </c>
      <c r="AB229" s="25">
        <v>7.7325581395348841</v>
      </c>
      <c r="AC229" s="25">
        <v>9.8255813953488378</v>
      </c>
      <c r="AD229" s="25">
        <v>8.9534883720930232</v>
      </c>
      <c r="AE229" s="25">
        <v>8.9534883720930232</v>
      </c>
      <c r="AF229" s="25">
        <v>9.5348837209302335</v>
      </c>
      <c r="AG229" s="25">
        <v>10.290697674418604</v>
      </c>
      <c r="AH229" s="25">
        <v>11.162790697674419</v>
      </c>
      <c r="AI229" s="25">
        <v>10.465116279069768</v>
      </c>
      <c r="AJ229" s="25">
        <v>10.63953488372093</v>
      </c>
      <c r="AK229" s="25">
        <v>10.406976744186046</v>
      </c>
      <c r="AL229" s="25">
        <v>10.348837209302324</v>
      </c>
      <c r="AM229" s="25">
        <v>10.348837209302324</v>
      </c>
      <c r="AN229" s="25">
        <v>10.348837209302324</v>
      </c>
      <c r="AO229" s="25">
        <v>10.348837209302324</v>
      </c>
      <c r="AP229" s="25">
        <v>10.348837209302324</v>
      </c>
      <c r="AQ229" s="25">
        <v>10.348837209302324</v>
      </c>
      <c r="AR229" s="25">
        <v>10.348837209302324</v>
      </c>
      <c r="AS229" s="25">
        <v>10.348837209302324</v>
      </c>
      <c r="AT229" s="25">
        <v>10.348837209302324</v>
      </c>
      <c r="AU229" s="25">
        <v>10.348837209302324</v>
      </c>
      <c r="AV229" s="25">
        <v>10.348837209302324</v>
      </c>
      <c r="AW229" s="25">
        <v>10.348837209302324</v>
      </c>
      <c r="AX229" s="25">
        <v>10.348837209302324</v>
      </c>
      <c r="AY229" s="25">
        <v>10.348837209302324</v>
      </c>
      <c r="AZ229" s="25">
        <v>10.348837209302324</v>
      </c>
      <c r="BA229" s="25">
        <v>10.348837209302324</v>
      </c>
      <c r="BB229" s="25">
        <v>10.174418604651162</v>
      </c>
      <c r="BC229" s="25">
        <v>10.174418604651162</v>
      </c>
      <c r="BD229" s="25">
        <v>10.174418604651162</v>
      </c>
      <c r="BE229" s="25">
        <v>10.174418604651162</v>
      </c>
      <c r="BF229" s="25">
        <v>10.174418604651162</v>
      </c>
      <c r="BG229" s="25">
        <v>10.174418604651162</v>
      </c>
      <c r="BH229" s="25">
        <v>10.174418604651162</v>
      </c>
      <c r="BI229" s="25">
        <v>10.174418604651162</v>
      </c>
      <c r="BJ229" s="25">
        <v>10.174418604651162</v>
      </c>
      <c r="BK229" s="25">
        <v>10.174418604651162</v>
      </c>
      <c r="BL229" s="25">
        <v>10.174418604651162</v>
      </c>
      <c r="BM229" s="25">
        <v>10.174418604651162</v>
      </c>
    </row>
    <row r="230" spans="1:65" x14ac:dyDescent="0.25">
      <c r="A230" s="25" t="s">
        <v>488</v>
      </c>
      <c r="B230" s="25" t="s">
        <v>487</v>
      </c>
      <c r="C230" s="25" t="s">
        <v>1446</v>
      </c>
      <c r="D230" s="25" t="s">
        <v>1447</v>
      </c>
    </row>
    <row r="231" spans="1:65" x14ac:dyDescent="0.25">
      <c r="A231" s="25" t="s">
        <v>303</v>
      </c>
      <c r="B231" s="25" t="s">
        <v>228</v>
      </c>
      <c r="C231" s="25" t="s">
        <v>1446</v>
      </c>
      <c r="D231" s="25" t="s">
        <v>1447</v>
      </c>
      <c r="F231" s="25">
        <v>2.1739130434782608</v>
      </c>
      <c r="G231" s="25">
        <v>2.1739130434782608</v>
      </c>
      <c r="H231" s="25">
        <v>2.1739130434782608</v>
      </c>
      <c r="I231" s="25">
        <v>2.1739130434782608</v>
      </c>
      <c r="J231" s="25">
        <v>2.1739130434782608</v>
      </c>
      <c r="K231" s="25">
        <v>2.1739130434782608</v>
      </c>
      <c r="L231" s="25">
        <v>2.1739130434782608</v>
      </c>
      <c r="M231" s="25">
        <v>2.1739130434782608</v>
      </c>
      <c r="N231" s="25">
        <v>2.1739130434782608</v>
      </c>
      <c r="O231" s="25">
        <v>2.1739130434782608</v>
      </c>
      <c r="P231" s="25">
        <v>2.1739130434782608</v>
      </c>
      <c r="Q231" s="25">
        <v>2.1739130434782608</v>
      </c>
      <c r="R231" s="25">
        <v>2.1739130434782608</v>
      </c>
      <c r="S231" s="25">
        <v>2.1739130434782608</v>
      </c>
      <c r="T231" s="25">
        <v>2.1739130434782608</v>
      </c>
      <c r="U231" s="25">
        <v>2.1739130434782608</v>
      </c>
      <c r="V231" s="25">
        <v>2.1739130434782608</v>
      </c>
      <c r="W231" s="25">
        <v>2.1739130434782608</v>
      </c>
      <c r="X231" s="25">
        <v>2.1739130434782608</v>
      </c>
      <c r="Y231" s="25">
        <v>2.1739130434782608</v>
      </c>
      <c r="Z231" s="25">
        <v>2.1739130434782608</v>
      </c>
      <c r="AA231" s="25">
        <v>2.1739130434782608</v>
      </c>
      <c r="AB231" s="25">
        <v>2.1739130434782608</v>
      </c>
      <c r="AC231" s="25">
        <v>2.1739130434782608</v>
      </c>
      <c r="AD231" s="25">
        <v>2.1739130434782608</v>
      </c>
      <c r="AE231" s="25">
        <v>2.1739130434782608</v>
      </c>
      <c r="AF231" s="25">
        <v>2.1739130434782608</v>
      </c>
      <c r="AG231" s="25">
        <v>2.1739130434782608</v>
      </c>
      <c r="AH231" s="25">
        <v>2.1739130434782608</v>
      </c>
      <c r="AI231" s="25">
        <v>2.1739130434782608</v>
      </c>
      <c r="AJ231" s="25">
        <v>2.1739130434782608</v>
      </c>
      <c r="AK231" s="25">
        <v>2.1739130434782608</v>
      </c>
      <c r="AL231" s="25">
        <v>2.1739130434782608</v>
      </c>
      <c r="AM231" s="25">
        <v>2.1739130434782608</v>
      </c>
      <c r="AN231" s="25">
        <v>2.1739130434782608</v>
      </c>
      <c r="AO231" s="25">
        <v>2.1739130434782608</v>
      </c>
      <c r="AP231" s="25">
        <v>2.1739130434782608</v>
      </c>
      <c r="AQ231" s="25">
        <v>2.1739130434782608</v>
      </c>
      <c r="AR231" s="25">
        <v>2.1739130434782608</v>
      </c>
      <c r="AS231" s="25">
        <v>2.1739130434782608</v>
      </c>
      <c r="AT231" s="25">
        <v>2.1739130434782608</v>
      </c>
      <c r="AU231" s="25">
        <v>2.1739130434782608</v>
      </c>
      <c r="AV231" s="25">
        <v>2.1739130434782608</v>
      </c>
      <c r="AW231" s="25">
        <v>2.1739130434782608</v>
      </c>
      <c r="AX231" s="25">
        <v>2.1739130434782608</v>
      </c>
      <c r="AY231" s="25">
        <v>2.1739130434782608</v>
      </c>
      <c r="AZ231" s="25">
        <v>2.1739130434782608</v>
      </c>
      <c r="BA231" s="25">
        <v>2.1739130434782608</v>
      </c>
      <c r="BB231" s="25">
        <v>2.1739130434782608</v>
      </c>
      <c r="BC231" s="25">
        <v>1.956521739130435</v>
      </c>
      <c r="BD231" s="25">
        <v>0.29347826086956519</v>
      </c>
      <c r="BE231" s="25">
        <v>0.30434782608695654</v>
      </c>
      <c r="BF231" s="25">
        <v>0.32608695652173914</v>
      </c>
      <c r="BG231" s="25">
        <v>0.32608695652173914</v>
      </c>
      <c r="BH231" s="25">
        <v>0.32608695652173914</v>
      </c>
      <c r="BI231" s="25">
        <v>0.32608695652173914</v>
      </c>
      <c r="BJ231" s="25">
        <v>0.32608695652173914</v>
      </c>
      <c r="BK231" s="25">
        <v>0.32608695652173914</v>
      </c>
      <c r="BL231" s="25">
        <v>0.32608695652173914</v>
      </c>
      <c r="BM231" s="25">
        <v>0.32608695652173914</v>
      </c>
    </row>
    <row r="232" spans="1:65" x14ac:dyDescent="0.25">
      <c r="A232" s="25" t="s">
        <v>401</v>
      </c>
      <c r="B232" s="25" t="s">
        <v>180</v>
      </c>
      <c r="C232" s="25" t="s">
        <v>1446</v>
      </c>
      <c r="D232" s="25" t="s">
        <v>1447</v>
      </c>
      <c r="F232" s="25">
        <v>33.442159103275657</v>
      </c>
      <c r="G232" s="25">
        <v>33.735988682119924</v>
      </c>
      <c r="H232" s="25">
        <v>34.280117531831536</v>
      </c>
      <c r="I232" s="25">
        <v>34.878659266514312</v>
      </c>
      <c r="J232" s="25">
        <v>34.508651648710412</v>
      </c>
      <c r="K232" s="25">
        <v>31.956687343562955</v>
      </c>
      <c r="L232" s="25">
        <v>31.973011209054302</v>
      </c>
      <c r="M232" s="25">
        <v>30.346065948416584</v>
      </c>
      <c r="N232" s="25">
        <v>30.607247796278159</v>
      </c>
      <c r="O232" s="25">
        <v>30.748721297203179</v>
      </c>
      <c r="P232" s="25">
        <v>30.726956143214711</v>
      </c>
      <c r="Q232" s="25">
        <v>31.075198607030146</v>
      </c>
      <c r="R232" s="25">
        <v>30.199151158994447</v>
      </c>
      <c r="S232" s="25">
        <v>30.917401240613778</v>
      </c>
      <c r="T232" s="25">
        <v>27.8866035477201</v>
      </c>
      <c r="U232" s="25">
        <v>28.621177494830775</v>
      </c>
      <c r="V232" s="25">
        <v>27.658069430841227</v>
      </c>
      <c r="W232" s="25">
        <v>28.017194471650885</v>
      </c>
      <c r="X232" s="25">
        <v>28.45793883991729</v>
      </c>
      <c r="Y232" s="25">
        <v>28.45793883991729</v>
      </c>
      <c r="Z232" s="25">
        <v>28.702796822287517</v>
      </c>
      <c r="AA232" s="25">
        <v>28.773533572750026</v>
      </c>
      <c r="AB232" s="25">
        <v>27.652628142344106</v>
      </c>
      <c r="AC232" s="25">
        <v>27.772336489280665</v>
      </c>
      <c r="AD232" s="25">
        <v>27.413211448470996</v>
      </c>
      <c r="AE232" s="25">
        <v>27.277179236043096</v>
      </c>
      <c r="AF232" s="25">
        <v>27.09761671563826</v>
      </c>
      <c r="AG232" s="25">
        <v>26.183480248122752</v>
      </c>
      <c r="AH232" s="25">
        <v>26.10730220916313</v>
      </c>
      <c r="AI232" s="25">
        <v>26.580694308412234</v>
      </c>
      <c r="AJ232" s="25">
        <v>26.139949940145829</v>
      </c>
      <c r="AK232" s="25">
        <v>25.933180977255414</v>
      </c>
      <c r="AL232" s="25">
        <v>25.960387419740993</v>
      </c>
      <c r="AM232" s="25">
        <v>26.183480248122752</v>
      </c>
      <c r="AN232" s="25">
        <v>26.112743497660247</v>
      </c>
      <c r="AO232" s="25">
        <v>25.786266187833277</v>
      </c>
      <c r="AP232" s="25">
        <v>25.960387419740993</v>
      </c>
      <c r="AQ232" s="25">
        <v>25.623027532919796</v>
      </c>
      <c r="AR232" s="25">
        <v>25.579497224942866</v>
      </c>
      <c r="AS232" s="25">
        <v>24.714332353901401</v>
      </c>
      <c r="AT232" s="25">
        <v>25.220372184133204</v>
      </c>
      <c r="AU232" s="25">
        <v>24.991838067254328</v>
      </c>
      <c r="AV232" s="25">
        <v>25.192003921782231</v>
      </c>
      <c r="AW232" s="25">
        <v>25.913820341014326</v>
      </c>
      <c r="AX232" s="25">
        <v>25.467124257776323</v>
      </c>
      <c r="AY232" s="25">
        <v>25.431574361487776</v>
      </c>
      <c r="AZ232" s="25">
        <v>25.789588324983665</v>
      </c>
      <c r="BA232" s="25">
        <v>25.588107166194728</v>
      </c>
      <c r="BB232" s="25">
        <v>25.430189501197997</v>
      </c>
      <c r="BC232" s="25">
        <v>25.524151827043511</v>
      </c>
      <c r="BD232" s="25">
        <v>25.3880084953439</v>
      </c>
      <c r="BE232" s="25">
        <v>25.40434569514785</v>
      </c>
      <c r="BF232" s="25">
        <v>25.3880084953439</v>
      </c>
      <c r="BG232" s="25">
        <v>25.3880084953439</v>
      </c>
      <c r="BH232" s="25">
        <v>25.3880084953439</v>
      </c>
      <c r="BI232" s="25">
        <v>25.3880084953439</v>
      </c>
      <c r="BJ232" s="25">
        <v>25.3880084953439</v>
      </c>
      <c r="BK232" s="25">
        <v>25.3880084953439</v>
      </c>
      <c r="BL232" s="25">
        <v>25.3880084953439</v>
      </c>
      <c r="BM232" s="25">
        <v>25.3880084953439</v>
      </c>
    </row>
    <row r="233" spans="1:65" x14ac:dyDescent="0.25">
      <c r="A233" s="25" t="s">
        <v>491</v>
      </c>
      <c r="B233" s="25" t="s">
        <v>490</v>
      </c>
      <c r="C233" s="25" t="s">
        <v>1446</v>
      </c>
      <c r="D233" s="25" t="s">
        <v>1447</v>
      </c>
      <c r="F233" s="25">
        <v>1.0526315789473684</v>
      </c>
      <c r="G233" s="25">
        <v>1.0526315789473684</v>
      </c>
      <c r="H233" s="25">
        <v>1.0526315789473684</v>
      </c>
      <c r="I233" s="25">
        <v>1.0526315789473684</v>
      </c>
      <c r="J233" s="25">
        <v>1.0526315789473684</v>
      </c>
      <c r="K233" s="25">
        <v>1.0526315789473684</v>
      </c>
      <c r="L233" s="25">
        <v>1.0526315789473684</v>
      </c>
      <c r="M233" s="25">
        <v>1.0526315789473684</v>
      </c>
      <c r="N233" s="25">
        <v>1.0526315789473684</v>
      </c>
      <c r="O233" s="25">
        <v>1.0526315789473684</v>
      </c>
      <c r="P233" s="25">
        <v>1.0526315789473684</v>
      </c>
      <c r="Q233" s="25">
        <v>1.0526315789473684</v>
      </c>
      <c r="R233" s="25">
        <v>1.0526315789473684</v>
      </c>
      <c r="S233" s="25">
        <v>1.0526315789473684</v>
      </c>
      <c r="T233" s="25">
        <v>1.0526315789473684</v>
      </c>
      <c r="U233" s="25">
        <v>1.0526315789473684</v>
      </c>
      <c r="V233" s="25">
        <v>1.0526315789473684</v>
      </c>
      <c r="W233" s="25">
        <v>1.0526315789473684</v>
      </c>
      <c r="X233" s="25">
        <v>1.0526315789473684</v>
      </c>
      <c r="Y233" s="25">
        <v>1.0526315789473684</v>
      </c>
      <c r="Z233" s="25">
        <v>1.0526315789473684</v>
      </c>
      <c r="AA233" s="25">
        <v>1.0526315789473684</v>
      </c>
      <c r="AB233" s="25">
        <v>1.0526315789473684</v>
      </c>
      <c r="AC233" s="25">
        <v>1.0526315789473684</v>
      </c>
      <c r="AD233" s="25">
        <v>1.0526315789473684</v>
      </c>
      <c r="AE233" s="25">
        <v>1.0526315789473684</v>
      </c>
      <c r="AF233" s="25">
        <v>1.0526315789473684</v>
      </c>
      <c r="AG233" s="25">
        <v>1.0526315789473684</v>
      </c>
      <c r="AH233" s="25">
        <v>1.0526315789473684</v>
      </c>
      <c r="AI233" s="25">
        <v>1.0526315789473684</v>
      </c>
      <c r="AJ233" s="25">
        <v>1.0526315789473684</v>
      </c>
      <c r="AK233" s="25">
        <v>1.0526315789473684</v>
      </c>
      <c r="AL233" s="25">
        <v>1.0526315789473684</v>
      </c>
      <c r="AM233" s="25">
        <v>1.0526315789473684</v>
      </c>
      <c r="AN233" s="25">
        <v>1.0526315789473684</v>
      </c>
      <c r="AO233" s="25">
        <v>1.0526315789473684</v>
      </c>
      <c r="AP233" s="25">
        <v>1.0526315789473684</v>
      </c>
      <c r="AQ233" s="25">
        <v>1.0526315789473684</v>
      </c>
      <c r="AR233" s="25">
        <v>1.0526315789473684</v>
      </c>
      <c r="AS233" s="25">
        <v>1.0526315789473684</v>
      </c>
      <c r="AT233" s="25">
        <v>1.0526315789473684</v>
      </c>
      <c r="AU233" s="25">
        <v>1.0526315789473684</v>
      </c>
      <c r="AV233" s="25">
        <v>1.0526315789473684</v>
      </c>
      <c r="AW233" s="25">
        <v>1.0526315789473684</v>
      </c>
      <c r="AX233" s="25">
        <v>1.0526315789473684</v>
      </c>
      <c r="AY233" s="25">
        <v>1.0526315789473684</v>
      </c>
      <c r="AZ233" s="25">
        <v>1.0526315789473684</v>
      </c>
      <c r="BA233" s="25">
        <v>1.0526315789473684</v>
      </c>
      <c r="BB233" s="25">
        <v>1.0526315789473684</v>
      </c>
      <c r="BC233" s="25">
        <v>1.0526315789473684</v>
      </c>
      <c r="BD233" s="25">
        <v>1.0526315789473684</v>
      </c>
      <c r="BE233" s="25">
        <v>1.0526315789473684</v>
      </c>
      <c r="BF233" s="25">
        <v>1.0526315789473684</v>
      </c>
      <c r="BG233" s="25">
        <v>1.0526315789473684</v>
      </c>
      <c r="BH233" s="25">
        <v>1.0526315789473684</v>
      </c>
      <c r="BI233" s="25">
        <v>1.0526315789473684</v>
      </c>
      <c r="BJ233" s="25">
        <v>1.0526315789473684</v>
      </c>
      <c r="BK233" s="25">
        <v>1.0526315789473684</v>
      </c>
      <c r="BL233" s="25">
        <v>1.0526315789473684</v>
      </c>
      <c r="BM233" s="25">
        <v>1.0526315789473684</v>
      </c>
    </row>
    <row r="234" spans="1:65" x14ac:dyDescent="0.25">
      <c r="A234" s="25" t="s">
        <v>314</v>
      </c>
      <c r="B234" s="25" t="s">
        <v>224</v>
      </c>
      <c r="C234" s="25" t="s">
        <v>1446</v>
      </c>
      <c r="D234" s="25" t="s">
        <v>1447</v>
      </c>
      <c r="F234" s="25">
        <v>2.299206349206349</v>
      </c>
      <c r="G234" s="25">
        <v>2.299206349206349</v>
      </c>
      <c r="H234" s="25">
        <v>2.299206349206349</v>
      </c>
      <c r="I234" s="25">
        <v>2.299206349206349</v>
      </c>
      <c r="J234" s="25">
        <v>2.299206349206349</v>
      </c>
      <c r="K234" s="25">
        <v>2.299206349206349</v>
      </c>
      <c r="L234" s="25">
        <v>2.299206349206349</v>
      </c>
      <c r="M234" s="25">
        <v>2.299206349206349</v>
      </c>
      <c r="N234" s="25">
        <v>2.299206349206349</v>
      </c>
      <c r="O234" s="25">
        <v>2.299206349206349</v>
      </c>
      <c r="P234" s="25">
        <v>2.299206349206349</v>
      </c>
      <c r="Q234" s="25">
        <v>2.299206349206349</v>
      </c>
      <c r="R234" s="25">
        <v>2.3071428571428574</v>
      </c>
      <c r="S234" s="25">
        <v>2.3158145442997777</v>
      </c>
      <c r="T234" s="25">
        <v>2.3800825921219824</v>
      </c>
      <c r="U234" s="25">
        <v>2.4579097839898347</v>
      </c>
      <c r="V234" s="25">
        <v>2.4579097839898347</v>
      </c>
      <c r="W234" s="25">
        <v>2.4960292249047016</v>
      </c>
      <c r="X234" s="25">
        <v>2.4936467598475223</v>
      </c>
      <c r="Y234" s="25">
        <v>2.4912642947903429</v>
      </c>
      <c r="Z234" s="25">
        <v>2.4896759847522238</v>
      </c>
      <c r="AA234" s="25">
        <v>2.4872935196950445</v>
      </c>
      <c r="AB234" s="25">
        <v>2.485705209656925</v>
      </c>
      <c r="AC234" s="25">
        <v>2.4833227445997457</v>
      </c>
      <c r="AD234" s="25">
        <v>2.485705209656925</v>
      </c>
      <c r="AE234" s="25">
        <v>2.5254129606099114</v>
      </c>
      <c r="AF234" s="25">
        <v>2.5254129606099114</v>
      </c>
      <c r="AG234" s="25">
        <v>2.5436785260482848</v>
      </c>
      <c r="AH234" s="25">
        <v>2.5595616264294789</v>
      </c>
      <c r="AI234" s="25">
        <v>2.5992693773824649</v>
      </c>
      <c r="AJ234" s="25">
        <v>2.6381829733163915</v>
      </c>
      <c r="AK234" s="25">
        <v>2.6540660736975856</v>
      </c>
      <c r="AL234" s="25">
        <v>2.6763024142312579</v>
      </c>
      <c r="AM234" s="25">
        <v>2.6921855146124525</v>
      </c>
      <c r="AN234" s="25">
        <v>2.7160101651842439</v>
      </c>
      <c r="AO234" s="25">
        <v>2.7001270648030493</v>
      </c>
      <c r="AP234" s="25">
        <v>2.8589580686149936</v>
      </c>
      <c r="AQ234" s="25">
        <v>2.8589580686149936</v>
      </c>
      <c r="AR234" s="25">
        <v>2.8589580686149936</v>
      </c>
      <c r="AS234" s="25">
        <v>2.8589580686149936</v>
      </c>
      <c r="AT234" s="25">
        <v>3.0972045743329097</v>
      </c>
      <c r="AU234" s="25">
        <v>2.9383735705209655</v>
      </c>
      <c r="AV234" s="25">
        <v>3.0177890724269374</v>
      </c>
      <c r="AW234" s="25">
        <v>3.0177890724269374</v>
      </c>
      <c r="AX234" s="25">
        <v>3.0972045743329097</v>
      </c>
      <c r="AY234" s="25">
        <v>3.0972045743329097</v>
      </c>
      <c r="AZ234" s="25">
        <v>3.0972045743329097</v>
      </c>
      <c r="BA234" s="25">
        <v>3.0972045743329097</v>
      </c>
      <c r="BB234" s="25">
        <v>3.1766200762388821</v>
      </c>
      <c r="BC234" s="25">
        <v>3.3354510800508259</v>
      </c>
      <c r="BD234" s="25">
        <v>3.4148665819567978</v>
      </c>
      <c r="BE234" s="25">
        <v>3.6928208386276999</v>
      </c>
      <c r="BF234" s="25">
        <v>3.9707750952986025</v>
      </c>
      <c r="BG234" s="25">
        <v>4.1296060991105463</v>
      </c>
      <c r="BH234" s="25">
        <v>4.1296060991105463</v>
      </c>
      <c r="BI234" s="25">
        <v>4.1296060991105463</v>
      </c>
      <c r="BJ234" s="25">
        <v>4.1296060991105463</v>
      </c>
      <c r="BK234" s="25">
        <v>4.1296060991105463</v>
      </c>
      <c r="BL234" s="25">
        <v>4.1296060991105463</v>
      </c>
      <c r="BM234" s="25">
        <v>4.1296060991105463</v>
      </c>
    </row>
    <row r="235" spans="1:65" x14ac:dyDescent="0.25">
      <c r="A235" s="25" t="s">
        <v>1329</v>
      </c>
      <c r="B235" s="25" t="s">
        <v>1328</v>
      </c>
      <c r="C235" s="25" t="s">
        <v>1446</v>
      </c>
      <c r="D235" s="25" t="s">
        <v>1447</v>
      </c>
      <c r="F235" s="25">
        <v>9.9305324746096399</v>
      </c>
      <c r="G235" s="25">
        <v>9.93243987643935</v>
      </c>
      <c r="H235" s="25">
        <v>9.9335713110897448</v>
      </c>
      <c r="I235" s="25">
        <v>9.9445036721229947</v>
      </c>
      <c r="J235" s="25">
        <v>9.938904585917804</v>
      </c>
      <c r="K235" s="25">
        <v>9.9243695652220829</v>
      </c>
      <c r="L235" s="25">
        <v>9.901990267686795</v>
      </c>
      <c r="M235" s="25">
        <v>9.8819514993083217</v>
      </c>
      <c r="N235" s="25">
        <v>9.8572417747113104</v>
      </c>
      <c r="O235" s="25">
        <v>9.8491329492565018</v>
      </c>
      <c r="P235" s="25">
        <v>9.7757835309304451</v>
      </c>
      <c r="Q235" s="25">
        <v>9.8018122103180119</v>
      </c>
      <c r="R235" s="25">
        <v>9.7970865709913326</v>
      </c>
      <c r="S235" s="25">
        <v>9.8880671918003795</v>
      </c>
      <c r="T235" s="25">
        <v>9.8227167453989512</v>
      </c>
      <c r="U235" s="25">
        <v>9.8621033770583804</v>
      </c>
      <c r="V235" s="25">
        <v>9.9151745984414674</v>
      </c>
      <c r="W235" s="25">
        <v>9.937878791822266</v>
      </c>
      <c r="X235" s="25">
        <v>9.945904330731457</v>
      </c>
      <c r="Y235" s="25">
        <v>9.9535371479663848</v>
      </c>
      <c r="Z235" s="25">
        <v>10.013568633604555</v>
      </c>
      <c r="AA235" s="25">
        <v>10.347830559923604</v>
      </c>
      <c r="AB235" s="25">
        <v>10.711208830478039</v>
      </c>
      <c r="AC235" s="25">
        <v>11.139545958787487</v>
      </c>
      <c r="AD235" s="25">
        <v>11.64595708917401</v>
      </c>
      <c r="AE235" s="25">
        <v>11.733754431447494</v>
      </c>
      <c r="AF235" s="25">
        <v>11.809697506695814</v>
      </c>
      <c r="AG235" s="25">
        <v>11.866503280557559</v>
      </c>
      <c r="AH235" s="25">
        <v>11.932824037325794</v>
      </c>
      <c r="AI235" s="25">
        <v>11.992452105387409</v>
      </c>
      <c r="AJ235" s="25">
        <v>11.926075727231838</v>
      </c>
      <c r="AK235" s="25">
        <v>11.787574044463982</v>
      </c>
      <c r="AL235" s="25">
        <v>11.678359867683914</v>
      </c>
      <c r="AM235" s="25">
        <v>11.55270579748022</v>
      </c>
      <c r="AN235" s="25">
        <v>11.485830388651625</v>
      </c>
      <c r="AO235" s="25">
        <v>11.496399802928298</v>
      </c>
      <c r="AP235" s="25">
        <v>11.492299309912177</v>
      </c>
      <c r="AQ235" s="25">
        <v>11.494158578877917</v>
      </c>
      <c r="AR235" s="25">
        <v>11.564182625511172</v>
      </c>
      <c r="AS235" s="25">
        <v>11.587345985149346</v>
      </c>
      <c r="AT235" s="25">
        <v>11.634925734824975</v>
      </c>
      <c r="AU235" s="25">
        <v>11.635235650332758</v>
      </c>
      <c r="AV235" s="25">
        <v>11.778156145786401</v>
      </c>
      <c r="AW235" s="25">
        <v>11.941040034036703</v>
      </c>
      <c r="AX235" s="25">
        <v>11.844373719142395</v>
      </c>
      <c r="AY235" s="25">
        <v>11.798546176422109</v>
      </c>
      <c r="AZ235" s="25">
        <v>11.845692701313146</v>
      </c>
      <c r="BA235" s="25">
        <v>11.933941764083491</v>
      </c>
      <c r="BB235" s="25">
        <v>12.044670590292455</v>
      </c>
      <c r="BC235" s="25">
        <v>12.018079533655838</v>
      </c>
      <c r="BD235" s="25">
        <v>11.98008721407987</v>
      </c>
      <c r="BE235" s="25">
        <v>11.994226655742294</v>
      </c>
      <c r="BF235" s="25">
        <v>11.99691440999722</v>
      </c>
      <c r="BG235" s="25">
        <v>11.994233026174902</v>
      </c>
      <c r="BH235" s="25">
        <v>12.063843950047177</v>
      </c>
      <c r="BI235" s="25">
        <v>12.147341253709437</v>
      </c>
      <c r="BJ235" s="25">
        <v>12.215930560668868</v>
      </c>
      <c r="BK235" s="25">
        <v>12.210117112196494</v>
      </c>
      <c r="BL235" s="25">
        <v>12.189371987213804</v>
      </c>
      <c r="BM235" s="25">
        <v>12.187354254517832</v>
      </c>
    </row>
    <row r="236" spans="1:65" x14ac:dyDescent="0.25">
      <c r="A236" s="25" t="s">
        <v>1331</v>
      </c>
      <c r="B236" s="25" t="s">
        <v>1330</v>
      </c>
      <c r="C236" s="25" t="s">
        <v>1446</v>
      </c>
      <c r="D236" s="25" t="s">
        <v>1447</v>
      </c>
      <c r="AK236" s="25">
        <v>12.006174140739564</v>
      </c>
      <c r="AL236" s="25">
        <v>11.8971536693288</v>
      </c>
      <c r="AM236" s="25">
        <v>11.852058076616887</v>
      </c>
      <c r="AN236" s="25">
        <v>11.810910076396105</v>
      </c>
      <c r="AO236" s="25">
        <v>11.660871434940232</v>
      </c>
      <c r="AP236" s="25">
        <v>11.692366654322839</v>
      </c>
      <c r="AQ236" s="25">
        <v>11.586752470278922</v>
      </c>
      <c r="AR236" s="25">
        <v>11.520233633385386</v>
      </c>
      <c r="AS236" s="25">
        <v>11.375306130829591</v>
      </c>
      <c r="AT236" s="25">
        <v>11.286025724979414</v>
      </c>
      <c r="AU236" s="25">
        <v>11.194412890372416</v>
      </c>
      <c r="AV236" s="25">
        <v>11.101309964720679</v>
      </c>
      <c r="AW236" s="25">
        <v>11.071917362048795</v>
      </c>
      <c r="AX236" s="25">
        <v>11.027144742396388</v>
      </c>
      <c r="AY236" s="25">
        <v>11.061491473469184</v>
      </c>
      <c r="AZ236" s="25">
        <v>10.978436505942884</v>
      </c>
      <c r="BA236" s="25">
        <v>10.970299416099234</v>
      </c>
      <c r="BB236" s="25">
        <v>10.969009992943695</v>
      </c>
      <c r="BC236" s="25">
        <v>10.934940592264869</v>
      </c>
      <c r="BD236" s="25">
        <v>10.924717983005563</v>
      </c>
      <c r="BE236" s="25">
        <v>10.915588381771478</v>
      </c>
      <c r="BF236" s="25">
        <v>10.926012295028475</v>
      </c>
      <c r="BG236" s="25">
        <v>10.939665533912045</v>
      </c>
      <c r="BH236" s="25">
        <v>10.944426186614546</v>
      </c>
      <c r="BI236" s="25">
        <v>10.92744006459195</v>
      </c>
      <c r="BJ236" s="25">
        <v>10.916172828378826</v>
      </c>
      <c r="BK236" s="25">
        <v>10.917192007236705</v>
      </c>
      <c r="BL236" s="25">
        <v>10.911463754842245</v>
      </c>
      <c r="BM236" s="25">
        <v>10.912352305810622</v>
      </c>
    </row>
    <row r="237" spans="1:65" x14ac:dyDescent="0.25">
      <c r="A237" s="25" t="s">
        <v>350</v>
      </c>
      <c r="B237" s="25" t="s">
        <v>142</v>
      </c>
      <c r="C237" s="25" t="s">
        <v>1446</v>
      </c>
      <c r="D237" s="25" t="s">
        <v>1447</v>
      </c>
      <c r="F237" s="25">
        <v>33.09431880860452</v>
      </c>
      <c r="G237" s="25">
        <v>33.09431880860452</v>
      </c>
      <c r="H237" s="25">
        <v>33.09431880860452</v>
      </c>
      <c r="I237" s="25">
        <v>33.09431880860452</v>
      </c>
      <c r="J237" s="25">
        <v>33.09431880860452</v>
      </c>
      <c r="K237" s="25">
        <v>33.09431880860452</v>
      </c>
      <c r="L237" s="25">
        <v>33.09431880860452</v>
      </c>
      <c r="M237" s="25">
        <v>33.09431880860452</v>
      </c>
      <c r="N237" s="25">
        <v>33.09431880860452</v>
      </c>
      <c r="O237" s="25">
        <v>33.09431880860452</v>
      </c>
      <c r="P237" s="25">
        <v>33.09431880860452</v>
      </c>
      <c r="Q237" s="25">
        <v>33.09431880860452</v>
      </c>
      <c r="R237" s="25">
        <v>33.09431880860452</v>
      </c>
      <c r="S237" s="25">
        <v>33.09431880860452</v>
      </c>
      <c r="T237" s="25">
        <v>33.09431880860452</v>
      </c>
      <c r="U237" s="25">
        <v>33.09431880860452</v>
      </c>
      <c r="V237" s="25">
        <v>33.09431880860452</v>
      </c>
      <c r="W237" s="25">
        <v>34.932892075749216</v>
      </c>
      <c r="X237" s="25">
        <v>35.852178709321564</v>
      </c>
      <c r="Y237" s="25">
        <v>35.852178709321564</v>
      </c>
      <c r="Z237" s="25">
        <v>35.852178709321564</v>
      </c>
      <c r="AA237" s="25">
        <v>35.852178709321564</v>
      </c>
      <c r="AB237" s="25">
        <v>35.852178709321564</v>
      </c>
      <c r="AC237" s="25">
        <v>36.771465342893919</v>
      </c>
      <c r="AD237" s="25">
        <v>36.771465342893919</v>
      </c>
      <c r="AE237" s="25">
        <v>36.771465342893919</v>
      </c>
      <c r="AF237" s="25">
        <v>37.139179996322852</v>
      </c>
      <c r="AG237" s="25">
        <v>37.690751976466267</v>
      </c>
      <c r="AH237" s="25">
        <v>37.690751976466267</v>
      </c>
      <c r="AI237" s="25">
        <v>38.0584666298952</v>
      </c>
      <c r="AJ237" s="25">
        <v>38.426181283324141</v>
      </c>
      <c r="AK237" s="25">
        <v>38.793895936753081</v>
      </c>
      <c r="AL237" s="25">
        <v>39.161610590182015</v>
      </c>
      <c r="AM237" s="25">
        <v>39.529325243610955</v>
      </c>
      <c r="AN237" s="25">
        <v>39.897039897039896</v>
      </c>
      <c r="AO237" s="25">
        <v>40.264754550468837</v>
      </c>
      <c r="AP237" s="25">
        <v>40.632469203897777</v>
      </c>
      <c r="AQ237" s="25">
        <v>41.000183857326718</v>
      </c>
      <c r="AR237" s="25">
        <v>41.367898510755651</v>
      </c>
      <c r="AS237" s="25">
        <v>41.735613164184592</v>
      </c>
      <c r="AT237" s="25">
        <v>42.103327817613533</v>
      </c>
      <c r="AU237" s="25">
        <v>42.471042471042466</v>
      </c>
      <c r="AV237" s="25">
        <v>42.838757124471414</v>
      </c>
      <c r="AW237" s="25">
        <v>43.206471777900354</v>
      </c>
      <c r="AX237" s="25">
        <v>43.574186431329288</v>
      </c>
      <c r="AY237" s="25">
        <v>43.941901084758229</v>
      </c>
      <c r="AZ237" s="25">
        <v>44.309615738187169</v>
      </c>
      <c r="BA237" s="25">
        <v>44.677330391616103</v>
      </c>
      <c r="BB237" s="25">
        <v>45.045045045045043</v>
      </c>
      <c r="BC237" s="25">
        <v>45.228902371759517</v>
      </c>
      <c r="BD237" s="25">
        <v>45.228902371759517</v>
      </c>
      <c r="BE237" s="25">
        <v>48.722191579334435</v>
      </c>
      <c r="BF237" s="25">
        <v>48.722191579334435</v>
      </c>
      <c r="BG237" s="25">
        <v>48.722191579334435</v>
      </c>
      <c r="BH237" s="25">
        <v>48.722191579334435</v>
      </c>
      <c r="BI237" s="25">
        <v>48.722191579334435</v>
      </c>
      <c r="BJ237" s="25">
        <v>48.722191579334435</v>
      </c>
      <c r="BK237" s="25">
        <v>48.722191579334435</v>
      </c>
      <c r="BL237" s="25">
        <v>48.722191579334435</v>
      </c>
      <c r="BM237" s="25">
        <v>48.722191579334435</v>
      </c>
    </row>
    <row r="238" spans="1:65" x14ac:dyDescent="0.25">
      <c r="A238" s="25" t="s">
        <v>383</v>
      </c>
      <c r="B238" s="25" t="s">
        <v>71</v>
      </c>
      <c r="C238" s="25" t="s">
        <v>1446</v>
      </c>
      <c r="D238" s="25" t="s">
        <v>1447</v>
      </c>
      <c r="F238" s="25">
        <v>20.35663254320891</v>
      </c>
      <c r="G238" s="25">
        <v>20.748106245962926</v>
      </c>
      <c r="H238" s="25">
        <v>21.139579948716943</v>
      </c>
      <c r="I238" s="25">
        <v>21.531053651470963</v>
      </c>
      <c r="J238" s="25">
        <v>21.922527354224979</v>
      </c>
      <c r="K238" s="25">
        <v>22.314001056978995</v>
      </c>
      <c r="L238" s="25">
        <v>22.705474759733015</v>
      </c>
      <c r="M238" s="25">
        <v>23.096948462487031</v>
      </c>
      <c r="N238" s="25">
        <v>23.488422165241047</v>
      </c>
      <c r="O238" s="25">
        <v>24.075632719372074</v>
      </c>
      <c r="P238" s="25">
        <v>24.332047994675957</v>
      </c>
      <c r="Q238" s="25">
        <v>25.739395956076649</v>
      </c>
      <c r="R238" s="25">
        <v>27.207422341404214</v>
      </c>
      <c r="S238" s="25">
        <v>28.624557145373757</v>
      </c>
      <c r="T238" s="25">
        <v>29.164790855174306</v>
      </c>
      <c r="U238" s="25">
        <v>29.681536142809605</v>
      </c>
      <c r="V238" s="25">
        <v>30.87357356769559</v>
      </c>
      <c r="W238" s="25">
        <v>31.529292019808569</v>
      </c>
      <c r="X238" s="25">
        <v>31.934467302158975</v>
      </c>
      <c r="Y238" s="25">
        <v>32.325941004912991</v>
      </c>
      <c r="Z238" s="25">
        <v>32.99144629959482</v>
      </c>
      <c r="AA238" s="25">
        <v>33.664781068331735</v>
      </c>
      <c r="AB238" s="25">
        <v>33.848773708626126</v>
      </c>
      <c r="AC238" s="25">
        <v>34.06016950811329</v>
      </c>
      <c r="AD238" s="25">
        <v>34.631721114134159</v>
      </c>
      <c r="AE238" s="25">
        <v>34.860733230245259</v>
      </c>
      <c r="AF238" s="25">
        <v>35.095617451897674</v>
      </c>
      <c r="AG238" s="25">
        <v>34.700229012116111</v>
      </c>
      <c r="AH238" s="25">
        <v>34.412495840591909</v>
      </c>
      <c r="AI238" s="25">
        <v>34.24220477989391</v>
      </c>
      <c r="AJ238" s="25">
        <v>34.273522676114233</v>
      </c>
      <c r="AK238" s="25">
        <v>33.741118440368766</v>
      </c>
      <c r="AL238" s="25">
        <v>33.441641057761942</v>
      </c>
      <c r="AM238" s="25">
        <v>33.001233142163677</v>
      </c>
      <c r="AN238" s="25">
        <v>32.960128403374505</v>
      </c>
      <c r="AO238" s="25">
        <v>32.419894693573958</v>
      </c>
      <c r="AP238" s="25">
        <v>31.791579400653763</v>
      </c>
      <c r="AQ238" s="25">
        <v>31.184795161385033</v>
      </c>
      <c r="AR238" s="25">
        <v>31.057566207989979</v>
      </c>
      <c r="AS238" s="25">
        <v>30.640646714556951</v>
      </c>
      <c r="AT238" s="25">
        <v>30.491886707510425</v>
      </c>
      <c r="AU238" s="25">
        <v>30.12194405840788</v>
      </c>
      <c r="AV238" s="25">
        <v>29.752001409305329</v>
      </c>
      <c r="AW238" s="25">
        <v>29.752001409305329</v>
      </c>
      <c r="AX238" s="25">
        <v>29.752001409305329</v>
      </c>
      <c r="AY238" s="25">
        <v>29.752001409305329</v>
      </c>
      <c r="AZ238" s="25">
        <v>29.752001409305329</v>
      </c>
      <c r="BA238" s="25">
        <v>29.849869834993836</v>
      </c>
      <c r="BB238" s="25">
        <v>30.720898823621525</v>
      </c>
      <c r="BC238" s="25">
        <v>30.848127777016575</v>
      </c>
      <c r="BD238" s="25">
        <v>30.848127777016575</v>
      </c>
      <c r="BE238" s="25">
        <v>32.414022588032651</v>
      </c>
      <c r="BF238" s="25">
        <v>32.903364716475167</v>
      </c>
      <c r="BG238" s="25">
        <v>32.903364716475167</v>
      </c>
      <c r="BH238" s="25">
        <v>32.903364716475167</v>
      </c>
      <c r="BI238" s="25">
        <v>32.903364716475167</v>
      </c>
      <c r="BJ238" s="25">
        <v>32.903364716475167</v>
      </c>
      <c r="BK238" s="25">
        <v>32.903364716475167</v>
      </c>
      <c r="BL238" s="25">
        <v>32.903364716475167</v>
      </c>
      <c r="BM238" s="25">
        <v>32.903364716475167</v>
      </c>
    </row>
    <row r="239" spans="1:65" x14ac:dyDescent="0.25">
      <c r="A239" s="25" t="s">
        <v>353</v>
      </c>
      <c r="B239" s="25" t="s">
        <v>193</v>
      </c>
      <c r="C239" s="25" t="s">
        <v>1446</v>
      </c>
      <c r="D239" s="25" t="s">
        <v>1447</v>
      </c>
      <c r="AK239" s="25">
        <v>6.144612746498999</v>
      </c>
      <c r="AL239" s="25">
        <v>6.2089168333809663</v>
      </c>
      <c r="AM239" s="25">
        <v>6.0731637610745928</v>
      </c>
      <c r="AN239" s="25">
        <v>6.0302943698199485</v>
      </c>
      <c r="AO239" s="25">
        <v>5.7945127179194058</v>
      </c>
      <c r="AP239" s="25">
        <v>5.7945127179194058</v>
      </c>
      <c r="AQ239" s="25">
        <v>5.6016004572735065</v>
      </c>
      <c r="AR239" s="25">
        <v>5.6016004572735065</v>
      </c>
      <c r="AS239" s="25">
        <v>5.6016004572735065</v>
      </c>
      <c r="AT239" s="25">
        <v>5.5944555587310658</v>
      </c>
      <c r="AU239" s="25">
        <v>5.5801657616461844</v>
      </c>
      <c r="AV239" s="25">
        <v>5.5873106601886251</v>
      </c>
      <c r="AW239" s="25">
        <v>5.5587310660188631</v>
      </c>
      <c r="AX239" s="25">
        <v>5.4086881966276072</v>
      </c>
      <c r="AY239" s="25">
        <v>5.2657902257787939</v>
      </c>
      <c r="AZ239" s="25">
        <v>5.3300943126607603</v>
      </c>
      <c r="BA239" s="25">
        <v>5.2943698199485567</v>
      </c>
      <c r="BB239" s="25">
        <v>5.3686767647899396</v>
      </c>
      <c r="BC239" s="25">
        <v>5.3365247213489573</v>
      </c>
      <c r="BD239" s="25">
        <v>5.3100885967419265</v>
      </c>
      <c r="BE239" s="25">
        <v>5.2772220634466986</v>
      </c>
      <c r="BF239" s="25">
        <v>5.4972849385538725</v>
      </c>
      <c r="BG239" s="25">
        <v>5.7657112388857668</v>
      </c>
      <c r="BH239" s="25">
        <v>5.9716117875927663</v>
      </c>
      <c r="BI239" s="25">
        <v>6.1675913250234169</v>
      </c>
      <c r="BJ239" s="25">
        <v>6.0371784710714032</v>
      </c>
      <c r="BK239" s="25">
        <v>6.0479861661502987</v>
      </c>
      <c r="BL239" s="25">
        <v>6.0825707904027668</v>
      </c>
      <c r="BM239" s="25">
        <v>6.0479861661502987</v>
      </c>
    </row>
    <row r="240" spans="1:65" x14ac:dyDescent="0.25">
      <c r="A240" s="25" t="s">
        <v>354</v>
      </c>
      <c r="B240" s="25" t="s">
        <v>192</v>
      </c>
      <c r="C240" s="25" t="s">
        <v>1446</v>
      </c>
      <c r="D240" s="25" t="s">
        <v>1447</v>
      </c>
      <c r="AK240" s="25">
        <v>3.1643010661162299</v>
      </c>
      <c r="AL240" s="25">
        <v>3.3749707403230267</v>
      </c>
      <c r="AM240" s="25">
        <v>3.5962802970655203</v>
      </c>
      <c r="AN240" s="25">
        <v>3.7026791224224884</v>
      </c>
      <c r="AO240" s="25">
        <v>3.7026791224224884</v>
      </c>
      <c r="AP240" s="25">
        <v>3.7026791224224884</v>
      </c>
      <c r="AQ240" s="25">
        <v>3.7026791224224884</v>
      </c>
      <c r="AR240" s="25">
        <v>3.8941970080650314</v>
      </c>
      <c r="AS240" s="25">
        <v>4.1282744238503613</v>
      </c>
      <c r="AT240" s="25">
        <v>4.3410720745642974</v>
      </c>
      <c r="AU240" s="25">
        <v>4.3410720745642974</v>
      </c>
      <c r="AV240" s="25">
        <v>4.3410720745642974</v>
      </c>
      <c r="AW240" s="25">
        <v>4.3410720745642974</v>
      </c>
      <c r="AX240" s="25">
        <v>4.3410720745642974</v>
      </c>
      <c r="AY240" s="25">
        <v>4.3410720745642974</v>
      </c>
      <c r="AZ240" s="25">
        <v>4.3410720745642974</v>
      </c>
      <c r="BA240" s="25">
        <v>4.2346732492073293</v>
      </c>
      <c r="BB240" s="25">
        <v>4.2346732492073293</v>
      </c>
      <c r="BC240" s="25">
        <v>4.1282744238503613</v>
      </c>
      <c r="BD240" s="25">
        <v>4.1282744238503613</v>
      </c>
      <c r="BE240" s="25">
        <v>4.1282744238503613</v>
      </c>
      <c r="BF240" s="25">
        <v>4.1282744238503613</v>
      </c>
      <c r="BG240" s="25">
        <v>4.1282744238503613</v>
      </c>
      <c r="BH240" s="25">
        <v>4.1282744238503613</v>
      </c>
      <c r="BI240" s="25">
        <v>4.1282744238503613</v>
      </c>
      <c r="BJ240" s="25">
        <v>4.1282744238503613</v>
      </c>
      <c r="BK240" s="25">
        <v>4.1282744238503613</v>
      </c>
      <c r="BL240" s="25">
        <v>4.1282744238503613</v>
      </c>
      <c r="BM240" s="25">
        <v>4.1282744238503613</v>
      </c>
    </row>
    <row r="241" spans="1:65" x14ac:dyDescent="0.25">
      <c r="A241" s="25" t="s">
        <v>1333</v>
      </c>
      <c r="B241" s="25" t="s">
        <v>1332</v>
      </c>
      <c r="C241" s="25" t="s">
        <v>1446</v>
      </c>
      <c r="D241" s="25" t="s">
        <v>1447</v>
      </c>
      <c r="F241" s="25">
        <v>4.3469143211538634</v>
      </c>
      <c r="G241" s="25">
        <v>4.4007699855662805</v>
      </c>
      <c r="H241" s="25">
        <v>4.4595398539939843</v>
      </c>
      <c r="I241" s="25">
        <v>4.515501605841524</v>
      </c>
      <c r="J241" s="25">
        <v>4.567401617635614</v>
      </c>
      <c r="K241" s="25">
        <v>4.6456778673076657</v>
      </c>
      <c r="L241" s="25">
        <v>4.7054004895750676</v>
      </c>
      <c r="M241" s="25">
        <v>4.8035842800029203</v>
      </c>
      <c r="N241" s="25">
        <v>4.8336210984228813</v>
      </c>
      <c r="O241" s="25">
        <v>4.8081474694456858</v>
      </c>
      <c r="P241" s="25">
        <v>4.8759434268810571</v>
      </c>
      <c r="Q241" s="25">
        <v>4.9667057663470491</v>
      </c>
      <c r="R241" s="25">
        <v>5.0435891250069202</v>
      </c>
      <c r="S241" s="25">
        <v>5.1199359378347173</v>
      </c>
      <c r="T241" s="25">
        <v>5.1946115529517813</v>
      </c>
      <c r="U241" s="25">
        <v>5.3564742198479385</v>
      </c>
      <c r="V241" s="25">
        <v>5.5163975171849131</v>
      </c>
      <c r="W241" s="25">
        <v>5.6673950248824081</v>
      </c>
      <c r="X241" s="25">
        <v>5.8070447335755597</v>
      </c>
      <c r="Y241" s="25">
        <v>5.9618304119443319</v>
      </c>
      <c r="Z241" s="25">
        <v>6.0180338220946705</v>
      </c>
      <c r="AA241" s="25">
        <v>6.0797084732048443</v>
      </c>
      <c r="AB241" s="25">
        <v>6.1603881273959349</v>
      </c>
      <c r="AC241" s="25">
        <v>6.2203127081023313</v>
      </c>
      <c r="AD241" s="25">
        <v>6.3289636774680638</v>
      </c>
      <c r="AE241" s="25">
        <v>6.2766380110592097</v>
      </c>
      <c r="AF241" s="25">
        <v>6.261611152319273</v>
      </c>
      <c r="AG241" s="25">
        <v>6.2318807356011243</v>
      </c>
      <c r="AH241" s="25">
        <v>6.2127810935973082</v>
      </c>
      <c r="AI241" s="25">
        <v>6.1948799154272125</v>
      </c>
      <c r="AJ241" s="25">
        <v>6.1721146586680486</v>
      </c>
      <c r="AK241" s="25">
        <v>6.1147492552443792</v>
      </c>
      <c r="AL241" s="25">
        <v>6.0697245758122307</v>
      </c>
      <c r="AM241" s="25">
        <v>6.0346687452161536</v>
      </c>
      <c r="AN241" s="25">
        <v>6.0279136933941597</v>
      </c>
      <c r="AO241" s="25">
        <v>6.0727279036443083</v>
      </c>
      <c r="AP241" s="25">
        <v>6.1341667321896498</v>
      </c>
      <c r="AQ241" s="25">
        <v>6.2088402557604763</v>
      </c>
      <c r="AR241" s="25">
        <v>6.2560551485535134</v>
      </c>
      <c r="AS241" s="25">
        <v>6.299811104272691</v>
      </c>
      <c r="AT241" s="25">
        <v>6.3315195339554329</v>
      </c>
      <c r="AU241" s="25">
        <v>6.3617716748004582</v>
      </c>
      <c r="AV241" s="25">
        <v>6.529778194153633</v>
      </c>
      <c r="AW241" s="25">
        <v>6.6252504816800872</v>
      </c>
      <c r="AX241" s="25">
        <v>6.7511125042383027</v>
      </c>
      <c r="AY241" s="25">
        <v>6.8684145614421315</v>
      </c>
      <c r="AZ241" s="25">
        <v>7.0086993673479556</v>
      </c>
      <c r="BA241" s="25">
        <v>6.9671002256142929</v>
      </c>
      <c r="BB241" s="25">
        <v>6.9556442541471091</v>
      </c>
      <c r="BC241" s="25">
        <v>7.1376401853765303</v>
      </c>
      <c r="BD241" s="25">
        <v>7.2024224410695146</v>
      </c>
      <c r="BE241" s="25">
        <v>7.2767132585356604</v>
      </c>
      <c r="BF241" s="25">
        <v>7.3069836280995855</v>
      </c>
      <c r="BG241" s="25">
        <v>7.240669554770423</v>
      </c>
      <c r="BH241" s="25">
        <v>7.2029696869627369</v>
      </c>
      <c r="BI241" s="25">
        <v>7.1090449994204912</v>
      </c>
      <c r="BJ241" s="25">
        <v>7.199936153583324</v>
      </c>
      <c r="BK241" s="25">
        <v>7.1252306328097879</v>
      </c>
      <c r="BL241" s="25">
        <v>7.0845734837199661</v>
      </c>
      <c r="BM241" s="25">
        <v>7.0635848233798706</v>
      </c>
    </row>
    <row r="242" spans="1:65" x14ac:dyDescent="0.25">
      <c r="A242" s="25" t="s">
        <v>385</v>
      </c>
      <c r="B242" s="25" t="s">
        <v>384</v>
      </c>
      <c r="C242" s="25" t="s">
        <v>1446</v>
      </c>
      <c r="D242" s="25" t="s">
        <v>1447</v>
      </c>
      <c r="F242" s="25">
        <v>4.7074646940147948</v>
      </c>
      <c r="G242" s="25">
        <v>4.7074646940147948</v>
      </c>
      <c r="H242" s="25">
        <v>4.7074646940147948</v>
      </c>
      <c r="I242" s="25">
        <v>4.7074646940147948</v>
      </c>
      <c r="J242" s="25">
        <v>4.7074646940147948</v>
      </c>
      <c r="K242" s="25">
        <v>4.7074646940147948</v>
      </c>
      <c r="L242" s="25">
        <v>4.8419636852723604</v>
      </c>
      <c r="M242" s="25">
        <v>4.8419636852723604</v>
      </c>
      <c r="N242" s="25">
        <v>4.9092131809011432</v>
      </c>
      <c r="O242" s="25">
        <v>5.2454606590450572</v>
      </c>
      <c r="P242" s="25">
        <v>5.2454606590450572</v>
      </c>
      <c r="Q242" s="25">
        <v>5.3799596503026228</v>
      </c>
      <c r="R242" s="25">
        <v>5.7162071284465368</v>
      </c>
      <c r="S242" s="25">
        <v>5.7162071284465368</v>
      </c>
      <c r="T242" s="25">
        <v>5.7162071284465368</v>
      </c>
      <c r="U242" s="25">
        <v>5.9179556153328852</v>
      </c>
      <c r="V242" s="25">
        <v>6.0524546065904499</v>
      </c>
      <c r="W242" s="25">
        <v>6.4559515803631475</v>
      </c>
      <c r="X242" s="25">
        <v>6.7249495628782778</v>
      </c>
      <c r="Y242" s="25">
        <v>6.7249495628782778</v>
      </c>
      <c r="Z242" s="25">
        <v>6.7249495628782778</v>
      </c>
      <c r="AA242" s="25">
        <v>6.7249495628782778</v>
      </c>
      <c r="AB242" s="25">
        <v>6.7249495628782778</v>
      </c>
      <c r="AC242" s="25">
        <v>6.7249495628782778</v>
      </c>
      <c r="AD242" s="25">
        <v>6.7249495628782778</v>
      </c>
      <c r="AE242" s="25">
        <v>6.7249495628782778</v>
      </c>
      <c r="AF242" s="25">
        <v>6.7249495628782778</v>
      </c>
      <c r="AG242" s="25">
        <v>6.7249495628782778</v>
      </c>
      <c r="AH242" s="25">
        <v>6.7249495628782778</v>
      </c>
      <c r="AI242" s="25">
        <v>7.3974445191661058</v>
      </c>
      <c r="AJ242" s="25">
        <v>8.0699394754539338</v>
      </c>
      <c r="AK242" s="25">
        <v>8.0699394754539338</v>
      </c>
      <c r="AL242" s="25">
        <v>8.4061869535978477</v>
      </c>
      <c r="AM242" s="25">
        <v>8.7424344317417617</v>
      </c>
      <c r="AN242" s="25">
        <v>8.7424344317417617</v>
      </c>
      <c r="AO242" s="25">
        <v>8.7424344317417617</v>
      </c>
      <c r="AP242" s="25">
        <v>8.5406859448554133</v>
      </c>
      <c r="AQ242" s="25">
        <v>8.4061869535978477</v>
      </c>
      <c r="AR242" s="25">
        <v>8.0699394754539338</v>
      </c>
      <c r="AS242" s="25">
        <v>8.0699394754539338</v>
      </c>
      <c r="AT242" s="25">
        <v>8.0430396772024206</v>
      </c>
      <c r="AU242" s="25">
        <v>8.0161398789509075</v>
      </c>
      <c r="AV242" s="25">
        <v>7.9892400806993944</v>
      </c>
      <c r="AW242" s="25">
        <v>7.9623402824478813</v>
      </c>
      <c r="AX242" s="25">
        <v>7.9354404841963682</v>
      </c>
      <c r="AY242" s="25">
        <v>7.908540685944855</v>
      </c>
      <c r="AZ242" s="25">
        <v>7.8816408876933419</v>
      </c>
      <c r="BA242" s="25">
        <v>7.8547410894418288</v>
      </c>
      <c r="BB242" s="25">
        <v>7.8278412911903157</v>
      </c>
      <c r="BC242" s="25">
        <v>7.8009414929388026</v>
      </c>
      <c r="BD242" s="25">
        <v>7.7740416946872894</v>
      </c>
      <c r="BE242" s="25">
        <v>7.7471418964357763</v>
      </c>
      <c r="BF242" s="25">
        <v>7.7202420981842641</v>
      </c>
      <c r="BG242" s="25">
        <v>7.693342299932751</v>
      </c>
      <c r="BH242" s="25">
        <v>7.6664425016812379</v>
      </c>
      <c r="BI242" s="25">
        <v>7.6395427034297247</v>
      </c>
      <c r="BJ242" s="25">
        <v>7.6126429051782116</v>
      </c>
      <c r="BK242" s="25">
        <v>7.5857431069266985</v>
      </c>
      <c r="BL242" s="25">
        <v>7.4983187626092809</v>
      </c>
      <c r="BM242" s="25">
        <v>7.4983187626092809</v>
      </c>
    </row>
    <row r="243" spans="1:65" x14ac:dyDescent="0.25">
      <c r="A243" s="25" t="s">
        <v>1335</v>
      </c>
      <c r="B243" s="25" t="s">
        <v>1334</v>
      </c>
      <c r="C243" s="25" t="s">
        <v>1446</v>
      </c>
      <c r="D243" s="25" t="s">
        <v>1447</v>
      </c>
      <c r="F243" s="25">
        <v>5.532787834164548</v>
      </c>
      <c r="G243" s="25">
        <v>5.5220214032016814</v>
      </c>
      <c r="H243" s="25">
        <v>5.5351031956619385</v>
      </c>
      <c r="I243" s="25">
        <v>5.5661290397269729</v>
      </c>
      <c r="J243" s="25">
        <v>5.6066478659313077</v>
      </c>
      <c r="K243" s="25">
        <v>5.5802527448610553</v>
      </c>
      <c r="L243" s="25">
        <v>5.6013225344873092</v>
      </c>
      <c r="M243" s="25">
        <v>5.5790950641123596</v>
      </c>
      <c r="N243" s="25">
        <v>5.5920610884977471</v>
      </c>
      <c r="O243" s="25">
        <v>5.6110470527763496</v>
      </c>
      <c r="P243" s="25">
        <v>5.6831705634200667</v>
      </c>
      <c r="Q243" s="25">
        <v>5.8042639697335945</v>
      </c>
      <c r="R243" s="25">
        <v>5.8793089077000023</v>
      </c>
      <c r="S243" s="25">
        <v>5.8533767388445366</v>
      </c>
      <c r="T243" s="25">
        <v>5.7818317372700836</v>
      </c>
      <c r="U243" s="25">
        <v>5.7653925945134938</v>
      </c>
      <c r="V243" s="25">
        <v>5.6915322207198029</v>
      </c>
      <c r="W243" s="25">
        <v>5.618829533035731</v>
      </c>
      <c r="X243" s="25">
        <v>5.7152647859669923</v>
      </c>
      <c r="Y243" s="25">
        <v>5.4378831941022838</v>
      </c>
      <c r="Z243" s="25">
        <v>5.5284837090410655</v>
      </c>
      <c r="AA243" s="25">
        <v>5.6039347435493729</v>
      </c>
      <c r="AB243" s="25">
        <v>5.58094309741234</v>
      </c>
      <c r="AC243" s="25">
        <v>5.6399410969307429</v>
      </c>
      <c r="AD243" s="25">
        <v>5.6717126345231259</v>
      </c>
      <c r="AE243" s="25">
        <v>5.7108424250282477</v>
      </c>
      <c r="AF243" s="25">
        <v>5.7653925945134938</v>
      </c>
      <c r="AG243" s="25">
        <v>5.7750013892233314</v>
      </c>
      <c r="AH243" s="25">
        <v>5.7480041491470173</v>
      </c>
      <c r="AI243" s="25">
        <v>5.7591642432437435</v>
      </c>
      <c r="AJ243" s="25">
        <v>5.985978105840295</v>
      </c>
      <c r="AK243" s="25">
        <v>6.0996142589882751</v>
      </c>
      <c r="AL243" s="25">
        <v>6.2150587178394803</v>
      </c>
      <c r="AM243" s="25">
        <v>6.1457688888065647</v>
      </c>
      <c r="AN243" s="25">
        <v>6.1382832904217679</v>
      </c>
      <c r="AO243" s="25">
        <v>6.1180770370644781</v>
      </c>
      <c r="AP243" s="25">
        <v>6.0124335488173077</v>
      </c>
      <c r="AQ243" s="25">
        <v>6.0569697334543502</v>
      </c>
      <c r="AR243" s="25">
        <v>5.9810695167355101</v>
      </c>
      <c r="AS243" s="25">
        <v>5.7120232648600586</v>
      </c>
      <c r="AT243" s="25">
        <v>5.7995443347472539</v>
      </c>
      <c r="AU243" s="25">
        <v>5.8444625558004706</v>
      </c>
      <c r="AV243" s="25">
        <v>5.8994319109303026</v>
      </c>
      <c r="AW243" s="25">
        <v>5.8467232634575597</v>
      </c>
      <c r="AX243" s="25">
        <v>5.8694607714313172</v>
      </c>
      <c r="AY243" s="25">
        <v>5.8492296044002101</v>
      </c>
      <c r="AZ243" s="25">
        <v>5.8784780348654397</v>
      </c>
      <c r="BA243" s="25">
        <v>5.6184227891888892</v>
      </c>
      <c r="BB243" s="25">
        <v>5.5882097490871736</v>
      </c>
      <c r="BC243" s="25">
        <v>5.5938674689586652</v>
      </c>
      <c r="BD243" s="25">
        <v>5.5943191056204444</v>
      </c>
      <c r="BE243" s="25">
        <v>5.619633919534559</v>
      </c>
      <c r="BF243" s="25">
        <v>5.6089795702824805</v>
      </c>
      <c r="BG243" s="25">
        <v>5.5485133411804055</v>
      </c>
      <c r="BH243" s="25">
        <v>5.5546489669046073</v>
      </c>
      <c r="BI243" s="25">
        <v>5.6186030939648539</v>
      </c>
      <c r="BJ243" s="25">
        <v>5.7265962312991281</v>
      </c>
      <c r="BK243" s="25">
        <v>5.7303236402613615</v>
      </c>
      <c r="BL243" s="25">
        <v>5.6502585578589342</v>
      </c>
      <c r="BM243" s="25">
        <v>5.7530809242465626</v>
      </c>
    </row>
    <row r="244" spans="1:65" x14ac:dyDescent="0.25">
      <c r="A244" s="25" t="s">
        <v>542</v>
      </c>
      <c r="B244" s="25" t="s">
        <v>251</v>
      </c>
      <c r="C244" s="25" t="s">
        <v>1446</v>
      </c>
      <c r="D244" s="25" t="s">
        <v>1447</v>
      </c>
      <c r="F244" s="25">
        <v>16.666666666666664</v>
      </c>
      <c r="G244" s="25">
        <v>19.444444444444446</v>
      </c>
      <c r="H244" s="25">
        <v>19.444444444444446</v>
      </c>
      <c r="I244" s="25">
        <v>19.444444444444446</v>
      </c>
      <c r="J244" s="25">
        <v>20.833333333333336</v>
      </c>
      <c r="K244" s="25">
        <v>20.833333333333336</v>
      </c>
      <c r="L244" s="25">
        <v>20.833333333333336</v>
      </c>
      <c r="M244" s="25">
        <v>20.833333333333336</v>
      </c>
      <c r="N244" s="25">
        <v>23.611111111111111</v>
      </c>
      <c r="O244" s="25">
        <v>23.611111111111111</v>
      </c>
      <c r="P244" s="25">
        <v>23.611111111111111</v>
      </c>
      <c r="Q244" s="25">
        <v>23.611111111111111</v>
      </c>
      <c r="R244" s="25">
        <v>23.611111111111111</v>
      </c>
      <c r="S244" s="25">
        <v>23.611111111111111</v>
      </c>
      <c r="T244" s="25">
        <v>23.611111111111111</v>
      </c>
      <c r="U244" s="25">
        <v>22.222222222222221</v>
      </c>
      <c r="V244" s="25">
        <v>22.222222222222221</v>
      </c>
      <c r="W244" s="25">
        <v>22.222222222222221</v>
      </c>
      <c r="X244" s="25">
        <v>22.222222222222221</v>
      </c>
      <c r="Y244" s="25">
        <v>22.222222222222221</v>
      </c>
      <c r="Z244" s="25">
        <v>22.222222222222221</v>
      </c>
      <c r="AA244" s="25">
        <v>22.222222222222221</v>
      </c>
      <c r="AB244" s="25">
        <v>22.222222222222221</v>
      </c>
      <c r="AC244" s="25">
        <v>22.222222222222221</v>
      </c>
      <c r="AD244" s="25">
        <v>22.222222222222221</v>
      </c>
      <c r="AE244" s="25">
        <v>22.222222222222221</v>
      </c>
      <c r="AF244" s="25">
        <v>22.222222222222221</v>
      </c>
      <c r="AG244" s="25">
        <v>22.222222222222221</v>
      </c>
      <c r="AH244" s="25">
        <v>22.222222222222221</v>
      </c>
      <c r="AI244" s="25">
        <v>22.222222222222221</v>
      </c>
      <c r="AJ244" s="25">
        <v>22.222222222222221</v>
      </c>
      <c r="AK244" s="25">
        <v>22.222222222222221</v>
      </c>
      <c r="AL244" s="25">
        <v>22.222222222222221</v>
      </c>
      <c r="AM244" s="25">
        <v>22.222222222222221</v>
      </c>
      <c r="AN244" s="25">
        <v>22.222222222222221</v>
      </c>
      <c r="AO244" s="25">
        <v>22.222222222222221</v>
      </c>
      <c r="AP244" s="25">
        <v>20.833333333333336</v>
      </c>
      <c r="AQ244" s="25">
        <v>20.833333333333336</v>
      </c>
      <c r="AR244" s="25">
        <v>20.833333333333336</v>
      </c>
      <c r="AS244" s="25">
        <v>20.833333333333336</v>
      </c>
      <c r="AT244" s="25">
        <v>20.833333333333336</v>
      </c>
      <c r="AU244" s="25">
        <v>20.833333333333336</v>
      </c>
      <c r="AV244" s="25">
        <v>20.833333333333336</v>
      </c>
      <c r="AW244" s="25">
        <v>20.833333333333336</v>
      </c>
      <c r="AX244" s="25">
        <v>20.833333333333336</v>
      </c>
      <c r="AY244" s="25">
        <v>22.222222222222221</v>
      </c>
      <c r="AZ244" s="25">
        <v>22.222222222222221</v>
      </c>
      <c r="BA244" s="25">
        <v>22.222222222222221</v>
      </c>
      <c r="BB244" s="25">
        <v>23.611111111111111</v>
      </c>
      <c r="BC244" s="25">
        <v>23.611111111111111</v>
      </c>
      <c r="BD244" s="25">
        <v>23.611111111111111</v>
      </c>
      <c r="BE244" s="25">
        <v>25</v>
      </c>
      <c r="BF244" s="25">
        <v>25</v>
      </c>
      <c r="BG244" s="25">
        <v>26.388888888888889</v>
      </c>
      <c r="BH244" s="25">
        <v>27.777777777777779</v>
      </c>
      <c r="BI244" s="25">
        <v>27.777777777777779</v>
      </c>
      <c r="BJ244" s="25">
        <v>27.777777777777779</v>
      </c>
      <c r="BK244" s="25">
        <v>27.777777777777779</v>
      </c>
      <c r="BL244" s="25">
        <v>27.777777777777779</v>
      </c>
      <c r="BM244" s="25">
        <v>27.777777777777779</v>
      </c>
    </row>
    <row r="245" spans="1:65" x14ac:dyDescent="0.25">
      <c r="A245" s="25" t="s">
        <v>1337</v>
      </c>
      <c r="B245" s="25" t="s">
        <v>1336</v>
      </c>
      <c r="C245" s="25" t="s">
        <v>1446</v>
      </c>
      <c r="D245" s="25" t="s">
        <v>1447</v>
      </c>
      <c r="F245" s="25">
        <v>42.924311857018836</v>
      </c>
      <c r="G245" s="25">
        <v>43.139410483296061</v>
      </c>
      <c r="H245" s="25">
        <v>43.368109703647242</v>
      </c>
      <c r="I245" s="25">
        <v>43.53654783025538</v>
      </c>
      <c r="J245" s="25">
        <v>43.85124465313568</v>
      </c>
      <c r="K245" s="25">
        <v>43.978671757613142</v>
      </c>
      <c r="L245" s="25">
        <v>44.252148318453933</v>
      </c>
      <c r="M245" s="25">
        <v>44.248172760186165</v>
      </c>
      <c r="N245" s="25">
        <v>43.921758502411386</v>
      </c>
      <c r="O245" s="25">
        <v>44.1165608575321</v>
      </c>
      <c r="P245" s="25">
        <v>43.876562682104108</v>
      </c>
      <c r="Q245" s="25">
        <v>44.057345963333219</v>
      </c>
      <c r="R245" s="25">
        <v>44.442765875398052</v>
      </c>
      <c r="S245" s="25">
        <v>44.401545613358543</v>
      </c>
      <c r="T245" s="25">
        <v>44.537760794006864</v>
      </c>
      <c r="U245" s="25">
        <v>44.525834119203559</v>
      </c>
      <c r="V245" s="25">
        <v>44.576051697322754</v>
      </c>
      <c r="W245" s="25">
        <v>44.942012297866398</v>
      </c>
      <c r="X245" s="25">
        <v>44.94577861622534</v>
      </c>
      <c r="Y245" s="25">
        <v>45.048933891278523</v>
      </c>
      <c r="Z245" s="25">
        <v>44.863547332055155</v>
      </c>
      <c r="AA245" s="25">
        <v>45.339484428679846</v>
      </c>
      <c r="AB245" s="25">
        <v>44.794749250031856</v>
      </c>
      <c r="AC245" s="25">
        <v>45.225490526349269</v>
      </c>
      <c r="AD245" s="25">
        <v>45.120159156244256</v>
      </c>
      <c r="AE245" s="25">
        <v>44.769180133172831</v>
      </c>
      <c r="AF245" s="25">
        <v>44.976871666677475</v>
      </c>
      <c r="AG245" s="25">
        <v>44.691593974978673</v>
      </c>
      <c r="AH245" s="25">
        <v>44.924394297542918</v>
      </c>
      <c r="AI245" s="25">
        <v>44.763405111689124</v>
      </c>
      <c r="AJ245" s="25">
        <v>44.704525001344365</v>
      </c>
      <c r="AK245" s="25">
        <v>44.466681996977321</v>
      </c>
      <c r="AL245" s="25">
        <v>44.46255997077337</v>
      </c>
      <c r="AM245" s="25">
        <v>44.47473744206124</v>
      </c>
      <c r="AN245" s="25">
        <v>44.381343927849997</v>
      </c>
      <c r="AO245" s="25">
        <v>44.205390295623893</v>
      </c>
      <c r="AP245" s="25">
        <v>44.444961318279731</v>
      </c>
      <c r="AQ245" s="25">
        <v>44.450891397822424</v>
      </c>
      <c r="AR245" s="25">
        <v>44.336333995490627</v>
      </c>
      <c r="AS245" s="25">
        <v>44.300312406367141</v>
      </c>
      <c r="AT245" s="25">
        <v>44.21880598328385</v>
      </c>
      <c r="AU245" s="25">
        <v>44.213148725126395</v>
      </c>
      <c r="AV245" s="25">
        <v>44.087641405262929</v>
      </c>
      <c r="AW245" s="25">
        <v>43.87200277009994</v>
      </c>
      <c r="AX245" s="25">
        <v>43.7816643110896</v>
      </c>
      <c r="AY245" s="25">
        <v>43.622429676959314</v>
      </c>
      <c r="AZ245" s="25">
        <v>43.427709425403386</v>
      </c>
      <c r="BA245" s="25">
        <v>43.29853171707839</v>
      </c>
      <c r="BB245" s="25">
        <v>43.269397040042577</v>
      </c>
      <c r="BC245" s="25">
        <v>43.066397509760641</v>
      </c>
      <c r="BD245" s="25">
        <v>43.202072879870599</v>
      </c>
      <c r="BE245" s="25">
        <v>43.129403868875507</v>
      </c>
      <c r="BF245" s="25">
        <v>43.155604118008441</v>
      </c>
      <c r="BG245" s="25">
        <v>43.148833973632492</v>
      </c>
      <c r="BH245" s="25">
        <v>43.149356516489071</v>
      </c>
      <c r="BI245" s="25">
        <v>43.253882419383679</v>
      </c>
      <c r="BJ245" s="25">
        <v>43.204818206193217</v>
      </c>
      <c r="BK245" s="25">
        <v>43.140893402351807</v>
      </c>
      <c r="BL245" s="25">
        <v>43.025554257706823</v>
      </c>
      <c r="BM245" s="25">
        <v>43.125052703076655</v>
      </c>
    </row>
    <row r="246" spans="1:65" x14ac:dyDescent="0.25">
      <c r="A246" s="25" t="s">
        <v>1339</v>
      </c>
      <c r="B246" s="25" t="s">
        <v>1338</v>
      </c>
      <c r="C246" s="25" t="s">
        <v>1446</v>
      </c>
      <c r="D246" s="25" t="s">
        <v>1447</v>
      </c>
      <c r="F246" s="25">
        <v>5.5766129590534685</v>
      </c>
      <c r="G246" s="25">
        <v>5.6439546957681896</v>
      </c>
      <c r="H246" s="25">
        <v>5.8108984722835038</v>
      </c>
      <c r="I246" s="25">
        <v>5.88660960528264</v>
      </c>
      <c r="J246" s="25">
        <v>6.0166390389509514</v>
      </c>
      <c r="K246" s="25">
        <v>6.0315161309348371</v>
      </c>
      <c r="L246" s="25">
        <v>6.0483832144468641</v>
      </c>
      <c r="M246" s="25">
        <v>6.1119393098311381</v>
      </c>
      <c r="N246" s="25">
        <v>6.382073461934489</v>
      </c>
      <c r="O246" s="25">
        <v>6.2736587234814047</v>
      </c>
      <c r="P246" s="25">
        <v>6.247115200313182</v>
      </c>
      <c r="Q246" s="25">
        <v>6.0987312703161729</v>
      </c>
      <c r="R246" s="25">
        <v>6.3161907700721027</v>
      </c>
      <c r="S246" s="25">
        <v>6.1225454997040156</v>
      </c>
      <c r="T246" s="25">
        <v>6.1261635546449646</v>
      </c>
      <c r="U246" s="25">
        <v>6.1592324063229507</v>
      </c>
      <c r="V246" s="25">
        <v>5.9327467627563095</v>
      </c>
      <c r="W246" s="25">
        <v>5.9189010335646302</v>
      </c>
      <c r="X246" s="25">
        <v>5.8798620050792234</v>
      </c>
      <c r="Y246" s="25">
        <v>5.9706849075750998</v>
      </c>
      <c r="Z246" s="25">
        <v>5.8257916803765495</v>
      </c>
      <c r="AA246" s="25">
        <v>5.889769958078773</v>
      </c>
      <c r="AB246" s="25">
        <v>5.9199595755517622</v>
      </c>
      <c r="AC246" s="25">
        <v>6.0848804171468389</v>
      </c>
      <c r="AD246" s="25">
        <v>6.2698288731384428</v>
      </c>
      <c r="AE246" s="25">
        <v>6.4998288761023604</v>
      </c>
      <c r="AF246" s="25">
        <v>6.4991514092305964</v>
      </c>
      <c r="AG246" s="25">
        <v>6.5518668001897415</v>
      </c>
      <c r="AH246" s="25">
        <v>6.5901860201238991</v>
      </c>
      <c r="AI246" s="25">
        <v>6.6476860208648789</v>
      </c>
      <c r="AJ246" s="25">
        <v>6.7814433863588066</v>
      </c>
      <c r="AK246" s="25">
        <v>6.8547791752272724</v>
      </c>
      <c r="AL246" s="25">
        <v>6.9926013419517847</v>
      </c>
      <c r="AM246" s="25">
        <v>7.0718226242687008</v>
      </c>
      <c r="AN246" s="25">
        <v>7.2689231422725733</v>
      </c>
      <c r="AO246" s="25">
        <v>7.3830763101648271</v>
      </c>
      <c r="AP246" s="25">
        <v>7.4302872827908892</v>
      </c>
      <c r="AQ246" s="25">
        <v>7.4525844112078259</v>
      </c>
      <c r="AR246" s="25">
        <v>7.5621477410438773</v>
      </c>
      <c r="AS246" s="25">
        <v>7.5516300678597394</v>
      </c>
      <c r="AT246" s="25">
        <v>7.5279830867008126</v>
      </c>
      <c r="AU246" s="25">
        <v>7.6399666669362416</v>
      </c>
      <c r="AV246" s="25">
        <v>7.9094371600995217</v>
      </c>
      <c r="AW246" s="25">
        <v>7.9083202877277348</v>
      </c>
      <c r="AX246" s="25">
        <v>8.0930442551010628</v>
      </c>
      <c r="AY246" s="25">
        <v>8.1543395064541961</v>
      </c>
      <c r="AZ246" s="25">
        <v>8.2677222942422279</v>
      </c>
      <c r="BA246" s="25">
        <v>8.3891499750591993</v>
      </c>
      <c r="BB246" s="25">
        <v>8.3991082242847046</v>
      </c>
      <c r="BC246" s="25">
        <v>8.5778308367791212</v>
      </c>
      <c r="BD246" s="25">
        <v>8.7538877218223234</v>
      </c>
      <c r="BE246" s="25">
        <v>8.9812912933414815</v>
      </c>
      <c r="BF246" s="25">
        <v>9.083187868210338</v>
      </c>
      <c r="BG246" s="25">
        <v>9.1225107688561078</v>
      </c>
      <c r="BH246" s="25">
        <v>9.1405600106889278</v>
      </c>
      <c r="BI246" s="25">
        <v>9.2102153589405251</v>
      </c>
      <c r="BJ246" s="25">
        <v>9.2675389163127662</v>
      </c>
      <c r="BK246" s="25">
        <v>9.3033213302966864</v>
      </c>
      <c r="BL246" s="25">
        <v>9.3046735553965121</v>
      </c>
      <c r="BM246" s="25">
        <v>9.3212908014751168</v>
      </c>
    </row>
    <row r="247" spans="1:65" x14ac:dyDescent="0.25">
      <c r="A247" s="25" t="s">
        <v>489</v>
      </c>
      <c r="B247" s="25" t="s">
        <v>171</v>
      </c>
      <c r="C247" s="25" t="s">
        <v>1446</v>
      </c>
      <c r="D247" s="25" t="s">
        <v>1447</v>
      </c>
      <c r="F247" s="25">
        <v>11.111111111111111</v>
      </c>
      <c r="G247" s="25">
        <v>11.111111111111111</v>
      </c>
      <c r="H247" s="25">
        <v>11.111111111111111</v>
      </c>
      <c r="I247" s="25">
        <v>11.111111111111111</v>
      </c>
      <c r="J247" s="25">
        <v>11.111111111111111</v>
      </c>
      <c r="K247" s="25">
        <v>11.111111111111111</v>
      </c>
      <c r="L247" s="25">
        <v>11.111111111111111</v>
      </c>
      <c r="M247" s="25">
        <v>11.111111111111111</v>
      </c>
      <c r="N247" s="25">
        <v>11.111111111111111</v>
      </c>
      <c r="O247" s="25">
        <v>11.111111111111111</v>
      </c>
      <c r="P247" s="25">
        <v>11.695906432748536</v>
      </c>
      <c r="Q247" s="25">
        <v>11.695906432748536</v>
      </c>
      <c r="R247" s="25">
        <v>13.450292397660817</v>
      </c>
      <c r="S247" s="25">
        <v>13.64522417153996</v>
      </c>
      <c r="T247" s="25">
        <v>12.670565302144249</v>
      </c>
      <c r="U247" s="25">
        <v>12.670565302144249</v>
      </c>
      <c r="V247" s="25">
        <v>12.670565302144249</v>
      </c>
      <c r="W247" s="25">
        <v>12.670565302144249</v>
      </c>
      <c r="X247" s="25">
        <v>12.670565302144249</v>
      </c>
      <c r="Y247" s="25">
        <v>11.695906432748536</v>
      </c>
      <c r="Z247" s="25">
        <v>10.1364522417154</v>
      </c>
      <c r="AA247" s="25">
        <v>8.7719298245614024</v>
      </c>
      <c r="AB247" s="25">
        <v>7.4074074074074066</v>
      </c>
      <c r="AC247" s="25">
        <v>7.4074074074074066</v>
      </c>
      <c r="AD247" s="25">
        <v>6.8226120857699799</v>
      </c>
      <c r="AE247" s="25">
        <v>6.8226120857699799</v>
      </c>
      <c r="AF247" s="25">
        <v>6.8226120857699799</v>
      </c>
      <c r="AG247" s="25">
        <v>7.0175438596491224</v>
      </c>
      <c r="AH247" s="25">
        <v>7.0175438596491224</v>
      </c>
      <c r="AI247" s="25">
        <v>7.0175438596491224</v>
      </c>
      <c r="AJ247" s="25">
        <v>7.7972709551656916</v>
      </c>
      <c r="AK247" s="25">
        <v>7.7972709551656916</v>
      </c>
      <c r="AL247" s="25">
        <v>7.7972709551656916</v>
      </c>
      <c r="AM247" s="25">
        <v>7.7972709551656916</v>
      </c>
      <c r="AN247" s="25">
        <v>7.7972709551656916</v>
      </c>
      <c r="AO247" s="25">
        <v>7.7972709551656916</v>
      </c>
      <c r="AP247" s="25">
        <v>6.8226120857699799</v>
      </c>
      <c r="AQ247" s="25">
        <v>6.8226120857699799</v>
      </c>
      <c r="AR247" s="25">
        <v>6.8226120857699799</v>
      </c>
      <c r="AS247" s="25">
        <v>6.8226120857699799</v>
      </c>
      <c r="AT247" s="25">
        <v>5.8479532163742682</v>
      </c>
      <c r="AU247" s="25">
        <v>5.8479532163742682</v>
      </c>
      <c r="AV247" s="25">
        <v>5.8479532163742682</v>
      </c>
      <c r="AW247" s="25">
        <v>5.0682261208577</v>
      </c>
      <c r="AX247" s="25">
        <v>4.8732943469785575</v>
      </c>
      <c r="AY247" s="25">
        <v>4.8732943469785575</v>
      </c>
      <c r="AZ247" s="25">
        <v>4.8732943469785575</v>
      </c>
      <c r="BA247" s="25">
        <v>4.8732943469785575</v>
      </c>
      <c r="BB247" s="25">
        <v>4.8732943469785575</v>
      </c>
      <c r="BC247" s="25">
        <v>4.8732943469785575</v>
      </c>
      <c r="BD247" s="25">
        <v>4.8732943469785575</v>
      </c>
      <c r="BE247" s="25">
        <v>4.8732943469785575</v>
      </c>
      <c r="BF247" s="25">
        <v>4.8732943469785575</v>
      </c>
      <c r="BG247" s="25">
        <v>4.8732943469785575</v>
      </c>
      <c r="BH247" s="25">
        <v>4.8732943469785575</v>
      </c>
      <c r="BI247" s="25">
        <v>4.8732943469785575</v>
      </c>
      <c r="BJ247" s="25">
        <v>4.8732943469785575</v>
      </c>
      <c r="BK247" s="25">
        <v>4.8732943469785575</v>
      </c>
      <c r="BL247" s="25">
        <v>4.8732943469785575</v>
      </c>
      <c r="BM247" s="25">
        <v>4.8732943469785575</v>
      </c>
    </row>
    <row r="248" spans="1:65" x14ac:dyDescent="0.25">
      <c r="A248" s="25" t="s">
        <v>326</v>
      </c>
      <c r="B248" s="25" t="s">
        <v>117</v>
      </c>
      <c r="C248" s="25" t="s">
        <v>1446</v>
      </c>
      <c r="D248" s="25" t="s">
        <v>1447</v>
      </c>
      <c r="F248" s="25">
        <v>19.953656024716786</v>
      </c>
      <c r="G248" s="25">
        <v>19.953656024716786</v>
      </c>
      <c r="H248" s="25">
        <v>19.953656024716786</v>
      </c>
      <c r="I248" s="25">
        <v>20.468589083419158</v>
      </c>
      <c r="J248" s="25">
        <v>20.468589083419158</v>
      </c>
      <c r="K248" s="25">
        <v>20.468589083419158</v>
      </c>
      <c r="L248" s="25">
        <v>20.468589083419158</v>
      </c>
      <c r="M248" s="25">
        <v>20.468589083419158</v>
      </c>
      <c r="N248" s="25">
        <v>20.507209062821833</v>
      </c>
      <c r="O248" s="25">
        <v>20.552265705458289</v>
      </c>
      <c r="P248" s="25">
        <v>20.59732234809475</v>
      </c>
      <c r="Q248" s="25">
        <v>20.790422245108136</v>
      </c>
      <c r="R248" s="25">
        <v>21.176622039134912</v>
      </c>
      <c r="S248" s="25">
        <v>21.498455200823894</v>
      </c>
      <c r="T248" s="25">
        <v>21.949021627188465</v>
      </c>
      <c r="U248" s="25">
        <v>22.399588053553039</v>
      </c>
      <c r="V248" s="25">
        <v>22.70211122554068</v>
      </c>
      <c r="W248" s="25">
        <v>21.968331616889806</v>
      </c>
      <c r="X248" s="25">
        <v>21.923274974253349</v>
      </c>
      <c r="Y248" s="25">
        <v>20.53939237899073</v>
      </c>
      <c r="Z248" s="25">
        <v>20.40422245108136</v>
      </c>
      <c r="AA248" s="25">
        <v>20.339855818743562</v>
      </c>
      <c r="AB248" s="25">
        <v>20.21112255406797</v>
      </c>
      <c r="AC248" s="25">
        <v>20.082389289392381</v>
      </c>
      <c r="AD248" s="25">
        <v>19.760556127703399</v>
      </c>
      <c r="AE248" s="25">
        <v>19.503089598352215</v>
      </c>
      <c r="AF248" s="25">
        <v>19.181256436663233</v>
      </c>
      <c r="AG248" s="25">
        <v>18.89804325437693</v>
      </c>
      <c r="AH248" s="25">
        <v>18.730690010298662</v>
      </c>
      <c r="AI248" s="25">
        <v>18.724253347064881</v>
      </c>
      <c r="AJ248" s="25">
        <v>18.717816683831103</v>
      </c>
      <c r="AK248" s="25">
        <v>18.717816683831103</v>
      </c>
      <c r="AL248" s="25">
        <v>19.226313079299693</v>
      </c>
      <c r="AM248" s="25">
        <v>18.215756951596294</v>
      </c>
      <c r="AN248" s="25">
        <v>18.292996910401648</v>
      </c>
      <c r="AO248" s="25">
        <v>18.312306900102985</v>
      </c>
      <c r="AP248" s="25">
        <v>18.312306900102985</v>
      </c>
      <c r="AQ248" s="25">
        <v>18.531153450051495</v>
      </c>
      <c r="AR248" s="25">
        <v>18.724253347064881</v>
      </c>
      <c r="AS248" s="25">
        <v>18.4346035015448</v>
      </c>
      <c r="AT248" s="25">
        <v>17.855303810504637</v>
      </c>
      <c r="AU248" s="25">
        <v>17.835993820803296</v>
      </c>
      <c r="AV248" s="25">
        <v>17.958290422245106</v>
      </c>
      <c r="AW248" s="25">
        <v>17.964727085478888</v>
      </c>
      <c r="AX248" s="25">
        <v>17.57209062821833</v>
      </c>
      <c r="AY248" s="25">
        <v>17.784500514933058</v>
      </c>
      <c r="AZ248" s="25">
        <v>17.591400617919671</v>
      </c>
      <c r="BA248" s="25">
        <v>18.247940267765188</v>
      </c>
      <c r="BB248" s="25">
        <v>17.4240473738414</v>
      </c>
      <c r="BC248" s="25">
        <v>18.170700308959837</v>
      </c>
      <c r="BD248" s="25">
        <v>18.273686920700307</v>
      </c>
      <c r="BE248" s="25">
        <v>18.331616889804327</v>
      </c>
      <c r="BF248" s="25">
        <v>18.363800205973224</v>
      </c>
      <c r="BG248" s="25">
        <v>16.658084449021626</v>
      </c>
      <c r="BH248" s="25">
        <v>16.542224510813593</v>
      </c>
      <c r="BI248" s="25">
        <v>16.503604531410918</v>
      </c>
      <c r="BJ248" s="25">
        <v>16.78038105046344</v>
      </c>
      <c r="BK248" s="25">
        <v>16.539006179196704</v>
      </c>
      <c r="BL248" s="25">
        <v>16.703141091658086</v>
      </c>
      <c r="BM248" s="25">
        <v>16.703141091658086</v>
      </c>
    </row>
    <row r="249" spans="1:65" x14ac:dyDescent="0.25">
      <c r="A249" s="25" t="s">
        <v>402</v>
      </c>
      <c r="B249" s="25" t="s">
        <v>1340</v>
      </c>
      <c r="C249" s="25" t="s">
        <v>1446</v>
      </c>
      <c r="D249" s="25" t="s">
        <v>1447</v>
      </c>
      <c r="F249" s="25">
        <v>29.901381183165938</v>
      </c>
      <c r="G249" s="25">
        <v>30.05470160986448</v>
      </c>
      <c r="H249" s="25">
        <v>31.04738640645505</v>
      </c>
      <c r="I249" s="25">
        <v>30.955134285305924</v>
      </c>
      <c r="J249" s="25">
        <v>30.977222821355717</v>
      </c>
      <c r="K249" s="25">
        <v>31.183815599703752</v>
      </c>
      <c r="L249" s="25">
        <v>30.970726193105779</v>
      </c>
      <c r="M249" s="25">
        <v>31.303353559502618</v>
      </c>
      <c r="N249" s="25">
        <v>32.783285474838557</v>
      </c>
      <c r="O249" s="25">
        <v>32.21418084014396</v>
      </c>
      <c r="P249" s="25">
        <v>32.454556085391687</v>
      </c>
      <c r="Q249" s="25">
        <v>33.227654847134339</v>
      </c>
      <c r="R249" s="25">
        <v>33.188675077634706</v>
      </c>
      <c r="S249" s="25">
        <v>32.692332679339422</v>
      </c>
      <c r="T249" s="25">
        <v>32.363603289892545</v>
      </c>
      <c r="U249" s="25">
        <v>32.303834309993114</v>
      </c>
      <c r="V249" s="25">
        <v>32.564998765640638</v>
      </c>
      <c r="W249" s="25">
        <v>32.64295830463989</v>
      </c>
      <c r="X249" s="25">
        <v>33.494016605381802</v>
      </c>
      <c r="Y249" s="25">
        <v>32.943102529787041</v>
      </c>
      <c r="Z249" s="25">
        <v>33.110715538635446</v>
      </c>
      <c r="AA249" s="25">
        <v>31.442381404051297</v>
      </c>
      <c r="AB249" s="25">
        <v>30.78882060210751</v>
      </c>
      <c r="AC249" s="25">
        <v>31.836077075997558</v>
      </c>
      <c r="AD249" s="25">
        <v>31.956914361446408</v>
      </c>
      <c r="AE249" s="25">
        <v>31.908839312396864</v>
      </c>
      <c r="AF249" s="25">
        <v>32.436365526291851</v>
      </c>
      <c r="AG249" s="25">
        <v>32.20508556059405</v>
      </c>
      <c r="AH249" s="25">
        <v>32.327222171692895</v>
      </c>
      <c r="AI249" s="25">
        <v>32.024479295245769</v>
      </c>
      <c r="AJ249" s="25">
        <v>32.049166482595531</v>
      </c>
      <c r="AK249" s="25">
        <v>31.85166898379741</v>
      </c>
      <c r="AL249" s="25">
        <v>31.808791237347815</v>
      </c>
      <c r="AM249" s="25">
        <v>32.099840182945051</v>
      </c>
      <c r="AN249" s="25">
        <v>32.033574574795679</v>
      </c>
      <c r="AO249" s="25">
        <v>31.85166898379741</v>
      </c>
      <c r="AP249" s="25">
        <v>31.569715317750084</v>
      </c>
      <c r="AQ249" s="25">
        <v>31.754219560048334</v>
      </c>
      <c r="AR249" s="25">
        <v>31.54632745605031</v>
      </c>
      <c r="AS249" s="25">
        <v>30.957732936605904</v>
      </c>
      <c r="AT249" s="25">
        <v>30.925249795356208</v>
      </c>
      <c r="AU249" s="25">
        <v>31.176019645803827</v>
      </c>
      <c r="AV249" s="25">
        <v>30.367839091511506</v>
      </c>
      <c r="AW249" s="25">
        <v>31.016202590855347</v>
      </c>
      <c r="AX249" s="25">
        <v>30.962930239205853</v>
      </c>
      <c r="AY249" s="25">
        <v>29.859802762366332</v>
      </c>
      <c r="AZ249" s="25">
        <v>28.557878461078701</v>
      </c>
      <c r="BA249" s="25">
        <v>28.006964385483933</v>
      </c>
      <c r="BB249" s="25">
        <v>27.741901952886451</v>
      </c>
      <c r="BC249" s="25">
        <v>27.784779699336042</v>
      </c>
      <c r="BD249" s="25">
        <v>26.686849525096473</v>
      </c>
      <c r="BE249" s="25">
        <v>26.736223899796009</v>
      </c>
      <c r="BF249" s="25">
        <v>26.732325922846044</v>
      </c>
      <c r="BG249" s="25">
        <v>26.894741629094497</v>
      </c>
      <c r="BH249" s="25">
        <v>26.831074672245101</v>
      </c>
      <c r="BI249" s="25">
        <v>26.482855398048411</v>
      </c>
      <c r="BJ249" s="25">
        <v>25.983914348453151</v>
      </c>
      <c r="BK249" s="25">
        <v>25.626599794706546</v>
      </c>
      <c r="BL249" s="25">
        <v>25.440796226758312</v>
      </c>
      <c r="BM249" s="25">
        <v>25.448592180658235</v>
      </c>
    </row>
    <row r="250" spans="1:65" x14ac:dyDescent="0.25">
      <c r="A250" s="25" t="s">
        <v>543</v>
      </c>
      <c r="B250" s="25" t="s">
        <v>261</v>
      </c>
      <c r="C250" s="25" t="s">
        <v>1446</v>
      </c>
      <c r="D250" s="25" t="s">
        <v>1447</v>
      </c>
    </row>
    <row r="251" spans="1:65" x14ac:dyDescent="0.25">
      <c r="A251" s="25" t="s">
        <v>308</v>
      </c>
      <c r="B251" s="25" t="s">
        <v>141</v>
      </c>
      <c r="C251" s="25" t="s">
        <v>1446</v>
      </c>
      <c r="D251" s="25" t="s">
        <v>1447</v>
      </c>
      <c r="F251" s="25">
        <v>5.8703996387446375</v>
      </c>
      <c r="G251" s="25">
        <v>5.7010611876270039</v>
      </c>
      <c r="H251" s="25">
        <v>6.8864303454504405</v>
      </c>
      <c r="I251" s="25">
        <v>6.7735380447053517</v>
      </c>
      <c r="J251" s="25">
        <v>6.7735380447053517</v>
      </c>
      <c r="K251" s="25">
        <v>6.7735380447053517</v>
      </c>
      <c r="L251" s="25">
        <v>6.7735380447053517</v>
      </c>
      <c r="M251" s="25">
        <v>6.7735380447053517</v>
      </c>
      <c r="N251" s="25">
        <v>6.7735380447053517</v>
      </c>
      <c r="O251" s="25">
        <v>7.9024610521562426</v>
      </c>
      <c r="P251" s="25">
        <v>7.9024610521562426</v>
      </c>
      <c r="Q251" s="25">
        <v>7.9024610521562426</v>
      </c>
      <c r="R251" s="25">
        <v>7.9024610521562426</v>
      </c>
      <c r="S251" s="25">
        <v>7.9024610521562426</v>
      </c>
      <c r="T251" s="25">
        <v>7.9024610521562426</v>
      </c>
      <c r="U251" s="25">
        <v>7.9024610521562426</v>
      </c>
      <c r="V251" s="25">
        <v>7.9024610521562426</v>
      </c>
      <c r="W251" s="25">
        <v>9.0313840596071344</v>
      </c>
      <c r="X251" s="25">
        <v>9.0313840596071344</v>
      </c>
      <c r="Y251" s="25">
        <v>9.0313840596071344</v>
      </c>
      <c r="Z251" s="25">
        <v>9.0313840596071344</v>
      </c>
      <c r="AA251" s="25">
        <v>9.0313840596071344</v>
      </c>
      <c r="AB251" s="25">
        <v>9.0313840596071344</v>
      </c>
      <c r="AC251" s="25">
        <v>9.0313840596071344</v>
      </c>
      <c r="AD251" s="25">
        <v>10.160307067058026</v>
      </c>
      <c r="AE251" s="25">
        <v>10.160307067058026</v>
      </c>
      <c r="AF251" s="25">
        <v>10.160307067058026</v>
      </c>
      <c r="AG251" s="25">
        <v>10.160307067058026</v>
      </c>
      <c r="AH251" s="25">
        <v>10.160307067058026</v>
      </c>
      <c r="AI251" s="25">
        <v>10.160307067058026</v>
      </c>
      <c r="AJ251" s="25">
        <v>10.16369383608038</v>
      </c>
      <c r="AK251" s="25">
        <v>9.9345224655678486</v>
      </c>
      <c r="AL251" s="25">
        <v>10.047414766312937</v>
      </c>
      <c r="AM251" s="25">
        <v>10.047414766312937</v>
      </c>
      <c r="AN251" s="25">
        <v>10.047414766312937</v>
      </c>
      <c r="AO251" s="25">
        <v>10.160307067058026</v>
      </c>
      <c r="AP251" s="25">
        <v>10.056446150372544</v>
      </c>
      <c r="AQ251" s="25">
        <v>9.8498532400090308</v>
      </c>
      <c r="AR251" s="25">
        <v>9.8216301648227589</v>
      </c>
      <c r="AS251" s="25">
        <v>9.7087378640776691</v>
      </c>
      <c r="AT251" s="25">
        <v>9.6297132535561083</v>
      </c>
      <c r="AU251" s="25">
        <v>9.7087378640776691</v>
      </c>
      <c r="AV251" s="25">
        <v>9.6410024836306167</v>
      </c>
      <c r="AW251" s="25">
        <v>10.269925491081509</v>
      </c>
      <c r="AX251" s="25">
        <v>10.8988484985324</v>
      </c>
      <c r="AY251" s="25">
        <v>11.527771505983292</v>
      </c>
      <c r="AZ251" s="25">
        <v>12.156694513434184</v>
      </c>
      <c r="BA251" s="25">
        <v>12.785843305486566</v>
      </c>
      <c r="BB251" s="25">
        <v>12.990629939038156</v>
      </c>
      <c r="BC251" s="25">
        <v>13.19541657258975</v>
      </c>
      <c r="BD251" s="25">
        <v>13.400203206141342</v>
      </c>
      <c r="BE251" s="25">
        <v>13.604989839692932</v>
      </c>
      <c r="BF251" s="25">
        <v>13.809776473244526</v>
      </c>
      <c r="BG251" s="25">
        <v>14.014563106796116</v>
      </c>
      <c r="BH251" s="25">
        <v>14.21934974034771</v>
      </c>
      <c r="BI251" s="25">
        <v>14.424136373899298</v>
      </c>
      <c r="BJ251" s="25">
        <v>14.628923007450892</v>
      </c>
      <c r="BK251" s="25">
        <v>14.833709641002486</v>
      </c>
      <c r="BL251" s="25">
        <v>15.038496274554076</v>
      </c>
      <c r="BM251" s="25">
        <v>15.243282908105668</v>
      </c>
    </row>
    <row r="252" spans="1:65" x14ac:dyDescent="0.25">
      <c r="A252" s="25" t="s">
        <v>306</v>
      </c>
      <c r="B252" s="25" t="s">
        <v>178</v>
      </c>
      <c r="C252" s="25" t="s">
        <v>1446</v>
      </c>
      <c r="D252" s="25" t="s">
        <v>1447</v>
      </c>
      <c r="F252" s="25">
        <v>15.764976727891497</v>
      </c>
      <c r="G252" s="25">
        <v>16.015214453731044</v>
      </c>
      <c r="H252" s="25">
        <v>16.360542515389621</v>
      </c>
      <c r="I252" s="25">
        <v>18.942995846053751</v>
      </c>
      <c r="J252" s="25">
        <v>18.857915019268304</v>
      </c>
      <c r="K252" s="25">
        <v>18.897953055402635</v>
      </c>
      <c r="L252" s="25">
        <v>18.877934037335471</v>
      </c>
      <c r="M252" s="25">
        <v>18.917972073469798</v>
      </c>
      <c r="N252" s="25">
        <v>18.917972073469798</v>
      </c>
      <c r="O252" s="25">
        <v>18.917972073469798</v>
      </c>
      <c r="P252" s="25">
        <v>19.018067163805615</v>
      </c>
      <c r="Q252" s="25">
        <v>19.268304889645162</v>
      </c>
      <c r="R252" s="25">
        <v>19.518542615484709</v>
      </c>
      <c r="S252" s="25">
        <v>19.768780341324259</v>
      </c>
      <c r="T252" s="25">
        <v>20.14413693008358</v>
      </c>
      <c r="U252" s="25">
        <v>20.379360392372753</v>
      </c>
      <c r="V252" s="25">
        <v>20.134127421049996</v>
      </c>
      <c r="W252" s="25">
        <v>20.419398428507083</v>
      </c>
      <c r="X252" s="25">
        <v>20.419398428507083</v>
      </c>
      <c r="Y252" s="25">
        <v>20.419398428507083</v>
      </c>
      <c r="Z252" s="25">
        <v>20.61958860917872</v>
      </c>
      <c r="AA252" s="25">
        <v>20.919873880186177</v>
      </c>
      <c r="AB252" s="25">
        <v>23.021870777238377</v>
      </c>
      <c r="AC252" s="25">
        <v>24.022821680596568</v>
      </c>
      <c r="AD252" s="25">
        <v>24.523297132275662</v>
      </c>
      <c r="AE252" s="25">
        <v>25.023772583954756</v>
      </c>
      <c r="AF252" s="25">
        <v>25.023772583954756</v>
      </c>
      <c r="AG252" s="25">
        <v>25.023772583954756</v>
      </c>
      <c r="AH252" s="25">
        <v>25.023772583954756</v>
      </c>
      <c r="AI252" s="25">
        <v>25.023772583954756</v>
      </c>
      <c r="AJ252" s="25">
        <v>25.12386767429058</v>
      </c>
      <c r="AK252" s="25">
        <v>25.223962764626396</v>
      </c>
      <c r="AL252" s="25">
        <v>25.223962764626396</v>
      </c>
      <c r="AM252" s="25">
        <v>25.324057854962213</v>
      </c>
      <c r="AN252" s="25">
        <v>25.324057854962213</v>
      </c>
      <c r="AO252" s="25">
        <v>25.324057854962213</v>
      </c>
      <c r="AP252" s="25">
        <v>25.324057854962213</v>
      </c>
      <c r="AQ252" s="25">
        <v>25.424152945298033</v>
      </c>
      <c r="AR252" s="25">
        <v>25.52424803563385</v>
      </c>
      <c r="AS252" s="25">
        <v>26.525198938992045</v>
      </c>
      <c r="AT252" s="25">
        <v>27.025674390671139</v>
      </c>
      <c r="AU252" s="25">
        <v>28.02662529402933</v>
      </c>
      <c r="AV252" s="25">
        <v>29.277813923227065</v>
      </c>
      <c r="AW252" s="25">
        <v>29.778289374906159</v>
      </c>
      <c r="AX252" s="25">
        <v>29.778289374906159</v>
      </c>
      <c r="AY252" s="25">
        <v>30.529002552424807</v>
      </c>
      <c r="AZ252" s="25">
        <v>31.279715729943447</v>
      </c>
      <c r="BA252" s="25">
        <v>32.280666633301635</v>
      </c>
      <c r="BB252" s="25">
        <v>33.031379810820276</v>
      </c>
      <c r="BC252" s="25">
        <v>33.6624775583483</v>
      </c>
      <c r="BD252" s="25">
        <v>34.161180929583082</v>
      </c>
      <c r="BE252" s="25">
        <v>34.410532615200481</v>
      </c>
      <c r="BF252" s="25">
        <v>34.410532615200481</v>
      </c>
      <c r="BG252" s="25">
        <v>34.410532615200481</v>
      </c>
      <c r="BH252" s="25">
        <v>34.410532615200481</v>
      </c>
      <c r="BI252" s="25">
        <v>34.410532615200481</v>
      </c>
      <c r="BJ252" s="25">
        <v>34.410532615200481</v>
      </c>
      <c r="BK252" s="25">
        <v>34.410532615200481</v>
      </c>
      <c r="BL252" s="25">
        <v>34.410532615200481</v>
      </c>
      <c r="BM252" s="25">
        <v>34.410532615200481</v>
      </c>
    </row>
    <row r="253" spans="1:65" x14ac:dyDescent="0.25">
      <c r="A253" s="25" t="s">
        <v>416</v>
      </c>
      <c r="B253" s="25" t="s">
        <v>87</v>
      </c>
      <c r="C253" s="25" t="s">
        <v>1446</v>
      </c>
      <c r="D253" s="25" t="s">
        <v>1447</v>
      </c>
      <c r="AK253" s="25">
        <v>57.585224820919997</v>
      </c>
      <c r="AL253" s="25">
        <v>57.536894795891946</v>
      </c>
      <c r="AM253" s="25">
        <v>57.462673686027443</v>
      </c>
      <c r="AN253" s="25">
        <v>57.454043324415295</v>
      </c>
      <c r="AO253" s="25">
        <v>57.286614309139551</v>
      </c>
      <c r="AP253" s="25">
        <v>57.100198498317077</v>
      </c>
      <c r="AQ253" s="25">
        <v>56.715284370415119</v>
      </c>
      <c r="AR253" s="25">
        <v>56.390782773798222</v>
      </c>
      <c r="AS253" s="25">
        <v>56.207819107620608</v>
      </c>
      <c r="AT253" s="25">
        <v>56.161215154914991</v>
      </c>
      <c r="AU253" s="25">
        <v>56.174267269651665</v>
      </c>
      <c r="AV253" s="25">
        <v>56.063796734214797</v>
      </c>
      <c r="AW253" s="25">
        <v>56.0672489384472</v>
      </c>
      <c r="AX253" s="25">
        <v>56.01159860540578</v>
      </c>
      <c r="AY253" s="25">
        <v>56.00317591825462</v>
      </c>
      <c r="AZ253" s="25">
        <v>55.98536240139471</v>
      </c>
      <c r="BA253" s="25">
        <v>56.055375267555064</v>
      </c>
      <c r="BB253" s="25">
        <v>56.062279914382387</v>
      </c>
      <c r="BC253" s="25">
        <v>56.060553752675546</v>
      </c>
      <c r="BD253" s="25">
        <v>56.098529310225786</v>
      </c>
      <c r="BE253" s="25">
        <v>56.131326382655523</v>
      </c>
      <c r="BF253" s="25">
        <v>56.578402264724161</v>
      </c>
      <c r="BG253" s="25">
        <v>56.569248562895957</v>
      </c>
      <c r="BH253" s="25">
        <v>56.57787981839838</v>
      </c>
      <c r="BI253" s="25">
        <v>56.579606069498865</v>
      </c>
      <c r="BJ253" s="25">
        <v>56.573450716381842</v>
      </c>
      <c r="BK253" s="25">
        <v>56.763893683120472</v>
      </c>
      <c r="BL253" s="25">
        <v>56.82430100103555</v>
      </c>
      <c r="BM253" s="25">
        <v>56.82430100103555</v>
      </c>
    </row>
    <row r="254" spans="1:65" x14ac:dyDescent="0.25">
      <c r="A254" s="25" t="s">
        <v>1341</v>
      </c>
      <c r="B254" s="25" t="s">
        <v>563</v>
      </c>
      <c r="C254" s="25" t="s">
        <v>1446</v>
      </c>
      <c r="D254" s="25" t="s">
        <v>1447</v>
      </c>
      <c r="AK254" s="25">
        <v>9.1326078642919519</v>
      </c>
      <c r="AL254" s="25">
        <v>9.0501783340851176</v>
      </c>
      <c r="AM254" s="25">
        <v>8.9932908253264792</v>
      </c>
      <c r="AN254" s="25">
        <v>8.9440020159916926</v>
      </c>
      <c r="AO254" s="25">
        <v>8.8965828035563757</v>
      </c>
      <c r="AP254" s="25">
        <v>8.9122529241990875</v>
      </c>
      <c r="AQ254" s="25">
        <v>8.8866083732629857</v>
      </c>
      <c r="AR254" s="25">
        <v>8.8786682800842254</v>
      </c>
      <c r="AS254" s="25">
        <v>8.8352026704828948</v>
      </c>
      <c r="AT254" s="25">
        <v>8.8297994805090809</v>
      </c>
      <c r="AU254" s="25">
        <v>8.8257719391047083</v>
      </c>
      <c r="AV254" s="25">
        <v>8.8469112700008328</v>
      </c>
      <c r="AW254" s="25">
        <v>8.8765543517413317</v>
      </c>
      <c r="AX254" s="25">
        <v>8.9237807650218084</v>
      </c>
      <c r="AY254" s="25">
        <v>8.9727194431380486</v>
      </c>
      <c r="AZ254" s="25">
        <v>8.9964819800121987</v>
      </c>
      <c r="BA254" s="25">
        <v>8.9584488041835204</v>
      </c>
      <c r="BB254" s="25">
        <v>8.9470898134718073</v>
      </c>
      <c r="BC254" s="25">
        <v>9.0147407230264598</v>
      </c>
      <c r="BD254" s="25">
        <v>9.009122327820533</v>
      </c>
      <c r="BE254" s="25">
        <v>9.041916640936364</v>
      </c>
      <c r="BF254" s="25">
        <v>9.0575536334649307</v>
      </c>
      <c r="BG254" s="25">
        <v>9.0414998436469567</v>
      </c>
      <c r="BH254" s="25">
        <v>9.0252831192567307</v>
      </c>
      <c r="BI254" s="25">
        <v>8.9892223481697719</v>
      </c>
      <c r="BJ254" s="25">
        <v>9.0198612672195733</v>
      </c>
      <c r="BK254" s="25">
        <v>8.9834852532691905</v>
      </c>
      <c r="BL254" s="25">
        <v>8.9595309491458242</v>
      </c>
      <c r="BM254" s="25">
        <v>8.9551126991457579</v>
      </c>
    </row>
    <row r="255" spans="1:65" x14ac:dyDescent="0.25">
      <c r="A255" s="25" t="s">
        <v>514</v>
      </c>
      <c r="B255" s="25" t="s">
        <v>150</v>
      </c>
      <c r="C255" s="25" t="s">
        <v>1446</v>
      </c>
      <c r="D255" s="25" t="s">
        <v>1447</v>
      </c>
      <c r="F255" s="25">
        <v>14.021254713747</v>
      </c>
      <c r="G255" s="25">
        <v>13.689864015541081</v>
      </c>
      <c r="H255" s="25">
        <v>13.358473317335163</v>
      </c>
      <c r="I255" s="25">
        <v>13.032796251856931</v>
      </c>
      <c r="J255" s="25">
        <v>12.701405553651011</v>
      </c>
      <c r="K255" s="25">
        <v>12.375728488172779</v>
      </c>
      <c r="L255" s="25">
        <v>11.958633299051536</v>
      </c>
      <c r="M255" s="25">
        <v>11.541538109930293</v>
      </c>
      <c r="N255" s="25">
        <v>11.118729288081362</v>
      </c>
      <c r="O255" s="25">
        <v>10.30739344074963</v>
      </c>
      <c r="P255" s="25">
        <v>10.078848131642099</v>
      </c>
      <c r="Q255" s="25">
        <v>9.8445891898068787</v>
      </c>
      <c r="R255" s="25">
        <v>9.6217575134270366</v>
      </c>
      <c r="S255" s="25">
        <v>9.3932122043195072</v>
      </c>
      <c r="T255" s="25">
        <v>9.1646668952119761</v>
      </c>
      <c r="U255" s="25">
        <v>8.936121586104445</v>
      </c>
      <c r="V255" s="25">
        <v>8.7075762769969138</v>
      </c>
      <c r="W255" s="25">
        <v>8.4790309678893845</v>
      </c>
      <c r="X255" s="25">
        <v>8.2447720260541644</v>
      </c>
      <c r="Y255" s="25">
        <v>8.016226716946635</v>
      </c>
      <c r="Z255" s="25">
        <v>7.9248085933036228</v>
      </c>
      <c r="AA255" s="25">
        <v>7.8276768369329215</v>
      </c>
      <c r="AB255" s="25">
        <v>7.7362587132899092</v>
      </c>
      <c r="AC255" s="25">
        <v>7.6448405896468978</v>
      </c>
      <c r="AD255" s="25">
        <v>7.5534224660038856</v>
      </c>
      <c r="AE255" s="25">
        <v>7.4734316078162504</v>
      </c>
      <c r="AF255" s="25">
        <v>7.3762998514455491</v>
      </c>
      <c r="AG255" s="25">
        <v>7.284881727802536</v>
      </c>
      <c r="AH255" s="25">
        <v>7.1820363387041484</v>
      </c>
      <c r="AI255" s="25">
        <v>7.0906182150611352</v>
      </c>
      <c r="AJ255" s="25">
        <v>7.1648954405210841</v>
      </c>
      <c r="AK255" s="25">
        <v>7.2391726659810303</v>
      </c>
      <c r="AL255" s="25">
        <v>7.3134498914409773</v>
      </c>
      <c r="AM255" s="25">
        <v>7.3877271169009262</v>
      </c>
      <c r="AN255" s="25">
        <v>7.4620043423608724</v>
      </c>
      <c r="AO255" s="25">
        <v>7.5362815678208213</v>
      </c>
      <c r="AP255" s="25">
        <v>7.6162724260084564</v>
      </c>
      <c r="AQ255" s="25">
        <v>7.6962632841960925</v>
      </c>
      <c r="AR255" s="25">
        <v>7.7762541423837277</v>
      </c>
      <c r="AS255" s="25">
        <v>7.8448177351159876</v>
      </c>
      <c r="AT255" s="25">
        <v>7.86767226602674</v>
      </c>
      <c r="AU255" s="25">
        <v>7.8905267969374933</v>
      </c>
      <c r="AV255" s="25">
        <v>7.9133813278482457</v>
      </c>
      <c r="AW255" s="25">
        <v>7.9362358587589981</v>
      </c>
      <c r="AX255" s="25">
        <v>7.9533767569420641</v>
      </c>
      <c r="AY255" s="25">
        <v>7.9762312878528165</v>
      </c>
      <c r="AZ255" s="25">
        <v>8.4333219060678779</v>
      </c>
      <c r="BA255" s="25">
        <v>10.43309336075877</v>
      </c>
      <c r="BB255" s="25">
        <v>12.541423837275739</v>
      </c>
      <c r="BC255" s="25">
        <v>11.615815335390241</v>
      </c>
      <c r="BD255" s="25">
        <v>13.438464175522796</v>
      </c>
      <c r="BE255" s="25">
        <v>12.341446691806651</v>
      </c>
      <c r="BF255" s="25">
        <v>13.185350245686205</v>
      </c>
      <c r="BG255" s="25">
        <v>13.918980687921382</v>
      </c>
      <c r="BH255" s="25">
        <v>13.876128442463717</v>
      </c>
      <c r="BI255" s="25">
        <v>12.720260541652383</v>
      </c>
      <c r="BJ255" s="25">
        <v>12.478002513998399</v>
      </c>
      <c r="BK255" s="25">
        <v>12.294594903439608</v>
      </c>
      <c r="BL255" s="25">
        <v>11.931779225231402</v>
      </c>
      <c r="BM255" s="25">
        <v>11.566678093932122</v>
      </c>
    </row>
    <row r="256" spans="1:65" x14ac:dyDescent="0.25">
      <c r="A256" s="25" t="s">
        <v>521</v>
      </c>
      <c r="B256" s="25" t="s">
        <v>41</v>
      </c>
      <c r="C256" s="25" t="s">
        <v>1446</v>
      </c>
      <c r="D256" s="25" t="s">
        <v>1447</v>
      </c>
      <c r="F256" s="25">
        <v>19.72167145614786</v>
      </c>
      <c r="G256" s="25">
        <v>19.335710604697475</v>
      </c>
      <c r="H256" s="25">
        <v>19.60637452287159</v>
      </c>
      <c r="I256" s="25">
        <v>19.430808738110002</v>
      </c>
      <c r="J256" s="25">
        <v>19.325338248010691</v>
      </c>
      <c r="K256" s="25">
        <v>19.183946648964511</v>
      </c>
      <c r="L256" s="25">
        <v>19.050962117969725</v>
      </c>
      <c r="M256" s="25">
        <v>19.76206905587534</v>
      </c>
      <c r="N256" s="25">
        <v>20.662171250884377</v>
      </c>
      <c r="O256" s="25">
        <v>20.606597255583601</v>
      </c>
      <c r="P256" s="25">
        <v>20.541633547913737</v>
      </c>
      <c r="Q256" s="25">
        <v>20.476669840243872</v>
      </c>
      <c r="R256" s="25">
        <v>20.422624402770619</v>
      </c>
      <c r="S256" s="25">
        <v>20.359516801034179</v>
      </c>
      <c r="T256" s="25">
        <v>20.359516801034179</v>
      </c>
      <c r="U256" s="25">
        <v>20.359516801034179</v>
      </c>
      <c r="V256" s="25">
        <v>20.36825141719147</v>
      </c>
      <c r="W256" s="25">
        <v>20.608780909622926</v>
      </c>
      <c r="X256" s="25">
        <v>20.608780909622926</v>
      </c>
      <c r="Y256" s="25">
        <v>20.608780909622926</v>
      </c>
      <c r="Z256" s="25">
        <v>20.608780909622926</v>
      </c>
      <c r="AA256" s="25">
        <v>20.500690034676424</v>
      </c>
      <c r="AB256" s="25">
        <v>20.500690034676424</v>
      </c>
      <c r="AC256" s="25">
        <v>20.500690034676424</v>
      </c>
      <c r="AD256" s="25">
        <v>20.500690034676424</v>
      </c>
      <c r="AE256" s="25">
        <v>20.500690034676424</v>
      </c>
      <c r="AF256" s="25">
        <v>20.279813428598882</v>
      </c>
      <c r="AG256" s="25">
        <v>20.279813428598882</v>
      </c>
      <c r="AH256" s="25">
        <v>20.27806650536742</v>
      </c>
      <c r="AI256" s="25">
        <v>20.272607370269114</v>
      </c>
      <c r="AJ256" s="25">
        <v>20.272607370269114</v>
      </c>
      <c r="AK256" s="25">
        <v>20.098351777931121</v>
      </c>
      <c r="AL256" s="25">
        <v>19.952920418912189</v>
      </c>
      <c r="AM256" s="25">
        <v>19.864591613021567</v>
      </c>
      <c r="AN256" s="25">
        <v>19.853673342824948</v>
      </c>
      <c r="AO256" s="25">
        <v>19.544358748154814</v>
      </c>
      <c r="AP256" s="25">
        <v>19.389974407574659</v>
      </c>
      <c r="AQ256" s="25">
        <v>19.301536418982067</v>
      </c>
      <c r="AR256" s="25">
        <v>19.147152078401913</v>
      </c>
      <c r="AS256" s="25">
        <v>19.140966085711291</v>
      </c>
      <c r="AT256" s="25">
        <v>19.144458803394919</v>
      </c>
      <c r="AU256" s="25">
        <v>18.879994586287591</v>
      </c>
      <c r="AV256" s="25">
        <v>18.634882208096119</v>
      </c>
      <c r="AW256" s="25">
        <v>18.393076996961337</v>
      </c>
      <c r="AX256" s="25">
        <v>18.14800827774091</v>
      </c>
      <c r="AY256" s="25">
        <v>17.902939558520483</v>
      </c>
      <c r="AZ256" s="25">
        <v>17.65787083930006</v>
      </c>
      <c r="BA256" s="25">
        <v>17.537786610869514</v>
      </c>
      <c r="BB256" s="25">
        <v>17.389712071819158</v>
      </c>
      <c r="BC256" s="25">
        <v>17.241637532768802</v>
      </c>
      <c r="BD256" s="25">
        <v>17.093562993718447</v>
      </c>
      <c r="BE256" s="25">
        <v>16.945488454668091</v>
      </c>
      <c r="BF256" s="25">
        <v>17.005166484101526</v>
      </c>
      <c r="BG256" s="25">
        <v>17.064844513534965</v>
      </c>
      <c r="BH256" s="25">
        <v>17.124511610924174</v>
      </c>
      <c r="BI256" s="25">
        <v>17.184189640357609</v>
      </c>
      <c r="BJ256" s="25">
        <v>17.243856737746817</v>
      </c>
      <c r="BK256" s="25">
        <v>17.243856737746817</v>
      </c>
      <c r="BL256" s="25">
        <v>17.243856737746817</v>
      </c>
      <c r="BM256" s="25">
        <v>17.243856737746817</v>
      </c>
    </row>
    <row r="257" spans="1:65" x14ac:dyDescent="0.25">
      <c r="A257" s="25" t="s">
        <v>355</v>
      </c>
      <c r="B257" s="25" t="s">
        <v>121</v>
      </c>
      <c r="C257" s="25" t="s">
        <v>1446</v>
      </c>
      <c r="D257" s="25" t="s">
        <v>1447</v>
      </c>
      <c r="AK257" s="25">
        <v>10.517160319699107</v>
      </c>
      <c r="AL257" s="25">
        <v>10.510108133521392</v>
      </c>
      <c r="AM257" s="25">
        <v>10.503055947343677</v>
      </c>
      <c r="AN257" s="25">
        <v>10.519511048425013</v>
      </c>
      <c r="AO257" s="25">
        <v>10.521861777150916</v>
      </c>
      <c r="AP257" s="25">
        <v>10.524212505876822</v>
      </c>
      <c r="AQ257" s="25">
        <v>10.526563234602728</v>
      </c>
      <c r="AR257" s="25">
        <v>10.528913963328632</v>
      </c>
      <c r="AS257" s="25">
        <v>10.276054270411615</v>
      </c>
      <c r="AT257" s="25">
        <v>10.279621298843113</v>
      </c>
      <c r="AU257" s="25">
        <v>10.286503437628323</v>
      </c>
      <c r="AV257" s="25">
        <v>10.197831039490499</v>
      </c>
      <c r="AW257" s="25">
        <v>10.108912867411719</v>
      </c>
      <c r="AX257" s="25">
        <v>10.019525110760837</v>
      </c>
      <c r="AY257" s="25">
        <v>9.9300217964896174</v>
      </c>
      <c r="AZ257" s="25">
        <v>9.8375169730999303</v>
      </c>
      <c r="BA257" s="25">
        <v>9.7484442629832078</v>
      </c>
      <c r="BB257" s="25">
        <v>9.6594753925380505</v>
      </c>
      <c r="BC257" s="25">
        <v>9.5711781817514421</v>
      </c>
      <c r="BD257" s="25">
        <v>9.4835122725781247</v>
      </c>
      <c r="BE257" s="25">
        <v>9.394217530977512</v>
      </c>
      <c r="BF257" s="25">
        <v>9.3049618049101745</v>
      </c>
      <c r="BG257" s="25">
        <v>9.2797202315799616</v>
      </c>
      <c r="BH257" s="25">
        <v>9.1715842033590551</v>
      </c>
      <c r="BI257" s="25">
        <v>9.1588343838162842</v>
      </c>
      <c r="BJ257" s="25">
        <v>9.1386964692638024</v>
      </c>
      <c r="BK257" s="25">
        <v>9.1237371960588938</v>
      </c>
      <c r="BL257" s="25">
        <v>9.1554970435019456</v>
      </c>
      <c r="BM257" s="25">
        <v>9.129694769091115</v>
      </c>
    </row>
    <row r="258" spans="1:65" x14ac:dyDescent="0.25">
      <c r="A258" s="25" t="s">
        <v>486</v>
      </c>
      <c r="B258" s="25" t="s">
        <v>248</v>
      </c>
      <c r="C258" s="25" t="s">
        <v>1446</v>
      </c>
      <c r="D258" s="25" t="s">
        <v>1447</v>
      </c>
      <c r="F258" s="25">
        <v>15.384615384615385</v>
      </c>
      <c r="G258" s="25">
        <v>15.384615384615385</v>
      </c>
      <c r="H258" s="25">
        <v>15.384615384615385</v>
      </c>
      <c r="I258" s="25">
        <v>15.384615384615385</v>
      </c>
      <c r="J258" s="25">
        <v>15.384615384615385</v>
      </c>
      <c r="K258" s="25">
        <v>15.384615384615385</v>
      </c>
      <c r="L258" s="25">
        <v>15.384615384615385</v>
      </c>
      <c r="M258" s="25">
        <v>15.384615384615385</v>
      </c>
      <c r="N258" s="25">
        <v>15.384615384615385</v>
      </c>
      <c r="O258" s="25">
        <v>15.384615384615385</v>
      </c>
      <c r="P258" s="25">
        <v>15.384615384615385</v>
      </c>
      <c r="Q258" s="25">
        <v>15.384615384615385</v>
      </c>
      <c r="R258" s="25">
        <v>12.820512820512819</v>
      </c>
      <c r="S258" s="25">
        <v>12.820512820512819</v>
      </c>
      <c r="T258" s="25">
        <v>12.820512820512819</v>
      </c>
      <c r="U258" s="25">
        <v>12.820512820512819</v>
      </c>
      <c r="V258" s="25">
        <v>12.820512820512819</v>
      </c>
      <c r="W258" s="25">
        <v>12.820512820512819</v>
      </c>
      <c r="X258" s="25">
        <v>12.820512820512819</v>
      </c>
      <c r="Y258" s="25">
        <v>12.820512820512819</v>
      </c>
      <c r="Z258" s="25">
        <v>12.820512820512819</v>
      </c>
      <c r="AA258" s="25">
        <v>10.256410256410255</v>
      </c>
      <c r="AB258" s="25">
        <v>10.256410256410255</v>
      </c>
      <c r="AC258" s="25">
        <v>10.256410256410255</v>
      </c>
      <c r="AD258" s="25">
        <v>10.256410256410255</v>
      </c>
      <c r="AE258" s="25">
        <v>10.256410256410255</v>
      </c>
      <c r="AF258" s="25">
        <v>8.7435897435897445</v>
      </c>
      <c r="AG258" s="25">
        <v>8.4615384615384617</v>
      </c>
      <c r="AH258" s="25">
        <v>8.1794871794871806</v>
      </c>
      <c r="AI258" s="25">
        <v>7.8974358974358978</v>
      </c>
      <c r="AJ258" s="25">
        <v>7.6153846153846159</v>
      </c>
      <c r="AK258" s="25">
        <v>7.333333333333333</v>
      </c>
      <c r="AL258" s="25">
        <v>7.0512820512820511</v>
      </c>
      <c r="AM258" s="25">
        <v>6.7692307692307692</v>
      </c>
      <c r="AN258" s="25">
        <v>6.4871794871794872</v>
      </c>
      <c r="AO258" s="25">
        <v>6.2051282051282053</v>
      </c>
      <c r="AP258" s="25">
        <v>5.9230769230769234</v>
      </c>
      <c r="AQ258" s="25">
        <v>5.6410256410256414</v>
      </c>
      <c r="AR258" s="25">
        <v>5.3589743589743586</v>
      </c>
      <c r="AS258" s="25">
        <v>5.1282051282051277</v>
      </c>
      <c r="AT258" s="25">
        <v>5.1282051282051277</v>
      </c>
      <c r="AU258" s="25">
        <v>5.1282051282051277</v>
      </c>
      <c r="AV258" s="25">
        <v>5.1282051282051277</v>
      </c>
      <c r="AW258" s="25">
        <v>5.1282051282051277</v>
      </c>
      <c r="AX258" s="25">
        <v>5.1282051282051277</v>
      </c>
      <c r="AY258" s="25">
        <v>5.1282051282051277</v>
      </c>
      <c r="AZ258" s="25">
        <v>5.1282051282051277</v>
      </c>
      <c r="BA258" s="25">
        <v>5.1282051282051277</v>
      </c>
      <c r="BB258" s="25">
        <v>5.1282051282051277</v>
      </c>
      <c r="BC258" s="25">
        <v>5.1282051282051277</v>
      </c>
      <c r="BD258" s="25">
        <v>5.1282051282051277</v>
      </c>
      <c r="BE258" s="25">
        <v>5.1282051282051277</v>
      </c>
      <c r="BF258" s="25">
        <v>5.1282051282051277</v>
      </c>
      <c r="BG258" s="25">
        <v>5.1282051282051277</v>
      </c>
      <c r="BH258" s="25">
        <v>5.1282051282051277</v>
      </c>
      <c r="BI258" s="25">
        <v>5.1282051282051277</v>
      </c>
      <c r="BJ258" s="25">
        <v>5.1282051282051277</v>
      </c>
      <c r="BK258" s="25">
        <v>5.1282051282051277</v>
      </c>
      <c r="BL258" s="25">
        <v>5.1282051282051277</v>
      </c>
      <c r="BM258" s="25">
        <v>5.1282051282051277</v>
      </c>
    </row>
    <row r="259" spans="1:65" x14ac:dyDescent="0.25">
      <c r="A259" s="25" t="s">
        <v>515</v>
      </c>
      <c r="B259" s="25" t="s">
        <v>1342</v>
      </c>
      <c r="C259" s="25" t="s">
        <v>1446</v>
      </c>
      <c r="D259" s="25" t="s">
        <v>1447</v>
      </c>
      <c r="F259" s="25">
        <v>3.2877954764469135</v>
      </c>
      <c r="G259" s="25">
        <v>3.2877954764469135</v>
      </c>
      <c r="H259" s="25">
        <v>3.2911966441811686</v>
      </c>
      <c r="I259" s="25">
        <v>3.2957315344935094</v>
      </c>
      <c r="J259" s="25">
        <v>3.3002664248058498</v>
      </c>
      <c r="K259" s="25">
        <v>3.3025338699620201</v>
      </c>
      <c r="L259" s="25">
        <v>3.3127373731647869</v>
      </c>
      <c r="M259" s="25">
        <v>3.3093362054305313</v>
      </c>
      <c r="N259" s="25">
        <v>3.3150048183209568</v>
      </c>
      <c r="O259" s="25">
        <v>3.3229408763675528</v>
      </c>
      <c r="P259" s="25">
        <v>3.3297432118360635</v>
      </c>
      <c r="Q259" s="25">
        <v>3.2923303667592538</v>
      </c>
      <c r="R259" s="25">
        <v>3.2877954764469135</v>
      </c>
      <c r="S259" s="25">
        <v>3.2945978119154242</v>
      </c>
      <c r="T259" s="25">
        <v>3.2957315344935094</v>
      </c>
      <c r="U259" s="25">
        <v>3.3014001473839349</v>
      </c>
      <c r="V259" s="25">
        <v>3.3603537214443624</v>
      </c>
      <c r="W259" s="25">
        <v>3.3501502182415961</v>
      </c>
      <c r="X259" s="25">
        <v>3.3433478827730854</v>
      </c>
      <c r="Y259" s="25">
        <v>3.3524176633977665</v>
      </c>
      <c r="Z259" s="25">
        <v>3.1789581089507397</v>
      </c>
      <c r="AA259" s="25">
        <v>3.1868941669973361</v>
      </c>
      <c r="AB259" s="25">
        <v>3.0723881866107363</v>
      </c>
      <c r="AC259" s="25">
        <v>3.0712544640326511</v>
      </c>
      <c r="AD259" s="25">
        <v>3.3070687602743605</v>
      </c>
      <c r="AE259" s="25">
        <v>3.4975341533926647</v>
      </c>
      <c r="AF259" s="25">
        <v>3.5111388243296862</v>
      </c>
      <c r="AG259" s="25">
        <v>3.5111388243296862</v>
      </c>
      <c r="AH259" s="25">
        <v>3.2254407346522305</v>
      </c>
      <c r="AI259" s="25">
        <v>3.2107023411371234</v>
      </c>
      <c r="AJ259" s="25">
        <v>3.2243070120741457</v>
      </c>
      <c r="AK259" s="25">
        <v>2.9488124255994559</v>
      </c>
      <c r="AL259" s="25">
        <v>2.9465449804432855</v>
      </c>
      <c r="AM259" s="25">
        <v>2.9329403095062641</v>
      </c>
      <c r="AN259" s="25">
        <v>2.9261379740377529</v>
      </c>
      <c r="AO259" s="25">
        <v>2.9295391417720085</v>
      </c>
      <c r="AP259" s="25">
        <v>2.9397426449747748</v>
      </c>
      <c r="AQ259" s="25">
        <v>2.9397426449747748</v>
      </c>
      <c r="AR259" s="25">
        <v>2.9397426449747748</v>
      </c>
      <c r="AS259" s="25">
        <v>2.9420100901309447</v>
      </c>
      <c r="AT259" s="25">
        <v>2.9454112578652003</v>
      </c>
      <c r="AU259" s="25">
        <v>2.8343064452128566</v>
      </c>
      <c r="AV259" s="25">
        <v>2.9476787030213707</v>
      </c>
      <c r="AW259" s="25">
        <v>3.0043648319256278</v>
      </c>
      <c r="AX259" s="25">
        <v>3.0100334448160537</v>
      </c>
      <c r="AY259" s="25">
        <v>3.0100334448160537</v>
      </c>
      <c r="AZ259" s="25">
        <v>3.0145683351283941</v>
      </c>
      <c r="BA259" s="25">
        <v>3.0610509608298848</v>
      </c>
      <c r="BB259" s="25">
        <v>2.9476787030213707</v>
      </c>
      <c r="BC259" s="25">
        <v>2.9476787030213707</v>
      </c>
      <c r="BD259" s="25">
        <v>2.9476787030213707</v>
      </c>
      <c r="BE259" s="25">
        <v>2.9476787030213707</v>
      </c>
      <c r="BF259" s="25">
        <v>2.9476787030213707</v>
      </c>
      <c r="BG259" s="25">
        <v>2.9476787030213707</v>
      </c>
      <c r="BH259" s="25">
        <v>2.9476787030213707</v>
      </c>
      <c r="BI259" s="25">
        <v>2.9476787030213707</v>
      </c>
      <c r="BJ259" s="25">
        <v>2.9476787030213707</v>
      </c>
      <c r="BK259" s="25">
        <v>2.9476787030213707</v>
      </c>
      <c r="BL259" s="25">
        <v>2.9476787030213707</v>
      </c>
      <c r="BM259" s="25">
        <v>2.9476787030213707</v>
      </c>
    </row>
    <row r="260" spans="1:65" x14ac:dyDescent="0.25">
      <c r="A260" s="25" t="s">
        <v>466</v>
      </c>
      <c r="B260" s="25" t="s">
        <v>210</v>
      </c>
      <c r="C260" s="25" t="s">
        <v>1446</v>
      </c>
      <c r="D260" s="25" t="s">
        <v>1447</v>
      </c>
      <c r="F260" s="25">
        <v>6.666666666666667</v>
      </c>
      <c r="G260" s="25">
        <v>6.666666666666667</v>
      </c>
      <c r="H260" s="25">
        <v>6.666666666666667</v>
      </c>
      <c r="I260" s="25">
        <v>6.666666666666667</v>
      </c>
      <c r="J260" s="25">
        <v>6.666666666666667</v>
      </c>
      <c r="K260" s="25">
        <v>13.333333333333334</v>
      </c>
      <c r="L260" s="25">
        <v>13.333333333333334</v>
      </c>
      <c r="M260" s="25">
        <v>13.333333333333334</v>
      </c>
      <c r="N260" s="25">
        <v>13.333333333333334</v>
      </c>
      <c r="O260" s="25">
        <v>13.333333333333334</v>
      </c>
      <c r="P260" s="25">
        <v>13.333333333333334</v>
      </c>
      <c r="Q260" s="25">
        <v>13.333333333333334</v>
      </c>
      <c r="R260" s="25">
        <v>13.333333333333334</v>
      </c>
      <c r="S260" s="25">
        <v>13.333333333333334</v>
      </c>
      <c r="T260" s="25">
        <v>13.333333333333334</v>
      </c>
      <c r="U260" s="25">
        <v>13.333333333333334</v>
      </c>
      <c r="V260" s="25">
        <v>13.333333333333334</v>
      </c>
      <c r="W260" s="25">
        <v>13.333333333333334</v>
      </c>
      <c r="X260" s="25">
        <v>13.333333333333334</v>
      </c>
      <c r="Y260" s="25">
        <v>13.333333333333334</v>
      </c>
      <c r="Z260" s="25">
        <v>13.333333333333334</v>
      </c>
      <c r="AA260" s="25">
        <v>20</v>
      </c>
      <c r="AB260" s="25">
        <v>20</v>
      </c>
      <c r="AC260" s="25">
        <v>20</v>
      </c>
      <c r="AD260" s="25">
        <v>20</v>
      </c>
      <c r="AE260" s="25">
        <v>20</v>
      </c>
      <c r="AF260" s="25">
        <v>20</v>
      </c>
      <c r="AG260" s="25">
        <v>20</v>
      </c>
      <c r="AH260" s="25">
        <v>20</v>
      </c>
      <c r="AI260" s="25">
        <v>13.333333333333334</v>
      </c>
      <c r="AJ260" s="25">
        <v>13.333333333333334</v>
      </c>
      <c r="AK260" s="25">
        <v>13.333333333333334</v>
      </c>
      <c r="AL260" s="25">
        <v>13.333333333333334</v>
      </c>
      <c r="AM260" s="25">
        <v>13.333333333333334</v>
      </c>
      <c r="AN260" s="25">
        <v>13.333333333333334</v>
      </c>
      <c r="AO260" s="25">
        <v>13.333333333333334</v>
      </c>
      <c r="AP260" s="25">
        <v>13.333333333333334</v>
      </c>
      <c r="AQ260" s="25">
        <v>13.333333333333334</v>
      </c>
      <c r="AR260" s="25">
        <v>6.666666666666667</v>
      </c>
      <c r="AS260" s="25">
        <v>6.666666666666667</v>
      </c>
      <c r="AT260" s="25">
        <v>6.666666666666667</v>
      </c>
      <c r="AU260" s="25">
        <v>6.666666666666667</v>
      </c>
      <c r="AV260" s="25">
        <v>6.666666666666667</v>
      </c>
      <c r="AW260" s="25">
        <v>6.666666666666667</v>
      </c>
      <c r="AX260" s="25">
        <v>6.666666666666667</v>
      </c>
      <c r="AY260" s="25">
        <v>6.666666666666667</v>
      </c>
      <c r="AZ260" s="25">
        <v>6.666666666666667</v>
      </c>
      <c r="BA260" s="25">
        <v>6.666666666666667</v>
      </c>
      <c r="BB260" s="25">
        <v>6.666666666666667</v>
      </c>
      <c r="BC260" s="25">
        <v>6.666666666666667</v>
      </c>
      <c r="BD260" s="25">
        <v>6.666666666666667</v>
      </c>
      <c r="BE260" s="25">
        <v>6.666666666666667</v>
      </c>
      <c r="BF260" s="25">
        <v>6.666666666666667</v>
      </c>
      <c r="BG260" s="25">
        <v>6.666666666666667</v>
      </c>
      <c r="BH260" s="25">
        <v>6.666666666666667</v>
      </c>
      <c r="BI260" s="25">
        <v>6.666666666666667</v>
      </c>
      <c r="BJ260" s="25">
        <v>6.666666666666667</v>
      </c>
      <c r="BK260" s="25">
        <v>6.666666666666667</v>
      </c>
      <c r="BL260" s="25">
        <v>6.666666666666667</v>
      </c>
      <c r="BM260" s="25">
        <v>6.666666666666667</v>
      </c>
    </row>
    <row r="261" spans="1:65" x14ac:dyDescent="0.25">
      <c r="A261" s="25" t="s">
        <v>492</v>
      </c>
      <c r="B261" s="25" t="s">
        <v>1343</v>
      </c>
      <c r="C261" s="25" t="s">
        <v>1446</v>
      </c>
      <c r="D261" s="25" t="s">
        <v>1447</v>
      </c>
      <c r="F261" s="25">
        <v>11.428571428571429</v>
      </c>
      <c r="G261" s="25">
        <v>11.428571428571429</v>
      </c>
      <c r="H261" s="25">
        <v>17.142857142857142</v>
      </c>
      <c r="I261" s="25">
        <v>17.142857142857142</v>
      </c>
      <c r="J261" s="25">
        <v>17.142857142857142</v>
      </c>
      <c r="K261" s="25">
        <v>17.142857142857142</v>
      </c>
      <c r="L261" s="25">
        <v>14.285714285714285</v>
      </c>
      <c r="M261" s="25">
        <v>14.285714285714285</v>
      </c>
      <c r="N261" s="25">
        <v>14.285714285714285</v>
      </c>
      <c r="O261" s="25">
        <v>14.285714285714285</v>
      </c>
      <c r="P261" s="25">
        <v>14.285714285714285</v>
      </c>
      <c r="Q261" s="25">
        <v>14.285714285714285</v>
      </c>
      <c r="R261" s="25">
        <v>14.285714285714285</v>
      </c>
      <c r="S261" s="25">
        <v>14.285714285714285</v>
      </c>
      <c r="T261" s="25">
        <v>14.285714285714285</v>
      </c>
      <c r="U261" s="25">
        <v>14.285714285714285</v>
      </c>
      <c r="V261" s="25">
        <v>14.285714285714285</v>
      </c>
      <c r="W261" s="25">
        <v>14.285714285714285</v>
      </c>
      <c r="X261" s="25">
        <v>14.285714285714285</v>
      </c>
      <c r="Y261" s="25">
        <v>14.285714285714285</v>
      </c>
      <c r="Z261" s="25">
        <v>14.285714285714285</v>
      </c>
      <c r="AA261" s="25">
        <v>14.285714285714285</v>
      </c>
      <c r="AB261" s="25">
        <v>14.285714285714285</v>
      </c>
      <c r="AC261" s="25">
        <v>14.285714285714285</v>
      </c>
      <c r="AD261" s="25">
        <v>11.428571428571429</v>
      </c>
      <c r="AE261" s="25">
        <v>11.428571428571429</v>
      </c>
      <c r="AF261" s="25">
        <v>11.428571428571429</v>
      </c>
      <c r="AG261" s="25">
        <v>11.428571428571429</v>
      </c>
      <c r="AH261" s="25">
        <v>11.428571428571429</v>
      </c>
      <c r="AI261" s="25">
        <v>11.428571428571429</v>
      </c>
      <c r="AJ261" s="25">
        <v>11.428571428571429</v>
      </c>
      <c r="AK261" s="25">
        <v>11.428571428571429</v>
      </c>
      <c r="AL261" s="25">
        <v>11.428571428571429</v>
      </c>
      <c r="AM261" s="25">
        <v>8.5714285714285712</v>
      </c>
      <c r="AN261" s="25">
        <v>8.5714285714285712</v>
      </c>
      <c r="AO261" s="25">
        <v>8.5714285714285712</v>
      </c>
      <c r="AP261" s="25">
        <v>8.5714285714285712</v>
      </c>
      <c r="AQ261" s="25">
        <v>8.5714285714285712</v>
      </c>
      <c r="AR261" s="25">
        <v>5.7142857142857144</v>
      </c>
      <c r="AS261" s="25">
        <v>5.7142857142857144</v>
      </c>
      <c r="AT261" s="25">
        <v>5.7142857142857144</v>
      </c>
      <c r="AU261" s="25">
        <v>5.7142857142857144</v>
      </c>
      <c r="AV261" s="25">
        <v>5.7142857142857144</v>
      </c>
      <c r="AW261" s="25">
        <v>5.7142857142857144</v>
      </c>
      <c r="AX261" s="25">
        <v>5.7142857142857144</v>
      </c>
      <c r="AY261" s="25">
        <v>2.8571428571428572</v>
      </c>
      <c r="AZ261" s="25">
        <v>2.8571428571428572</v>
      </c>
      <c r="BA261" s="25">
        <v>2.8571428571428572</v>
      </c>
      <c r="BB261" s="25">
        <v>2.8571428571428572</v>
      </c>
      <c r="BC261" s="25">
        <v>2.8571428571428572</v>
      </c>
      <c r="BD261" s="25">
        <v>2.8571428571428572</v>
      </c>
      <c r="BE261" s="25">
        <v>2.8571428571428572</v>
      </c>
      <c r="BF261" s="25">
        <v>2.8571428571428572</v>
      </c>
      <c r="BG261" s="25">
        <v>2.8571428571428572</v>
      </c>
      <c r="BH261" s="25">
        <v>2.8571428571428572</v>
      </c>
      <c r="BI261" s="25">
        <v>2.8571428571428572</v>
      </c>
      <c r="BJ261" s="25">
        <v>2.8571428571428572</v>
      </c>
      <c r="BK261" s="25">
        <v>2.5714285714285712</v>
      </c>
      <c r="BL261" s="25">
        <v>2.5714285714285712</v>
      </c>
      <c r="BM261" s="25">
        <v>2.5714285714285712</v>
      </c>
    </row>
    <row r="262" spans="1:65" x14ac:dyDescent="0.25">
      <c r="A262" s="25" t="s">
        <v>386</v>
      </c>
      <c r="B262" s="25" t="s">
        <v>64</v>
      </c>
      <c r="C262" s="25" t="s">
        <v>1446</v>
      </c>
      <c r="D262" s="25" t="s">
        <v>1447</v>
      </c>
      <c r="F262" s="25">
        <v>17.051215091093429</v>
      </c>
      <c r="G262" s="25">
        <v>17.051215091093429</v>
      </c>
      <c r="H262" s="25">
        <v>17.051215091093429</v>
      </c>
      <c r="I262" s="25">
        <v>17.051215091093429</v>
      </c>
      <c r="J262" s="25">
        <v>17.051215091093429</v>
      </c>
      <c r="K262" s="25">
        <v>17.051215091093429</v>
      </c>
      <c r="L262" s="25">
        <v>17.112660911241512</v>
      </c>
      <c r="M262" s="25">
        <v>17.174106731389596</v>
      </c>
      <c r="N262" s="25">
        <v>17.20482964146364</v>
      </c>
      <c r="O262" s="25">
        <v>17.296998371685763</v>
      </c>
      <c r="P262" s="25">
        <v>17.296998371685763</v>
      </c>
      <c r="Q262" s="25">
        <v>17.358444191833851</v>
      </c>
      <c r="R262" s="25">
        <v>17.450612922055978</v>
      </c>
      <c r="S262" s="25">
        <v>17.512058742204061</v>
      </c>
      <c r="T262" s="25">
        <v>17.512058742204061</v>
      </c>
      <c r="U262" s="25">
        <v>18.126516943684905</v>
      </c>
      <c r="V262" s="25">
        <v>18.372300224277243</v>
      </c>
      <c r="W262" s="25">
        <v>18.430673753417924</v>
      </c>
      <c r="X262" s="25">
        <v>18.341577314203199</v>
      </c>
      <c r="Y262" s="25">
        <v>18.249408583981076</v>
      </c>
      <c r="Z262" s="25">
        <v>18.157239853758949</v>
      </c>
      <c r="AA262" s="25">
        <v>18.065071123536821</v>
      </c>
      <c r="AB262" s="25">
        <v>17.972902393314694</v>
      </c>
      <c r="AC262" s="25">
        <v>17.880733663092567</v>
      </c>
      <c r="AD262" s="25">
        <v>17.253986297582109</v>
      </c>
      <c r="AE262" s="25">
        <v>17.112660911241512</v>
      </c>
      <c r="AF262" s="25">
        <v>16.980552397923134</v>
      </c>
      <c r="AG262" s="25">
        <v>16.774708900427051</v>
      </c>
      <c r="AH262" s="25">
        <v>16.590371439982796</v>
      </c>
      <c r="AI262" s="25">
        <v>16.402961688531136</v>
      </c>
      <c r="AJ262" s="25">
        <v>16.49205812774586</v>
      </c>
      <c r="AK262" s="25">
        <v>16.916034286767641</v>
      </c>
      <c r="AL262" s="25">
        <v>16.946757196841684</v>
      </c>
      <c r="AM262" s="25">
        <v>16.786998064456665</v>
      </c>
      <c r="AN262" s="25">
        <v>16.599588313005007</v>
      </c>
      <c r="AO262" s="25">
        <v>17.063504255123046</v>
      </c>
      <c r="AP262" s="25">
        <v>17.413745429967125</v>
      </c>
      <c r="AQ262" s="25">
        <v>17.705613075670527</v>
      </c>
      <c r="AR262" s="25">
        <v>18.433746044425327</v>
      </c>
      <c r="AS262" s="25">
        <v>19.931845946119719</v>
      </c>
      <c r="AT262" s="25">
        <v>21.373236041017069</v>
      </c>
      <c r="AU262" s="25">
        <v>21.252616325873451</v>
      </c>
      <c r="AV262" s="25">
        <v>21.224239687812428</v>
      </c>
      <c r="AW262" s="25">
        <v>20.86464346760409</v>
      </c>
      <c r="AX262" s="25">
        <v>20.323682940317163</v>
      </c>
      <c r="AY262" s="25">
        <v>20.294442046707907</v>
      </c>
      <c r="AZ262" s="25">
        <v>20.186973297755937</v>
      </c>
      <c r="BA262" s="25">
        <v>20.085232358883857</v>
      </c>
      <c r="BB262" s="25">
        <v>20.143112014886718</v>
      </c>
      <c r="BC262" s="25">
        <v>20.547472980650763</v>
      </c>
      <c r="BD262" s="25">
        <v>20.548767252716384</v>
      </c>
      <c r="BE262" s="25">
        <v>20.421620828375183</v>
      </c>
      <c r="BF262" s="25">
        <v>20.519647255545102</v>
      </c>
      <c r="BG262" s="25">
        <v>20.453392304967593</v>
      </c>
      <c r="BH262" s="25">
        <v>22.345819651991334</v>
      </c>
      <c r="BI262" s="25">
        <v>22.330217909485718</v>
      </c>
      <c r="BJ262" s="25">
        <v>22.298127331263583</v>
      </c>
      <c r="BK262" s="25">
        <v>22.180780974319543</v>
      </c>
      <c r="BL262" s="25">
        <v>21.644455363096586</v>
      </c>
      <c r="BM262" s="25">
        <v>21.654026908805506</v>
      </c>
    </row>
    <row r="263" spans="1:65" x14ac:dyDescent="0.25">
      <c r="A263" s="25" t="s">
        <v>528</v>
      </c>
      <c r="B263" s="25" t="s">
        <v>249</v>
      </c>
      <c r="C263" s="25" t="s">
        <v>1446</v>
      </c>
      <c r="D263" s="25" t="s">
        <v>1447</v>
      </c>
      <c r="F263" s="25">
        <v>0.82034454470877771</v>
      </c>
      <c r="G263" s="25">
        <v>0.82034454470877771</v>
      </c>
      <c r="H263" s="25">
        <v>0.82034454470877771</v>
      </c>
      <c r="I263" s="25">
        <v>0.82034454470877771</v>
      </c>
      <c r="J263" s="25">
        <v>1.0664479081214109</v>
      </c>
      <c r="K263" s="25">
        <v>1.0664479081214109</v>
      </c>
      <c r="L263" s="25">
        <v>1.0664479081214109</v>
      </c>
      <c r="M263" s="25">
        <v>1.0664479081214109</v>
      </c>
      <c r="N263" s="25">
        <v>1.0664479081214109</v>
      </c>
      <c r="O263" s="25">
        <v>1.2305168170631664</v>
      </c>
      <c r="P263" s="25">
        <v>1.2305168170631664</v>
      </c>
      <c r="Q263" s="25">
        <v>1.2305168170631664</v>
      </c>
      <c r="R263" s="25">
        <v>1.2305168170631664</v>
      </c>
      <c r="S263" s="25">
        <v>1.2305168170631664</v>
      </c>
      <c r="T263" s="25">
        <v>1.3125512715340444</v>
      </c>
      <c r="U263" s="25">
        <v>1.3125512715340444</v>
      </c>
      <c r="V263" s="25">
        <v>1.3945857260049221</v>
      </c>
      <c r="W263" s="25">
        <v>1.3945857260049221</v>
      </c>
      <c r="X263" s="25">
        <v>1.4766201804757997</v>
      </c>
      <c r="Y263" s="25">
        <v>1.4766201804757997</v>
      </c>
      <c r="Z263" s="25">
        <v>1.5586546349466777</v>
      </c>
      <c r="AA263" s="25">
        <v>1.5586546349466777</v>
      </c>
      <c r="AB263" s="25">
        <v>1.6406890894175554</v>
      </c>
      <c r="AC263" s="25">
        <v>1.6406890894175554</v>
      </c>
      <c r="AD263" s="25">
        <v>1.6406890894175554</v>
      </c>
      <c r="AE263" s="25">
        <v>1.6406890894175554</v>
      </c>
      <c r="AF263" s="25">
        <v>1.6406890894175554</v>
      </c>
      <c r="AG263" s="25">
        <v>1.6406890894175554</v>
      </c>
      <c r="AH263" s="25">
        <v>1.6406890894175554</v>
      </c>
      <c r="AI263" s="25">
        <v>1.6406890894175554</v>
      </c>
      <c r="AJ263" s="25">
        <v>1.6406890894175554</v>
      </c>
      <c r="AK263" s="25">
        <v>1.6406890894175554</v>
      </c>
      <c r="AL263" s="25">
        <v>1.6406890894175554</v>
      </c>
      <c r="AM263" s="25">
        <v>1.6406890894175554</v>
      </c>
      <c r="AN263" s="25">
        <v>1.6406890894175554</v>
      </c>
      <c r="AO263" s="25">
        <v>1.6406890894175554</v>
      </c>
      <c r="AP263" s="25">
        <v>1.6406890894175554</v>
      </c>
      <c r="AQ263" s="25">
        <v>1.6406890894175554</v>
      </c>
      <c r="AR263" s="25">
        <v>1.6406890894175554</v>
      </c>
      <c r="AS263" s="25">
        <v>1.6406890894175554</v>
      </c>
      <c r="AT263" s="25">
        <v>1.6406890894175554</v>
      </c>
      <c r="AU263" s="25">
        <v>1.6406890894175554</v>
      </c>
      <c r="AV263" s="25">
        <v>1.6406890894175554</v>
      </c>
      <c r="AW263" s="25">
        <v>1.6406890894175554</v>
      </c>
      <c r="AX263" s="25">
        <v>1.6406890894175554</v>
      </c>
      <c r="AY263" s="25">
        <v>1.6406890894175554</v>
      </c>
      <c r="AZ263" s="25">
        <v>1.6406890894175554</v>
      </c>
      <c r="BA263" s="25">
        <v>1.6406890894175554</v>
      </c>
      <c r="BB263" s="25">
        <v>1.6406890894175554</v>
      </c>
      <c r="BC263" s="25">
        <v>1.6406890894175554</v>
      </c>
      <c r="BD263" s="25">
        <v>1.6406890894175554</v>
      </c>
      <c r="BE263" s="25">
        <v>1.6406890894175554</v>
      </c>
      <c r="BF263" s="25">
        <v>1.6406890894175554</v>
      </c>
      <c r="BG263" s="25">
        <v>1.6406890894175554</v>
      </c>
      <c r="BH263" s="25">
        <v>1.6406890894175554</v>
      </c>
      <c r="BI263" s="25">
        <v>1.6406890894175554</v>
      </c>
      <c r="BJ263" s="25">
        <v>1.6406890894175554</v>
      </c>
      <c r="BK263" s="25">
        <v>1.6406890894175554</v>
      </c>
      <c r="BL263" s="25">
        <v>1.6406890894175554</v>
      </c>
      <c r="BM263" s="25">
        <v>1.6406890894175554</v>
      </c>
    </row>
    <row r="264" spans="1:65" x14ac:dyDescent="0.25">
      <c r="A264" s="25" t="s">
        <v>1162</v>
      </c>
      <c r="B264" s="25" t="s">
        <v>35</v>
      </c>
      <c r="C264" s="25" t="s">
        <v>1446</v>
      </c>
      <c r="D264" s="25" t="s">
        <v>1447</v>
      </c>
      <c r="F264" s="25">
        <v>9.5333142226241741</v>
      </c>
      <c r="G264" s="25">
        <v>9.5461602970192168</v>
      </c>
      <c r="H264" s="25">
        <v>9.6330827247202055</v>
      </c>
      <c r="I264" s="25">
        <v>9.6622518172084515</v>
      </c>
      <c r="J264" s="25">
        <v>9.7130502793488969</v>
      </c>
      <c r="K264" s="25">
        <v>9.7279814149014854</v>
      </c>
      <c r="L264" s="25">
        <v>9.7413561599660277</v>
      </c>
      <c r="M264" s="25">
        <v>9.8474204738218738</v>
      </c>
      <c r="N264" s="25">
        <v>9.96273563909347</v>
      </c>
      <c r="O264" s="25">
        <v>9.9183127630900625</v>
      </c>
      <c r="P264" s="25">
        <v>9.867639345333064</v>
      </c>
      <c r="Q264" s="25">
        <v>9.8747007682533106</v>
      </c>
      <c r="R264" s="25">
        <v>9.9317801295484269</v>
      </c>
      <c r="S264" s="25">
        <v>9.9019264550624424</v>
      </c>
      <c r="T264" s="25">
        <v>9.8924392427965948</v>
      </c>
      <c r="U264" s="25">
        <v>9.9414013277183777</v>
      </c>
      <c r="V264" s="25">
        <v>9.9344416948649705</v>
      </c>
      <c r="W264" s="25">
        <v>10.016098588898068</v>
      </c>
      <c r="X264" s="25">
        <v>10.054216068300587</v>
      </c>
      <c r="Y264" s="25">
        <v>10.088082274953912</v>
      </c>
      <c r="Z264" s="25">
        <v>10.081590212012125</v>
      </c>
      <c r="AA264" s="25">
        <v>10.176553333562861</v>
      </c>
      <c r="AB264" s="25">
        <v>10.219361254185834</v>
      </c>
      <c r="AC264" s="25">
        <v>10.390588051689148</v>
      </c>
      <c r="AD264" s="25">
        <v>10.521517852165223</v>
      </c>
      <c r="AE264" s="25">
        <v>10.564746519860185</v>
      </c>
      <c r="AF264" s="25">
        <v>10.565893297928367</v>
      </c>
      <c r="AG264" s="25">
        <v>10.548438939374069</v>
      </c>
      <c r="AH264" s="25">
        <v>10.558090273045854</v>
      </c>
      <c r="AI264" s="25">
        <v>10.561577605669301</v>
      </c>
      <c r="AJ264" s="25">
        <v>10.586789642880301</v>
      </c>
      <c r="AK264" s="25">
        <v>10.537196472976076</v>
      </c>
      <c r="AL264" s="25">
        <v>10.54805212472484</v>
      </c>
      <c r="AM264" s="25">
        <v>10.519333816885819</v>
      </c>
      <c r="AN264" s="25">
        <v>10.513327456464904</v>
      </c>
      <c r="AO264" s="25">
        <v>10.505131605340239</v>
      </c>
      <c r="AP264" s="25">
        <v>10.531852107111403</v>
      </c>
      <c r="AQ264" s="25">
        <v>10.524853535223375</v>
      </c>
      <c r="AR264" s="25">
        <v>10.536105000879845</v>
      </c>
      <c r="AS264" s="25">
        <v>10.497263311279783</v>
      </c>
      <c r="AT264" s="25">
        <v>10.481106159505149</v>
      </c>
      <c r="AU264" s="25">
        <v>10.455377409257281</v>
      </c>
      <c r="AV264" s="25">
        <v>10.501138255829396</v>
      </c>
      <c r="AW264" s="25">
        <v>10.515447224756645</v>
      </c>
      <c r="AX264" s="25">
        <v>10.531881698967394</v>
      </c>
      <c r="AY264" s="25">
        <v>10.512497883860028</v>
      </c>
      <c r="AZ264" s="25">
        <v>10.506183795455078</v>
      </c>
      <c r="BA264" s="25">
        <v>10.504986003195777</v>
      </c>
      <c r="BB264" s="25">
        <v>10.521760073858795</v>
      </c>
      <c r="BC264" s="25">
        <v>10.537539436465121</v>
      </c>
      <c r="BD264" s="25">
        <v>10.607903386293408</v>
      </c>
      <c r="BE264" s="25">
        <v>10.653105274200994</v>
      </c>
      <c r="BF264" s="25">
        <v>10.676860895142672</v>
      </c>
      <c r="BG264" s="25">
        <v>10.684000248540769</v>
      </c>
      <c r="BH264" s="25">
        <v>10.685269793678687</v>
      </c>
      <c r="BI264" s="25">
        <v>10.695177084111535</v>
      </c>
      <c r="BJ264" s="25">
        <v>10.740703015578486</v>
      </c>
      <c r="BK264" s="25">
        <v>10.72959208049128</v>
      </c>
      <c r="BL264" s="25">
        <v>10.708855242692708</v>
      </c>
      <c r="BM264" s="25">
        <v>10.70975054563046</v>
      </c>
    </row>
    <row r="265" spans="1:65" x14ac:dyDescent="0.25">
      <c r="A265" s="25" t="s">
        <v>540</v>
      </c>
      <c r="B265" s="25" t="s">
        <v>243</v>
      </c>
      <c r="C265" s="25" t="s">
        <v>1446</v>
      </c>
      <c r="D265" s="25" t="s">
        <v>1447</v>
      </c>
      <c r="F265" s="25">
        <v>3.5335689045936398</v>
      </c>
      <c r="G265" s="25">
        <v>3.8869257950530036</v>
      </c>
      <c r="H265" s="25">
        <v>3.8869257950530036</v>
      </c>
      <c r="I265" s="25">
        <v>3.8869257950530036</v>
      </c>
      <c r="J265" s="25">
        <v>3.8869257950530036</v>
      </c>
      <c r="K265" s="25">
        <v>3.8869257950530036</v>
      </c>
      <c r="L265" s="25">
        <v>3.8869257950530036</v>
      </c>
      <c r="M265" s="25">
        <v>4.2402826855123674</v>
      </c>
      <c r="N265" s="25">
        <v>4.2402826855123674</v>
      </c>
      <c r="O265" s="25">
        <v>4.4169611307420498</v>
      </c>
      <c r="P265" s="25">
        <v>4.5936395759717312</v>
      </c>
      <c r="Q265" s="25">
        <v>4.5936395759717312</v>
      </c>
      <c r="R265" s="25">
        <v>4.5936395759717312</v>
      </c>
      <c r="S265" s="25">
        <v>4.5936395759717312</v>
      </c>
      <c r="T265" s="25">
        <v>4.946996466431095</v>
      </c>
      <c r="U265" s="25">
        <v>5.3003533568904597</v>
      </c>
      <c r="V265" s="25">
        <v>5.3003533568904597</v>
      </c>
      <c r="W265" s="25">
        <v>5.3003533568904597</v>
      </c>
      <c r="X265" s="25">
        <v>5.4770318021201412</v>
      </c>
      <c r="Y265" s="25">
        <v>5.6537102473498235</v>
      </c>
      <c r="Z265" s="25">
        <v>5.6537102473498235</v>
      </c>
      <c r="AA265" s="25">
        <v>5.6537102473498235</v>
      </c>
      <c r="AB265" s="25">
        <v>5.8657243816254416</v>
      </c>
      <c r="AC265" s="25">
        <v>6.0070671378091873</v>
      </c>
      <c r="AD265" s="25">
        <v>6.0070671378091873</v>
      </c>
      <c r="AE265" s="25">
        <v>6.148409893992933</v>
      </c>
      <c r="AF265" s="25">
        <v>6.2544169611307421</v>
      </c>
      <c r="AG265" s="25">
        <v>6.3604240282685502</v>
      </c>
      <c r="AH265" s="25">
        <v>6.5371024734982335</v>
      </c>
      <c r="AI265" s="25">
        <v>6.7137809187279158</v>
      </c>
      <c r="AJ265" s="25">
        <v>6.7137809187279158</v>
      </c>
      <c r="AK265" s="25">
        <v>6.0070671378091873</v>
      </c>
      <c r="AL265" s="25">
        <v>6.0070671378091873</v>
      </c>
      <c r="AM265" s="25">
        <v>6.0070671378091873</v>
      </c>
      <c r="AN265" s="25">
        <v>6.0070671378091873</v>
      </c>
      <c r="AO265" s="25">
        <v>6.0070671378091873</v>
      </c>
      <c r="AP265" s="25">
        <v>6.0070671378091873</v>
      </c>
      <c r="AQ265" s="25">
        <v>6.0070671378091873</v>
      </c>
      <c r="AR265" s="25">
        <v>5.7597173144876326</v>
      </c>
      <c r="AS265" s="25">
        <v>4.946996466431095</v>
      </c>
      <c r="AT265" s="25">
        <v>4.946996466431095</v>
      </c>
      <c r="AU265" s="25">
        <v>4.5936395759717312</v>
      </c>
      <c r="AV265" s="25">
        <v>4.5936395759717312</v>
      </c>
      <c r="AW265" s="25">
        <v>4.2402826855123674</v>
      </c>
      <c r="AX265" s="25">
        <v>3.8869257950530036</v>
      </c>
      <c r="AY265" s="25">
        <v>3.6749116607773851</v>
      </c>
      <c r="AZ265" s="25">
        <v>3.5335689045936398</v>
      </c>
      <c r="BA265" s="25">
        <v>3.1802120141342751</v>
      </c>
      <c r="BB265" s="25">
        <v>2.7915194346289751</v>
      </c>
      <c r="BC265" s="25">
        <v>4.2402826855123674</v>
      </c>
      <c r="BD265" s="25">
        <v>5.6537102473498235</v>
      </c>
      <c r="BE265" s="25">
        <v>7.0671378091872796</v>
      </c>
      <c r="BF265" s="25">
        <v>8.4805653710247348</v>
      </c>
      <c r="BG265" s="25">
        <v>9.8939929328621901</v>
      </c>
      <c r="BH265" s="25">
        <v>11.469964664310954</v>
      </c>
      <c r="BI265" s="25">
        <v>9.1024734982332163</v>
      </c>
      <c r="BJ265" s="25">
        <v>6.8561151079136682</v>
      </c>
      <c r="BK265" s="25">
        <v>4.442446043165468</v>
      </c>
      <c r="BL265" s="25">
        <v>4.0611510791366907</v>
      </c>
      <c r="BM265" s="25">
        <v>4.0611510791366907</v>
      </c>
    </row>
    <row r="266" spans="1:65" x14ac:dyDescent="0.25">
      <c r="A266" s="25" t="s">
        <v>439</v>
      </c>
      <c r="B266" s="25" t="s">
        <v>1344</v>
      </c>
      <c r="C266" s="25" t="s">
        <v>1446</v>
      </c>
      <c r="D266" s="25" t="s">
        <v>1447</v>
      </c>
    </row>
    <row r="267" spans="1:65" x14ac:dyDescent="0.25">
      <c r="A267" s="25" t="s">
        <v>404</v>
      </c>
      <c r="B267" s="25" t="s">
        <v>1345</v>
      </c>
      <c r="C267" s="25" t="s">
        <v>1446</v>
      </c>
      <c r="D267" s="25" t="s">
        <v>1447</v>
      </c>
      <c r="F267" s="25">
        <v>2.3902873269314546</v>
      </c>
      <c r="G267" s="25">
        <v>2.4111218440441688</v>
      </c>
      <c r="H267" s="25">
        <v>2.4338504081671304</v>
      </c>
      <c r="I267" s="25">
        <v>2.4527908782695986</v>
      </c>
      <c r="J267" s="25">
        <v>2.4717313483720664</v>
      </c>
      <c r="K267" s="25">
        <v>2.4812015834233003</v>
      </c>
      <c r="L267" s="25">
        <v>2.494459912495028</v>
      </c>
      <c r="M267" s="25">
        <v>2.5039301475462619</v>
      </c>
      <c r="N267" s="25">
        <v>2.5134003825974962</v>
      </c>
      <c r="O267" s="25">
        <v>2.5228706176487301</v>
      </c>
      <c r="P267" s="25">
        <v>2.5380229937307046</v>
      </c>
      <c r="Q267" s="25">
        <v>2.5474932287819385</v>
      </c>
      <c r="R267" s="25">
        <v>2.5569634638331724</v>
      </c>
      <c r="S267" s="25">
        <v>2.5664336988844063</v>
      </c>
      <c r="T267" s="25">
        <v>2.5815860749663808</v>
      </c>
      <c r="U267" s="25">
        <v>2.5815860749663808</v>
      </c>
      <c r="V267" s="25">
        <v>2.5815860749663808</v>
      </c>
      <c r="W267" s="25">
        <v>2.5853741689868741</v>
      </c>
      <c r="X267" s="25">
        <v>2.587268215997121</v>
      </c>
      <c r="Y267" s="25">
        <v>2.587268215997121</v>
      </c>
      <c r="Z267" s="25">
        <v>2.5910563100176147</v>
      </c>
      <c r="AA267" s="25">
        <v>2.5910563100176147</v>
      </c>
      <c r="AB267" s="25">
        <v>2.5910563100176147</v>
      </c>
      <c r="AC267" s="25">
        <v>2.5910563100176147</v>
      </c>
      <c r="AD267" s="25">
        <v>2.5986324980586017</v>
      </c>
      <c r="AE267" s="25">
        <v>2.5986324980586017</v>
      </c>
      <c r="AF267" s="25">
        <v>2.6062086860995892</v>
      </c>
      <c r="AG267" s="25">
        <v>2.6062086860995892</v>
      </c>
      <c r="AH267" s="25">
        <v>2.6099967801200825</v>
      </c>
      <c r="AI267" s="25">
        <v>2.8846335966058678</v>
      </c>
      <c r="AJ267" s="25">
        <v>2.8941038316571017</v>
      </c>
      <c r="AK267" s="25">
        <v>2.6099967801200825</v>
      </c>
      <c r="AL267" s="25">
        <v>3.0721442506203003</v>
      </c>
      <c r="AM267" s="25">
        <v>3.0816144856715346</v>
      </c>
      <c r="AN267" s="25">
        <v>3.0929787677330149</v>
      </c>
      <c r="AO267" s="25">
        <v>3.1194954258764702</v>
      </c>
      <c r="AP267" s="25">
        <v>3.0437335454665986</v>
      </c>
      <c r="AQ267" s="25">
        <v>2.9622895240259863</v>
      </c>
      <c r="AR267" s="25">
        <v>2.9300907248517909</v>
      </c>
      <c r="AS267" s="25">
        <v>2.9263026308312972</v>
      </c>
      <c r="AT267" s="25">
        <v>2.7766729170218003</v>
      </c>
      <c r="AU267" s="25">
        <v>2.680076519499214</v>
      </c>
      <c r="AV267" s="25">
        <v>2.3713468568289864</v>
      </c>
      <c r="AW267" s="25">
        <v>2.5096122885770025</v>
      </c>
      <c r="AX267" s="25">
        <v>2.4376385021876246</v>
      </c>
      <c r="AY267" s="25">
        <v>2.6024205920790955</v>
      </c>
      <c r="AZ267" s="25">
        <v>2.5853741689868741</v>
      </c>
      <c r="BA267" s="25">
        <v>2.3580885277572587</v>
      </c>
      <c r="BB267" s="25">
        <v>2.2179290489989962</v>
      </c>
      <c r="BC267" s="25">
        <v>2.4452146902286116</v>
      </c>
      <c r="BD267" s="25">
        <v>2.1989885788965284</v>
      </c>
      <c r="BE267" s="25">
        <v>2.2804326003371402</v>
      </c>
      <c r="BF267" s="25">
        <v>2.2747504593064001</v>
      </c>
      <c r="BG267" s="25">
        <v>2.184972631020702</v>
      </c>
      <c r="BH267" s="25">
        <v>2.1546678788567535</v>
      </c>
      <c r="BI267" s="25">
        <v>2.0754967138284375</v>
      </c>
      <c r="BJ267" s="25">
        <v>2.2027766729170217</v>
      </c>
      <c r="BK267" s="25">
        <v>2.2103528609580088</v>
      </c>
      <c r="BL267" s="25">
        <v>2.1933064378657878</v>
      </c>
      <c r="BM267" s="25">
        <v>2.1933064378657878</v>
      </c>
    </row>
    <row r="268" spans="1:65" x14ac:dyDescent="0.25">
      <c r="A268" s="25" t="s">
        <v>332</v>
      </c>
      <c r="B268" s="25" t="s">
        <v>83</v>
      </c>
      <c r="C268" s="25" t="s">
        <v>1446</v>
      </c>
      <c r="D268" s="25" t="s">
        <v>1447</v>
      </c>
      <c r="F268" s="25">
        <v>9.8920937440750478</v>
      </c>
      <c r="G268" s="25">
        <v>9.9333108013420262</v>
      </c>
      <c r="H268" s="25">
        <v>9.974527858609008</v>
      </c>
      <c r="I268" s="25">
        <v>10.015744915875986</v>
      </c>
      <c r="J268" s="25">
        <v>10.056961973142965</v>
      </c>
      <c r="K268" s="25">
        <v>10.064381043451021</v>
      </c>
      <c r="L268" s="25">
        <v>10.071800113759078</v>
      </c>
      <c r="M268" s="25">
        <v>10.079219184067135</v>
      </c>
      <c r="N268" s="25">
        <v>10.086638254375192</v>
      </c>
      <c r="O268" s="25">
        <v>10.094057324683247</v>
      </c>
      <c r="P268" s="25">
        <v>10.101476394991304</v>
      </c>
      <c r="Q268" s="25">
        <v>10.10889546529936</v>
      </c>
      <c r="R268" s="25">
        <v>10.116314535607415</v>
      </c>
      <c r="S268" s="25">
        <v>10.123733605915472</v>
      </c>
      <c r="T268" s="25">
        <v>10.131152676223529</v>
      </c>
      <c r="U268" s="25">
        <v>10.138571746531584</v>
      </c>
      <c r="V268" s="25">
        <v>10.145990816839641</v>
      </c>
      <c r="W268" s="25">
        <v>10.153409887147697</v>
      </c>
      <c r="X268" s="25">
        <v>10.160828957455752</v>
      </c>
      <c r="Y268" s="25">
        <v>10.168248027763809</v>
      </c>
      <c r="Z268" s="25">
        <v>10.175667098071866</v>
      </c>
      <c r="AA268" s="25">
        <v>10.184734850670601</v>
      </c>
      <c r="AB268" s="25">
        <v>10.184734850670601</v>
      </c>
      <c r="AC268" s="25">
        <v>10.184734850670601</v>
      </c>
      <c r="AD268" s="25">
        <v>10.184734850670601</v>
      </c>
      <c r="AE268" s="25">
        <v>10.3866984312788</v>
      </c>
      <c r="AF268" s="25">
        <v>10.34548137401182</v>
      </c>
      <c r="AG268" s="25">
        <v>10.3866984312788</v>
      </c>
      <c r="AH268" s="25">
        <v>10.469132545812759</v>
      </c>
      <c r="AI268" s="25">
        <v>10.551566660346717</v>
      </c>
      <c r="AJ268" s="25">
        <v>10.634000774880677</v>
      </c>
      <c r="AK268" s="25">
        <v>10.850802496104988</v>
      </c>
      <c r="AL268" s="25">
        <v>11.067604217329299</v>
      </c>
      <c r="AM268" s="25">
        <v>11.08738840481745</v>
      </c>
      <c r="AN268" s="25">
        <v>11.12860546208443</v>
      </c>
      <c r="AO268" s="25">
        <v>11.252256633885366</v>
      </c>
      <c r="AP268" s="25">
        <v>11.293473691152347</v>
      </c>
      <c r="AQ268" s="25">
        <v>11.293473691152347</v>
      </c>
      <c r="AR268" s="25">
        <v>11.342934159872723</v>
      </c>
      <c r="AS268" s="25">
        <v>11.385799899430381</v>
      </c>
      <c r="AT268" s="25">
        <v>11.281108573972253</v>
      </c>
      <c r="AU268" s="25">
        <v>11.293473691152347</v>
      </c>
      <c r="AV268" s="25">
        <v>11.211039576618388</v>
      </c>
      <c r="AW268" s="25">
        <v>10.963737233016511</v>
      </c>
      <c r="AX268" s="25">
        <v>10.860694589849063</v>
      </c>
      <c r="AY268" s="25">
        <v>10.3866984312788</v>
      </c>
      <c r="AZ268" s="25">
        <v>10.3866984312788</v>
      </c>
      <c r="BA268" s="25">
        <v>10.551566660346717</v>
      </c>
      <c r="BB268" s="25">
        <v>10.436158899999176</v>
      </c>
      <c r="BC268" s="25">
        <v>10.331467574541048</v>
      </c>
      <c r="BD268" s="25">
        <v>9.9192970018712554</v>
      </c>
      <c r="BE268" s="25">
        <v>9.8920937440750478</v>
      </c>
      <c r="BF268" s="25">
        <v>9.8920937440750478</v>
      </c>
      <c r="BG268" s="25">
        <v>9.8920937440750478</v>
      </c>
      <c r="BH268" s="25">
        <v>9.8920937440750478</v>
      </c>
      <c r="BI268" s="25">
        <v>9.8920937440750478</v>
      </c>
      <c r="BJ268" s="25">
        <v>9.8920937440750478</v>
      </c>
      <c r="BK268" s="25">
        <v>9.8920937440750478</v>
      </c>
      <c r="BL268" s="25">
        <v>9.8920937440750478</v>
      </c>
      <c r="BM268" s="25">
        <v>9.8920937440750478</v>
      </c>
    </row>
    <row r="269" spans="1:65" x14ac:dyDescent="0.25">
      <c r="A269" s="25" t="s">
        <v>309</v>
      </c>
      <c r="B269" s="25" t="s">
        <v>177</v>
      </c>
      <c r="C269" s="25" t="s">
        <v>1446</v>
      </c>
      <c r="D269" s="25" t="s">
        <v>1447</v>
      </c>
      <c r="F269" s="25">
        <v>3.4288865871211613</v>
      </c>
      <c r="G269" s="25">
        <v>3.4329221539165178</v>
      </c>
      <c r="H269" s="25">
        <v>3.4652066882793688</v>
      </c>
      <c r="I269" s="25">
        <v>3.4988364115740058</v>
      </c>
      <c r="J269" s="25">
        <v>3.5028719783693618</v>
      </c>
      <c r="K269" s="25">
        <v>3.5755121806857777</v>
      </c>
      <c r="L269" s="25">
        <v>3.594344825730774</v>
      </c>
      <c r="M269" s="25">
        <v>3.6387360604796943</v>
      </c>
      <c r="N269" s="25">
        <v>3.6777465395014732</v>
      </c>
      <c r="O269" s="25">
        <v>3.7167570185232512</v>
      </c>
      <c r="P269" s="25">
        <v>3.8902863907235767</v>
      </c>
      <c r="Q269" s="25">
        <v>4.1162781312635355</v>
      </c>
      <c r="R269" s="25">
        <v>3.9171901693592868</v>
      </c>
      <c r="S269" s="25">
        <v>3.9548554594492793</v>
      </c>
      <c r="T269" s="25">
        <v>3.9346776254724976</v>
      </c>
      <c r="U269" s="25">
        <v>4.1001358640821106</v>
      </c>
      <c r="V269" s="25">
        <v>3.8754893124739369</v>
      </c>
      <c r="W269" s="25">
        <v>3.6616042723200475</v>
      </c>
      <c r="X269" s="25">
        <v>3.1020056766972921</v>
      </c>
      <c r="Y269" s="25">
        <v>3.1369805889237141</v>
      </c>
      <c r="Z269" s="25">
        <v>3.0549240640848008</v>
      </c>
      <c r="AA269" s="25">
        <v>2.9769031060412434</v>
      </c>
      <c r="AB269" s="25">
        <v>3.1275642664012158</v>
      </c>
      <c r="AC269" s="25">
        <v>3.1154575660151469</v>
      </c>
      <c r="AD269" s="25">
        <v>3.2392149477394097</v>
      </c>
      <c r="AE269" s="25">
        <v>3.3199262836465384</v>
      </c>
      <c r="AF269" s="25">
        <v>3.454445176825085</v>
      </c>
      <c r="AG269" s="25">
        <v>3.6199034154346976</v>
      </c>
      <c r="AH269" s="25">
        <v>4.073232085446401</v>
      </c>
      <c r="AI269" s="25">
        <v>3.8889412017917917</v>
      </c>
      <c r="AJ269" s="25">
        <v>3.7059955070689674</v>
      </c>
      <c r="AK269" s="25">
        <v>3.7382800414318194</v>
      </c>
      <c r="AL269" s="25">
        <v>3.7396252303636044</v>
      </c>
      <c r="AM269" s="25">
        <v>3.8337884555885875</v>
      </c>
      <c r="AN269" s="25">
        <v>3.5634054802997084</v>
      </c>
      <c r="AO269" s="25">
        <v>3.8674181788832245</v>
      </c>
      <c r="AP269" s="25">
        <v>3.7772905204535974</v>
      </c>
      <c r="AQ269" s="25">
        <v>3.6252841711618395</v>
      </c>
      <c r="AR269" s="25">
        <v>3.8943219575189336</v>
      </c>
      <c r="AS269" s="25">
        <v>3.7880520319078812</v>
      </c>
      <c r="AT269" s="25">
        <v>3.6616042723200475</v>
      </c>
      <c r="AU269" s="25">
        <v>3.4732778218700813</v>
      </c>
      <c r="AV269" s="25">
        <v>3.8660729899514386</v>
      </c>
      <c r="AW269" s="25">
        <v>3.8499307227700132</v>
      </c>
      <c r="AX269" s="25">
        <v>3.6683302169789744</v>
      </c>
      <c r="AY269" s="25">
        <v>4.0530542514696188</v>
      </c>
      <c r="AZ269" s="25">
        <v>3.9669621598353486</v>
      </c>
      <c r="BA269" s="25">
        <v>4.1055166198092516</v>
      </c>
      <c r="BB269" s="25">
        <v>4.7754207078384159</v>
      </c>
      <c r="BC269" s="25">
        <v>4.5736423680705958</v>
      </c>
      <c r="BD269" s="25">
        <v>4.842680154427689</v>
      </c>
      <c r="BE269" s="25">
        <v>5.111717940784783</v>
      </c>
      <c r="BF269" s="25">
        <v>4.9771990476062369</v>
      </c>
      <c r="BG269" s="25">
        <v>5.111717940784783</v>
      </c>
      <c r="BH269" s="25">
        <v>5.111717940784783</v>
      </c>
      <c r="BI269" s="25">
        <v>5.111717940784783</v>
      </c>
      <c r="BJ269" s="25">
        <v>5.111717940784783</v>
      </c>
      <c r="BK269" s="25">
        <v>5.111717940784783</v>
      </c>
      <c r="BL269" s="25">
        <v>5.111717940784783</v>
      </c>
      <c r="BM269" s="25">
        <v>5.111717940784783</v>
      </c>
    </row>
    <row r="270" spans="1:65" x14ac:dyDescent="0.25">
      <c r="A270" s="25" t="s">
        <v>310</v>
      </c>
      <c r="B270" s="25" t="s">
        <v>190</v>
      </c>
      <c r="C270" s="25" t="s">
        <v>1446</v>
      </c>
      <c r="D270" s="25" t="s">
        <v>1447</v>
      </c>
      <c r="F270" s="25">
        <v>4.8726896729998703</v>
      </c>
      <c r="G270" s="25">
        <v>5.0019387359441643</v>
      </c>
      <c r="H270" s="25">
        <v>5.1311877988884573</v>
      </c>
      <c r="I270" s="25">
        <v>5.2604368618327522</v>
      </c>
      <c r="J270" s="25">
        <v>5.3379862995993284</v>
      </c>
      <c r="K270" s="25">
        <v>5.5189349877213392</v>
      </c>
      <c r="L270" s="25">
        <v>5.6481840506656322</v>
      </c>
      <c r="M270" s="25">
        <v>5.7774331136099262</v>
      </c>
      <c r="N270" s="25">
        <v>5.9066821765542201</v>
      </c>
      <c r="O270" s="25">
        <v>6.0359312394985132</v>
      </c>
      <c r="P270" s="25">
        <v>6.165180302442808</v>
      </c>
      <c r="Q270" s="25">
        <v>6.2427297402093833</v>
      </c>
      <c r="R270" s="25">
        <v>6.2427297402093833</v>
      </c>
      <c r="S270" s="25">
        <v>6.3719788031536773</v>
      </c>
      <c r="T270" s="25">
        <v>6.3719788031536773</v>
      </c>
      <c r="U270" s="25">
        <v>6.3719788031536773</v>
      </c>
      <c r="V270" s="25">
        <v>6.3719788031536773</v>
      </c>
      <c r="W270" s="25">
        <v>6.3719788031536773</v>
      </c>
      <c r="X270" s="25">
        <v>6.3719788031536773</v>
      </c>
      <c r="Y270" s="25">
        <v>6.4753780535091119</v>
      </c>
      <c r="Z270" s="25">
        <v>6.5787773038645465</v>
      </c>
      <c r="AA270" s="25">
        <v>6.682176554219982</v>
      </c>
      <c r="AB270" s="25">
        <v>6.7855758045754166</v>
      </c>
      <c r="AC270" s="25">
        <v>6.8889750549308513</v>
      </c>
      <c r="AD270" s="25">
        <v>6.9923743052862868</v>
      </c>
      <c r="AE270" s="25">
        <v>7.0957735556417214</v>
      </c>
      <c r="AF270" s="25">
        <v>7.2120977122915857</v>
      </c>
      <c r="AG270" s="25">
        <v>7.3154969626470212</v>
      </c>
      <c r="AH270" s="25">
        <v>7.4188962130024558</v>
      </c>
      <c r="AI270" s="25">
        <v>7.5222954633578905</v>
      </c>
      <c r="AJ270" s="25">
        <v>7.6256947137133251</v>
      </c>
      <c r="AK270" s="25">
        <v>7.7290939640687606</v>
      </c>
      <c r="AL270" s="25">
        <v>7.8324932144241952</v>
      </c>
      <c r="AM270" s="25">
        <v>8.0134419025462069</v>
      </c>
      <c r="AN270" s="25">
        <v>8.0392917151350645</v>
      </c>
      <c r="AO270" s="25">
        <v>8.7889362802119688</v>
      </c>
      <c r="AP270" s="25">
        <v>9.0474344061005567</v>
      </c>
      <c r="AQ270" s="25">
        <v>8.7889362802119688</v>
      </c>
      <c r="AR270" s="25">
        <v>9.1766834690448498</v>
      </c>
      <c r="AS270" s="25">
        <v>9.3059325319891428</v>
      </c>
      <c r="AT270" s="25">
        <v>9.3059325319891428</v>
      </c>
      <c r="AU270" s="25">
        <v>9.4351815949334359</v>
      </c>
      <c r="AV270" s="25">
        <v>9.4351815949334359</v>
      </c>
      <c r="AW270" s="25">
        <v>9.8229287837663168</v>
      </c>
      <c r="AX270" s="25">
        <v>10.081426909654905</v>
      </c>
      <c r="AY270" s="25">
        <v>10.598423161432081</v>
      </c>
      <c r="AZ270" s="25">
        <v>10.339925035543493</v>
      </c>
      <c r="BA270" s="25">
        <v>10.986170350264961</v>
      </c>
      <c r="BB270" s="25">
        <v>10.598423161432081</v>
      </c>
      <c r="BC270" s="25">
        <v>10.339925035543493</v>
      </c>
      <c r="BD270" s="25">
        <v>10.856921287320667</v>
      </c>
      <c r="BE270" s="25">
        <v>10.339925035543493</v>
      </c>
      <c r="BF270" s="25">
        <v>10.339925035543493</v>
      </c>
      <c r="BG270" s="25">
        <v>10.339925035543493</v>
      </c>
      <c r="BH270" s="25">
        <v>10.339925035543493</v>
      </c>
      <c r="BI270" s="25">
        <v>10.339925035543493</v>
      </c>
      <c r="BJ270" s="25">
        <v>10.339925035543493</v>
      </c>
      <c r="BK270" s="25">
        <v>10.339925035543493</v>
      </c>
      <c r="BL270" s="25">
        <v>10.339925035543493</v>
      </c>
      <c r="BM270" s="25">
        <v>10.339925035543493</v>
      </c>
    </row>
  </sheetData>
  <pageMargins left="0.7" right="0.7" top="0.75" bottom="0.75" header="0.3" footer="0.3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Declaration</vt:lpstr>
      <vt:lpstr>Country Data</vt:lpstr>
      <vt:lpstr>Region Data</vt:lpstr>
      <vt:lpstr>Trade Volume</vt:lpstr>
      <vt:lpstr>Country List</vt:lpstr>
      <vt:lpstr>Population</vt:lpstr>
      <vt:lpstr>GDP Per Capita</vt:lpstr>
      <vt:lpstr>IHDI</vt:lpstr>
      <vt:lpstr>Arable Land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Peter Raozen</cp:lastModifiedBy>
  <dcterms:created xsi:type="dcterms:W3CDTF">2022-11-20T10:36:05Z</dcterms:created>
  <dcterms:modified xsi:type="dcterms:W3CDTF">2022-12-05T11:01:00Z</dcterms:modified>
</cp:coreProperties>
</file>