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be-my.sharepoint.com/personal/p061881_ap_be/Documents/Academiejaar 2020-2021/Olods/Trajectschijf 2/Semester 2/Informatica project 2TI/00_Templates/Groep 11/"/>
    </mc:Choice>
  </mc:AlternateContent>
  <xr:revisionPtr revIDLastSave="199" documentId="13_ncr:1_{2561D93D-F5FA-48AC-AE1C-F0F2172DC1F6}" xr6:coauthVersionLast="47" xr6:coauthVersionMax="47" xr10:uidLastSave="{BACE1B73-9F33-46B3-A2B9-9B79A35A8767}"/>
  <bookViews>
    <workbookView xWindow="-23355" yWindow="2565" windowWidth="21600" windowHeight="11385" firstSheet="1" activeTab="2" xr2:uid="{00000000-000D-0000-FFFF-FFFF00000000}"/>
  </bookViews>
  <sheets>
    <sheet name="Team info" sheetId="2" state="hidden" r:id="rId1"/>
    <sheet name="Sprint 0" sheetId="1" r:id="rId2"/>
    <sheet name="Sprint 1" sheetId="3" r:id="rId3"/>
    <sheet name="Sprint 2" sheetId="4" r:id="rId4"/>
    <sheet name="Sprint 3" sheetId="5" r:id="rId5"/>
    <sheet name="Sprint 4" sheetId="6" r:id="rId6"/>
  </sheets>
  <externalReferences>
    <externalReference r:id="rId7"/>
  </externalReferences>
  <definedNames>
    <definedName name="nrAllowedHolidayCount">[1]Instellingen!$D$23</definedName>
    <definedName name="nrDailyWeight">[1]Instellingen!$D$21</definedName>
    <definedName name="nrHoursDay">[1]Instellingen!$D$22</definedName>
    <definedName name="Teamnaam">'Team info'!$D$5</definedName>
    <definedName name="Teamnummer">'Team info'!$D$4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5" i="3" s="1"/>
  <c r="D13" i="6"/>
  <c r="D13" i="5"/>
  <c r="D13" i="4"/>
  <c r="D13" i="1"/>
  <c r="D40" i="6" l="1"/>
  <c r="C40" i="6"/>
  <c r="D15" i="6"/>
  <c r="G9" i="6"/>
  <c r="F9" i="6"/>
  <c r="E9" i="6"/>
  <c r="D9" i="6"/>
  <c r="B8" i="6"/>
  <c r="B7" i="6"/>
  <c r="B6" i="6"/>
  <c r="B5" i="6"/>
  <c r="D40" i="5"/>
  <c r="C40" i="5"/>
  <c r="D15" i="5"/>
  <c r="G9" i="5"/>
  <c r="F9" i="5"/>
  <c r="E9" i="5"/>
  <c r="D9" i="5"/>
  <c r="B8" i="5"/>
  <c r="B7" i="5"/>
  <c r="B6" i="5"/>
  <c r="B5" i="5"/>
  <c r="D40" i="4"/>
  <c r="C40" i="4"/>
  <c r="D15" i="4"/>
  <c r="G9" i="4"/>
  <c r="F9" i="4"/>
  <c r="E9" i="4"/>
  <c r="D9" i="4"/>
  <c r="B8" i="4"/>
  <c r="B7" i="4"/>
  <c r="B6" i="4"/>
  <c r="B5" i="4"/>
  <c r="D40" i="3"/>
  <c r="C40" i="3"/>
  <c r="G9" i="3"/>
  <c r="F9" i="3"/>
  <c r="E9" i="3"/>
  <c r="D9" i="3"/>
  <c r="B8" i="3"/>
  <c r="B7" i="3"/>
  <c r="B6" i="3"/>
  <c r="B5" i="3"/>
  <c r="D15" i="1"/>
  <c r="E9" i="1"/>
  <c r="F9" i="1"/>
  <c r="G9" i="1"/>
  <c r="D9" i="1"/>
  <c r="D40" i="1"/>
  <c r="C40" i="1"/>
  <c r="B6" i="1"/>
  <c r="B7" i="1"/>
  <c r="B8" i="1"/>
  <c r="B5" i="1"/>
  <c r="D18" i="2" l="1"/>
  <c r="E17" i="2"/>
  <c r="E16" i="2"/>
  <c r="E15" i="2"/>
  <c r="E14" i="2"/>
  <c r="C5" i="6" l="1"/>
  <c r="C5" i="4"/>
  <c r="C5" i="1"/>
  <c r="C5" i="5"/>
  <c r="C5" i="3"/>
  <c r="C6" i="3"/>
  <c r="C6" i="4"/>
  <c r="C6" i="6"/>
  <c r="C6" i="1"/>
  <c r="C6" i="5"/>
  <c r="C8" i="5"/>
  <c r="C8" i="6"/>
  <c r="C8" i="4"/>
  <c r="C8" i="1"/>
  <c r="C8" i="3"/>
  <c r="C7" i="3"/>
  <c r="C7" i="6"/>
  <c r="C7" i="4"/>
  <c r="C7" i="1"/>
  <c r="C7" i="5"/>
</calcChain>
</file>

<file path=xl/sharedStrings.xml><?xml version="1.0" encoding="utf-8"?>
<sst xmlns="http://schemas.openxmlformats.org/spreadsheetml/2006/main" count="281" uniqueCount="164">
  <si>
    <r>
      <t xml:space="preserve">1. </t>
    </r>
    <r>
      <rPr>
        <b/>
        <sz val="18"/>
        <color rgb="FF5B5A5F"/>
        <rFont val="Calibri"/>
        <family val="2"/>
        <scheme val="minor"/>
      </rPr>
      <t>INFO PROJECTTEAM</t>
    </r>
  </si>
  <si>
    <t>Teamnummer:</t>
  </si>
  <si>
    <t>Teamnaam:</t>
  </si>
  <si>
    <t>Groep 11</t>
  </si>
  <si>
    <t>Contactpersoon:</t>
  </si>
  <si>
    <t>Op te nemen gewicht per dag:</t>
  </si>
  <si>
    <r>
      <t xml:space="preserve">2. </t>
    </r>
    <r>
      <rPr>
        <b/>
        <sz val="18"/>
        <color rgb="FF5B5A5F"/>
        <rFont val="Calibri"/>
        <family val="2"/>
        <scheme val="minor"/>
      </rPr>
      <t>TEAMLEDEN</t>
    </r>
  </si>
  <si>
    <t>#</t>
  </si>
  <si>
    <t>Naam</t>
  </si>
  <si>
    <t>Voornaam</t>
  </si>
  <si>
    <t>Volledige naam</t>
  </si>
  <si>
    <t>Alci</t>
  </si>
  <si>
    <t>Metehan</t>
  </si>
  <si>
    <t>Amiri</t>
  </si>
  <si>
    <t>Abdelmajid</t>
  </si>
  <si>
    <t>El Mossaoui</t>
  </si>
  <si>
    <t>Zakaria</t>
  </si>
  <si>
    <t>Staes</t>
  </si>
  <si>
    <t>Jonas</t>
  </si>
  <si>
    <t>Aantal teamleden:</t>
  </si>
  <si>
    <r>
      <t xml:space="preserve">1. </t>
    </r>
    <r>
      <rPr>
        <b/>
        <sz val="18"/>
        <color rgb="FF5B5A5F"/>
        <rFont val="Calibri"/>
        <family val="2"/>
        <scheme val="minor"/>
      </rPr>
      <t>Aanwezigheidsinformatie</t>
    </r>
  </si>
  <si>
    <t>Teamlid</t>
  </si>
  <si>
    <t>DA</t>
  </si>
  <si>
    <t>DV</t>
  </si>
  <si>
    <t>DS</t>
  </si>
  <si>
    <t>DM</t>
  </si>
  <si>
    <t>DA = Dagen aanwezig</t>
  </si>
  <si>
    <t>DV = Dagen verlof</t>
  </si>
  <si>
    <t>DS = Dagen afwezig wegens schoolverplichtingen</t>
  </si>
  <si>
    <t>DM = Dagen afwezig wegens geplande medische redenen (tandarts, operatie, ...)</t>
  </si>
  <si>
    <t>Totaal</t>
  </si>
  <si>
    <r>
      <t xml:space="preserve">2. </t>
    </r>
    <r>
      <rPr>
        <b/>
        <sz val="18"/>
        <color rgb="FF5B5A5F"/>
        <rFont val="Calibri"/>
        <family val="2"/>
        <scheme val="minor"/>
      </rPr>
      <t>Planningsinformatie</t>
    </r>
  </si>
  <si>
    <t>Aantal geplande mandagen in sprint:</t>
  </si>
  <si>
    <t>(Deze waarde wordt berekend)</t>
  </si>
  <si>
    <t>Voorziene buffer percentage:</t>
  </si>
  <si>
    <t>(Percentage in te vullen door team in samenspraak met Scrummaster)</t>
  </si>
  <si>
    <t>Gemiddeld te plannen gewicht in sprint:</t>
  </si>
  <si>
    <r>
      <t xml:space="preserve">3. </t>
    </r>
    <r>
      <rPr>
        <b/>
        <sz val="18"/>
        <color rgb="FF5B5A5F"/>
        <rFont val="Calibri"/>
        <family val="2"/>
        <scheme val="minor"/>
      </rPr>
      <t>Sprint backlog</t>
    </r>
  </si>
  <si>
    <t>TC</t>
  </si>
  <si>
    <t>TO</t>
  </si>
  <si>
    <t>GW</t>
  </si>
  <si>
    <t>TC = Taakcode</t>
  </si>
  <si>
    <t>SP0_T01</t>
  </si>
  <si>
    <t>Gitlab: Project: Frontend map pushen</t>
  </si>
  <si>
    <t>TO = Taakomschrijving</t>
  </si>
  <si>
    <t>SP0_T02</t>
  </si>
  <si>
    <t>Gitlab: Project: Backend map pushen</t>
  </si>
  <si>
    <t>GW = Geschat gewicht taak tijdens planningpoker</t>
  </si>
  <si>
    <t>SP0_T03</t>
  </si>
  <si>
    <t>Gitlab: issues boards klaarzetten</t>
  </si>
  <si>
    <t>SP0_T04</t>
  </si>
  <si>
    <t>Gitlab: user stories sprint 1 inladen</t>
  </si>
  <si>
    <t>SP0_T05</t>
  </si>
  <si>
    <t>SP0_T06</t>
  </si>
  <si>
    <t>SP0_T07</t>
  </si>
  <si>
    <t>SP0_T08</t>
  </si>
  <si>
    <t>SP0_T09</t>
  </si>
  <si>
    <t>SP0_T10</t>
  </si>
  <si>
    <t>SP0_T11</t>
  </si>
  <si>
    <t>SP0_T12</t>
  </si>
  <si>
    <t>SP0_T13</t>
  </si>
  <si>
    <t>SP0_T14</t>
  </si>
  <si>
    <t>SP0_T15</t>
  </si>
  <si>
    <t>SP0_T16</t>
  </si>
  <si>
    <t>SP0_T17</t>
  </si>
  <si>
    <t>SP0_T18</t>
  </si>
  <si>
    <t>SP0_T19</t>
  </si>
  <si>
    <t>SP0_T20</t>
  </si>
  <si>
    <t>Totaal:</t>
  </si>
  <si>
    <r>
      <t xml:space="preserve">4. </t>
    </r>
    <r>
      <rPr>
        <b/>
        <sz val="18"/>
        <color rgb="FF5B5A5F"/>
        <rFont val="Calibri"/>
        <family val="2"/>
        <scheme val="minor"/>
      </rPr>
      <t>Sprintdoel</t>
    </r>
  </si>
  <si>
    <t>Geef hieronder je sprintdoel in:</t>
  </si>
  <si>
    <t>In sprint 0 is ons doel om de omgeving klaar te zetten zodanig dat we in sprint 1 direct van start kunnen gaan.</t>
  </si>
  <si>
    <t>7.5</t>
  </si>
  <si>
    <t>0.5</t>
  </si>
  <si>
    <t>3. Sprint backlog</t>
  </si>
  <si>
    <t>SP1_T01</t>
  </si>
  <si>
    <t>Database maken</t>
  </si>
  <si>
    <t>SP1_T02</t>
  </si>
  <si>
    <t>Frontend: HTML Layout</t>
  </si>
  <si>
    <t>SP1_T03</t>
  </si>
  <si>
    <t>Frontend: Capablity toevoegen</t>
  </si>
  <si>
    <t>SP1_T04</t>
  </si>
  <si>
    <t>Backend: Capability toevoegen</t>
  </si>
  <si>
    <t>SP1_T05</t>
  </si>
  <si>
    <t>Frontend: Capablity verwijderen</t>
  </si>
  <si>
    <t>SP1_T06</t>
  </si>
  <si>
    <t>Backend: Capability verwijderen</t>
  </si>
  <si>
    <t>SP1_T07</t>
  </si>
  <si>
    <t>Frontend: Capablity wijzigen</t>
  </si>
  <si>
    <t>SP1_T08</t>
  </si>
  <si>
    <t>Backend: Capability wijzigen</t>
  </si>
  <si>
    <t>SP1_T09</t>
  </si>
  <si>
    <t>Frontend: CSS Capabilities</t>
  </si>
  <si>
    <t>SP1_T10</t>
  </si>
  <si>
    <t>SP1_T11</t>
  </si>
  <si>
    <t>SP1_T12</t>
  </si>
  <si>
    <t>SP1_T13</t>
  </si>
  <si>
    <t>SP1_T14</t>
  </si>
  <si>
    <t>SP1_T15</t>
  </si>
  <si>
    <t>SP1_T16</t>
  </si>
  <si>
    <t>SP1_T17</t>
  </si>
  <si>
    <t>SP1_T18</t>
  </si>
  <si>
    <t>SP1_T19</t>
  </si>
  <si>
    <t>SP1_T20</t>
  </si>
  <si>
    <t>SP2_T01</t>
  </si>
  <si>
    <t>SP2_T02</t>
  </si>
  <si>
    <t>SP2_T03</t>
  </si>
  <si>
    <t>SP2_T04</t>
  </si>
  <si>
    <t>SP2_T05</t>
  </si>
  <si>
    <t>SP2_T06</t>
  </si>
  <si>
    <t>SP2_T07</t>
  </si>
  <si>
    <t>SP2_T08</t>
  </si>
  <si>
    <t>SP2_T09</t>
  </si>
  <si>
    <t>SP2_T10</t>
  </si>
  <si>
    <t>SP2_T11</t>
  </si>
  <si>
    <t>SP2_T12</t>
  </si>
  <si>
    <t>SP2_T13</t>
  </si>
  <si>
    <t>SP2_T14</t>
  </si>
  <si>
    <t>SP2_T15</t>
  </si>
  <si>
    <t>SP2_T16</t>
  </si>
  <si>
    <t>SP2_T17</t>
  </si>
  <si>
    <t>SP2_T18</t>
  </si>
  <si>
    <t>SP2_T19</t>
  </si>
  <si>
    <t>SP2_T20</t>
  </si>
  <si>
    <t>SP3_T01</t>
  </si>
  <si>
    <t>SP3_T02</t>
  </si>
  <si>
    <t>SP3_T03</t>
  </si>
  <si>
    <t>SP3_T04</t>
  </si>
  <si>
    <t>SP3_T05</t>
  </si>
  <si>
    <t>SP3_T06</t>
  </si>
  <si>
    <t>SP3_T07</t>
  </si>
  <si>
    <t>SP3_T08</t>
  </si>
  <si>
    <t>SP3_T09</t>
  </si>
  <si>
    <t>SP3_T10</t>
  </si>
  <si>
    <t>SP3_T11</t>
  </si>
  <si>
    <t>SP3_T12</t>
  </si>
  <si>
    <t>SP3_T13</t>
  </si>
  <si>
    <t>SP3_T14</t>
  </si>
  <si>
    <t>SP3_T15</t>
  </si>
  <si>
    <t>SP3_T16</t>
  </si>
  <si>
    <t>SP3_T17</t>
  </si>
  <si>
    <t>SP3_T18</t>
  </si>
  <si>
    <t>SP3_T19</t>
  </si>
  <si>
    <t>SP3_T20</t>
  </si>
  <si>
    <t>SP4_T01</t>
  </si>
  <si>
    <t>SP4_T02</t>
  </si>
  <si>
    <t>SP4_T03</t>
  </si>
  <si>
    <t>SP4_T04</t>
  </si>
  <si>
    <t>SP4_T05</t>
  </si>
  <si>
    <t>SP4_T06</t>
  </si>
  <si>
    <t>SP4_T07</t>
  </si>
  <si>
    <t>SP4_T08</t>
  </si>
  <si>
    <t>SP4_T09</t>
  </si>
  <si>
    <t>SP4_T10</t>
  </si>
  <si>
    <t>SP4_T11</t>
  </si>
  <si>
    <t>SP4_T12</t>
  </si>
  <si>
    <t>SP4_T13</t>
  </si>
  <si>
    <t>SP4_T14</t>
  </si>
  <si>
    <t>SP4_T15</t>
  </si>
  <si>
    <t>SP4_T16</t>
  </si>
  <si>
    <t>SP4_T17</t>
  </si>
  <si>
    <t>SP4_T18</t>
  </si>
  <si>
    <t>SP4_T19</t>
  </si>
  <si>
    <t>SP4_T20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</si>
</sst>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36"/>
      <color rgb="FF5B5A5F"/>
      <name val="Bebas Neue"/>
      <family val="2"/>
    </font>
    <font>
      <sz val="11"/>
      <color rgb="FF5B5A5F"/>
      <name val="Calibri"/>
      <family val="2"/>
      <scheme val="minor"/>
    </font>
    <font>
      <b/>
      <sz val="18"/>
      <color rgb="FFC40109"/>
      <name val="Calibri"/>
      <family val="2"/>
      <scheme val="minor"/>
    </font>
    <font>
      <b/>
      <sz val="18"/>
      <color rgb="FF5B5A5F"/>
      <name val="Calibri"/>
      <family val="2"/>
      <scheme val="minor"/>
    </font>
    <font>
      <sz val="11"/>
      <color rgb="FF97000B"/>
      <name val="Calibri"/>
      <family val="2"/>
      <scheme val="minor"/>
    </font>
    <font>
      <b/>
      <sz val="11"/>
      <color rgb="FF97000B"/>
      <name val="Calibri"/>
      <family val="2"/>
      <scheme val="minor"/>
    </font>
    <font>
      <b/>
      <sz val="12"/>
      <color rgb="FF5B5A5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lightDown">
        <fgColor theme="0" tint="-0.14996795556505021"/>
        <bgColor indexed="65"/>
      </patternFill>
    </fill>
    <fill>
      <patternFill patternType="solid">
        <fgColor rgb="FF97000B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C40109"/>
      </left>
      <right/>
      <top style="thin">
        <color rgb="FFC40109"/>
      </top>
      <bottom/>
      <diagonal/>
    </border>
    <border>
      <left/>
      <right/>
      <top style="thin">
        <color rgb="FFC40109"/>
      </top>
      <bottom/>
      <diagonal/>
    </border>
    <border>
      <left/>
      <right style="thin">
        <color rgb="FFC40109"/>
      </right>
      <top style="thin">
        <color rgb="FFC40109"/>
      </top>
      <bottom/>
      <diagonal/>
    </border>
    <border>
      <left style="thin">
        <color rgb="FFC40109"/>
      </left>
      <right/>
      <top/>
      <bottom/>
      <diagonal/>
    </border>
    <border>
      <left/>
      <right style="thin">
        <color rgb="FFC40109"/>
      </right>
      <top/>
      <bottom/>
      <diagonal/>
    </border>
    <border>
      <left style="thin">
        <color rgb="FFC40109"/>
      </left>
      <right/>
      <top/>
      <bottom style="thin">
        <color rgb="FFC40109"/>
      </bottom>
      <diagonal/>
    </border>
    <border>
      <left/>
      <right/>
      <top/>
      <bottom style="thin">
        <color rgb="FFC40109"/>
      </bottom>
      <diagonal/>
    </border>
    <border>
      <left/>
      <right style="thin">
        <color rgb="FFC40109"/>
      </right>
      <top/>
      <bottom style="thin">
        <color rgb="FFC4010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rgb="FF5B5A5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</cellStyleXfs>
  <cellXfs count="48">
    <xf numFmtId="0" fontId="0" fillId="0" borderId="0" xfId="0"/>
    <xf numFmtId="0" fontId="3" fillId="0" borderId="0" xfId="1" applyFont="1" applyBorder="1" applyAlignment="1">
      <alignment horizontal="left"/>
    </xf>
    <xf numFmtId="0" fontId="1" fillId="0" borderId="0" xfId="5"/>
    <xf numFmtId="0" fontId="5" fillId="0" borderId="0" xfId="6" applyFont="1" applyAlignment="1"/>
    <xf numFmtId="0" fontId="5" fillId="0" borderId="0" xfId="6" applyFont="1" applyBorder="1" applyAlignment="1"/>
    <xf numFmtId="0" fontId="6" fillId="0" borderId="0" xfId="6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NumberFormat="1"/>
    <xf numFmtId="0" fontId="0" fillId="0" borderId="0" xfId="0" applyAlignment="1">
      <alignment vertical="center"/>
    </xf>
    <xf numFmtId="0" fontId="5" fillId="0" borderId="0" xfId="6" applyFont="1" applyAlignment="1">
      <alignment vertical="center"/>
    </xf>
    <xf numFmtId="0" fontId="0" fillId="0" borderId="0" xfId="0" applyAlignment="1">
      <alignment horizontal="left" vertical="center"/>
    </xf>
    <xf numFmtId="0" fontId="1" fillId="4" borderId="13" xfId="2" applyFill="1" applyBorder="1" applyAlignment="1">
      <alignment horizontal="left" vertical="center" indent="1"/>
    </xf>
    <xf numFmtId="0" fontId="1" fillId="4" borderId="12" xfId="2" applyFill="1" applyBorder="1" applyAlignment="1">
      <alignment horizontal="left" vertical="center" indent="1"/>
    </xf>
    <xf numFmtId="0" fontId="7" fillId="0" borderId="10" xfId="0" applyFont="1" applyFill="1" applyBorder="1" applyAlignment="1">
      <alignment horizontal="left" indent="1"/>
    </xf>
    <xf numFmtId="9" fontId="0" fillId="4" borderId="10" xfId="4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12" fillId="0" borderId="0" xfId="3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/>
    </xf>
    <xf numFmtId="0" fontId="1" fillId="0" borderId="0" xfId="2" applyFill="1" applyBorder="1" applyAlignment="1">
      <alignment horizontal="left" vertical="center" indent="1"/>
    </xf>
    <xf numFmtId="0" fontId="0" fillId="0" borderId="0" xfId="0" applyFont="1"/>
    <xf numFmtId="0" fontId="5" fillId="5" borderId="0" xfId="6" applyFont="1" applyFill="1" applyAlignment="1">
      <alignment vertical="center"/>
    </xf>
    <xf numFmtId="0" fontId="8" fillId="0" borderId="14" xfId="1" applyFont="1" applyBorder="1" applyAlignment="1">
      <alignment vertical="center"/>
    </xf>
    <xf numFmtId="0" fontId="11" fillId="0" borderId="11" xfId="2" applyFont="1" applyFill="1" applyBorder="1" applyAlignment="1">
      <alignment horizontal="left" vertical="center"/>
    </xf>
    <xf numFmtId="0" fontId="0" fillId="4" borderId="11" xfId="2" applyFont="1" applyFill="1" applyBorder="1" applyAlignment="1">
      <alignment horizontal="left" vertical="center" indent="1"/>
    </xf>
    <xf numFmtId="0" fontId="1" fillId="4" borderId="11" xfId="2" applyFill="1" applyBorder="1" applyAlignment="1">
      <alignment horizontal="left" vertical="center" indent="1"/>
    </xf>
    <xf numFmtId="0" fontId="0" fillId="4" borderId="0" xfId="0" applyFill="1" applyAlignment="1">
      <alignment vertical="top"/>
    </xf>
    <xf numFmtId="0" fontId="4" fillId="6" borderId="0" xfId="0" applyFont="1" applyFill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14" xfId="1" applyFont="1" applyBorder="1" applyAlignment="1">
      <alignment vertical="center"/>
    </xf>
    <xf numFmtId="0" fontId="9" fillId="0" borderId="14" xfId="1" applyFont="1" applyBorder="1" applyAlignment="1">
      <alignment vertical="center"/>
    </xf>
    <xf numFmtId="0" fontId="10" fillId="0" borderId="10" xfId="0" applyFont="1" applyFill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7">
    <cellStyle name="20% - Accent1" xfId="2" builtinId="30"/>
    <cellStyle name="20% - Accent3" xfId="3" builtinId="38"/>
    <cellStyle name="Kop 1" xfId="1" builtinId="16"/>
    <cellStyle name="Normal 2" xfId="5" xr:uid="{9670AD00-275E-465A-A5A7-52C8764291FF}"/>
    <cellStyle name="Procent" xfId="4" builtinId="5"/>
    <cellStyle name="Standaard" xfId="0" builtinId="0"/>
    <cellStyle name="Standaard 2" xfId="6" xr:uid="{D8B631F5-CA6C-4BE5-8D30-318A340349F7}"/>
  </cellStyles>
  <dxfs count="52"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theme="0" tint="-0.14996795556505021"/>
          <bgColor indexed="65"/>
        </patternFill>
      </fill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color theme="1"/>
      </font>
      <fill>
        <patternFill>
          <bgColor theme="0" tint="-4.9989318521683403E-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i val="0"/>
        <color theme="0"/>
      </font>
      <fill>
        <patternFill>
          <bgColor rgb="FF97000B"/>
        </patternFill>
      </fill>
    </dxf>
    <dxf>
      <font>
        <b/>
        <i val="0"/>
        <color theme="0"/>
      </font>
      <fill>
        <patternFill>
          <bgColor rgb="FF97000B"/>
        </patternFill>
      </fill>
      <border diagonalUp="0" diagonalDown="0">
        <left style="thin">
          <color rgb="FF97000B"/>
        </left>
        <right style="thin">
          <color rgb="FF97000B"/>
        </right>
        <top style="thin">
          <color rgb="FF97000B"/>
        </top>
        <bottom style="thin">
          <color rgb="FF97000B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rgb="FF97000B"/>
        </left>
        <right style="thin">
          <color rgb="FF97000B"/>
        </right>
        <top style="thin">
          <color rgb="FF97000B"/>
        </top>
        <bottom style="thin">
          <color rgb="FF97000B"/>
        </bottom>
        <vertical/>
        <horizontal/>
      </border>
    </dxf>
  </dxfs>
  <tableStyles count="1" defaultTableStyle="TableStyleMedium2" defaultPivotStyle="PivotStyleLight16">
    <tableStyle name="AP Table Style 2" pivot="0" count="5" xr9:uid="{C0AB9618-ADD8-4CB4-A20C-F2A01E205745}">
      <tableStyleElement type="wholeTable" dxfId="51"/>
      <tableStyleElement type="headerRow" dxfId="50"/>
      <tableStyleElement type="totalRow" dxfId="49"/>
      <tableStyleElement type="firstRowStripe" dxfId="48"/>
      <tableStyleElement type="secondRowStripe" dxfId="47"/>
    </tableStyle>
  </tableStyles>
  <colors>
    <mruColors>
      <color rgb="FF97000B"/>
      <color rgb="FF5B5A5F"/>
      <color rgb="FFC40109"/>
      <color rgb="FFFCF2F2"/>
      <color rgb="FFFA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samenvatting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lists"/>
      <sheetName val="Team info"/>
      <sheetName val="Instellingen"/>
      <sheetName val="Dashboard"/>
      <sheetName val="Totalen"/>
      <sheetName val="Sprint 0"/>
      <sheetName val="Sprint 0 old"/>
      <sheetName val="Sprint 1"/>
      <sheetName val="Sprint 2"/>
      <sheetName val="Sprint 3"/>
      <sheetName val="Sprint 4"/>
    </sheetNames>
    <sheetDataSet>
      <sheetData sheetId="0"/>
      <sheetData sheetId="1"/>
      <sheetData sheetId="2">
        <row r="21">
          <cell r="D21">
            <v>5</v>
          </cell>
        </row>
        <row r="22">
          <cell r="D22">
            <v>6</v>
          </cell>
        </row>
        <row r="23">
          <cell r="D2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A281A9-0C78-4DDD-BCA4-0DB91775E083}" name="tblTeamMembers" displayName="tblTeamMembers" ref="B13:E18" totalsRowCount="1" headerRowDxfId="46" dataDxfId="45" totalsRowDxfId="44">
  <autoFilter ref="B13:E17" xr:uid="{00000000-0009-0000-0100-000001000000}"/>
  <tableColumns count="4">
    <tableColumn id="1" xr3:uid="{6CE4534E-7B83-44E7-B302-A9D13FEF06EC}" name="#" totalsRowLabel="Aantal teamleden:" dataDxfId="42" totalsRowDxfId="43"/>
    <tableColumn id="2" xr3:uid="{8D29FD77-01CD-4037-B52D-FDFA026D4781}" name="Naam" dataDxfId="40" totalsRowDxfId="41"/>
    <tableColumn id="4" xr3:uid="{CCA72207-FAC9-49C7-824E-DF1F17755589}" name="Voornaam" totalsRowFunction="count" dataDxfId="38" totalsRowDxfId="39"/>
    <tableColumn id="5" xr3:uid="{1F0CC497-2E61-4B41-A382-7F678D544639}" name="Volledige naam" dataDxfId="36" totalsRowDxfId="37">
      <calculatedColumnFormula>_xlfn.CONCAT(tblTeamMembers[[#This Row],[Naam]]," ",tblTeamMembers[[#This Row],[Voornaam]])</calculatedColumnFormula>
    </tableColumn>
  </tableColumns>
  <tableStyleInfo name="AP Table Style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949DDF7-B803-48D5-BF29-D6849EFDC3D8}" name="tblAanwezigheden4" displayName="tblAanwezigheden4" ref="B4:G9" totalsRowCount="1">
  <autoFilter ref="B4:G8" xr:uid="{A8495B5B-7AAF-421F-A1A7-836576267626}"/>
  <tableColumns count="6">
    <tableColumn id="1" xr3:uid="{DC4FD97E-4540-4C7E-BF66-FB41135F0876}" name="#" totalsRowLabel="Totaal">
      <calculatedColumnFormula>'Team info'!$B14</calculatedColumnFormula>
    </tableColumn>
    <tableColumn id="2" xr3:uid="{B15D4D0F-4397-462D-8078-26737CE63DC7}" name="Teamlid" dataDxfId="5">
      <calculatedColumnFormula>'Team info'!$E14</calculatedColumnFormula>
    </tableColumn>
    <tableColumn id="4" xr3:uid="{5134FEE9-289A-4DB4-8A73-E1D5A693FF6E}" name="DA" totalsRowFunction="sum"/>
    <tableColumn id="5" xr3:uid="{B680816C-1D33-492E-992A-29CBB00098CC}" name="DV" totalsRowFunction="sum"/>
    <tableColumn id="6" xr3:uid="{3F1F44CD-90D2-42E5-B8F9-D09BF996E45D}" name="DS" totalsRowFunction="sum"/>
    <tableColumn id="7" xr3:uid="{E79A2941-4A19-4098-9C47-295EFC6A8237}" name="DM" totalsRowFunction="sum"/>
  </tableColumns>
  <tableStyleInfo name="AP Table Style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F14F0F-5419-4F9A-8B5E-AC24F98AE492}" name="tblSprintBacklog4" displayName="tblSprintBacklog4" ref="B19:D40" totalsRowCount="1">
  <autoFilter ref="B19:D39" xr:uid="{938D644A-483A-4779-AAE3-499AC1A2B1D8}"/>
  <tableColumns count="3">
    <tableColumn id="1" xr3:uid="{59D0B35A-A31B-4F89-A320-EE10862DEA5A}" name="TC" totalsRowLabel="Totaal:" dataDxfId="3" totalsRowDxfId="4"/>
    <tableColumn id="2" xr3:uid="{EF8E6E95-07F9-418F-97D2-5AAE83A524D3}" name="TO" totalsRowFunction="count" dataDxfId="1" totalsRowDxfId="2"/>
    <tableColumn id="3" xr3:uid="{ED2D6D03-C539-4F3B-82DE-0DE7AFD1A50C}" name="GW" totalsRowFunction="sum" dataDxfId="0"/>
  </tableColumns>
  <tableStyleInfo name="AP 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EB67B-07EA-46FB-9559-4C902DED8DDF}" name="tblAanwezigheden0" displayName="tblAanwezigheden0" ref="B4:G9" totalsRowCount="1">
  <autoFilter ref="B4:G8" xr:uid="{A8495B5B-7AAF-421F-A1A7-836576267626}"/>
  <tableColumns count="6">
    <tableColumn id="1" xr3:uid="{C75C6E26-F5FF-4528-887C-5E4E7198C3AD}" name="#" totalsRowLabel="Totaal">
      <calculatedColumnFormula>'Team info'!$B14</calculatedColumnFormula>
    </tableColumn>
    <tableColumn id="2" xr3:uid="{1905DEED-7A0B-463A-81CB-830DDF923AC4}" name="Teamlid" dataDxfId="33">
      <calculatedColumnFormula>'Team info'!$E14</calculatedColumnFormula>
    </tableColumn>
    <tableColumn id="4" xr3:uid="{5790621A-069A-48D4-9C11-9ED44A3ABEAE}" name="DA" totalsRowFunction="sum"/>
    <tableColumn id="5" xr3:uid="{BE762B98-47D1-4183-816D-A5E605A09755}" name="DV" totalsRowFunction="sum"/>
    <tableColumn id="6" xr3:uid="{C97590BB-2F53-4EE1-82FC-52FB1635824F}" name="DS" totalsRowFunction="sum"/>
    <tableColumn id="7" xr3:uid="{B3B67D49-3AF9-45A0-9B64-3B3366BFDFC6}" name="DM" totalsRowFunction="sum"/>
  </tableColumns>
  <tableStyleInfo name="AP 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5D6AE7-B2F9-4DC8-A165-BA0A1614C7F7}" name="tblSprintBacklog0" displayName="tblSprintBacklog0" ref="B19:D40" totalsRowCount="1">
  <autoFilter ref="B19:D39" xr:uid="{938D644A-483A-4779-AAE3-499AC1A2B1D8}"/>
  <tableColumns count="3">
    <tableColumn id="1" xr3:uid="{69D9FF5A-6F37-4147-BA01-15DC78179F39}" name="TC" totalsRowLabel="Totaal:" dataDxfId="31" totalsRowDxfId="32"/>
    <tableColumn id="2" xr3:uid="{663F9C53-D327-4C56-A582-DD6DAAEBA8F5}" name="TO" totalsRowFunction="count" dataDxfId="29" totalsRowDxfId="30"/>
    <tableColumn id="3" xr3:uid="{C2AEC63B-2627-4FC0-9B22-5D0E033CA82F}" name="GW" totalsRowFunction="sum"/>
  </tableColumns>
  <tableStyleInfo name="AP 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C1BD9F-0754-4626-BC3C-52D0FCDFD588}" name="tblAanwezigheden1" displayName="tblAanwezigheden1" ref="B4:G9" totalsRowCount="1">
  <autoFilter ref="B4:G8" xr:uid="{A8495B5B-7AAF-421F-A1A7-836576267626}"/>
  <tableColumns count="6">
    <tableColumn id="1" xr3:uid="{BE09767D-D9F6-4659-8CF6-9ECC990D558C}" name="#" totalsRowLabel="Totaal">
      <calculatedColumnFormula>'Team info'!$B14</calculatedColumnFormula>
    </tableColumn>
    <tableColumn id="2" xr3:uid="{11459DD0-CC06-496C-80D5-AB219C7DDCAF}" name="Teamlid" dataDxfId="26">
      <calculatedColumnFormula>'Team info'!$E14</calculatedColumnFormula>
    </tableColumn>
    <tableColumn id="4" xr3:uid="{79A5B209-F5B1-489B-948A-A17367686DF8}" name="DA" totalsRowFunction="sum"/>
    <tableColumn id="5" xr3:uid="{165366E8-14D5-4346-8216-27CBF75B00BF}" name="DV" totalsRowFunction="sum"/>
    <tableColumn id="6" xr3:uid="{C3E76542-6C28-4D3A-942D-5C4EE1031D10}" name="DS" totalsRowFunction="sum"/>
    <tableColumn id="7" xr3:uid="{CA7A5EEE-1B8E-4590-9EBE-F80FFDD626BF}" name="DM" totalsRowFunction="sum"/>
  </tableColumns>
  <tableStyleInfo name="AP 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129E99-2DBE-4EEB-A134-1C69BF885D8F}" name="tblSprintBacklog1" displayName="tblSprintBacklog1" ref="B19:D40" totalsRowCount="1">
  <autoFilter ref="B19:D39" xr:uid="{938D644A-483A-4779-AAE3-499AC1A2B1D8}"/>
  <tableColumns count="3">
    <tableColumn id="1" xr3:uid="{0923DBC3-6549-49A3-A12B-B17F79284834}" name="TC" totalsRowLabel="Totaal:" dataDxfId="24" totalsRowDxfId="25"/>
    <tableColumn id="2" xr3:uid="{5B9F980D-EB8C-468B-A704-CA0668072540}" name="TO" totalsRowFunction="count" dataDxfId="22" totalsRowDxfId="23"/>
    <tableColumn id="3" xr3:uid="{98289D47-E6F9-459C-952F-DFBD36C9B612}" name="GW" totalsRowFunction="sum"/>
  </tableColumns>
  <tableStyleInfo name="AP Table Style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E0B974-84E5-4D20-A4E2-1A3E02910277}" name="tblAanwezigheden2" displayName="tblAanwezigheden2" ref="B4:G9" totalsRowCount="1">
  <autoFilter ref="B4:G8" xr:uid="{A8495B5B-7AAF-421F-A1A7-836576267626}"/>
  <tableColumns count="6">
    <tableColumn id="1" xr3:uid="{81D74856-CC07-40B7-AD30-985686D50069}" name="#" totalsRowLabel="Totaal">
      <calculatedColumnFormula>'Team info'!$B14</calculatedColumnFormula>
    </tableColumn>
    <tableColumn id="2" xr3:uid="{F16555F4-F07B-4A8F-8C15-6342E4B4C6AF}" name="Teamlid" dataDxfId="19">
      <calculatedColumnFormula>'Team info'!$E14</calculatedColumnFormula>
    </tableColumn>
    <tableColumn id="4" xr3:uid="{B1714BC2-DF40-4372-A31A-2B512D61EF45}" name="DA" totalsRowFunction="sum"/>
    <tableColumn id="5" xr3:uid="{198D6F67-D4F5-48DD-A3CE-79ED33CBBD89}" name="DV" totalsRowFunction="sum"/>
    <tableColumn id="6" xr3:uid="{EC2EB596-6C43-4CF1-A4A7-B54033FE2E58}" name="DS" totalsRowFunction="sum"/>
    <tableColumn id="7" xr3:uid="{AC07C788-3F2B-4BCD-B0D7-FB91E947423F}" name="DM" totalsRowFunction="sum"/>
  </tableColumns>
  <tableStyleInfo name="AP Table Style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477D20-EB70-4D4A-9F1B-9E821E6D6E7A}" name="tblSprintBacklog2" displayName="tblSprintBacklog2" ref="B19:D40" totalsRowCount="1">
  <autoFilter ref="B19:D39" xr:uid="{938D644A-483A-4779-AAE3-499AC1A2B1D8}"/>
  <tableColumns count="3">
    <tableColumn id="1" xr3:uid="{5648B895-12EC-4744-9550-915CA60C3C8A}" name="TC" totalsRowLabel="Totaal:" dataDxfId="17" totalsRowDxfId="18"/>
    <tableColumn id="2" xr3:uid="{0ED21AE2-A4B8-4912-A1DF-4C6E7D4577EC}" name="TO" totalsRowFunction="count" dataDxfId="15" totalsRowDxfId="16"/>
    <tableColumn id="3" xr3:uid="{980EE0AA-E4D4-4FC7-8D41-74209C1CFC09}" name="GW" totalsRowFunction="sum"/>
  </tableColumns>
  <tableStyleInfo name="AP Table Style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FA4CAC-A344-47C9-998A-60E288B26AA4}" name="tblAanwezigheden3" displayName="tblAanwezigheden3" ref="B4:G9" totalsRowCount="1">
  <autoFilter ref="B4:G8" xr:uid="{A8495B5B-7AAF-421F-A1A7-836576267626}"/>
  <tableColumns count="6">
    <tableColumn id="1" xr3:uid="{F3DF6A01-EE95-49BB-A669-78207506BC6A}" name="#" totalsRowLabel="Totaal">
      <calculatedColumnFormula>'Team info'!$B14</calculatedColumnFormula>
    </tableColumn>
    <tableColumn id="2" xr3:uid="{BC26D28D-EC99-481D-91C3-B84AC840AAEF}" name="Teamlid" dataDxfId="12">
      <calculatedColumnFormula>'Team info'!$E14</calculatedColumnFormula>
    </tableColumn>
    <tableColumn id="4" xr3:uid="{68D17E59-9B40-4028-A2D6-87FC8F56E5F2}" name="DA" totalsRowFunction="sum"/>
    <tableColumn id="5" xr3:uid="{A7F756AE-356E-48C5-B69F-BC4EE74650B2}" name="DV" totalsRowFunction="sum"/>
    <tableColumn id="6" xr3:uid="{E10FDE70-329E-491C-B283-464228F35F55}" name="DS" totalsRowFunction="sum"/>
    <tableColumn id="7" xr3:uid="{C9163D47-9785-4DDE-A854-ED9E03A84246}" name="DM" totalsRowFunction="sum"/>
  </tableColumns>
  <tableStyleInfo name="AP Table Style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8582D6-3D66-4E12-8705-5574375CFAF6}" name="tblSprintBacklog3" displayName="tblSprintBacklog3" ref="B19:D40" totalsRowCount="1">
  <autoFilter ref="B19:D39" xr:uid="{938D644A-483A-4779-AAE3-499AC1A2B1D8}"/>
  <tableColumns count="3">
    <tableColumn id="1" xr3:uid="{C60E39EA-4B01-4925-9B72-C05B7037D23D}" name="TC" totalsRowLabel="Totaal:" dataDxfId="10" totalsRowDxfId="11"/>
    <tableColumn id="2" xr3:uid="{14EEE188-1F8D-4976-926B-01D4BE77CC4E}" name="TO" totalsRowFunction="count" dataDxfId="8" totalsRowDxfId="9"/>
    <tableColumn id="3" xr3:uid="{4DC19794-2839-48D8-BCC0-9E459C6DA05A}" name="GW" totalsRowFunction="sum"/>
  </tableColumns>
  <tableStyleInfo name="AP 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5241D-EE7D-4B17-B0C4-97ED97057EC6}">
  <dimension ref="B1:E18"/>
  <sheetViews>
    <sheetView showGridLines="0" workbookViewId="0">
      <selection activeCell="C14" sqref="C14"/>
    </sheetView>
  </sheetViews>
  <sheetFormatPr defaultRowHeight="15"/>
  <cols>
    <col min="1" max="1" width="1.28515625" style="2" customWidth="1"/>
    <col min="2" max="2" width="4.7109375" style="2" customWidth="1"/>
    <col min="3" max="3" width="22.7109375" style="2" customWidth="1"/>
    <col min="4" max="4" width="25.85546875" style="2" customWidth="1"/>
    <col min="5" max="5" width="24.140625" style="2" bestFit="1" customWidth="1"/>
    <col min="6" max="16384" width="9.140625" style="2"/>
  </cols>
  <sheetData>
    <row r="1" spans="2:5" s="3" customFormat="1" ht="7.5" customHeight="1">
      <c r="C1" s="4"/>
      <c r="D1" s="5"/>
      <c r="E1" s="5"/>
    </row>
    <row r="2" spans="2:5" ht="23.25">
      <c r="B2" s="21" t="s">
        <v>0</v>
      </c>
      <c r="C2" s="21"/>
      <c r="D2" s="21"/>
      <c r="E2" s="21"/>
    </row>
    <row r="4" spans="2:5" ht="17.45" customHeight="1">
      <c r="B4" s="22" t="s">
        <v>1</v>
      </c>
      <c r="C4" s="22"/>
      <c r="D4" s="23">
        <v>11</v>
      </c>
      <c r="E4" s="24"/>
    </row>
    <row r="5" spans="2:5" ht="17.45" customHeight="1">
      <c r="B5" s="22" t="s">
        <v>2</v>
      </c>
      <c r="C5" s="22"/>
      <c r="D5" s="23" t="s">
        <v>3</v>
      </c>
      <c r="E5" s="24"/>
    </row>
    <row r="6" spans="2:5" ht="17.45" customHeight="1">
      <c r="B6" s="22" t="s">
        <v>4</v>
      </c>
      <c r="C6" s="22"/>
      <c r="D6" s="24"/>
      <c r="E6" s="24"/>
    </row>
    <row r="7" spans="2:5" ht="17.45" customHeight="1">
      <c r="B7" s="22" t="s">
        <v>5</v>
      </c>
      <c r="C7" s="22"/>
      <c r="D7" s="11">
        <v>5</v>
      </c>
      <c r="E7" s="12"/>
    </row>
    <row r="8" spans="2:5" ht="17.45" customHeight="1">
      <c r="B8" s="17"/>
      <c r="C8" s="17"/>
      <c r="D8" s="18"/>
      <c r="E8" s="18"/>
    </row>
    <row r="9" spans="2:5" ht="17.45" customHeight="1">
      <c r="B9" s="17"/>
      <c r="C9" s="17"/>
      <c r="D9" s="18"/>
      <c r="E9" s="18"/>
    </row>
    <row r="11" spans="2:5" ht="18" customHeight="1">
      <c r="B11" s="21" t="s">
        <v>6</v>
      </c>
      <c r="C11" s="21"/>
      <c r="D11" s="21"/>
      <c r="E11" s="21"/>
    </row>
    <row r="12" spans="2:5" ht="18" customHeight="1">
      <c r="B12" s="16"/>
      <c r="C12" s="16"/>
      <c r="D12" s="16"/>
      <c r="E12" s="16"/>
    </row>
    <row r="13" spans="2:5" ht="17.45" customHeight="1">
      <c r="B13" s="8" t="s">
        <v>7</v>
      </c>
      <c r="C13" s="8" t="s">
        <v>8</v>
      </c>
      <c r="D13" s="8" t="s">
        <v>9</v>
      </c>
      <c r="E13" s="8" t="s">
        <v>10</v>
      </c>
    </row>
    <row r="14" spans="2:5" ht="17.45" customHeight="1">
      <c r="B14" s="9">
        <v>1</v>
      </c>
      <c r="C14" s="9" t="s">
        <v>11</v>
      </c>
      <c r="D14" s="9" t="s">
        <v>12</v>
      </c>
      <c r="E14" s="20" t="str">
        <f>_xlfn.CONCAT(tblTeamMembers[[#This Row],[Naam]]," ",tblTeamMembers[[#This Row],[Voornaam]])</f>
        <v>Alci Metehan</v>
      </c>
    </row>
    <row r="15" spans="2:5" ht="17.45" customHeight="1">
      <c r="B15" s="9">
        <v>2</v>
      </c>
      <c r="C15" s="9" t="s">
        <v>13</v>
      </c>
      <c r="D15" s="9" t="s">
        <v>14</v>
      </c>
      <c r="E15" s="20" t="str">
        <f>_xlfn.CONCAT(tblTeamMembers[[#This Row],[Naam]]," ",tblTeamMembers[[#This Row],[Voornaam]])</f>
        <v>Amiri Abdelmajid</v>
      </c>
    </row>
    <row r="16" spans="2:5" ht="17.45" customHeight="1">
      <c r="B16" s="9">
        <v>3</v>
      </c>
      <c r="C16" s="9" t="s">
        <v>15</v>
      </c>
      <c r="D16" s="9" t="s">
        <v>16</v>
      </c>
      <c r="E16" s="20" t="str">
        <f>_xlfn.CONCAT(tblTeamMembers[[#This Row],[Naam]]," ",tblTeamMembers[[#This Row],[Voornaam]])</f>
        <v>El Mossaoui Zakaria</v>
      </c>
    </row>
    <row r="17" spans="2:5" ht="17.45" customHeight="1">
      <c r="B17" s="9">
        <v>4</v>
      </c>
      <c r="C17" s="9" t="s">
        <v>17</v>
      </c>
      <c r="D17" s="9" t="s">
        <v>18</v>
      </c>
      <c r="E17" s="20" t="str">
        <f>_xlfn.CONCAT(tblTeamMembers[[#This Row],[Naam]]," ",tblTeamMembers[[#This Row],[Voornaam]])</f>
        <v>Staes Jonas</v>
      </c>
    </row>
    <row r="18" spans="2:5" ht="17.45" customHeight="1">
      <c r="B18" s="8" t="s">
        <v>19</v>
      </c>
      <c r="C18" s="8"/>
      <c r="D18" s="10">
        <f>SUBTOTAL(103,tblTeamMembers[Voornaam])</f>
        <v>4</v>
      </c>
      <c r="E18" s="8"/>
    </row>
  </sheetData>
  <mergeCells count="7">
    <mergeCell ref="B7:C7"/>
    <mergeCell ref="B4:C4"/>
    <mergeCell ref="D4:E4"/>
    <mergeCell ref="B5:C5"/>
    <mergeCell ref="D5:E5"/>
    <mergeCell ref="B6:C6"/>
    <mergeCell ref="D6:E6"/>
  </mergeCells>
  <dataValidations count="1">
    <dataValidation type="list" allowBlank="1" showInputMessage="1" showErrorMessage="1" sqref="D6:E6" xr:uid="{39C837C3-3DA8-4B5B-B58D-6426F36CFB23}">
      <formula1>INDIRECT("tblTeamMembers[Volledige naam]")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9"/>
  <sheetViews>
    <sheetView showGridLines="0" topLeftCell="A17" workbookViewId="0">
      <selection activeCell="D23" sqref="D23"/>
    </sheetView>
  </sheetViews>
  <sheetFormatPr defaultColWidth="8.7109375" defaultRowHeight="15"/>
  <cols>
    <col min="1" max="1" width="0.42578125" customWidth="1"/>
    <col min="2" max="2" width="11.28515625" customWidth="1"/>
    <col min="3" max="3" width="33.28515625" customWidth="1"/>
    <col min="4" max="5" width="7.140625" customWidth="1"/>
    <col min="6" max="6" width="7.7109375" customWidth="1"/>
    <col min="7" max="7" width="7.140625" customWidth="1"/>
    <col min="8" max="8" width="6.28515625" customWidth="1"/>
  </cols>
  <sheetData>
    <row r="1" spans="2:17" s="2" customFormat="1" ht="4.5" customHeight="1"/>
    <row r="2" spans="2:17" ht="23.25">
      <c r="B2" s="42" t="s">
        <v>20</v>
      </c>
      <c r="C2" s="42"/>
      <c r="D2" s="42"/>
      <c r="E2" s="42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4" spans="2:17">
      <c r="B4" t="s">
        <v>7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I4" s="39" t="s">
        <v>26</v>
      </c>
      <c r="J4" s="40"/>
      <c r="K4" s="40"/>
      <c r="L4" s="40"/>
      <c r="M4" s="40"/>
      <c r="N4" s="40"/>
      <c r="O4" s="40"/>
      <c r="P4" s="40"/>
      <c r="Q4" s="41"/>
    </row>
    <row r="5" spans="2:17">
      <c r="B5">
        <f>'Team info'!$B14</f>
        <v>1</v>
      </c>
      <c r="C5" t="str">
        <f>'Team info'!$E14</f>
        <v>Alci Metehan</v>
      </c>
      <c r="D5">
        <v>0</v>
      </c>
      <c r="E5">
        <v>0</v>
      </c>
      <c r="F5">
        <v>4</v>
      </c>
      <c r="G5">
        <v>0</v>
      </c>
      <c r="I5" s="36" t="s">
        <v>27</v>
      </c>
      <c r="J5" s="37"/>
      <c r="K5" s="37"/>
      <c r="L5" s="37"/>
      <c r="M5" s="37"/>
      <c r="N5" s="37"/>
      <c r="O5" s="37"/>
      <c r="P5" s="37"/>
      <c r="Q5" s="38"/>
    </row>
    <row r="6" spans="2:17">
      <c r="B6">
        <f>'Team info'!$B15</f>
        <v>2</v>
      </c>
      <c r="C6" t="str">
        <f>'Team info'!$E15</f>
        <v>Amiri Abdelmajid</v>
      </c>
      <c r="D6">
        <v>4</v>
      </c>
      <c r="E6">
        <v>0</v>
      </c>
      <c r="F6">
        <v>0</v>
      </c>
      <c r="G6">
        <v>0</v>
      </c>
      <c r="I6" s="36" t="s">
        <v>28</v>
      </c>
      <c r="J6" s="37"/>
      <c r="K6" s="37"/>
      <c r="L6" s="37"/>
      <c r="M6" s="37"/>
      <c r="N6" s="37"/>
      <c r="O6" s="37"/>
      <c r="P6" s="37"/>
      <c r="Q6" s="38"/>
    </row>
    <row r="7" spans="2:17">
      <c r="B7">
        <f>'Team info'!$B16</f>
        <v>3</v>
      </c>
      <c r="C7" t="str">
        <f>'Team info'!$E16</f>
        <v>El Mossaoui Zakaria</v>
      </c>
      <c r="D7">
        <v>4</v>
      </c>
      <c r="E7">
        <v>0</v>
      </c>
      <c r="F7">
        <v>0</v>
      </c>
      <c r="G7">
        <v>0</v>
      </c>
      <c r="I7" s="45" t="s">
        <v>29</v>
      </c>
      <c r="J7" s="46"/>
      <c r="K7" s="46"/>
      <c r="L7" s="46"/>
      <c r="M7" s="46"/>
      <c r="N7" s="46"/>
      <c r="O7" s="46"/>
      <c r="P7" s="46"/>
      <c r="Q7" s="47"/>
    </row>
    <row r="8" spans="2:17">
      <c r="B8">
        <f>'Team info'!$B17</f>
        <v>4</v>
      </c>
      <c r="C8" t="str">
        <f>'Team info'!$E17</f>
        <v>Staes Jonas</v>
      </c>
      <c r="D8">
        <v>0</v>
      </c>
      <c r="E8">
        <v>0</v>
      </c>
      <c r="F8">
        <v>4</v>
      </c>
      <c r="G8">
        <v>0</v>
      </c>
    </row>
    <row r="9" spans="2:17">
      <c r="B9" t="s">
        <v>30</v>
      </c>
      <c r="D9">
        <f>SUBTOTAL(109,tblAanwezigheden0[DA])</f>
        <v>8</v>
      </c>
      <c r="E9">
        <f>SUBTOTAL(109,tblAanwezigheden0[DV])</f>
        <v>0</v>
      </c>
      <c r="F9">
        <f>SUBTOTAL(109,tblAanwezigheden0[DS])</f>
        <v>8</v>
      </c>
      <c r="G9">
        <f>SUBTOTAL(109,tblAanwezigheden0[DM])</f>
        <v>0</v>
      </c>
    </row>
    <row r="11" spans="2:17" ht="23.25">
      <c r="B11" s="42" t="s">
        <v>31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3" spans="2:17">
      <c r="B13" s="44" t="s">
        <v>32</v>
      </c>
      <c r="C13" s="44"/>
      <c r="D13" s="13">
        <f>SUBTOTAL(109,tblAanwezigheden0[DA])</f>
        <v>8</v>
      </c>
      <c r="E13" s="15" t="s">
        <v>33</v>
      </c>
    </row>
    <row r="14" spans="2:17">
      <c r="B14" s="44" t="s">
        <v>34</v>
      </c>
      <c r="C14" s="44"/>
      <c r="D14" s="14">
        <v>0.5</v>
      </c>
      <c r="E14" s="15" t="s">
        <v>35</v>
      </c>
    </row>
    <row r="15" spans="2:17">
      <c r="B15" s="44" t="s">
        <v>36</v>
      </c>
      <c r="C15" s="44"/>
      <c r="D15" s="13">
        <f>($D$13*'Team info'!$D$7)-(($D$13*'Team info'!$D$7)*$D$14)</f>
        <v>20</v>
      </c>
      <c r="E15" s="15" t="s">
        <v>33</v>
      </c>
    </row>
    <row r="17" spans="2:17" ht="23.25">
      <c r="B17" s="42" t="s">
        <v>37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 ht="15" customHeight="1">
      <c r="B18" s="1"/>
      <c r="C18" s="1"/>
      <c r="D18" s="1"/>
      <c r="E18" s="1"/>
      <c r="F18" s="1"/>
    </row>
    <row r="19" spans="2:17">
      <c r="B19" s="6" t="s">
        <v>38</v>
      </c>
      <c r="C19" t="s">
        <v>39</v>
      </c>
      <c r="D19" s="6" t="s">
        <v>40</v>
      </c>
      <c r="E19" s="6"/>
      <c r="I19" s="27" t="s">
        <v>41</v>
      </c>
      <c r="J19" s="28"/>
      <c r="K19" s="28"/>
      <c r="L19" s="28"/>
      <c r="M19" s="28"/>
      <c r="N19" s="28"/>
      <c r="O19" s="28"/>
      <c r="P19" s="28"/>
      <c r="Q19" s="29"/>
    </row>
    <row r="20" spans="2:17">
      <c r="B20" s="6" t="s">
        <v>42</v>
      </c>
      <c r="C20" s="6" t="s">
        <v>43</v>
      </c>
      <c r="D20">
        <v>3</v>
      </c>
      <c r="E20" s="6"/>
      <c r="F20" s="6"/>
      <c r="I20" s="30" t="s">
        <v>44</v>
      </c>
      <c r="J20" s="31"/>
      <c r="K20" s="31"/>
      <c r="L20" s="31"/>
      <c r="M20" s="31"/>
      <c r="N20" s="31"/>
      <c r="O20" s="31"/>
      <c r="P20" s="31"/>
      <c r="Q20" s="32"/>
    </row>
    <row r="21" spans="2:17">
      <c r="B21" s="6" t="s">
        <v>45</v>
      </c>
      <c r="C21" s="6" t="s">
        <v>46</v>
      </c>
      <c r="D21">
        <v>3</v>
      </c>
      <c r="E21" s="6"/>
      <c r="F21" s="6"/>
      <c r="I21" s="33" t="s">
        <v>47</v>
      </c>
      <c r="J21" s="34"/>
      <c r="K21" s="34"/>
      <c r="L21" s="34"/>
      <c r="M21" s="34"/>
      <c r="N21" s="34"/>
      <c r="O21" s="34"/>
      <c r="P21" s="34"/>
      <c r="Q21" s="35"/>
    </row>
    <row r="22" spans="2:17">
      <c r="B22" s="6" t="s">
        <v>48</v>
      </c>
      <c r="C22" s="6" t="s">
        <v>49</v>
      </c>
      <c r="D22">
        <v>3</v>
      </c>
      <c r="E22" s="6"/>
      <c r="F22" s="6"/>
    </row>
    <row r="23" spans="2:17">
      <c r="B23" s="6" t="s">
        <v>50</v>
      </c>
      <c r="C23" s="6" t="s">
        <v>51</v>
      </c>
      <c r="D23">
        <v>3</v>
      </c>
      <c r="E23" s="6"/>
      <c r="F23" s="6"/>
    </row>
    <row r="24" spans="2:17">
      <c r="B24" s="6" t="s">
        <v>52</v>
      </c>
      <c r="C24" s="6"/>
      <c r="E24" s="6"/>
      <c r="F24" s="6"/>
    </row>
    <row r="25" spans="2:17">
      <c r="B25" s="6" t="s">
        <v>53</v>
      </c>
      <c r="C25" s="6"/>
      <c r="E25" s="6"/>
      <c r="F25" s="6"/>
    </row>
    <row r="26" spans="2:17">
      <c r="B26" s="6" t="s">
        <v>54</v>
      </c>
      <c r="C26" s="6"/>
      <c r="E26" s="6"/>
      <c r="F26" s="6"/>
    </row>
    <row r="27" spans="2:17">
      <c r="B27" s="6" t="s">
        <v>55</v>
      </c>
      <c r="C27" s="6"/>
      <c r="E27" s="6"/>
      <c r="F27" s="6"/>
    </row>
    <row r="28" spans="2:17">
      <c r="B28" s="6" t="s">
        <v>56</v>
      </c>
      <c r="C28" s="6"/>
      <c r="E28" s="6"/>
      <c r="F28" s="6"/>
    </row>
    <row r="29" spans="2:17">
      <c r="B29" s="6" t="s">
        <v>57</v>
      </c>
      <c r="C29" s="6"/>
      <c r="E29" s="6"/>
      <c r="F29" s="6"/>
    </row>
    <row r="30" spans="2:17">
      <c r="B30" s="6" t="s">
        <v>58</v>
      </c>
      <c r="C30" s="6"/>
      <c r="E30" s="6"/>
      <c r="F30" s="6"/>
    </row>
    <row r="31" spans="2:17">
      <c r="B31" s="6" t="s">
        <v>59</v>
      </c>
      <c r="C31" s="6"/>
      <c r="E31" s="6"/>
      <c r="F31" s="6"/>
    </row>
    <row r="32" spans="2:17">
      <c r="B32" s="6" t="s">
        <v>60</v>
      </c>
      <c r="C32" s="6"/>
      <c r="E32" s="6"/>
      <c r="F32" s="6"/>
    </row>
    <row r="33" spans="2:17">
      <c r="B33" s="6" t="s">
        <v>61</v>
      </c>
      <c r="C33" s="6"/>
      <c r="E33" s="6"/>
      <c r="F33" s="6"/>
    </row>
    <row r="34" spans="2:17">
      <c r="B34" s="6" t="s">
        <v>62</v>
      </c>
      <c r="C34" s="6"/>
      <c r="E34" s="6"/>
      <c r="F34" s="6"/>
    </row>
    <row r="35" spans="2:17">
      <c r="B35" s="6" t="s">
        <v>63</v>
      </c>
      <c r="C35" s="6"/>
      <c r="E35" s="6"/>
      <c r="F35" s="6"/>
    </row>
    <row r="36" spans="2:17">
      <c r="B36" s="6" t="s">
        <v>64</v>
      </c>
      <c r="C36" s="6"/>
      <c r="E36" s="6"/>
      <c r="F36" s="6"/>
    </row>
    <row r="37" spans="2:17">
      <c r="B37" s="6" t="s">
        <v>65</v>
      </c>
      <c r="C37" s="6"/>
      <c r="E37" s="6"/>
      <c r="F37" s="6"/>
    </row>
    <row r="38" spans="2:17">
      <c r="B38" s="6" t="s">
        <v>66</v>
      </c>
      <c r="C38" s="6"/>
      <c r="E38" s="6"/>
      <c r="F38" s="6"/>
    </row>
    <row r="39" spans="2:17">
      <c r="B39" s="6" t="s">
        <v>67</v>
      </c>
      <c r="C39" s="6"/>
      <c r="E39" s="6"/>
      <c r="F39" s="6"/>
    </row>
    <row r="40" spans="2:17">
      <c r="B40" s="6" t="s">
        <v>68</v>
      </c>
      <c r="C40" s="6">
        <f>SUBTOTAL(103,tblSprintBacklog0[TO])</f>
        <v>4</v>
      </c>
      <c r="D40">
        <f>SUBTOTAL(109,tblSprintBacklog0[GW])</f>
        <v>12</v>
      </c>
    </row>
    <row r="42" spans="2:17" ht="23.25">
      <c r="B42" s="42" t="s">
        <v>69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4" spans="2:17">
      <c r="B44" s="26" t="s">
        <v>70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2:17">
      <c r="B45" s="25" t="s">
        <v>71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2:17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2:17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2:17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2:17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</sheetData>
  <mergeCells count="17">
    <mergeCell ref="I5:Q5"/>
    <mergeCell ref="I4:Q4"/>
    <mergeCell ref="B2:E2"/>
    <mergeCell ref="F2:Q2"/>
    <mergeCell ref="B42:Q42"/>
    <mergeCell ref="B13:C13"/>
    <mergeCell ref="B14:C14"/>
    <mergeCell ref="B15:C15"/>
    <mergeCell ref="B11:Q11"/>
    <mergeCell ref="B17:Q17"/>
    <mergeCell ref="I7:Q7"/>
    <mergeCell ref="I6:Q6"/>
    <mergeCell ref="B45:Q49"/>
    <mergeCell ref="B44:Q44"/>
    <mergeCell ref="I19:Q19"/>
    <mergeCell ref="I20:Q20"/>
    <mergeCell ref="I21:Q21"/>
  </mergeCells>
  <conditionalFormatting sqref="D40">
    <cfRule type="cellIs" dxfId="35" priority="1" operator="lessThan">
      <formula>$D$15</formula>
    </cfRule>
    <cfRule type="cellIs" dxfId="34" priority="2" operator="greaterThan">
      <formula>"$D$18"</formula>
    </cfRule>
  </conditionalFormatting>
  <dataValidations count="1">
    <dataValidation type="list" allowBlank="1" showInputMessage="1" showErrorMessage="1" sqref="D20 D22:D39" xr:uid="{AF9D5D64-4D8E-4072-8778-B22C46D49BCF}">
      <formula1>"1,2,3,5,8,13"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1F90-2F15-4080-BC77-88E79AB24E41}">
  <dimension ref="B1:Q49"/>
  <sheetViews>
    <sheetView showGridLines="0" tabSelected="1" topLeftCell="A14" workbookViewId="0">
      <selection activeCell="D28" sqref="D28"/>
    </sheetView>
  </sheetViews>
  <sheetFormatPr defaultColWidth="8.7109375" defaultRowHeight="15"/>
  <cols>
    <col min="1" max="1" width="0.42578125" customWidth="1"/>
    <col min="2" max="2" width="11.28515625" customWidth="1"/>
    <col min="3" max="3" width="33.28515625" customWidth="1"/>
    <col min="4" max="5" width="7.140625" customWidth="1"/>
    <col min="6" max="6" width="7.7109375" customWidth="1"/>
    <col min="7" max="7" width="7.140625" customWidth="1"/>
    <col min="8" max="8" width="6.28515625" customWidth="1"/>
  </cols>
  <sheetData>
    <row r="1" spans="2:17" s="2" customFormat="1" ht="4.5" customHeight="1"/>
    <row r="2" spans="2:17" ht="23.25">
      <c r="B2" s="42" t="s">
        <v>20</v>
      </c>
      <c r="C2" s="42"/>
      <c r="D2" s="42"/>
      <c r="E2" s="42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4" spans="2:17">
      <c r="B4" t="s">
        <v>7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I4" s="39" t="s">
        <v>26</v>
      </c>
      <c r="J4" s="40"/>
      <c r="K4" s="40"/>
      <c r="L4" s="40"/>
      <c r="M4" s="40"/>
      <c r="N4" s="40"/>
      <c r="O4" s="40"/>
      <c r="P4" s="40"/>
      <c r="Q4" s="41"/>
    </row>
    <row r="5" spans="2:17">
      <c r="B5">
        <f>'Team info'!$B14</f>
        <v>1</v>
      </c>
      <c r="C5" t="str">
        <f>'Team info'!$E14</f>
        <v>Alci Metehan</v>
      </c>
      <c r="D5">
        <v>8</v>
      </c>
      <c r="E5">
        <v>0</v>
      </c>
      <c r="F5">
        <v>0</v>
      </c>
      <c r="G5">
        <v>0</v>
      </c>
      <c r="I5" s="36" t="s">
        <v>27</v>
      </c>
      <c r="J5" s="37"/>
      <c r="K5" s="37"/>
      <c r="L5" s="37"/>
      <c r="M5" s="37"/>
      <c r="N5" s="37"/>
      <c r="O5" s="37"/>
      <c r="P5" s="37"/>
      <c r="Q5" s="38"/>
    </row>
    <row r="6" spans="2:17">
      <c r="B6">
        <f>'Team info'!$B15</f>
        <v>2</v>
      </c>
      <c r="C6" t="str">
        <f>'Team info'!$E15</f>
        <v>Amiri Abdelmajid</v>
      </c>
      <c r="D6" t="s">
        <v>72</v>
      </c>
      <c r="E6">
        <v>0</v>
      </c>
      <c r="F6">
        <v>0</v>
      </c>
      <c r="G6" t="s">
        <v>73</v>
      </c>
      <c r="I6" s="36" t="s">
        <v>28</v>
      </c>
      <c r="J6" s="37"/>
      <c r="K6" s="37"/>
      <c r="L6" s="37"/>
      <c r="M6" s="37"/>
      <c r="N6" s="37"/>
      <c r="O6" s="37"/>
      <c r="P6" s="37"/>
      <c r="Q6" s="38"/>
    </row>
    <row r="7" spans="2:17">
      <c r="B7">
        <f>'Team info'!$B16</f>
        <v>3</v>
      </c>
      <c r="C7" t="str">
        <f>'Team info'!$E16</f>
        <v>El Mossaoui Zakaria</v>
      </c>
      <c r="D7">
        <v>8</v>
      </c>
      <c r="E7">
        <v>0</v>
      </c>
      <c r="F7">
        <v>0</v>
      </c>
      <c r="G7">
        <v>8</v>
      </c>
      <c r="I7" s="45" t="s">
        <v>29</v>
      </c>
      <c r="J7" s="46"/>
      <c r="K7" s="46"/>
      <c r="L7" s="46"/>
      <c r="M7" s="46"/>
      <c r="N7" s="46"/>
      <c r="O7" s="46"/>
      <c r="P7" s="46"/>
      <c r="Q7" s="47"/>
    </row>
    <row r="8" spans="2:17">
      <c r="B8">
        <f>'Team info'!$B17</f>
        <v>4</v>
      </c>
      <c r="C8" t="str">
        <f>'Team info'!$E17</f>
        <v>Staes Jonas</v>
      </c>
      <c r="D8">
        <v>8</v>
      </c>
      <c r="E8">
        <v>0</v>
      </c>
      <c r="F8">
        <v>0</v>
      </c>
      <c r="G8">
        <v>8</v>
      </c>
    </row>
    <row r="9" spans="2:17">
      <c r="B9" t="s">
        <v>30</v>
      </c>
      <c r="D9">
        <f>SUBTOTAL(109,tblAanwezigheden1[DA])</f>
        <v>24</v>
      </c>
      <c r="E9">
        <f>SUBTOTAL(109,tblAanwezigheden1[DV])</f>
        <v>0</v>
      </c>
      <c r="F9">
        <f>SUBTOTAL(109,tblAanwezigheden1[DS])</f>
        <v>0</v>
      </c>
      <c r="G9">
        <f>SUBTOTAL(109,tblAanwezigheden1[DM])</f>
        <v>16</v>
      </c>
    </row>
    <row r="11" spans="2:17" ht="23.25">
      <c r="B11" s="42" t="s">
        <v>31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3" spans="2:17">
      <c r="B13" s="44" t="s">
        <v>32</v>
      </c>
      <c r="C13" s="44"/>
      <c r="D13" s="13">
        <f>SUBTOTAL(109,tblAanwezigheden1[DA])</f>
        <v>24</v>
      </c>
      <c r="E13" s="15" t="s">
        <v>33</v>
      </c>
    </row>
    <row r="14" spans="2:17">
      <c r="B14" s="44" t="s">
        <v>34</v>
      </c>
      <c r="C14" s="44"/>
      <c r="D14" s="14">
        <v>0.5</v>
      </c>
      <c r="E14" s="15" t="s">
        <v>35</v>
      </c>
    </row>
    <row r="15" spans="2:17">
      <c r="B15" s="44" t="s">
        <v>36</v>
      </c>
      <c r="C15" s="44"/>
      <c r="D15" s="13">
        <f>($D$13*'Team info'!$D$7)-(($D$13*'Team info'!$D$7)*$D$14)</f>
        <v>60</v>
      </c>
      <c r="E15" s="15" t="s">
        <v>33</v>
      </c>
    </row>
    <row r="17" spans="2:17" ht="23.25">
      <c r="B17" s="42" t="s">
        <v>74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 ht="15" customHeight="1">
      <c r="B18" s="1"/>
      <c r="C18" s="1"/>
      <c r="D18" s="1"/>
      <c r="E18" s="1"/>
      <c r="F18" s="1"/>
    </row>
    <row r="19" spans="2:17">
      <c r="B19" s="6" t="s">
        <v>38</v>
      </c>
      <c r="C19" t="s">
        <v>39</v>
      </c>
      <c r="D19" s="6" t="s">
        <v>40</v>
      </c>
      <c r="E19" s="6"/>
      <c r="I19" s="27" t="s">
        <v>41</v>
      </c>
      <c r="J19" s="28"/>
      <c r="K19" s="28"/>
      <c r="L19" s="28"/>
      <c r="M19" s="28"/>
      <c r="N19" s="28"/>
      <c r="O19" s="28"/>
      <c r="P19" s="28"/>
      <c r="Q19" s="29"/>
    </row>
    <row r="20" spans="2:17">
      <c r="B20" s="6" t="s">
        <v>75</v>
      </c>
      <c r="C20" s="6" t="s">
        <v>76</v>
      </c>
      <c r="D20">
        <v>8</v>
      </c>
      <c r="E20" s="6"/>
      <c r="F20" s="6"/>
      <c r="I20" s="30" t="s">
        <v>44</v>
      </c>
      <c r="J20" s="31"/>
      <c r="K20" s="31"/>
      <c r="L20" s="31"/>
      <c r="M20" s="31"/>
      <c r="N20" s="31"/>
      <c r="O20" s="31"/>
      <c r="P20" s="31"/>
      <c r="Q20" s="32"/>
    </row>
    <row r="21" spans="2:17">
      <c r="B21" s="6" t="s">
        <v>77</v>
      </c>
      <c r="C21" s="6" t="s">
        <v>78</v>
      </c>
      <c r="D21">
        <v>5</v>
      </c>
      <c r="E21" s="6"/>
      <c r="F21" s="6"/>
      <c r="I21" s="33" t="s">
        <v>47</v>
      </c>
      <c r="J21" s="34"/>
      <c r="K21" s="34"/>
      <c r="L21" s="34"/>
      <c r="M21" s="34"/>
      <c r="N21" s="34"/>
      <c r="O21" s="34"/>
      <c r="P21" s="34"/>
      <c r="Q21" s="35"/>
    </row>
    <row r="22" spans="2:17">
      <c r="B22" s="6" t="s">
        <v>79</v>
      </c>
      <c r="C22" s="6" t="s">
        <v>80</v>
      </c>
      <c r="D22">
        <v>5</v>
      </c>
      <c r="E22" s="6"/>
      <c r="F22" s="6"/>
    </row>
    <row r="23" spans="2:17">
      <c r="B23" s="6" t="s">
        <v>81</v>
      </c>
      <c r="C23" s="6" t="s">
        <v>82</v>
      </c>
      <c r="D23">
        <v>5</v>
      </c>
      <c r="E23" s="6"/>
      <c r="F23" s="6"/>
    </row>
    <row r="24" spans="2:17">
      <c r="B24" s="6" t="s">
        <v>83</v>
      </c>
      <c r="C24" s="6" t="s">
        <v>84</v>
      </c>
      <c r="D24">
        <v>5</v>
      </c>
      <c r="E24" s="6"/>
      <c r="F24" s="6"/>
    </row>
    <row r="25" spans="2:17">
      <c r="B25" s="6" t="s">
        <v>85</v>
      </c>
      <c r="C25" s="6" t="s">
        <v>86</v>
      </c>
      <c r="D25">
        <v>5</v>
      </c>
      <c r="E25" s="6"/>
      <c r="F25" s="6"/>
    </row>
    <row r="26" spans="2:17">
      <c r="B26" s="6" t="s">
        <v>87</v>
      </c>
      <c r="C26" s="6" t="s">
        <v>88</v>
      </c>
      <c r="D26">
        <v>5</v>
      </c>
      <c r="E26" s="6"/>
      <c r="F26" s="6"/>
    </row>
    <row r="27" spans="2:17">
      <c r="B27" s="6" t="s">
        <v>89</v>
      </c>
      <c r="C27" s="6" t="s">
        <v>90</v>
      </c>
      <c r="D27">
        <v>5</v>
      </c>
      <c r="E27" s="6"/>
      <c r="F27" s="6"/>
    </row>
    <row r="28" spans="2:17">
      <c r="B28" s="6" t="s">
        <v>91</v>
      </c>
      <c r="C28" s="6" t="s">
        <v>92</v>
      </c>
      <c r="D28">
        <v>8</v>
      </c>
      <c r="E28" s="6"/>
      <c r="F28" s="6"/>
    </row>
    <row r="29" spans="2:17">
      <c r="B29" s="6" t="s">
        <v>93</v>
      </c>
      <c r="C29" s="6"/>
      <c r="E29" s="6"/>
      <c r="F29" s="6"/>
    </row>
    <row r="30" spans="2:17">
      <c r="B30" s="6" t="s">
        <v>94</v>
      </c>
      <c r="C30" s="6"/>
      <c r="E30" s="6"/>
      <c r="F30" s="6"/>
    </row>
    <row r="31" spans="2:17">
      <c r="B31" s="6" t="s">
        <v>95</v>
      </c>
      <c r="C31" s="6"/>
      <c r="E31" s="6"/>
      <c r="F31" s="6"/>
    </row>
    <row r="32" spans="2:17">
      <c r="B32" s="6" t="s">
        <v>96</v>
      </c>
      <c r="C32" s="6"/>
      <c r="E32" s="6"/>
      <c r="F32" s="6"/>
    </row>
    <row r="33" spans="2:17">
      <c r="B33" s="6" t="s">
        <v>97</v>
      </c>
      <c r="C33" s="6"/>
      <c r="E33" s="6"/>
      <c r="F33" s="6"/>
    </row>
    <row r="34" spans="2:17">
      <c r="B34" s="6" t="s">
        <v>98</v>
      </c>
      <c r="C34" s="6"/>
      <c r="E34" s="6"/>
      <c r="F34" s="6"/>
    </row>
    <row r="35" spans="2:17">
      <c r="B35" s="6" t="s">
        <v>99</v>
      </c>
      <c r="C35" s="6"/>
      <c r="E35" s="6"/>
      <c r="F35" s="6"/>
    </row>
    <row r="36" spans="2:17">
      <c r="B36" s="6" t="s">
        <v>100</v>
      </c>
      <c r="C36" s="6"/>
      <c r="E36" s="6"/>
      <c r="F36" s="6"/>
    </row>
    <row r="37" spans="2:17">
      <c r="B37" s="6" t="s">
        <v>101</v>
      </c>
      <c r="C37" s="6"/>
      <c r="E37" s="6"/>
      <c r="F37" s="6"/>
    </row>
    <row r="38" spans="2:17">
      <c r="B38" s="6" t="s">
        <v>102</v>
      </c>
      <c r="C38" s="6"/>
      <c r="E38" s="6"/>
      <c r="F38" s="6"/>
    </row>
    <row r="39" spans="2:17">
      <c r="B39" s="6" t="s">
        <v>103</v>
      </c>
      <c r="C39" s="6"/>
      <c r="E39" s="6"/>
      <c r="F39" s="6"/>
    </row>
    <row r="40" spans="2:17">
      <c r="B40" s="6" t="s">
        <v>68</v>
      </c>
      <c r="C40" s="6">
        <f>SUBTOTAL(103,tblSprintBacklog1[TO])</f>
        <v>9</v>
      </c>
      <c r="D40">
        <f>SUBTOTAL(109,tblSprintBacklog1[GW])</f>
        <v>51</v>
      </c>
    </row>
    <row r="42" spans="2:17" ht="23.25">
      <c r="B42" s="42" t="s">
        <v>69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4" spans="2:17">
      <c r="B44" s="26" t="s">
        <v>70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2:17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2:17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2:17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2:17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2:17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</sheetData>
  <mergeCells count="17">
    <mergeCell ref="B2:E2"/>
    <mergeCell ref="F2:Q2"/>
    <mergeCell ref="B11:Q11"/>
    <mergeCell ref="B13:C13"/>
    <mergeCell ref="B14:C14"/>
    <mergeCell ref="I4:Q4"/>
    <mergeCell ref="I5:Q5"/>
    <mergeCell ref="I6:Q6"/>
    <mergeCell ref="I7:Q7"/>
    <mergeCell ref="B44:Q44"/>
    <mergeCell ref="B45:Q49"/>
    <mergeCell ref="B15:C15"/>
    <mergeCell ref="B17:Q17"/>
    <mergeCell ref="I20:Q20"/>
    <mergeCell ref="I21:Q21"/>
    <mergeCell ref="B42:Q42"/>
    <mergeCell ref="I19:Q19"/>
  </mergeCells>
  <conditionalFormatting sqref="D40">
    <cfRule type="cellIs" dxfId="28" priority="1" operator="lessThan">
      <formula>$D$15</formula>
    </cfRule>
    <cfRule type="cellIs" dxfId="27" priority="2" operator="greaterThan">
      <formula>"$D$18"</formula>
    </cfRule>
  </conditionalFormatting>
  <dataValidations count="1">
    <dataValidation type="list" allowBlank="1" showInputMessage="1" showErrorMessage="1" sqref="D20 D22:D39" xr:uid="{76185B00-5DBB-4428-83E3-002A4EBD7C88}">
      <formula1>"1,2,3,5,8,13"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14CD-C563-40B2-8343-EBDBBAC8AF1E}">
  <dimension ref="B1:Q49"/>
  <sheetViews>
    <sheetView showGridLines="0" workbookViewId="0">
      <selection activeCell="D5" sqref="D5"/>
    </sheetView>
  </sheetViews>
  <sheetFormatPr defaultColWidth="8.7109375" defaultRowHeight="15"/>
  <cols>
    <col min="1" max="1" width="0.42578125" customWidth="1"/>
    <col min="2" max="2" width="11.28515625" customWidth="1"/>
    <col min="3" max="3" width="33.28515625" customWidth="1"/>
    <col min="4" max="5" width="7.140625" customWidth="1"/>
    <col min="6" max="6" width="7.7109375" customWidth="1"/>
    <col min="7" max="7" width="7.140625" customWidth="1"/>
    <col min="8" max="8" width="6.28515625" customWidth="1"/>
  </cols>
  <sheetData>
    <row r="1" spans="2:17" s="2" customFormat="1" ht="4.5" customHeight="1"/>
    <row r="2" spans="2:17" ht="23.25">
      <c r="B2" s="42" t="s">
        <v>20</v>
      </c>
      <c r="C2" s="42"/>
      <c r="D2" s="42"/>
      <c r="E2" s="42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4" spans="2:17">
      <c r="B4" t="s">
        <v>7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I4" s="39" t="s">
        <v>26</v>
      </c>
      <c r="J4" s="40"/>
      <c r="K4" s="40"/>
      <c r="L4" s="40"/>
      <c r="M4" s="40"/>
      <c r="N4" s="40"/>
      <c r="O4" s="40"/>
      <c r="P4" s="40"/>
      <c r="Q4" s="41"/>
    </row>
    <row r="5" spans="2:17">
      <c r="B5">
        <f>'Team info'!$B14</f>
        <v>1</v>
      </c>
      <c r="C5" t="str">
        <f>'Team info'!$E14</f>
        <v>Alci Metehan</v>
      </c>
      <c r="D5">
        <v>0</v>
      </c>
      <c r="E5">
        <v>0</v>
      </c>
      <c r="F5">
        <v>0</v>
      </c>
      <c r="G5">
        <v>0</v>
      </c>
      <c r="I5" s="36" t="s">
        <v>27</v>
      </c>
      <c r="J5" s="37"/>
      <c r="K5" s="37"/>
      <c r="L5" s="37"/>
      <c r="M5" s="37"/>
      <c r="N5" s="37"/>
      <c r="O5" s="37"/>
      <c r="P5" s="37"/>
      <c r="Q5" s="38"/>
    </row>
    <row r="6" spans="2:17">
      <c r="B6">
        <f>'Team info'!$B15</f>
        <v>2</v>
      </c>
      <c r="C6" t="str">
        <f>'Team info'!$E15</f>
        <v>Amiri Abdelmajid</v>
      </c>
      <c r="D6">
        <v>0</v>
      </c>
      <c r="E6">
        <v>0</v>
      </c>
      <c r="F6">
        <v>0</v>
      </c>
      <c r="G6">
        <v>0</v>
      </c>
      <c r="I6" s="36" t="s">
        <v>28</v>
      </c>
      <c r="J6" s="37"/>
      <c r="K6" s="37"/>
      <c r="L6" s="37"/>
      <c r="M6" s="37"/>
      <c r="N6" s="37"/>
      <c r="O6" s="37"/>
      <c r="P6" s="37"/>
      <c r="Q6" s="38"/>
    </row>
    <row r="7" spans="2:17">
      <c r="B7">
        <f>'Team info'!$B16</f>
        <v>3</v>
      </c>
      <c r="C7" t="str">
        <f>'Team info'!$E16</f>
        <v>El Mossaoui Zakaria</v>
      </c>
      <c r="D7">
        <v>0</v>
      </c>
      <c r="E7">
        <v>0</v>
      </c>
      <c r="F7">
        <v>0</v>
      </c>
      <c r="G7">
        <v>0</v>
      </c>
      <c r="I7" s="45" t="s">
        <v>29</v>
      </c>
      <c r="J7" s="46"/>
      <c r="K7" s="46"/>
      <c r="L7" s="46"/>
      <c r="M7" s="46"/>
      <c r="N7" s="46"/>
      <c r="O7" s="46"/>
      <c r="P7" s="46"/>
      <c r="Q7" s="47"/>
    </row>
    <row r="8" spans="2:17">
      <c r="B8">
        <f>'Team info'!$B17</f>
        <v>4</v>
      </c>
      <c r="C8" t="str">
        <f>'Team info'!$E17</f>
        <v>Staes Jonas</v>
      </c>
      <c r="D8">
        <v>0</v>
      </c>
      <c r="E8">
        <v>0</v>
      </c>
      <c r="F8">
        <v>0</v>
      </c>
      <c r="G8">
        <v>0</v>
      </c>
    </row>
    <row r="9" spans="2:17">
      <c r="B9" t="s">
        <v>30</v>
      </c>
      <c r="D9">
        <f>SUBTOTAL(109,tblAanwezigheden2[DA])</f>
        <v>0</v>
      </c>
      <c r="E9">
        <f>SUBTOTAL(109,tblAanwezigheden2[DV])</f>
        <v>0</v>
      </c>
      <c r="F9">
        <f>SUBTOTAL(109,tblAanwezigheden2[DS])</f>
        <v>0</v>
      </c>
      <c r="G9">
        <f>SUBTOTAL(109,tblAanwezigheden2[DM])</f>
        <v>0</v>
      </c>
    </row>
    <row r="11" spans="2:17" ht="23.25">
      <c r="B11" s="42" t="s">
        <v>31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3" spans="2:17">
      <c r="B13" s="44" t="s">
        <v>32</v>
      </c>
      <c r="C13" s="44"/>
      <c r="D13" s="13">
        <f>SUBTOTAL(109,tblAanwezigheden2[DA])</f>
        <v>0</v>
      </c>
      <c r="E13" s="15" t="s">
        <v>33</v>
      </c>
    </row>
    <row r="14" spans="2:17">
      <c r="B14" s="44" t="s">
        <v>34</v>
      </c>
      <c r="C14" s="44"/>
      <c r="D14" s="14">
        <v>0.5</v>
      </c>
      <c r="E14" s="15" t="s">
        <v>35</v>
      </c>
    </row>
    <row r="15" spans="2:17">
      <c r="B15" s="44" t="s">
        <v>36</v>
      </c>
      <c r="C15" s="44"/>
      <c r="D15" s="13">
        <f>($D$13*'Team info'!$D$7)-(($D$13*'Team info'!$D$7)*$D$14)</f>
        <v>0</v>
      </c>
      <c r="E15" s="15" t="s">
        <v>33</v>
      </c>
    </row>
    <row r="17" spans="2:17" ht="23.25">
      <c r="B17" s="42" t="s">
        <v>37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 ht="15" customHeight="1">
      <c r="B18" s="1"/>
      <c r="C18" s="1"/>
      <c r="D18" s="1"/>
      <c r="E18" s="1"/>
      <c r="F18" s="1"/>
    </row>
    <row r="19" spans="2:17">
      <c r="B19" s="6" t="s">
        <v>38</v>
      </c>
      <c r="C19" t="s">
        <v>39</v>
      </c>
      <c r="D19" s="6" t="s">
        <v>40</v>
      </c>
      <c r="E19" s="6"/>
      <c r="I19" s="27" t="s">
        <v>41</v>
      </c>
      <c r="J19" s="28"/>
      <c r="K19" s="28"/>
      <c r="L19" s="28"/>
      <c r="M19" s="28"/>
      <c r="N19" s="28"/>
      <c r="O19" s="28"/>
      <c r="P19" s="28"/>
      <c r="Q19" s="29"/>
    </row>
    <row r="20" spans="2:17">
      <c r="B20" s="6" t="s">
        <v>104</v>
      </c>
      <c r="C20" s="6"/>
      <c r="E20" s="6"/>
      <c r="F20" s="6"/>
      <c r="I20" s="30" t="s">
        <v>44</v>
      </c>
      <c r="J20" s="31"/>
      <c r="K20" s="31"/>
      <c r="L20" s="31"/>
      <c r="M20" s="31"/>
      <c r="N20" s="31"/>
      <c r="O20" s="31"/>
      <c r="P20" s="31"/>
      <c r="Q20" s="32"/>
    </row>
    <row r="21" spans="2:17">
      <c r="B21" s="6" t="s">
        <v>105</v>
      </c>
      <c r="C21" s="6"/>
      <c r="E21" s="6"/>
      <c r="F21" s="6"/>
      <c r="I21" s="33" t="s">
        <v>47</v>
      </c>
      <c r="J21" s="34"/>
      <c r="K21" s="34"/>
      <c r="L21" s="34"/>
      <c r="M21" s="34"/>
      <c r="N21" s="34"/>
      <c r="O21" s="34"/>
      <c r="P21" s="34"/>
      <c r="Q21" s="35"/>
    </row>
    <row r="22" spans="2:17">
      <c r="B22" s="6" t="s">
        <v>106</v>
      </c>
      <c r="C22" s="6"/>
      <c r="E22" s="6"/>
      <c r="F22" s="6"/>
    </row>
    <row r="23" spans="2:17">
      <c r="B23" s="6" t="s">
        <v>107</v>
      </c>
      <c r="C23" s="6"/>
      <c r="E23" s="6"/>
      <c r="F23" s="6"/>
    </row>
    <row r="24" spans="2:17">
      <c r="B24" s="6" t="s">
        <v>108</v>
      </c>
      <c r="C24" s="6"/>
      <c r="E24" s="6"/>
      <c r="F24" s="6"/>
    </row>
    <row r="25" spans="2:17">
      <c r="B25" s="6" t="s">
        <v>109</v>
      </c>
      <c r="C25" s="6"/>
      <c r="E25" s="6"/>
      <c r="F25" s="6"/>
    </row>
    <row r="26" spans="2:17">
      <c r="B26" s="6" t="s">
        <v>110</v>
      </c>
      <c r="C26" s="6"/>
      <c r="E26" s="6"/>
      <c r="F26" s="6"/>
    </row>
    <row r="27" spans="2:17">
      <c r="B27" s="6" t="s">
        <v>111</v>
      </c>
      <c r="C27" s="6"/>
      <c r="E27" s="6"/>
      <c r="F27" s="6"/>
    </row>
    <row r="28" spans="2:17">
      <c r="B28" s="6" t="s">
        <v>112</v>
      </c>
      <c r="C28" s="6"/>
      <c r="E28" s="6"/>
      <c r="F28" s="6"/>
    </row>
    <row r="29" spans="2:17">
      <c r="B29" s="6" t="s">
        <v>113</v>
      </c>
      <c r="C29" s="6"/>
      <c r="E29" s="6"/>
      <c r="F29" s="6"/>
    </row>
    <row r="30" spans="2:17">
      <c r="B30" s="6" t="s">
        <v>114</v>
      </c>
      <c r="C30" s="6"/>
      <c r="E30" s="6"/>
      <c r="F30" s="6"/>
    </row>
    <row r="31" spans="2:17">
      <c r="B31" s="6" t="s">
        <v>115</v>
      </c>
      <c r="C31" s="6"/>
      <c r="E31" s="6"/>
      <c r="F31" s="6"/>
    </row>
    <row r="32" spans="2:17">
      <c r="B32" s="6" t="s">
        <v>116</v>
      </c>
      <c r="C32" s="6"/>
      <c r="E32" s="6"/>
      <c r="F32" s="6"/>
    </row>
    <row r="33" spans="2:17">
      <c r="B33" s="6" t="s">
        <v>117</v>
      </c>
      <c r="C33" s="6"/>
      <c r="E33" s="6"/>
      <c r="F33" s="6"/>
    </row>
    <row r="34" spans="2:17">
      <c r="B34" s="6" t="s">
        <v>118</v>
      </c>
      <c r="C34" s="6"/>
      <c r="E34" s="6"/>
      <c r="F34" s="6"/>
    </row>
    <row r="35" spans="2:17">
      <c r="B35" s="6" t="s">
        <v>119</v>
      </c>
      <c r="C35" s="6"/>
      <c r="E35" s="6"/>
      <c r="F35" s="6"/>
    </row>
    <row r="36" spans="2:17">
      <c r="B36" s="6" t="s">
        <v>120</v>
      </c>
      <c r="C36" s="6"/>
      <c r="E36" s="6"/>
      <c r="F36" s="6"/>
    </row>
    <row r="37" spans="2:17">
      <c r="B37" s="6" t="s">
        <v>121</v>
      </c>
      <c r="C37" s="6"/>
      <c r="E37" s="6"/>
      <c r="F37" s="6"/>
    </row>
    <row r="38" spans="2:17">
      <c r="B38" s="6" t="s">
        <v>122</v>
      </c>
      <c r="C38" s="6"/>
      <c r="E38" s="6"/>
      <c r="F38" s="6"/>
    </row>
    <row r="39" spans="2:17">
      <c r="B39" s="6" t="s">
        <v>123</v>
      </c>
      <c r="C39" s="6"/>
      <c r="E39" s="6"/>
      <c r="F39" s="6"/>
    </row>
    <row r="40" spans="2:17">
      <c r="B40" s="6" t="s">
        <v>68</v>
      </c>
      <c r="C40" s="6">
        <f>SUBTOTAL(103,tblSprintBacklog2[TO])</f>
        <v>0</v>
      </c>
      <c r="D40">
        <f>SUBTOTAL(109,tblSprintBacklog2[GW])</f>
        <v>0</v>
      </c>
    </row>
    <row r="42" spans="2:17" ht="23.25">
      <c r="B42" s="42" t="s">
        <v>69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4" spans="2:17">
      <c r="B44" s="26" t="s">
        <v>70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2:17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2:17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2:17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2:17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2:17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</sheetData>
  <mergeCells count="17">
    <mergeCell ref="B2:E2"/>
    <mergeCell ref="F2:Q2"/>
    <mergeCell ref="B11:Q11"/>
    <mergeCell ref="B13:C13"/>
    <mergeCell ref="B14:C14"/>
    <mergeCell ref="I4:Q4"/>
    <mergeCell ref="I5:Q5"/>
    <mergeCell ref="I6:Q6"/>
    <mergeCell ref="I7:Q7"/>
    <mergeCell ref="B44:Q44"/>
    <mergeCell ref="B45:Q49"/>
    <mergeCell ref="B15:C15"/>
    <mergeCell ref="B17:Q17"/>
    <mergeCell ref="I20:Q20"/>
    <mergeCell ref="I21:Q21"/>
    <mergeCell ref="B42:Q42"/>
    <mergeCell ref="I19:Q19"/>
  </mergeCells>
  <conditionalFormatting sqref="D40">
    <cfRule type="cellIs" dxfId="21" priority="1" operator="lessThan">
      <formula>$D$15</formula>
    </cfRule>
    <cfRule type="cellIs" dxfId="20" priority="2" operator="greaterThan">
      <formula>"$D$18"</formula>
    </cfRule>
  </conditionalFormatting>
  <dataValidations count="1">
    <dataValidation type="list" allowBlank="1" showInputMessage="1" showErrorMessage="1" sqref="D20:D39" xr:uid="{7AAB44FD-C941-4588-B09F-9BD7A7065491}">
      <formula1>"1,2,3,5,8,13"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AB6D-E71E-43C1-8F99-2EBDDCA95D2C}">
  <dimension ref="B1:Q49"/>
  <sheetViews>
    <sheetView showGridLines="0" workbookViewId="0">
      <selection activeCell="D5" sqref="D5"/>
    </sheetView>
  </sheetViews>
  <sheetFormatPr defaultColWidth="8.7109375" defaultRowHeight="15"/>
  <cols>
    <col min="1" max="1" width="0.42578125" customWidth="1"/>
    <col min="2" max="2" width="11.28515625" customWidth="1"/>
    <col min="3" max="3" width="33.28515625" customWidth="1"/>
    <col min="4" max="5" width="7.140625" customWidth="1"/>
    <col min="6" max="6" width="7.7109375" customWidth="1"/>
    <col min="7" max="7" width="7.140625" customWidth="1"/>
    <col min="8" max="8" width="6.28515625" customWidth="1"/>
  </cols>
  <sheetData>
    <row r="1" spans="2:17" s="2" customFormat="1" ht="4.5" customHeight="1"/>
    <row r="2" spans="2:17" ht="23.25">
      <c r="B2" s="42" t="s">
        <v>20</v>
      </c>
      <c r="C2" s="42"/>
      <c r="D2" s="42"/>
      <c r="E2" s="42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4" spans="2:17">
      <c r="B4" t="s">
        <v>7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I4" s="39" t="s">
        <v>26</v>
      </c>
      <c r="J4" s="40"/>
      <c r="K4" s="40"/>
      <c r="L4" s="40"/>
      <c r="M4" s="40"/>
      <c r="N4" s="40"/>
      <c r="O4" s="40"/>
      <c r="P4" s="40"/>
      <c r="Q4" s="41"/>
    </row>
    <row r="5" spans="2:17">
      <c r="B5">
        <f>'Team info'!$B14</f>
        <v>1</v>
      </c>
      <c r="C5" t="str">
        <f>'Team info'!$E14</f>
        <v>Alci Metehan</v>
      </c>
      <c r="D5">
        <v>0</v>
      </c>
      <c r="E5">
        <v>0</v>
      </c>
      <c r="F5">
        <v>0</v>
      </c>
      <c r="G5">
        <v>0</v>
      </c>
      <c r="I5" s="36" t="s">
        <v>27</v>
      </c>
      <c r="J5" s="37"/>
      <c r="K5" s="37"/>
      <c r="L5" s="37"/>
      <c r="M5" s="37"/>
      <c r="N5" s="37"/>
      <c r="O5" s="37"/>
      <c r="P5" s="37"/>
      <c r="Q5" s="38"/>
    </row>
    <row r="6" spans="2:17">
      <c r="B6">
        <f>'Team info'!$B15</f>
        <v>2</v>
      </c>
      <c r="C6" t="str">
        <f>'Team info'!$E15</f>
        <v>Amiri Abdelmajid</v>
      </c>
      <c r="D6">
        <v>0</v>
      </c>
      <c r="E6">
        <v>0</v>
      </c>
      <c r="F6">
        <v>0</v>
      </c>
      <c r="G6">
        <v>0</v>
      </c>
      <c r="I6" s="36" t="s">
        <v>28</v>
      </c>
      <c r="J6" s="37"/>
      <c r="K6" s="37"/>
      <c r="L6" s="37"/>
      <c r="M6" s="37"/>
      <c r="N6" s="37"/>
      <c r="O6" s="37"/>
      <c r="P6" s="37"/>
      <c r="Q6" s="38"/>
    </row>
    <row r="7" spans="2:17">
      <c r="B7">
        <f>'Team info'!$B16</f>
        <v>3</v>
      </c>
      <c r="C7" t="str">
        <f>'Team info'!$E16</f>
        <v>El Mossaoui Zakaria</v>
      </c>
      <c r="D7">
        <v>0</v>
      </c>
      <c r="E7">
        <v>0</v>
      </c>
      <c r="F7">
        <v>0</v>
      </c>
      <c r="G7">
        <v>0</v>
      </c>
      <c r="I7" s="45" t="s">
        <v>29</v>
      </c>
      <c r="J7" s="46"/>
      <c r="K7" s="46"/>
      <c r="L7" s="46"/>
      <c r="M7" s="46"/>
      <c r="N7" s="46"/>
      <c r="O7" s="46"/>
      <c r="P7" s="46"/>
      <c r="Q7" s="47"/>
    </row>
    <row r="8" spans="2:17">
      <c r="B8">
        <f>'Team info'!$B17</f>
        <v>4</v>
      </c>
      <c r="C8" t="str">
        <f>'Team info'!$E17</f>
        <v>Staes Jonas</v>
      </c>
      <c r="D8">
        <v>0</v>
      </c>
      <c r="E8">
        <v>0</v>
      </c>
      <c r="F8">
        <v>0</v>
      </c>
      <c r="G8">
        <v>0</v>
      </c>
    </row>
    <row r="9" spans="2:17">
      <c r="B9" t="s">
        <v>30</v>
      </c>
      <c r="D9">
        <f>SUBTOTAL(109,tblAanwezigheden3[DA])</f>
        <v>0</v>
      </c>
      <c r="E9">
        <f>SUBTOTAL(109,tblAanwezigheden3[DV])</f>
        <v>0</v>
      </c>
      <c r="F9">
        <f>SUBTOTAL(109,tblAanwezigheden3[DS])</f>
        <v>0</v>
      </c>
      <c r="G9">
        <f>SUBTOTAL(109,tblAanwezigheden3[DM])</f>
        <v>0</v>
      </c>
    </row>
    <row r="11" spans="2:17" ht="23.25">
      <c r="B11" s="42" t="s">
        <v>31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3" spans="2:17">
      <c r="B13" s="44" t="s">
        <v>32</v>
      </c>
      <c r="C13" s="44"/>
      <c r="D13" s="13">
        <f>SUBTOTAL(109,tblAanwezigheden3[DA])</f>
        <v>0</v>
      </c>
      <c r="E13" s="15" t="s">
        <v>33</v>
      </c>
    </row>
    <row r="14" spans="2:17">
      <c r="B14" s="44" t="s">
        <v>34</v>
      </c>
      <c r="C14" s="44"/>
      <c r="D14" s="14">
        <v>0.5</v>
      </c>
      <c r="E14" s="15" t="s">
        <v>35</v>
      </c>
    </row>
    <row r="15" spans="2:17">
      <c r="B15" s="44" t="s">
        <v>36</v>
      </c>
      <c r="C15" s="44"/>
      <c r="D15" s="13">
        <f>($D$13*'Team info'!$D$7)-(($D$13*'Team info'!$D$7)*$D$14)</f>
        <v>0</v>
      </c>
      <c r="E15" s="15" t="s">
        <v>33</v>
      </c>
    </row>
    <row r="17" spans="2:17" ht="23.25">
      <c r="B17" s="42" t="s">
        <v>37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 ht="15" customHeight="1">
      <c r="B18" s="1"/>
      <c r="C18" s="1"/>
      <c r="D18" s="1"/>
      <c r="E18" s="1"/>
      <c r="F18" s="1"/>
    </row>
    <row r="19" spans="2:17">
      <c r="B19" s="6" t="s">
        <v>38</v>
      </c>
      <c r="C19" t="s">
        <v>39</v>
      </c>
      <c r="D19" s="6" t="s">
        <v>40</v>
      </c>
      <c r="E19" s="6"/>
      <c r="I19" s="27" t="s">
        <v>41</v>
      </c>
      <c r="J19" s="28"/>
      <c r="K19" s="28"/>
      <c r="L19" s="28"/>
      <c r="M19" s="28"/>
      <c r="N19" s="28"/>
      <c r="O19" s="28"/>
      <c r="P19" s="28"/>
      <c r="Q19" s="29"/>
    </row>
    <row r="20" spans="2:17">
      <c r="B20" s="6" t="s">
        <v>124</v>
      </c>
      <c r="C20" s="6"/>
      <c r="E20" s="6"/>
      <c r="F20" s="6"/>
      <c r="I20" s="30" t="s">
        <v>44</v>
      </c>
      <c r="J20" s="31"/>
      <c r="K20" s="31"/>
      <c r="L20" s="31"/>
      <c r="M20" s="31"/>
      <c r="N20" s="31"/>
      <c r="O20" s="31"/>
      <c r="P20" s="31"/>
      <c r="Q20" s="32"/>
    </row>
    <row r="21" spans="2:17">
      <c r="B21" s="6" t="s">
        <v>125</v>
      </c>
      <c r="C21" s="6"/>
      <c r="E21" s="6"/>
      <c r="F21" s="6"/>
      <c r="I21" s="33" t="s">
        <v>47</v>
      </c>
      <c r="J21" s="34"/>
      <c r="K21" s="34"/>
      <c r="L21" s="34"/>
      <c r="M21" s="34"/>
      <c r="N21" s="34"/>
      <c r="O21" s="34"/>
      <c r="P21" s="34"/>
      <c r="Q21" s="35"/>
    </row>
    <row r="22" spans="2:17">
      <c r="B22" s="6" t="s">
        <v>126</v>
      </c>
      <c r="C22" s="6"/>
      <c r="E22" s="6"/>
      <c r="F22" s="6"/>
    </row>
    <row r="23" spans="2:17">
      <c r="B23" s="6" t="s">
        <v>127</v>
      </c>
      <c r="C23" s="6"/>
      <c r="E23" s="6"/>
      <c r="F23" s="6"/>
    </row>
    <row r="24" spans="2:17">
      <c r="B24" s="6" t="s">
        <v>128</v>
      </c>
      <c r="C24" s="6"/>
      <c r="E24" s="6"/>
      <c r="F24" s="6"/>
    </row>
    <row r="25" spans="2:17">
      <c r="B25" s="6" t="s">
        <v>129</v>
      </c>
      <c r="C25" s="6"/>
      <c r="E25" s="6"/>
      <c r="F25" s="6"/>
    </row>
    <row r="26" spans="2:17">
      <c r="B26" s="6" t="s">
        <v>130</v>
      </c>
      <c r="C26" s="6"/>
      <c r="E26" s="6"/>
      <c r="F26" s="6"/>
    </row>
    <row r="27" spans="2:17">
      <c r="B27" s="6" t="s">
        <v>131</v>
      </c>
      <c r="C27" s="6"/>
      <c r="E27" s="6"/>
      <c r="F27" s="6"/>
    </row>
    <row r="28" spans="2:17">
      <c r="B28" s="6" t="s">
        <v>132</v>
      </c>
      <c r="C28" s="6"/>
      <c r="E28" s="6"/>
      <c r="F28" s="6"/>
    </row>
    <row r="29" spans="2:17">
      <c r="B29" s="6" t="s">
        <v>133</v>
      </c>
      <c r="C29" s="6"/>
      <c r="E29" s="6"/>
      <c r="F29" s="6"/>
    </row>
    <row r="30" spans="2:17">
      <c r="B30" s="6" t="s">
        <v>134</v>
      </c>
      <c r="C30" s="6"/>
      <c r="E30" s="6"/>
      <c r="F30" s="6"/>
    </row>
    <row r="31" spans="2:17">
      <c r="B31" s="6" t="s">
        <v>135</v>
      </c>
      <c r="C31" s="6"/>
      <c r="E31" s="6"/>
      <c r="F31" s="6"/>
    </row>
    <row r="32" spans="2:17">
      <c r="B32" s="6" t="s">
        <v>136</v>
      </c>
      <c r="C32" s="6"/>
      <c r="E32" s="6"/>
      <c r="F32" s="6"/>
    </row>
    <row r="33" spans="2:17">
      <c r="B33" s="6" t="s">
        <v>137</v>
      </c>
      <c r="C33" s="6"/>
      <c r="E33" s="6"/>
      <c r="F33" s="6"/>
    </row>
    <row r="34" spans="2:17">
      <c r="B34" s="6" t="s">
        <v>138</v>
      </c>
      <c r="C34" s="6"/>
      <c r="E34" s="6"/>
      <c r="F34" s="6"/>
    </row>
    <row r="35" spans="2:17">
      <c r="B35" s="6" t="s">
        <v>139</v>
      </c>
      <c r="C35" s="6"/>
      <c r="E35" s="6"/>
      <c r="F35" s="6"/>
    </row>
    <row r="36" spans="2:17">
      <c r="B36" s="6" t="s">
        <v>140</v>
      </c>
      <c r="C36" s="6"/>
      <c r="E36" s="6"/>
      <c r="F36" s="6"/>
    </row>
    <row r="37" spans="2:17">
      <c r="B37" s="6" t="s">
        <v>141</v>
      </c>
      <c r="C37" s="6"/>
      <c r="E37" s="6"/>
      <c r="F37" s="6"/>
    </row>
    <row r="38" spans="2:17">
      <c r="B38" s="6" t="s">
        <v>142</v>
      </c>
      <c r="C38" s="6"/>
      <c r="E38" s="6"/>
      <c r="F38" s="6"/>
    </row>
    <row r="39" spans="2:17">
      <c r="B39" s="6" t="s">
        <v>143</v>
      </c>
      <c r="C39" s="6"/>
      <c r="E39" s="6"/>
      <c r="F39" s="6"/>
    </row>
    <row r="40" spans="2:17">
      <c r="B40" s="6" t="s">
        <v>68</v>
      </c>
      <c r="C40" s="6">
        <f>SUBTOTAL(103,tblSprintBacklog3[TO])</f>
        <v>0</v>
      </c>
      <c r="D40">
        <f>SUBTOTAL(109,tblSprintBacklog3[GW])</f>
        <v>0</v>
      </c>
    </row>
    <row r="42" spans="2:17" ht="23.25">
      <c r="B42" s="42" t="s">
        <v>69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4" spans="2:17">
      <c r="B44" s="26" t="s">
        <v>70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2:17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2:17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2:17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2:17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2:17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</sheetData>
  <mergeCells count="17">
    <mergeCell ref="B2:E2"/>
    <mergeCell ref="F2:Q2"/>
    <mergeCell ref="B11:Q11"/>
    <mergeCell ref="B13:C13"/>
    <mergeCell ref="B14:C14"/>
    <mergeCell ref="I4:Q4"/>
    <mergeCell ref="I5:Q5"/>
    <mergeCell ref="I6:Q6"/>
    <mergeCell ref="I7:Q7"/>
    <mergeCell ref="B44:Q44"/>
    <mergeCell ref="B45:Q49"/>
    <mergeCell ref="B15:C15"/>
    <mergeCell ref="B17:Q17"/>
    <mergeCell ref="I20:Q20"/>
    <mergeCell ref="I21:Q21"/>
    <mergeCell ref="B42:Q42"/>
    <mergeCell ref="I19:Q19"/>
  </mergeCells>
  <conditionalFormatting sqref="D40">
    <cfRule type="cellIs" dxfId="14" priority="1" operator="lessThan">
      <formula>$D$15</formula>
    </cfRule>
    <cfRule type="cellIs" dxfId="13" priority="2" operator="greaterThan">
      <formula>"$D$18"</formula>
    </cfRule>
  </conditionalFormatting>
  <dataValidations count="1">
    <dataValidation type="list" allowBlank="1" showInputMessage="1" showErrorMessage="1" sqref="D20:D39" xr:uid="{FB48084C-505D-4F4D-BD44-5DE3A3E3BC7C}">
      <formula1>"1,2,3,5,8,13"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5B96-AFCD-4DCA-A0F7-4B662C8AFE01}">
  <dimension ref="B1:Q49"/>
  <sheetViews>
    <sheetView showGridLines="0" workbookViewId="0">
      <selection activeCell="D5" sqref="D5"/>
    </sheetView>
  </sheetViews>
  <sheetFormatPr defaultColWidth="8.7109375" defaultRowHeight="15"/>
  <cols>
    <col min="1" max="1" width="0.42578125" customWidth="1"/>
    <col min="2" max="2" width="11.28515625" customWidth="1"/>
    <col min="3" max="3" width="33.28515625" customWidth="1"/>
    <col min="4" max="5" width="7.140625" customWidth="1"/>
    <col min="6" max="6" width="7.7109375" customWidth="1"/>
    <col min="7" max="7" width="7.140625" customWidth="1"/>
    <col min="8" max="8" width="6.28515625" customWidth="1"/>
  </cols>
  <sheetData>
    <row r="1" spans="2:17" s="2" customFormat="1" ht="4.5" customHeight="1"/>
    <row r="2" spans="2:17" ht="23.25">
      <c r="B2" s="42" t="s">
        <v>20</v>
      </c>
      <c r="C2" s="42"/>
      <c r="D2" s="42"/>
      <c r="E2" s="42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4" spans="2:17">
      <c r="B4" t="s">
        <v>7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I4" s="39" t="s">
        <v>26</v>
      </c>
      <c r="J4" s="40"/>
      <c r="K4" s="40"/>
      <c r="L4" s="40"/>
      <c r="M4" s="40"/>
      <c r="N4" s="40"/>
      <c r="O4" s="40"/>
      <c r="P4" s="40"/>
      <c r="Q4" s="41"/>
    </row>
    <row r="5" spans="2:17">
      <c r="B5">
        <f>'Team info'!$B14</f>
        <v>1</v>
      </c>
      <c r="C5" t="str">
        <f>'Team info'!$E14</f>
        <v>Alci Metehan</v>
      </c>
      <c r="D5">
        <v>0</v>
      </c>
      <c r="E5">
        <v>0</v>
      </c>
      <c r="F5">
        <v>0</v>
      </c>
      <c r="G5">
        <v>0</v>
      </c>
      <c r="I5" s="36" t="s">
        <v>27</v>
      </c>
      <c r="J5" s="37"/>
      <c r="K5" s="37"/>
      <c r="L5" s="37"/>
      <c r="M5" s="37"/>
      <c r="N5" s="37"/>
      <c r="O5" s="37"/>
      <c r="P5" s="37"/>
      <c r="Q5" s="38"/>
    </row>
    <row r="6" spans="2:17">
      <c r="B6">
        <f>'Team info'!$B15</f>
        <v>2</v>
      </c>
      <c r="C6" t="str">
        <f>'Team info'!$E15</f>
        <v>Amiri Abdelmajid</v>
      </c>
      <c r="D6">
        <v>0</v>
      </c>
      <c r="E6">
        <v>0</v>
      </c>
      <c r="F6">
        <v>0</v>
      </c>
      <c r="G6">
        <v>0</v>
      </c>
      <c r="I6" s="36" t="s">
        <v>28</v>
      </c>
      <c r="J6" s="37"/>
      <c r="K6" s="37"/>
      <c r="L6" s="37"/>
      <c r="M6" s="37"/>
      <c r="N6" s="37"/>
      <c r="O6" s="37"/>
      <c r="P6" s="37"/>
      <c r="Q6" s="38"/>
    </row>
    <row r="7" spans="2:17">
      <c r="B7">
        <f>'Team info'!$B16</f>
        <v>3</v>
      </c>
      <c r="C7" t="str">
        <f>'Team info'!$E16</f>
        <v>El Mossaoui Zakaria</v>
      </c>
      <c r="D7">
        <v>0</v>
      </c>
      <c r="E7">
        <v>0</v>
      </c>
      <c r="F7">
        <v>0</v>
      </c>
      <c r="G7">
        <v>0</v>
      </c>
      <c r="I7" s="45" t="s">
        <v>29</v>
      </c>
      <c r="J7" s="46"/>
      <c r="K7" s="46"/>
      <c r="L7" s="46"/>
      <c r="M7" s="46"/>
      <c r="N7" s="46"/>
      <c r="O7" s="46"/>
      <c r="P7" s="46"/>
      <c r="Q7" s="47"/>
    </row>
    <row r="8" spans="2:17">
      <c r="B8">
        <f>'Team info'!$B17</f>
        <v>4</v>
      </c>
      <c r="C8" t="str">
        <f>'Team info'!$E17</f>
        <v>Staes Jonas</v>
      </c>
      <c r="D8">
        <v>0</v>
      </c>
      <c r="E8">
        <v>0</v>
      </c>
      <c r="F8">
        <v>0</v>
      </c>
      <c r="G8">
        <v>0</v>
      </c>
    </row>
    <row r="9" spans="2:17">
      <c r="B9" t="s">
        <v>30</v>
      </c>
      <c r="D9">
        <f>SUBTOTAL(109,tblAanwezigheden4[DA])</f>
        <v>0</v>
      </c>
      <c r="E9">
        <f>SUBTOTAL(109,tblAanwezigheden4[DV])</f>
        <v>0</v>
      </c>
      <c r="F9">
        <f>SUBTOTAL(109,tblAanwezigheden4[DS])</f>
        <v>0</v>
      </c>
      <c r="G9">
        <f>SUBTOTAL(109,tblAanwezigheden4[DM])</f>
        <v>0</v>
      </c>
    </row>
    <row r="11" spans="2:17" ht="23.25">
      <c r="B11" s="42" t="s">
        <v>31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19"/>
      <c r="C12" s="19"/>
    </row>
    <row r="13" spans="2:17">
      <c r="B13" s="44" t="s">
        <v>32</v>
      </c>
      <c r="C13" s="44"/>
      <c r="D13" s="13">
        <f>SUBTOTAL(109,tblAanwezigheden4[DA])</f>
        <v>0</v>
      </c>
      <c r="E13" s="15" t="s">
        <v>33</v>
      </c>
    </row>
    <row r="14" spans="2:17">
      <c r="B14" s="44" t="s">
        <v>34</v>
      </c>
      <c r="C14" s="44"/>
      <c r="D14" s="14">
        <v>0.5</v>
      </c>
      <c r="E14" s="15" t="s">
        <v>35</v>
      </c>
    </row>
    <row r="15" spans="2:17">
      <c r="B15" s="44" t="s">
        <v>36</v>
      </c>
      <c r="C15" s="44"/>
      <c r="D15" s="13">
        <f>($D$13*'Team info'!$D$7)-(($D$13*'Team info'!$D$7)*$D$14)</f>
        <v>0</v>
      </c>
      <c r="E15" s="15" t="s">
        <v>33</v>
      </c>
    </row>
    <row r="17" spans="2:17" ht="23.25">
      <c r="B17" s="42" t="s">
        <v>37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 ht="15" customHeight="1">
      <c r="B18" s="1"/>
      <c r="C18" s="1"/>
      <c r="D18" s="1"/>
      <c r="E18" s="1"/>
      <c r="F18" s="1"/>
    </row>
    <row r="19" spans="2:17">
      <c r="B19" s="6" t="s">
        <v>38</v>
      </c>
      <c r="C19" t="s">
        <v>39</v>
      </c>
      <c r="D19" s="6" t="s">
        <v>40</v>
      </c>
      <c r="E19" s="6"/>
      <c r="I19" s="27" t="s">
        <v>41</v>
      </c>
      <c r="J19" s="28"/>
      <c r="K19" s="28"/>
      <c r="L19" s="28"/>
      <c r="M19" s="28"/>
      <c r="N19" s="28"/>
      <c r="O19" s="28"/>
      <c r="P19" s="28"/>
      <c r="Q19" s="29"/>
    </row>
    <row r="20" spans="2:17">
      <c r="B20" s="6" t="s">
        <v>144</v>
      </c>
      <c r="C20" s="6"/>
      <c r="D20" s="7"/>
      <c r="E20" s="6"/>
      <c r="F20" s="6"/>
      <c r="I20" s="30" t="s">
        <v>44</v>
      </c>
      <c r="J20" s="31"/>
      <c r="K20" s="31"/>
      <c r="L20" s="31"/>
      <c r="M20" s="31"/>
      <c r="N20" s="31"/>
      <c r="O20" s="31"/>
      <c r="P20" s="31"/>
      <c r="Q20" s="32"/>
    </row>
    <row r="21" spans="2:17">
      <c r="B21" s="6" t="s">
        <v>145</v>
      </c>
      <c r="C21" s="6"/>
      <c r="D21" s="7"/>
      <c r="E21" s="6"/>
      <c r="F21" s="6"/>
      <c r="I21" s="33" t="s">
        <v>47</v>
      </c>
      <c r="J21" s="34"/>
      <c r="K21" s="34"/>
      <c r="L21" s="34"/>
      <c r="M21" s="34"/>
      <c r="N21" s="34"/>
      <c r="O21" s="34"/>
      <c r="P21" s="34"/>
      <c r="Q21" s="35"/>
    </row>
    <row r="22" spans="2:17">
      <c r="B22" s="6" t="s">
        <v>146</v>
      </c>
      <c r="C22" s="6"/>
      <c r="D22" s="7"/>
      <c r="E22" s="6"/>
      <c r="F22" s="6"/>
    </row>
    <row r="23" spans="2:17">
      <c r="B23" s="6" t="s">
        <v>147</v>
      </c>
      <c r="C23" s="6"/>
      <c r="D23" s="7"/>
      <c r="E23" s="6"/>
      <c r="F23" s="6"/>
    </row>
    <row r="24" spans="2:17">
      <c r="B24" s="6" t="s">
        <v>148</v>
      </c>
      <c r="C24" s="6"/>
      <c r="D24" s="7"/>
      <c r="E24" s="6"/>
      <c r="F24" s="6"/>
    </row>
    <row r="25" spans="2:17">
      <c r="B25" s="6" t="s">
        <v>149</v>
      </c>
      <c r="C25" s="6"/>
      <c r="D25" s="7"/>
      <c r="E25" s="6"/>
      <c r="F25" s="6"/>
    </row>
    <row r="26" spans="2:17">
      <c r="B26" s="6" t="s">
        <v>150</v>
      </c>
      <c r="C26" s="6"/>
      <c r="D26" s="7"/>
      <c r="E26" s="6"/>
      <c r="F26" s="6"/>
    </row>
    <row r="27" spans="2:17">
      <c r="B27" s="6" t="s">
        <v>151</v>
      </c>
      <c r="C27" s="6"/>
      <c r="D27" s="7"/>
      <c r="E27" s="6"/>
      <c r="F27" s="6"/>
    </row>
    <row r="28" spans="2:17">
      <c r="B28" s="6" t="s">
        <v>152</v>
      </c>
      <c r="C28" s="6"/>
      <c r="D28" s="7"/>
      <c r="E28" s="6"/>
      <c r="F28" s="6"/>
    </row>
    <row r="29" spans="2:17">
      <c r="B29" s="6" t="s">
        <v>153</v>
      </c>
      <c r="C29" s="6"/>
      <c r="D29" s="7"/>
      <c r="E29" s="6"/>
      <c r="F29" s="6"/>
    </row>
    <row r="30" spans="2:17">
      <c r="B30" s="6" t="s">
        <v>154</v>
      </c>
      <c r="C30" s="6"/>
      <c r="D30" s="7"/>
      <c r="E30" s="6"/>
      <c r="F30" s="6"/>
    </row>
    <row r="31" spans="2:17">
      <c r="B31" s="6" t="s">
        <v>155</v>
      </c>
      <c r="C31" s="6"/>
      <c r="D31" s="7"/>
      <c r="E31" s="6"/>
      <c r="F31" s="6"/>
    </row>
    <row r="32" spans="2:17">
      <c r="B32" s="6" t="s">
        <v>156</v>
      </c>
      <c r="C32" s="6"/>
      <c r="D32" s="7"/>
      <c r="E32" s="6"/>
      <c r="F32" s="6"/>
    </row>
    <row r="33" spans="2:17">
      <c r="B33" s="6" t="s">
        <v>157</v>
      </c>
      <c r="C33" s="6"/>
      <c r="D33" s="7"/>
      <c r="E33" s="6"/>
      <c r="F33" s="6"/>
    </row>
    <row r="34" spans="2:17">
      <c r="B34" s="6" t="s">
        <v>158</v>
      </c>
      <c r="C34" s="6"/>
      <c r="D34" s="7"/>
      <c r="E34" s="6"/>
      <c r="F34" s="6"/>
    </row>
    <row r="35" spans="2:17">
      <c r="B35" s="6" t="s">
        <v>159</v>
      </c>
      <c r="C35" s="6"/>
      <c r="D35" s="7"/>
      <c r="E35" s="6"/>
      <c r="F35" s="6"/>
    </row>
    <row r="36" spans="2:17">
      <c r="B36" s="6" t="s">
        <v>160</v>
      </c>
      <c r="C36" s="6"/>
      <c r="D36" s="7"/>
      <c r="E36" s="6"/>
      <c r="F36" s="6"/>
    </row>
    <row r="37" spans="2:17">
      <c r="B37" s="6" t="s">
        <v>161</v>
      </c>
      <c r="C37" s="6"/>
      <c r="D37" s="7"/>
      <c r="E37" s="6"/>
      <c r="F37" s="6"/>
    </row>
    <row r="38" spans="2:17">
      <c r="B38" s="6" t="s">
        <v>162</v>
      </c>
      <c r="C38" s="6"/>
      <c r="D38" s="7"/>
      <c r="E38" s="6"/>
      <c r="F38" s="6"/>
    </row>
    <row r="39" spans="2:17">
      <c r="B39" s="6" t="s">
        <v>163</v>
      </c>
      <c r="C39" s="6"/>
      <c r="D39" s="7"/>
      <c r="E39" s="6"/>
      <c r="F39" s="6"/>
    </row>
    <row r="40" spans="2:17">
      <c r="B40" s="6" t="s">
        <v>68</v>
      </c>
      <c r="C40" s="6">
        <f>SUBTOTAL(103,tblSprintBacklog4[TO])</f>
        <v>0</v>
      </c>
      <c r="D40">
        <f>SUBTOTAL(109,tblSprintBacklog4[GW])</f>
        <v>0</v>
      </c>
    </row>
    <row r="42" spans="2:17" ht="23.25">
      <c r="B42" s="42" t="s">
        <v>69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4" spans="2:17">
      <c r="B44" s="26" t="s">
        <v>70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2:17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2:17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2:17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2:17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2:17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</sheetData>
  <mergeCells count="17">
    <mergeCell ref="B2:E2"/>
    <mergeCell ref="F2:Q2"/>
    <mergeCell ref="B11:Q11"/>
    <mergeCell ref="B13:C13"/>
    <mergeCell ref="B14:C14"/>
    <mergeCell ref="I4:Q4"/>
    <mergeCell ref="I5:Q5"/>
    <mergeCell ref="I6:Q6"/>
    <mergeCell ref="I7:Q7"/>
    <mergeCell ref="B44:Q44"/>
    <mergeCell ref="B45:Q49"/>
    <mergeCell ref="B15:C15"/>
    <mergeCell ref="B17:Q17"/>
    <mergeCell ref="I20:Q20"/>
    <mergeCell ref="I21:Q21"/>
    <mergeCell ref="B42:Q42"/>
    <mergeCell ref="I19:Q19"/>
  </mergeCells>
  <conditionalFormatting sqref="D40">
    <cfRule type="cellIs" dxfId="7" priority="1" operator="lessThan">
      <formula>$D$15</formula>
    </cfRule>
    <cfRule type="cellIs" dxfId="6" priority="2" operator="greaterThan">
      <formula>"$D$18"</formula>
    </cfRule>
  </conditionalFormatting>
  <dataValidations count="1">
    <dataValidation type="list" allowBlank="1" showInputMessage="1" showErrorMessage="1" sqref="D20:D39" xr:uid="{CDC799C7-F8CE-4E6C-9C1F-0E82B3A7068C}">
      <formula1>"1,2,3,5,8,13"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B8460243C9EC448297416A883785EA" ma:contentTypeVersion="4" ma:contentTypeDescription="Een nieuw document maken." ma:contentTypeScope="" ma:versionID="09eef337342a834f07bda3ad5fdb10d0">
  <xsd:schema xmlns:xsd="http://www.w3.org/2001/XMLSchema" xmlns:xs="http://www.w3.org/2001/XMLSchema" xmlns:p="http://schemas.microsoft.com/office/2006/metadata/properties" xmlns:ns2="7b8a621a-39ae-42c5-aa96-5df3c0d4051e" targetNamespace="http://schemas.microsoft.com/office/2006/metadata/properties" ma:root="true" ma:fieldsID="85f14bd98d530fb4220933ffe781fdee" ns2:_="">
    <xsd:import namespace="7b8a621a-39ae-42c5-aa96-5df3c0d405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a621a-39ae-42c5-aa96-5df3c0d40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5EB663-2764-40CC-A8D6-A44679A7A9D6}"/>
</file>

<file path=customXml/itemProps2.xml><?xml version="1.0" encoding="utf-8"?>
<ds:datastoreItem xmlns:ds="http://schemas.openxmlformats.org/officeDocument/2006/customXml" ds:itemID="{FC44F791-59A1-444C-87B5-5C618798921C}"/>
</file>

<file path=customXml/itemProps3.xml><?xml version="1.0" encoding="utf-8"?>
<ds:datastoreItem xmlns:ds="http://schemas.openxmlformats.org/officeDocument/2006/customXml" ds:itemID="{E47BB744-0C1F-4606-992F-97BD7F5AEA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Marijn</dc:creator>
  <cp:keywords/>
  <dc:description/>
  <cp:lastModifiedBy>Amiri Abdelmajid [student]</cp:lastModifiedBy>
  <cp:revision/>
  <dcterms:created xsi:type="dcterms:W3CDTF">2018-05-09T15:07:45Z</dcterms:created>
  <dcterms:modified xsi:type="dcterms:W3CDTF">2021-05-10T08:49:07Z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0x0101000CB8460243C9EC448297416A883785EA</vt:lpwstr>
  </property>
</Properties>
</file>