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filterPrivacy="1" updateLinks="never" defaultThemeVersion="164011"/>
  <bookViews>
    <workbookView xWindow="-111" yWindow="-111" windowWidth="19423" windowHeight="10423" tabRatio="857"/>
  </bookViews>
  <sheets>
    <sheet name="Readme" sheetId="33" r:id="rId1"/>
    <sheet name="Results" sheetId="43" r:id="rId2"/>
    <sheet name="O" sheetId="42" r:id="rId3"/>
    <sheet name="N" sheetId="3" r:id="rId4"/>
    <sheet name="P" sheetId="37" r:id="rId5"/>
    <sheet name="C" sheetId="36" r:id="rId6"/>
    <sheet name="A" sheetId="30" r:id="rId7"/>
    <sheet name="K" sheetId="38" r:id="rId8"/>
    <sheet name="W" sheetId="40" r:id="rId9"/>
    <sheet name="X" sheetId="39" r:id="rId10"/>
    <sheet name="R" sheetId="41" r:id="rId11"/>
  </sheets>
  <externalReferences>
    <externalReference r:id="rId12"/>
    <externalReference r:id="rId13"/>
  </externalReferences>
  <definedNames>
    <definedName name="_xlnm._FilterDatabase" localSheetId="6" hidden="1">A!$A$4:$X$167</definedName>
    <definedName name="_xlnm._FilterDatabase" localSheetId="5" hidden="1">'C'!$A$7:$K$105</definedName>
    <definedName name="_xlnm._FilterDatabase" localSheetId="3" hidden="1">N!$B$4:$J$75</definedName>
    <definedName name="_xlnm._FilterDatabase" localSheetId="2" hidden="1">O!$A$6:$O$53</definedName>
    <definedName name="_xlnm._FilterDatabase" localSheetId="1" hidden="1">Results!$A$5:$O$513</definedName>
    <definedName name="ArcData">A!$D$4:$R$167</definedName>
    <definedName name="Arcs">A!$D$5:$D$167</definedName>
    <definedName name="Countries">N!$C$5:$C$75</definedName>
    <definedName name="DemandData">'C'!$P$8:$V$30</definedName>
    <definedName name="DeviationTypes">O!$D$23:$D$24</definedName>
    <definedName name="Fuels">O!$D$48:$D$50</definedName>
    <definedName name="Nodes">N!$B$5:$B$75</definedName>
    <definedName name="NodesData">N!$B$4:$I$75</definedName>
    <definedName name="Nuts2">N!$D$5:$D$75</definedName>
    <definedName name="OtherData">O!$C$7:$F$53</definedName>
    <definedName name="ProductionData">P!$C$6:$H$53</definedName>
    <definedName name="RegasData">'R'!$A$7:$G$15</definedName>
    <definedName name="Regions">N!$E$5:$E$75</definedName>
    <definedName name="StorageData">W!$A$4:$H$12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6" i="30" l="1"/>
  <c r="U6" i="30"/>
  <c r="T7" i="30"/>
  <c r="U7" i="30"/>
  <c r="T8" i="30"/>
  <c r="U8" i="30"/>
  <c r="T9" i="30"/>
  <c r="U9" i="30"/>
  <c r="T10" i="30"/>
  <c r="U10" i="30"/>
  <c r="T11" i="30"/>
  <c r="U11" i="30"/>
  <c r="T12" i="30"/>
  <c r="U12" i="30"/>
  <c r="T13" i="30"/>
  <c r="U13" i="30"/>
  <c r="T14" i="30"/>
  <c r="U14" i="30"/>
  <c r="T15" i="30"/>
  <c r="U15" i="30"/>
  <c r="T16" i="30"/>
  <c r="U16" i="30"/>
  <c r="T17" i="30"/>
  <c r="U17" i="30"/>
  <c r="T18" i="30"/>
  <c r="U18" i="30"/>
  <c r="T19" i="30"/>
  <c r="U19" i="30"/>
  <c r="T20" i="30"/>
  <c r="U20" i="30"/>
  <c r="T21" i="30"/>
  <c r="U21" i="30"/>
  <c r="T22" i="30"/>
  <c r="U22" i="30"/>
  <c r="T23" i="30"/>
  <c r="U23" i="30"/>
  <c r="T24" i="30"/>
  <c r="U24" i="30"/>
  <c r="T25" i="30"/>
  <c r="U25" i="30"/>
  <c r="T26" i="30"/>
  <c r="U26" i="30"/>
  <c r="T27" i="30"/>
  <c r="U27" i="30"/>
  <c r="T28" i="30"/>
  <c r="U28" i="30"/>
  <c r="T29" i="30"/>
  <c r="U29" i="30"/>
  <c r="T30" i="30"/>
  <c r="U30" i="30"/>
  <c r="T31" i="30"/>
  <c r="U31" i="30"/>
  <c r="T32" i="30"/>
  <c r="U32" i="30"/>
  <c r="T33" i="30"/>
  <c r="U33" i="30"/>
  <c r="T34" i="30"/>
  <c r="U34" i="30"/>
  <c r="T35" i="30"/>
  <c r="U35" i="30"/>
  <c r="T36" i="30"/>
  <c r="U36" i="30"/>
  <c r="T37" i="30"/>
  <c r="U37" i="30"/>
  <c r="T38" i="30"/>
  <c r="U38" i="30"/>
  <c r="T39" i="30"/>
  <c r="U39" i="30"/>
  <c r="T40" i="30"/>
  <c r="U40" i="30"/>
  <c r="T41" i="30"/>
  <c r="U41" i="30"/>
  <c r="T42" i="30"/>
  <c r="U42" i="30"/>
  <c r="T43" i="30"/>
  <c r="U43" i="30"/>
  <c r="T44" i="30"/>
  <c r="U44" i="30"/>
  <c r="T45" i="30"/>
  <c r="U45" i="30"/>
  <c r="T46" i="30"/>
  <c r="U46" i="30"/>
  <c r="T47" i="30"/>
  <c r="U47" i="30"/>
  <c r="T48" i="30"/>
  <c r="U48" i="30"/>
  <c r="T49" i="30"/>
  <c r="U49" i="30"/>
  <c r="T50" i="30"/>
  <c r="U50" i="30"/>
  <c r="T51" i="30"/>
  <c r="U51" i="30"/>
  <c r="T52" i="30"/>
  <c r="U52" i="30"/>
  <c r="T53" i="30"/>
  <c r="U53" i="30"/>
  <c r="T54" i="30"/>
  <c r="U54" i="30"/>
  <c r="T55" i="30"/>
  <c r="U55" i="30"/>
  <c r="T56" i="30"/>
  <c r="U56" i="30"/>
  <c r="T57" i="30"/>
  <c r="U57" i="30"/>
  <c r="T58" i="30"/>
  <c r="U58" i="30"/>
  <c r="T59" i="30"/>
  <c r="U59" i="30"/>
  <c r="T60" i="30"/>
  <c r="U60" i="30"/>
  <c r="T61" i="30"/>
  <c r="U61" i="30"/>
  <c r="T62" i="30"/>
  <c r="U62" i="30"/>
  <c r="T63" i="30"/>
  <c r="U63" i="30"/>
  <c r="T64" i="30"/>
  <c r="U64" i="30"/>
  <c r="T65" i="30"/>
  <c r="U65" i="30"/>
  <c r="T66" i="30"/>
  <c r="U66" i="30"/>
  <c r="T67" i="30"/>
  <c r="U67" i="30"/>
  <c r="T68" i="30"/>
  <c r="U68" i="30"/>
  <c r="T69" i="30"/>
  <c r="U69" i="30"/>
  <c r="T70" i="30"/>
  <c r="U70" i="30"/>
  <c r="T71" i="30"/>
  <c r="U71" i="30"/>
  <c r="T72" i="30"/>
  <c r="U72" i="30"/>
  <c r="T73" i="30"/>
  <c r="U73" i="30"/>
  <c r="T74" i="30"/>
  <c r="U74" i="30"/>
  <c r="T75" i="30"/>
  <c r="U75" i="30"/>
  <c r="T76" i="30"/>
  <c r="U76" i="30"/>
  <c r="T77" i="30"/>
  <c r="U77" i="30"/>
  <c r="T78" i="30"/>
  <c r="U78" i="30"/>
  <c r="T79" i="30"/>
  <c r="U79" i="30"/>
  <c r="T80" i="30"/>
  <c r="U80" i="30"/>
  <c r="T81" i="30"/>
  <c r="U81" i="30"/>
  <c r="T82" i="30"/>
  <c r="U82" i="30"/>
  <c r="T83" i="30"/>
  <c r="U83" i="30"/>
  <c r="T84" i="30"/>
  <c r="U84" i="30"/>
  <c r="T85" i="30"/>
  <c r="U85" i="30"/>
  <c r="T86" i="30"/>
  <c r="U86" i="30"/>
  <c r="T87" i="30"/>
  <c r="U87" i="30"/>
  <c r="T88" i="30"/>
  <c r="U88" i="30"/>
  <c r="T89" i="30"/>
  <c r="U89" i="30"/>
  <c r="T90" i="30"/>
  <c r="U90" i="30"/>
  <c r="T91" i="30"/>
  <c r="U91" i="30"/>
  <c r="T92" i="30"/>
  <c r="U92" i="30"/>
  <c r="T93" i="30"/>
  <c r="U93" i="30"/>
  <c r="T94" i="30"/>
  <c r="U94" i="30"/>
  <c r="T95" i="30"/>
  <c r="U95" i="30"/>
  <c r="T96" i="30"/>
  <c r="U96" i="30"/>
  <c r="T97" i="30"/>
  <c r="U97" i="30"/>
  <c r="T98" i="30"/>
  <c r="U98" i="30"/>
  <c r="T99" i="30"/>
  <c r="U99" i="30"/>
  <c r="T100" i="30"/>
  <c r="U100" i="30"/>
  <c r="T101" i="30"/>
  <c r="U101" i="30"/>
  <c r="T102" i="30"/>
  <c r="U102" i="30"/>
  <c r="T103" i="30"/>
  <c r="U103" i="30"/>
  <c r="T104" i="30"/>
  <c r="U104" i="30"/>
  <c r="T105" i="30"/>
  <c r="U105" i="30"/>
  <c r="T106" i="30"/>
  <c r="U106" i="30"/>
  <c r="T107" i="30"/>
  <c r="U107" i="30"/>
  <c r="T108" i="30"/>
  <c r="U108" i="30"/>
  <c r="T109" i="30"/>
  <c r="U109" i="30"/>
  <c r="T110" i="30"/>
  <c r="U110" i="30"/>
  <c r="T111" i="30"/>
  <c r="U111" i="30"/>
  <c r="T112" i="30"/>
  <c r="U112" i="30"/>
  <c r="T113" i="30"/>
  <c r="U113" i="30"/>
  <c r="T114" i="30"/>
  <c r="U114" i="30"/>
  <c r="T115" i="30"/>
  <c r="U115" i="30"/>
  <c r="T116" i="30"/>
  <c r="U116" i="30"/>
  <c r="T117" i="30"/>
  <c r="U117" i="30"/>
  <c r="T118" i="30"/>
  <c r="U118" i="30"/>
  <c r="T119" i="30"/>
  <c r="U119" i="30"/>
  <c r="T120" i="30"/>
  <c r="U120" i="30"/>
  <c r="T121" i="30"/>
  <c r="U121" i="30"/>
  <c r="T122" i="30"/>
  <c r="U122" i="30"/>
  <c r="T123" i="30"/>
  <c r="U123" i="30"/>
  <c r="T124" i="30"/>
  <c r="U124" i="30"/>
  <c r="T125" i="30"/>
  <c r="U125" i="30"/>
  <c r="T126" i="30"/>
  <c r="U126" i="30"/>
  <c r="T127" i="30"/>
  <c r="U127" i="30"/>
  <c r="T128" i="30"/>
  <c r="U128" i="30"/>
  <c r="T129" i="30"/>
  <c r="U129" i="30"/>
  <c r="T130" i="30"/>
  <c r="U130" i="30"/>
  <c r="T131" i="30"/>
  <c r="U131" i="30"/>
  <c r="T132" i="30"/>
  <c r="U132" i="30"/>
  <c r="T133" i="30"/>
  <c r="U133" i="30"/>
  <c r="T134" i="30"/>
  <c r="U134" i="30"/>
  <c r="T135" i="30"/>
  <c r="U135" i="30"/>
  <c r="T136" i="30"/>
  <c r="U136" i="30"/>
  <c r="T137" i="30"/>
  <c r="U137" i="30"/>
  <c r="T138" i="30"/>
  <c r="U138" i="30"/>
  <c r="T139" i="30"/>
  <c r="U139" i="30"/>
  <c r="T140" i="30"/>
  <c r="U140" i="30"/>
  <c r="T141" i="30"/>
  <c r="U141" i="30"/>
  <c r="T142" i="30"/>
  <c r="U142" i="30"/>
  <c r="T143" i="30"/>
  <c r="U143" i="30"/>
  <c r="T144" i="30"/>
  <c r="U144" i="30"/>
  <c r="T145" i="30"/>
  <c r="U145" i="30"/>
  <c r="T146" i="30"/>
  <c r="U146" i="30"/>
  <c r="T147" i="30"/>
  <c r="U147" i="30"/>
  <c r="T148" i="30"/>
  <c r="U148" i="30"/>
  <c r="T149" i="30"/>
  <c r="U149" i="30"/>
  <c r="T150" i="30"/>
  <c r="U150" i="30"/>
  <c r="T151" i="30"/>
  <c r="U151" i="30"/>
  <c r="T152" i="30"/>
  <c r="U152" i="30"/>
  <c r="T153" i="30"/>
  <c r="U153" i="30"/>
  <c r="T154" i="30"/>
  <c r="U154" i="30"/>
  <c r="T155" i="30"/>
  <c r="U155" i="30"/>
  <c r="T156" i="30"/>
  <c r="U156" i="30"/>
  <c r="T157" i="30"/>
  <c r="U157" i="30"/>
  <c r="T158" i="30"/>
  <c r="U158" i="30"/>
  <c r="T159" i="30"/>
  <c r="U159" i="30"/>
  <c r="T160" i="30"/>
  <c r="U160" i="30"/>
  <c r="T161" i="30"/>
  <c r="U161" i="30"/>
  <c r="T162" i="30"/>
  <c r="U162" i="30"/>
  <c r="T163" i="30"/>
  <c r="U163" i="30"/>
  <c r="T164" i="30"/>
  <c r="U164" i="30"/>
  <c r="T165" i="30"/>
  <c r="U165" i="30"/>
  <c r="T166" i="30"/>
  <c r="U166" i="30"/>
  <c r="T167" i="30"/>
  <c r="U167" i="30"/>
  <c r="U5" i="30"/>
  <c r="T5" i="30"/>
  <c r="J47" i="37" l="1"/>
  <c r="K47" i="37"/>
  <c r="L47" i="37"/>
  <c r="B48" i="37"/>
  <c r="A48" i="37"/>
  <c r="B47" i="37"/>
  <c r="A47" i="37"/>
  <c r="N6" i="3"/>
  <c r="O6" i="3"/>
  <c r="N7" i="3"/>
  <c r="O7" i="3"/>
  <c r="N8" i="3"/>
  <c r="O8" i="3"/>
  <c r="N9" i="3"/>
  <c r="O9" i="3"/>
  <c r="N10" i="3"/>
  <c r="O10" i="3"/>
  <c r="N11" i="3"/>
  <c r="O11" i="3"/>
  <c r="N12" i="3"/>
  <c r="O12" i="3"/>
  <c r="N13" i="3"/>
  <c r="O13" i="3"/>
  <c r="N14" i="3"/>
  <c r="O14" i="3"/>
  <c r="N15" i="3"/>
  <c r="O15" i="3"/>
  <c r="N16" i="3"/>
  <c r="O16" i="3"/>
  <c r="N17" i="3"/>
  <c r="O17" i="3"/>
  <c r="N18" i="3"/>
  <c r="O18" i="3"/>
  <c r="N19" i="3"/>
  <c r="N20" i="3"/>
  <c r="N21" i="3"/>
  <c r="N22" i="3"/>
  <c r="N23" i="3"/>
  <c r="N24" i="3"/>
  <c r="N25" i="3"/>
  <c r="N26" i="3"/>
  <c r="N27" i="3"/>
  <c r="N28" i="3"/>
  <c r="O28" i="3"/>
  <c r="N29" i="3"/>
  <c r="O29" i="3"/>
  <c r="N30" i="3"/>
  <c r="O30" i="3"/>
  <c r="N31" i="3"/>
  <c r="O31" i="3"/>
  <c r="N32" i="3"/>
  <c r="O32" i="3"/>
  <c r="N33" i="3"/>
  <c r="O33" i="3"/>
  <c r="N34" i="3"/>
  <c r="O34" i="3"/>
  <c r="N35" i="3"/>
  <c r="O35" i="3"/>
  <c r="N36" i="3"/>
  <c r="O36" i="3"/>
  <c r="N37" i="3"/>
  <c r="O37" i="3"/>
  <c r="N38" i="3"/>
  <c r="O38" i="3"/>
  <c r="N39" i="3"/>
  <c r="O39" i="3"/>
  <c r="N40" i="3"/>
  <c r="O40" i="3"/>
  <c r="N41" i="3"/>
  <c r="O41" i="3"/>
  <c r="N42" i="3"/>
  <c r="O42" i="3"/>
  <c r="N43" i="3"/>
  <c r="O43" i="3"/>
  <c r="N44" i="3"/>
  <c r="O44" i="3"/>
  <c r="N45" i="3"/>
  <c r="O45" i="3"/>
  <c r="N46" i="3"/>
  <c r="O46" i="3"/>
  <c r="N47" i="3"/>
  <c r="O47" i="3"/>
  <c r="N48" i="3"/>
  <c r="O48" i="3"/>
  <c r="N49" i="3"/>
  <c r="O49" i="3"/>
  <c r="N50" i="3"/>
  <c r="O50" i="3"/>
  <c r="N51" i="3"/>
  <c r="O51" i="3"/>
  <c r="N52" i="3"/>
  <c r="O52" i="3"/>
  <c r="N53" i="3"/>
  <c r="O53" i="3"/>
  <c r="N54" i="3"/>
  <c r="O54" i="3"/>
  <c r="N55" i="3"/>
  <c r="O55" i="3"/>
  <c r="N56" i="3"/>
  <c r="O56" i="3"/>
  <c r="N57" i="3"/>
  <c r="O57" i="3"/>
  <c r="N58" i="3"/>
  <c r="O58" i="3"/>
  <c r="N59" i="3"/>
  <c r="O59" i="3"/>
  <c r="N60" i="3"/>
  <c r="O60" i="3"/>
  <c r="N61" i="3"/>
  <c r="O61" i="3"/>
  <c r="N62" i="3"/>
  <c r="O62" i="3"/>
  <c r="N63" i="3"/>
  <c r="O63" i="3"/>
  <c r="N64" i="3"/>
  <c r="O64" i="3"/>
  <c r="N65" i="3"/>
  <c r="O65" i="3"/>
  <c r="N66" i="3"/>
  <c r="O66" i="3"/>
  <c r="N67" i="3"/>
  <c r="O67" i="3"/>
  <c r="N68" i="3"/>
  <c r="O68" i="3"/>
  <c r="N69" i="3"/>
  <c r="O69" i="3"/>
  <c r="N70" i="3"/>
  <c r="O70" i="3"/>
  <c r="N71" i="3"/>
  <c r="O71" i="3"/>
  <c r="N72" i="3"/>
  <c r="O72" i="3"/>
  <c r="N73" i="3"/>
  <c r="O73" i="3"/>
  <c r="N74" i="3"/>
  <c r="O74" i="3"/>
  <c r="N75" i="3"/>
  <c r="O75" i="3"/>
  <c r="O5" i="3"/>
  <c r="N5" i="3"/>
  <c r="K1" i="43"/>
  <c r="L1" i="43"/>
  <c r="M1" i="43"/>
  <c r="N1" i="43"/>
  <c r="O1" i="43"/>
  <c r="J1" i="43"/>
  <c r="I1" i="43"/>
  <c r="H1" i="43"/>
  <c r="G1" i="43"/>
  <c r="F1" i="43"/>
  <c r="E1" i="43"/>
  <c r="D1" i="43"/>
  <c r="G62" i="3" l="1"/>
  <c r="G60" i="3"/>
  <c r="D101" i="30"/>
  <c r="D102" i="30"/>
  <c r="D103" i="30"/>
  <c r="D104" i="30"/>
  <c r="D105" i="30"/>
  <c r="D106" i="30"/>
  <c r="D107" i="30"/>
  <c r="D108" i="30"/>
  <c r="D109" i="30"/>
  <c r="D110" i="30"/>
  <c r="D111" i="30"/>
  <c r="D112" i="30"/>
  <c r="D113" i="30"/>
  <c r="D114" i="30"/>
  <c r="D115" i="30"/>
  <c r="D116" i="30"/>
  <c r="D117" i="30"/>
  <c r="D118" i="30"/>
  <c r="D119" i="30"/>
  <c r="D120" i="30"/>
  <c r="D121" i="30"/>
  <c r="D122" i="30"/>
  <c r="D123" i="30"/>
  <c r="D124" i="30"/>
  <c r="D125" i="30"/>
  <c r="D126" i="30"/>
  <c r="D127" i="30"/>
  <c r="D128" i="30"/>
  <c r="D129" i="30"/>
  <c r="D130" i="30"/>
  <c r="D131" i="30"/>
  <c r="D132" i="30"/>
  <c r="D133" i="30"/>
  <c r="D134" i="30"/>
  <c r="D135" i="30"/>
  <c r="D136" i="30"/>
  <c r="D137" i="30"/>
  <c r="D138" i="30"/>
  <c r="D139" i="30"/>
  <c r="D140" i="30"/>
  <c r="D141" i="30"/>
  <c r="D142" i="30"/>
  <c r="D143" i="30"/>
  <c r="D144" i="30"/>
  <c r="D145" i="30"/>
  <c r="D146" i="30"/>
  <c r="D147" i="30"/>
  <c r="D148" i="30"/>
  <c r="D149" i="30"/>
  <c r="D150" i="30"/>
  <c r="D151" i="30"/>
  <c r="D152" i="30"/>
  <c r="D153" i="30"/>
  <c r="D154" i="30"/>
  <c r="D155" i="30"/>
  <c r="D156" i="30"/>
  <c r="D157" i="30"/>
  <c r="D158" i="30"/>
  <c r="D159" i="30"/>
  <c r="D160" i="30"/>
  <c r="D161" i="30"/>
  <c r="D162" i="30"/>
  <c r="D163" i="30"/>
  <c r="D164" i="30"/>
  <c r="D165" i="30"/>
  <c r="D166" i="30"/>
  <c r="D167" i="30"/>
  <c r="D100" i="30"/>
  <c r="AE64" i="30" l="1"/>
  <c r="H64" i="30" s="1"/>
  <c r="AE65" i="30"/>
  <c r="H65" i="30" s="1"/>
  <c r="D6" i="30"/>
  <c r="AE6" i="30"/>
  <c r="H6" i="30" s="1"/>
  <c r="D7" i="30"/>
  <c r="AE7" i="30"/>
  <c r="H7" i="30" s="1"/>
  <c r="D8" i="30"/>
  <c r="AE8" i="30"/>
  <c r="H8" i="30" s="1"/>
  <c r="D9" i="30"/>
  <c r="AE9" i="30"/>
  <c r="H9" i="30" s="1"/>
  <c r="D10" i="30"/>
  <c r="AE10" i="30"/>
  <c r="H10" i="30" s="1"/>
  <c r="D11" i="30"/>
  <c r="AE11" i="30"/>
  <c r="H11" i="30" s="1"/>
  <c r="D12" i="30"/>
  <c r="AE12" i="30"/>
  <c r="H12" i="30" s="1"/>
  <c r="D64" i="30"/>
  <c r="D14" i="30"/>
  <c r="AE14" i="30"/>
  <c r="H14" i="30" s="1"/>
  <c r="D15" i="30"/>
  <c r="AE15" i="30"/>
  <c r="H15" i="30" s="1"/>
  <c r="D16" i="30"/>
  <c r="H16" i="30"/>
  <c r="D17" i="30"/>
  <c r="AE17" i="30"/>
  <c r="D18" i="30"/>
  <c r="AE18" i="30"/>
  <c r="H18" i="30" s="1"/>
  <c r="D19" i="30"/>
  <c r="AE19" i="30"/>
  <c r="H19" i="30" s="1"/>
  <c r="D20" i="30"/>
  <c r="AE20" i="30"/>
  <c r="H20" i="30" s="1"/>
  <c r="D21" i="30"/>
  <c r="AE21" i="30"/>
  <c r="H21" i="30" s="1"/>
  <c r="D22" i="30"/>
  <c r="AE22" i="30"/>
  <c r="H22" i="30" s="1"/>
  <c r="D23" i="30"/>
  <c r="AE23" i="30"/>
  <c r="H23" i="30" s="1"/>
  <c r="D24" i="30"/>
  <c r="AE24" i="30"/>
  <c r="H24" i="30" s="1"/>
  <c r="D25" i="30"/>
  <c r="AE25" i="30"/>
  <c r="H25" i="30" s="1"/>
  <c r="D26" i="30"/>
  <c r="AE26" i="30"/>
  <c r="H26" i="30" s="1"/>
  <c r="D27" i="30"/>
  <c r="AE27" i="30"/>
  <c r="H27" i="30" s="1"/>
  <c r="D28" i="30"/>
  <c r="AE28" i="30"/>
  <c r="H28" i="30" s="1"/>
  <c r="D29" i="30"/>
  <c r="AE29" i="30"/>
  <c r="H29" i="30" s="1"/>
  <c r="D30" i="30"/>
  <c r="AE30" i="30"/>
  <c r="H30" i="30" s="1"/>
  <c r="D31" i="30"/>
  <c r="AE31" i="30"/>
  <c r="H31" i="30" s="1"/>
  <c r="D32" i="30"/>
  <c r="AE32" i="30"/>
  <c r="H32" i="30" s="1"/>
  <c r="D33" i="30"/>
  <c r="AE33" i="30"/>
  <c r="H33" i="30" s="1"/>
  <c r="D34" i="30"/>
  <c r="AE34" i="30"/>
  <c r="H34" i="30" s="1"/>
  <c r="D35" i="30"/>
  <c r="AE35" i="30"/>
  <c r="H35" i="30" s="1"/>
  <c r="D36" i="30"/>
  <c r="AE36" i="30"/>
  <c r="H36" i="30" s="1"/>
  <c r="D37" i="30"/>
  <c r="AE37" i="30"/>
  <c r="H37" i="30" s="1"/>
  <c r="D38" i="30"/>
  <c r="AE38" i="30"/>
  <c r="H38" i="30" s="1"/>
  <c r="D39" i="30"/>
  <c r="AE39" i="30"/>
  <c r="H39" i="30" s="1"/>
  <c r="D40" i="30"/>
  <c r="AE40" i="30"/>
  <c r="H40" i="30" s="1"/>
  <c r="D41" i="30"/>
  <c r="AE41" i="30"/>
  <c r="H41" i="30" s="1"/>
  <c r="D42" i="30"/>
  <c r="AE42" i="30"/>
  <c r="H42" i="30" s="1"/>
  <c r="D43" i="30"/>
  <c r="AE43" i="30"/>
  <c r="H43" i="30" s="1"/>
  <c r="D44" i="30"/>
  <c r="AE44" i="30"/>
  <c r="H44" i="30" s="1"/>
  <c r="D45" i="30"/>
  <c r="AE45" i="30"/>
  <c r="H45" i="30" s="1"/>
  <c r="D46" i="30"/>
  <c r="AE46" i="30"/>
  <c r="H46" i="30" s="1"/>
  <c r="D47" i="30"/>
  <c r="AE47" i="30"/>
  <c r="H47" i="30" s="1"/>
  <c r="D48" i="30"/>
  <c r="AE48" i="30"/>
  <c r="H48" i="30" s="1"/>
  <c r="D49" i="30"/>
  <c r="AE49" i="30"/>
  <c r="H49" i="30" s="1"/>
  <c r="D50" i="30"/>
  <c r="AE50" i="30"/>
  <c r="H50" i="30" s="1"/>
  <c r="D51" i="30"/>
  <c r="AE51" i="30"/>
  <c r="H51" i="30" s="1"/>
  <c r="D52" i="30"/>
  <c r="AE52" i="30"/>
  <c r="H52" i="30" s="1"/>
  <c r="D54" i="30"/>
  <c r="AE54" i="30"/>
  <c r="H54" i="30" s="1"/>
  <c r="D55" i="30"/>
  <c r="AE55" i="30"/>
  <c r="H55" i="30" s="1"/>
  <c r="D56" i="30"/>
  <c r="AE56" i="30"/>
  <c r="H56" i="30" s="1"/>
  <c r="D57" i="30"/>
  <c r="AE57" i="30"/>
  <c r="H57" i="30" s="1"/>
  <c r="D58" i="30"/>
  <c r="AE58" i="30"/>
  <c r="H58" i="30" s="1"/>
  <c r="D59" i="30"/>
  <c r="AE59" i="30"/>
  <c r="H59" i="30" s="1"/>
  <c r="D60" i="30"/>
  <c r="AE60" i="30"/>
  <c r="H60" i="30" s="1"/>
  <c r="D61" i="30"/>
  <c r="AE61" i="30"/>
  <c r="H61" i="30" s="1"/>
  <c r="D62" i="30"/>
  <c r="AE62" i="30"/>
  <c r="H62" i="30" s="1"/>
  <c r="D63" i="30"/>
  <c r="AE63" i="30"/>
  <c r="H63" i="30" s="1"/>
  <c r="D65" i="30"/>
  <c r="N8" i="42" l="1"/>
  <c r="L8" i="42"/>
  <c r="N2" i="30"/>
  <c r="O2" i="30"/>
  <c r="P2" i="30"/>
  <c r="Q2" i="30"/>
  <c r="R2" i="30"/>
  <c r="L2" i="30"/>
  <c r="K2" i="30"/>
  <c r="J2" i="30"/>
  <c r="I2" i="30"/>
  <c r="M60" i="3"/>
  <c r="M62" i="3"/>
  <c r="G2" i="30"/>
  <c r="F2" i="30"/>
  <c r="E2" i="30"/>
  <c r="D99" i="30"/>
  <c r="D98" i="30"/>
  <c r="A60" i="3"/>
  <c r="A62" i="3"/>
  <c r="C60" i="3"/>
  <c r="D60" i="3"/>
  <c r="D62" i="3"/>
  <c r="C62" i="3"/>
  <c r="D75" i="3"/>
  <c r="C75" i="3"/>
  <c r="D74" i="3"/>
  <c r="C74" i="3"/>
  <c r="D73" i="3"/>
  <c r="C73" i="3"/>
  <c r="D72" i="3"/>
  <c r="C72" i="3"/>
  <c r="D71" i="3"/>
  <c r="C71" i="3"/>
  <c r="D70" i="3"/>
  <c r="C70" i="3"/>
  <c r="D69" i="3"/>
  <c r="C69" i="3"/>
  <c r="D68" i="3"/>
  <c r="C68" i="3"/>
  <c r="D67" i="3"/>
  <c r="C67" i="3"/>
  <c r="D66" i="3"/>
  <c r="C66" i="3"/>
  <c r="D65" i="3"/>
  <c r="C65" i="3"/>
  <c r="D64" i="3"/>
  <c r="C64" i="3"/>
  <c r="D63" i="3"/>
  <c r="C63" i="3"/>
  <c r="D61" i="3"/>
  <c r="C61" i="3"/>
  <c r="D59" i="3"/>
  <c r="C59" i="3"/>
  <c r="D58" i="3"/>
  <c r="C58" i="3"/>
  <c r="D57" i="3"/>
  <c r="C57" i="3"/>
  <c r="D56" i="3"/>
  <c r="C56" i="3"/>
  <c r="D55" i="3"/>
  <c r="C55" i="3"/>
  <c r="D54" i="3"/>
  <c r="C54" i="3"/>
  <c r="D53" i="3"/>
  <c r="C53" i="3"/>
  <c r="D52" i="3"/>
  <c r="C52" i="3"/>
  <c r="D51" i="3"/>
  <c r="C51" i="3"/>
  <c r="D50" i="3"/>
  <c r="C50" i="3"/>
  <c r="D49" i="3"/>
  <c r="C49" i="3"/>
  <c r="D48" i="3"/>
  <c r="C48" i="3"/>
  <c r="D47" i="3"/>
  <c r="C47" i="3"/>
  <c r="D46" i="3"/>
  <c r="C46" i="3"/>
  <c r="D45" i="3"/>
  <c r="C45" i="3"/>
  <c r="D44" i="3"/>
  <c r="C44" i="3"/>
  <c r="D43" i="3"/>
  <c r="C43" i="3"/>
  <c r="D42" i="3"/>
  <c r="C42" i="3"/>
  <c r="D41" i="3"/>
  <c r="C41" i="3"/>
  <c r="D40" i="3"/>
  <c r="C40" i="3"/>
  <c r="D39" i="3"/>
  <c r="C39" i="3"/>
  <c r="D38" i="3"/>
  <c r="C38" i="3"/>
  <c r="D37" i="3"/>
  <c r="C37" i="3"/>
  <c r="D36" i="3"/>
  <c r="C36" i="3"/>
  <c r="D35" i="3"/>
  <c r="C35" i="3"/>
  <c r="D34" i="3"/>
  <c r="C34" i="3"/>
  <c r="D33" i="3"/>
  <c r="C33" i="3"/>
  <c r="D32" i="3"/>
  <c r="C32" i="3"/>
  <c r="D31" i="3"/>
  <c r="C31" i="3"/>
  <c r="D30" i="3"/>
  <c r="C30" i="3"/>
  <c r="D29" i="3"/>
  <c r="C29" i="3"/>
  <c r="D28" i="3"/>
  <c r="C28" i="3"/>
  <c r="D27" i="3"/>
  <c r="C27" i="3"/>
  <c r="D26" i="3"/>
  <c r="C26" i="3"/>
  <c r="D25" i="3"/>
  <c r="C25" i="3"/>
  <c r="D24" i="3"/>
  <c r="C24" i="3"/>
  <c r="D23" i="3"/>
  <c r="C23" i="3"/>
  <c r="D22" i="3"/>
  <c r="C22" i="3"/>
  <c r="D21" i="3"/>
  <c r="C21" i="3"/>
  <c r="D20" i="3"/>
  <c r="C20" i="3"/>
  <c r="D19" i="3"/>
  <c r="C19" i="3"/>
  <c r="D18" i="3"/>
  <c r="C18" i="3"/>
  <c r="D17" i="3"/>
  <c r="C17" i="3"/>
  <c r="D16" i="3"/>
  <c r="C16" i="3"/>
  <c r="D15" i="3"/>
  <c r="C15" i="3"/>
  <c r="D14" i="3"/>
  <c r="C14" i="3"/>
  <c r="D13" i="3"/>
  <c r="C13" i="3"/>
  <c r="D12" i="3"/>
  <c r="C12" i="3"/>
  <c r="D11" i="3"/>
  <c r="C11" i="3"/>
  <c r="D10" i="3"/>
  <c r="C10" i="3"/>
  <c r="D9" i="3"/>
  <c r="C9" i="3"/>
  <c r="D8" i="3"/>
  <c r="C8" i="3"/>
  <c r="D7" i="3"/>
  <c r="C7" i="3"/>
  <c r="D6" i="3"/>
  <c r="C6" i="3"/>
  <c r="C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1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5" i="3"/>
  <c r="F2" i="3"/>
  <c r="A2" i="3"/>
  <c r="E2" i="3"/>
  <c r="D2" i="3"/>
  <c r="C2" i="3"/>
  <c r="B2" i="3"/>
  <c r="W160" i="30" l="1"/>
  <c r="W156" i="30"/>
  <c r="W152" i="30"/>
  <c r="W148" i="30"/>
  <c r="W144" i="30"/>
  <c r="W140" i="30"/>
  <c r="W136" i="30"/>
  <c r="W132" i="30"/>
  <c r="W128" i="30"/>
  <c r="W124" i="30"/>
  <c r="W120" i="30"/>
  <c r="W116" i="30"/>
  <c r="W112" i="30"/>
  <c r="W108" i="30"/>
  <c r="W104" i="30"/>
  <c r="W100" i="30"/>
  <c r="W96" i="30"/>
  <c r="W92" i="30"/>
  <c r="W88" i="30"/>
  <c r="W84" i="30"/>
  <c r="W80" i="30"/>
  <c r="W76" i="30"/>
  <c r="W72" i="30"/>
  <c r="W68" i="30"/>
  <c r="W64" i="30"/>
  <c r="W60" i="30"/>
  <c r="W56" i="30"/>
  <c r="W52" i="30"/>
  <c r="W48" i="30"/>
  <c r="W44" i="30"/>
  <c r="W40" i="30"/>
  <c r="W36" i="30"/>
  <c r="W20" i="30"/>
  <c r="W164" i="30"/>
  <c r="W45" i="30"/>
  <c r="W33" i="30"/>
  <c r="W17" i="30"/>
  <c r="W24" i="30"/>
  <c r="W8" i="30"/>
  <c r="W167" i="30"/>
  <c r="W163" i="30"/>
  <c r="W159" i="30"/>
  <c r="W155" i="30"/>
  <c r="W151" i="30"/>
  <c r="W147" i="30"/>
  <c r="W143" i="30"/>
  <c r="W139" i="30"/>
  <c r="W135" i="30"/>
  <c r="W131" i="30"/>
  <c r="W127" i="30"/>
  <c r="W123" i="30"/>
  <c r="W119" i="30"/>
  <c r="W115" i="30"/>
  <c r="W111" i="30"/>
  <c r="W107" i="30"/>
  <c r="W103" i="30"/>
  <c r="W99" i="30"/>
  <c r="W95" i="30"/>
  <c r="W91" i="30"/>
  <c r="W87" i="30"/>
  <c r="W83" i="30"/>
  <c r="W79" i="30"/>
  <c r="W75" i="30"/>
  <c r="W71" i="30"/>
  <c r="W67" i="30"/>
  <c r="W63" i="30"/>
  <c r="W59" i="30"/>
  <c r="W55" i="30"/>
  <c r="W51" i="30"/>
  <c r="W47" i="30"/>
  <c r="W43" i="30"/>
  <c r="W39" i="30"/>
  <c r="W35" i="30"/>
  <c r="W31" i="30"/>
  <c r="W27" i="30"/>
  <c r="W23" i="30"/>
  <c r="W19" i="30"/>
  <c r="W15" i="30"/>
  <c r="W11" i="30"/>
  <c r="W7" i="30"/>
  <c r="W41" i="30"/>
  <c r="W29" i="30"/>
  <c r="W21" i="30"/>
  <c r="W13" i="30"/>
  <c r="W32" i="30"/>
  <c r="W16" i="30"/>
  <c r="W166" i="30"/>
  <c r="W162" i="30"/>
  <c r="W158" i="30"/>
  <c r="W154" i="30"/>
  <c r="W150" i="30"/>
  <c r="W146" i="30"/>
  <c r="W142" i="30"/>
  <c r="W138" i="30"/>
  <c r="W134" i="30"/>
  <c r="W130" i="30"/>
  <c r="W126" i="30"/>
  <c r="W122" i="30"/>
  <c r="W118" i="30"/>
  <c r="W114" i="30"/>
  <c r="W110" i="30"/>
  <c r="W106" i="30"/>
  <c r="W102" i="30"/>
  <c r="W98" i="30"/>
  <c r="W94" i="30"/>
  <c r="W90" i="30"/>
  <c r="W86" i="30"/>
  <c r="W82" i="30"/>
  <c r="W78" i="30"/>
  <c r="W74" i="30"/>
  <c r="W70" i="30"/>
  <c r="W66" i="30"/>
  <c r="W62" i="30"/>
  <c r="W58" i="30"/>
  <c r="W54" i="30"/>
  <c r="W50" i="30"/>
  <c r="W46" i="30"/>
  <c r="W42" i="30"/>
  <c r="W38" i="30"/>
  <c r="W34" i="30"/>
  <c r="W30" i="30"/>
  <c r="W26" i="30"/>
  <c r="W22" i="30"/>
  <c r="W18" i="30"/>
  <c r="W14" i="30"/>
  <c r="W10" i="30"/>
  <c r="W6" i="30"/>
  <c r="W149" i="30"/>
  <c r="W141" i="30"/>
  <c r="W129" i="30"/>
  <c r="W121" i="30"/>
  <c r="W113" i="30"/>
  <c r="W109" i="30"/>
  <c r="W105" i="30"/>
  <c r="W101" i="30"/>
  <c r="W97" i="30"/>
  <c r="W93" i="30"/>
  <c r="W89" i="30"/>
  <c r="W85" i="30"/>
  <c r="W81" i="30"/>
  <c r="W77" i="30"/>
  <c r="W73" i="30"/>
  <c r="W69" i="30"/>
  <c r="W65" i="30"/>
  <c r="W61" i="30"/>
  <c r="W57" i="30"/>
  <c r="W53" i="30"/>
  <c r="W49" i="30"/>
  <c r="W37" i="30"/>
  <c r="W25" i="30"/>
  <c r="W9" i="30"/>
  <c r="W28" i="30"/>
  <c r="W12" i="30"/>
  <c r="W165" i="30"/>
  <c r="W161" i="30"/>
  <c r="W157" i="30"/>
  <c r="W153" i="30"/>
  <c r="W145" i="30"/>
  <c r="W137" i="30"/>
  <c r="W133" i="30"/>
  <c r="W125" i="30"/>
  <c r="W117" i="30"/>
  <c r="X164" i="30"/>
  <c r="X160" i="30"/>
  <c r="X156" i="30"/>
  <c r="X152" i="30"/>
  <c r="X148" i="30"/>
  <c r="X144" i="30"/>
  <c r="X140" i="30"/>
  <c r="X136" i="30"/>
  <c r="X132" i="30"/>
  <c r="X128" i="30"/>
  <c r="X124" i="30"/>
  <c r="X120" i="30"/>
  <c r="X116" i="30"/>
  <c r="X112" i="30"/>
  <c r="X108" i="30"/>
  <c r="X104" i="30"/>
  <c r="X100" i="30"/>
  <c r="X96" i="30"/>
  <c r="X92" i="30"/>
  <c r="X88" i="30"/>
  <c r="X84" i="30"/>
  <c r="X80" i="30"/>
  <c r="X76" i="30"/>
  <c r="X72" i="30"/>
  <c r="X68" i="30"/>
  <c r="X64" i="30"/>
  <c r="X60" i="30"/>
  <c r="X56" i="30"/>
  <c r="X52" i="30"/>
  <c r="X48" i="30"/>
  <c r="X44" i="30"/>
  <c r="X40" i="30"/>
  <c r="X36" i="30"/>
  <c r="X32" i="30"/>
  <c r="X28" i="30"/>
  <c r="X24" i="30"/>
  <c r="X20" i="30"/>
  <c r="X16" i="30"/>
  <c r="X12" i="30"/>
  <c r="X8" i="30"/>
  <c r="X167" i="30"/>
  <c r="X163" i="30"/>
  <c r="X159" i="30"/>
  <c r="X155" i="30"/>
  <c r="X151" i="30"/>
  <c r="X147" i="30"/>
  <c r="X143" i="30"/>
  <c r="X139" i="30"/>
  <c r="X135" i="30"/>
  <c r="X131" i="30"/>
  <c r="X127" i="30"/>
  <c r="X123" i="30"/>
  <c r="X119" i="30"/>
  <c r="X115" i="30"/>
  <c r="X111" i="30"/>
  <c r="X107" i="30"/>
  <c r="X103" i="30"/>
  <c r="X95" i="30"/>
  <c r="X91" i="30"/>
  <c r="X87" i="30"/>
  <c r="X83" i="30"/>
  <c r="X79" i="30"/>
  <c r="X75" i="30"/>
  <c r="X71" i="30"/>
  <c r="X67" i="30"/>
  <c r="X63" i="30"/>
  <c r="X59" i="30"/>
  <c r="X55" i="30"/>
  <c r="X51" i="30"/>
  <c r="X47" i="30"/>
  <c r="X43" i="30"/>
  <c r="X39" i="30"/>
  <c r="X35" i="30"/>
  <c r="X31" i="30"/>
  <c r="X27" i="30"/>
  <c r="X23" i="30"/>
  <c r="X19" i="30"/>
  <c r="X15" i="30"/>
  <c r="X11" i="30"/>
  <c r="X7" i="30"/>
  <c r="X162" i="30"/>
  <c r="X154" i="30"/>
  <c r="X146" i="30"/>
  <c r="X138" i="30"/>
  <c r="X130" i="30"/>
  <c r="X122" i="30"/>
  <c r="X114" i="30"/>
  <c r="X106" i="30"/>
  <c r="X90" i="30"/>
  <c r="X82" i="30"/>
  <c r="X74" i="30"/>
  <c r="X66" i="30"/>
  <c r="X58" i="30"/>
  <c r="X50" i="30"/>
  <c r="X42" i="30"/>
  <c r="X34" i="30"/>
  <c r="X22" i="30"/>
  <c r="X14" i="30"/>
  <c r="X6" i="30"/>
  <c r="X166" i="30"/>
  <c r="X158" i="30"/>
  <c r="X150" i="30"/>
  <c r="X142" i="30"/>
  <c r="X134" i="30"/>
  <c r="X126" i="30"/>
  <c r="X118" i="30"/>
  <c r="X110" i="30"/>
  <c r="X102" i="30"/>
  <c r="X94" i="30"/>
  <c r="X86" i="30"/>
  <c r="X78" i="30"/>
  <c r="X70" i="30"/>
  <c r="X62" i="30"/>
  <c r="X54" i="30"/>
  <c r="X46" i="30"/>
  <c r="X38" i="30"/>
  <c r="X30" i="30"/>
  <c r="X26" i="30"/>
  <c r="X18" i="30"/>
  <c r="X10" i="30"/>
  <c r="X165" i="30"/>
  <c r="X161" i="30"/>
  <c r="X157" i="30"/>
  <c r="X153" i="30"/>
  <c r="X149" i="30"/>
  <c r="X145" i="30"/>
  <c r="X141" i="30"/>
  <c r="X137" i="30"/>
  <c r="X133" i="30"/>
  <c r="X129" i="30"/>
  <c r="X125" i="30"/>
  <c r="X121" i="30"/>
  <c r="X117" i="30"/>
  <c r="X113" i="30"/>
  <c r="X109" i="30"/>
  <c r="X105" i="30"/>
  <c r="X101" i="30"/>
  <c r="X97" i="30"/>
  <c r="X93" i="30"/>
  <c r="X89" i="30"/>
  <c r="X85" i="30"/>
  <c r="X81" i="30"/>
  <c r="X77" i="30"/>
  <c r="X73" i="30"/>
  <c r="X69" i="30"/>
  <c r="X65" i="30"/>
  <c r="X61" i="30"/>
  <c r="X57" i="30"/>
  <c r="X53" i="30"/>
  <c r="X49" i="30"/>
  <c r="X45" i="30"/>
  <c r="X41" i="30"/>
  <c r="X37" i="30"/>
  <c r="X33" i="30"/>
  <c r="X29" i="30"/>
  <c r="X25" i="30"/>
  <c r="X21" i="30"/>
  <c r="X17" i="30"/>
  <c r="X13" i="30"/>
  <c r="X9" i="30"/>
  <c r="X5" i="30"/>
  <c r="A7" i="37"/>
  <c r="I12" i="40"/>
  <c r="I11" i="40"/>
  <c r="I10" i="40"/>
  <c r="I9" i="40"/>
  <c r="I8" i="40"/>
  <c r="I5" i="40"/>
  <c r="I7" i="40"/>
  <c r="I6" i="40"/>
  <c r="A53" i="37"/>
  <c r="A52" i="37"/>
  <c r="A51" i="37"/>
  <c r="A50" i="37"/>
  <c r="A49" i="37"/>
  <c r="A46" i="37"/>
  <c r="L60" i="3"/>
  <c r="L62" i="3"/>
  <c r="G26" i="3"/>
  <c r="F5" i="3"/>
  <c r="G5" i="3" s="1"/>
  <c r="F61" i="3"/>
  <c r="G61" i="3" s="1"/>
  <c r="F54" i="3"/>
  <c r="G54" i="3" s="1"/>
  <c r="G66" i="3"/>
  <c r="F16" i="3"/>
  <c r="G16" i="3" s="1"/>
  <c r="F10" i="3"/>
  <c r="G10" i="3" s="1"/>
  <c r="F20" i="3"/>
  <c r="G20" i="3" s="1"/>
  <c r="F40" i="3"/>
  <c r="G40" i="3" s="1"/>
  <c r="F35" i="3"/>
  <c r="G35" i="3" s="1"/>
  <c r="X2" i="30" l="1"/>
  <c r="W2" i="30"/>
  <c r="O22" i="3"/>
  <c r="O26" i="3"/>
  <c r="O21" i="3"/>
  <c r="O19" i="3"/>
  <c r="O23" i="3"/>
  <c r="O27" i="3"/>
  <c r="O25" i="3"/>
  <c r="O20" i="3"/>
  <c r="O24" i="3"/>
  <c r="F50" i="3"/>
  <c r="G50" i="3" s="1"/>
  <c r="F53" i="3"/>
  <c r="G53" i="3" s="1"/>
  <c r="F74" i="3"/>
  <c r="G74" i="3" s="1"/>
  <c r="F63" i="3"/>
  <c r="G63" i="3" s="1"/>
  <c r="F34" i="3"/>
  <c r="G34" i="3" s="1"/>
  <c r="F42" i="3"/>
  <c r="G42" i="3" s="1"/>
  <c r="F21" i="3"/>
  <c r="G21" i="3" s="1"/>
  <c r="F6" i="3"/>
  <c r="G6" i="3" s="1"/>
  <c r="F22" i="3"/>
  <c r="G22" i="3" s="1"/>
  <c r="F51" i="3"/>
  <c r="G51" i="3" s="1"/>
  <c r="F19" i="3"/>
  <c r="G19" i="3" s="1"/>
  <c r="F67" i="3"/>
  <c r="G67" i="3" s="1"/>
  <c r="F72" i="3"/>
  <c r="G72" i="3" s="1"/>
  <c r="F28" i="3"/>
  <c r="G28" i="3" s="1"/>
  <c r="F68" i="3"/>
  <c r="G68" i="3" s="1"/>
  <c r="F32" i="3"/>
  <c r="G32" i="3" s="1"/>
  <c r="F18" i="3"/>
  <c r="G18" i="3" s="1"/>
  <c r="F36" i="3"/>
  <c r="G36" i="3" s="1"/>
  <c r="F45" i="3"/>
  <c r="G45" i="3" s="1"/>
  <c r="F33" i="3"/>
  <c r="G33" i="3" s="1"/>
  <c r="F31" i="3"/>
  <c r="G31" i="3" s="1"/>
  <c r="F12" i="3"/>
  <c r="G12" i="3" s="1"/>
  <c r="F52" i="3"/>
  <c r="G52" i="3" s="1"/>
  <c r="F58" i="3"/>
  <c r="G58" i="3" s="1"/>
  <c r="F65" i="3"/>
  <c r="G65" i="3" s="1"/>
  <c r="F43" i="3"/>
  <c r="G43" i="3" s="1"/>
  <c r="F47" i="3"/>
  <c r="G47" i="3" s="1"/>
  <c r="F75" i="3"/>
  <c r="G75" i="3" s="1"/>
  <c r="F37" i="3"/>
  <c r="G37" i="3" s="1"/>
  <c r="F46" i="3"/>
  <c r="G46" i="3" s="1"/>
  <c r="F7" i="3"/>
  <c r="G7" i="3" s="1"/>
  <c r="F49" i="3"/>
  <c r="G49" i="3" s="1"/>
  <c r="F17" i="3"/>
  <c r="G17" i="3" s="1"/>
  <c r="F24" i="3"/>
  <c r="G24" i="3" s="1"/>
  <c r="F59" i="3"/>
  <c r="G59" i="3" s="1"/>
  <c r="F27" i="3"/>
  <c r="G27" i="3" s="1"/>
  <c r="F55" i="3"/>
  <c r="G55" i="3" s="1"/>
  <c r="F48" i="3"/>
  <c r="G48" i="3" s="1"/>
  <c r="F64" i="3"/>
  <c r="G64" i="3" s="1"/>
  <c r="F38" i="3"/>
  <c r="G38" i="3" s="1"/>
  <c r="F15" i="3"/>
  <c r="G15" i="3" s="1"/>
  <c r="F8" i="3"/>
  <c r="G8" i="3" s="1"/>
  <c r="F11" i="3"/>
  <c r="G11" i="3" s="1"/>
  <c r="F23" i="3"/>
  <c r="G23" i="3" s="1"/>
  <c r="F30" i="3"/>
  <c r="G30" i="3" s="1"/>
  <c r="F57" i="3"/>
  <c r="G57" i="3" s="1"/>
  <c r="F69" i="3"/>
  <c r="G69" i="3" s="1"/>
  <c r="F25" i="3"/>
  <c r="G25" i="3" s="1"/>
  <c r="F71" i="3"/>
  <c r="G71" i="3" s="1"/>
  <c r="F44" i="3"/>
  <c r="G44" i="3" s="1"/>
  <c r="F56" i="3"/>
  <c r="G56" i="3" s="1"/>
  <c r="F39" i="3"/>
  <c r="G39" i="3" s="1"/>
  <c r="F41" i="3"/>
  <c r="G41" i="3" s="1"/>
  <c r="F9" i="3"/>
  <c r="G9" i="3" s="1"/>
  <c r="F14" i="3"/>
  <c r="G14" i="3" s="1"/>
  <c r="F29" i="3"/>
  <c r="G29" i="3" s="1"/>
  <c r="F13" i="3"/>
  <c r="G13" i="3" s="1"/>
  <c r="F73" i="3"/>
  <c r="G73" i="3" s="1"/>
  <c r="F70" i="3"/>
  <c r="G70" i="3" s="1"/>
  <c r="F1" i="3" l="1"/>
  <c r="L15" i="41" l="1"/>
  <c r="K15" i="41"/>
  <c r="L14" i="41"/>
  <c r="K14" i="41"/>
  <c r="L13" i="41"/>
  <c r="K13" i="41"/>
  <c r="L12" i="41"/>
  <c r="K12" i="41"/>
  <c r="L11" i="41"/>
  <c r="K11" i="41"/>
  <c r="L10" i="41"/>
  <c r="K10" i="41"/>
  <c r="L9" i="41"/>
  <c r="K9" i="41"/>
  <c r="L8" i="41"/>
  <c r="K8" i="41"/>
  <c r="D5" i="30" l="1"/>
  <c r="D94" i="30"/>
  <c r="D80" i="30"/>
  <c r="D74" i="30"/>
  <c r="A6" i="30" l="1"/>
  <c r="A10" i="30"/>
  <c r="A9" i="30"/>
  <c r="A8" i="30"/>
  <c r="A12" i="30"/>
  <c r="A7" i="30"/>
  <c r="A11" i="30"/>
  <c r="H94" i="30"/>
  <c r="H82" i="30"/>
  <c r="H80" i="30"/>
  <c r="H5" i="30"/>
  <c r="D13" i="30"/>
  <c r="D53" i="30"/>
  <c r="D66" i="30"/>
  <c r="D67" i="30"/>
  <c r="D69" i="30"/>
  <c r="D70" i="30"/>
  <c r="D71" i="30"/>
  <c r="D72" i="30"/>
  <c r="D73" i="30"/>
  <c r="D75" i="30"/>
  <c r="D76" i="30"/>
  <c r="D77" i="30"/>
  <c r="D78" i="30"/>
  <c r="D79" i="30"/>
  <c r="D81" i="30"/>
  <c r="D83" i="30"/>
  <c r="D84" i="30"/>
  <c r="D85" i="30"/>
  <c r="D86" i="30"/>
  <c r="D87" i="30"/>
  <c r="D88" i="30"/>
  <c r="D89" i="30"/>
  <c r="D90" i="30"/>
  <c r="D91" i="30"/>
  <c r="D95" i="30"/>
  <c r="D96" i="30"/>
  <c r="D92" i="30"/>
  <c r="D93" i="30"/>
  <c r="D97" i="30"/>
  <c r="D68" i="30"/>
  <c r="D82" i="30"/>
  <c r="AE97" i="30"/>
  <c r="H97" i="30" s="1"/>
  <c r="AE93" i="30"/>
  <c r="H93" i="30" s="1"/>
  <c r="AE92" i="30"/>
  <c r="H92" i="30" s="1"/>
  <c r="AE96" i="30"/>
  <c r="H96" i="30" s="1"/>
  <c r="AE95" i="30"/>
  <c r="H95" i="30" s="1"/>
  <c r="AE91" i="30"/>
  <c r="H91" i="30" s="1"/>
  <c r="AE90" i="30"/>
  <c r="H90" i="30" s="1"/>
  <c r="AE89" i="30"/>
  <c r="H89" i="30" s="1"/>
  <c r="AE88" i="30"/>
  <c r="H88" i="30" s="1"/>
  <c r="AE87" i="30"/>
  <c r="H87" i="30" s="1"/>
  <c r="AE86" i="30"/>
  <c r="H86" i="30" s="1"/>
  <c r="AE85" i="30"/>
  <c r="H85" i="30" s="1"/>
  <c r="AE84" i="30"/>
  <c r="H84" i="30" s="1"/>
  <c r="AE83" i="30"/>
  <c r="H83" i="30" s="1"/>
  <c r="AE81" i="30"/>
  <c r="H81" i="30" s="1"/>
  <c r="AE79" i="30"/>
  <c r="H79" i="30" s="1"/>
  <c r="AE78" i="30"/>
  <c r="H78" i="30" s="1"/>
  <c r="AE77" i="30"/>
  <c r="H77" i="30" s="1"/>
  <c r="AE76" i="30"/>
  <c r="H76" i="30" s="1"/>
  <c r="AE75" i="30"/>
  <c r="H75" i="30" s="1"/>
  <c r="AE73" i="30"/>
  <c r="H73" i="30" s="1"/>
  <c r="AE72" i="30"/>
  <c r="H72" i="30" s="1"/>
  <c r="AE71" i="30"/>
  <c r="H71" i="30" s="1"/>
  <c r="AE70" i="30"/>
  <c r="H70" i="30" s="1"/>
  <c r="AE69" i="30"/>
  <c r="H69" i="30" s="1"/>
  <c r="AE67" i="30"/>
  <c r="H67" i="30" s="1"/>
  <c r="AE66" i="30"/>
  <c r="H66" i="30" s="1"/>
  <c r="AE53" i="30"/>
  <c r="H53" i="30" s="1"/>
  <c r="AE13" i="30"/>
  <c r="H13" i="30" s="1"/>
  <c r="A155" i="30" l="1"/>
  <c r="A115" i="30"/>
  <c r="A147" i="30"/>
  <c r="A116" i="30"/>
  <c r="A158" i="30"/>
  <c r="A135" i="30"/>
  <c r="A117" i="30"/>
  <c r="A121" i="30"/>
  <c r="A163" i="30"/>
  <c r="A106" i="30"/>
  <c r="A124" i="30"/>
  <c r="A109" i="30"/>
  <c r="A102" i="30"/>
  <c r="A166" i="30"/>
  <c r="A143" i="30"/>
  <c r="A150" i="30"/>
  <c r="A160" i="30"/>
  <c r="A137" i="30"/>
  <c r="A122" i="30"/>
  <c r="A151" i="30"/>
  <c r="A104" i="30"/>
  <c r="A153" i="30"/>
  <c r="A113" i="30"/>
  <c r="A138" i="30"/>
  <c r="A140" i="30"/>
  <c r="A141" i="30"/>
  <c r="A118" i="30"/>
  <c r="A159" i="30"/>
  <c r="A144" i="30"/>
  <c r="A127" i="30"/>
  <c r="A154" i="30"/>
  <c r="A133" i="30"/>
  <c r="A125" i="30"/>
  <c r="A120" i="30"/>
  <c r="A123" i="30"/>
  <c r="A101" i="30"/>
  <c r="A129" i="30"/>
  <c r="A162" i="30"/>
  <c r="A148" i="30"/>
  <c r="A149" i="30"/>
  <c r="A126" i="30"/>
  <c r="A103" i="30"/>
  <c r="A167" i="30"/>
  <c r="A108" i="30"/>
  <c r="A105" i="30"/>
  <c r="A110" i="30"/>
  <c r="A136" i="30"/>
  <c r="A114" i="30"/>
  <c r="A131" i="30"/>
  <c r="A112" i="30"/>
  <c r="A145" i="30"/>
  <c r="A156" i="30"/>
  <c r="A157" i="30"/>
  <c r="A134" i="30"/>
  <c r="A111" i="30"/>
  <c r="A146" i="30"/>
  <c r="A107" i="30"/>
  <c r="A132" i="30"/>
  <c r="A152" i="30"/>
  <c r="A130" i="30"/>
  <c r="A139" i="30"/>
  <c r="A128" i="30"/>
  <c r="A161" i="30"/>
  <c r="A100" i="30"/>
  <c r="A164" i="30"/>
  <c r="A165" i="30"/>
  <c r="A142" i="30"/>
  <c r="A119" i="30"/>
  <c r="A61" i="30"/>
  <c r="A64" i="30"/>
  <c r="A54" i="30"/>
  <c r="A22" i="30"/>
  <c r="A27" i="30"/>
  <c r="A40" i="30"/>
  <c r="A45" i="30"/>
  <c r="A50" i="30"/>
  <c r="A18" i="30"/>
  <c r="A23" i="30"/>
  <c r="A36" i="30"/>
  <c r="A41" i="30"/>
  <c r="A46" i="30"/>
  <c r="A15" i="30"/>
  <c r="A19" i="30"/>
  <c r="A32" i="30"/>
  <c r="A37" i="30"/>
  <c r="A42" i="30"/>
  <c r="A47" i="30"/>
  <c r="A16" i="30"/>
  <c r="A28" i="30"/>
  <c r="A33" i="30"/>
  <c r="A38" i="30"/>
  <c r="A43" i="30"/>
  <c r="A51" i="30"/>
  <c r="A24" i="30"/>
  <c r="A29" i="30"/>
  <c r="A55" i="30"/>
  <c r="A34" i="30"/>
  <c r="A39" i="30"/>
  <c r="A52" i="30"/>
  <c r="A20" i="30"/>
  <c r="A25" i="30"/>
  <c r="A60" i="30"/>
  <c r="A30" i="30"/>
  <c r="A35" i="30"/>
  <c r="A48" i="30"/>
  <c r="A17" i="30"/>
  <c r="A21" i="30"/>
  <c r="A56" i="30"/>
  <c r="A26" i="30"/>
  <c r="A31" i="30"/>
  <c r="A44" i="30"/>
  <c r="A49" i="30"/>
  <c r="A14" i="30"/>
  <c r="A57" i="30"/>
  <c r="A62" i="30"/>
  <c r="A63" i="30"/>
  <c r="A58" i="30"/>
  <c r="A59" i="30"/>
  <c r="H2" i="30"/>
  <c r="A65" i="30"/>
  <c r="A98" i="30"/>
  <c r="A84" i="30"/>
  <c r="A79" i="30"/>
  <c r="A69" i="30"/>
  <c r="A85" i="30"/>
  <c r="A87" i="30"/>
  <c r="A77" i="30"/>
  <c r="A95" i="30"/>
  <c r="A72" i="30"/>
  <c r="A67" i="30"/>
  <c r="A93" i="30"/>
  <c r="A73" i="30"/>
  <c r="D2" i="30"/>
  <c r="A66" i="30"/>
  <c r="A80" i="30"/>
  <c r="A75" i="30"/>
  <c r="A70" i="30"/>
  <c r="A81" i="30"/>
  <c r="A74" i="30"/>
  <c r="A83" i="30"/>
  <c r="A78" i="30"/>
  <c r="A89" i="30"/>
  <c r="A53" i="30"/>
  <c r="A82" i="30"/>
  <c r="A88" i="30"/>
  <c r="A91" i="30"/>
  <c r="A86" i="30"/>
  <c r="A97" i="30"/>
  <c r="A68" i="30"/>
  <c r="A90" i="30"/>
  <c r="A96" i="30"/>
  <c r="A99" i="30"/>
  <c r="A94" i="30"/>
  <c r="A92" i="30"/>
  <c r="A76" i="30"/>
  <c r="A71" i="30"/>
  <c r="A13" i="30"/>
  <c r="M162" i="30" l="1"/>
  <c r="M154" i="30"/>
  <c r="M146" i="30"/>
  <c r="M138" i="30"/>
  <c r="M130" i="30"/>
  <c r="M122" i="30"/>
  <c r="M114" i="30"/>
  <c r="M106" i="30"/>
  <c r="M98" i="30"/>
  <c r="M90" i="30"/>
  <c r="M82" i="30"/>
  <c r="M74" i="30"/>
  <c r="M66" i="30"/>
  <c r="M58" i="30"/>
  <c r="M50" i="30"/>
  <c r="M42" i="30"/>
  <c r="M34" i="30"/>
  <c r="M26" i="30"/>
  <c r="M18" i="30"/>
  <c r="M10" i="30"/>
  <c r="M49" i="30"/>
  <c r="M25" i="30"/>
  <c r="M60" i="30"/>
  <c r="M161" i="30"/>
  <c r="M153" i="30"/>
  <c r="M145" i="30"/>
  <c r="M137" i="30"/>
  <c r="M129" i="30"/>
  <c r="M121" i="30"/>
  <c r="M113" i="30"/>
  <c r="M105" i="30"/>
  <c r="M97" i="30"/>
  <c r="M89" i="30"/>
  <c r="M81" i="30"/>
  <c r="M65" i="30"/>
  <c r="M41" i="30"/>
  <c r="M17" i="30"/>
  <c r="M76" i="30"/>
  <c r="M36" i="30"/>
  <c r="M160" i="30"/>
  <c r="M152" i="30"/>
  <c r="M144" i="30"/>
  <c r="M136" i="30"/>
  <c r="M128" i="30"/>
  <c r="M120" i="30"/>
  <c r="M112" i="30"/>
  <c r="M104" i="30"/>
  <c r="M96" i="30"/>
  <c r="M88" i="30"/>
  <c r="M80" i="30"/>
  <c r="M72" i="30"/>
  <c r="M64" i="30"/>
  <c r="M56" i="30"/>
  <c r="M48" i="30"/>
  <c r="M40" i="30"/>
  <c r="M32" i="30"/>
  <c r="M24" i="30"/>
  <c r="M16" i="30"/>
  <c r="M8" i="30"/>
  <c r="M140" i="30"/>
  <c r="M116" i="30"/>
  <c r="M92" i="30"/>
  <c r="M20" i="30"/>
  <c r="M167" i="30"/>
  <c r="M159" i="30"/>
  <c r="M151" i="30"/>
  <c r="M143" i="30"/>
  <c r="M135" i="30"/>
  <c r="M127" i="30"/>
  <c r="M119" i="30"/>
  <c r="M111" i="30"/>
  <c r="M103" i="30"/>
  <c r="M95" i="30"/>
  <c r="M87" i="30"/>
  <c r="M79" i="30"/>
  <c r="M71" i="30"/>
  <c r="M63" i="30"/>
  <c r="M55" i="30"/>
  <c r="M47" i="30"/>
  <c r="M39" i="30"/>
  <c r="M31" i="30"/>
  <c r="M23" i="30"/>
  <c r="M15" i="30"/>
  <c r="M7" i="30"/>
  <c r="M148" i="30"/>
  <c r="M132" i="30"/>
  <c r="M100" i="30"/>
  <c r="M44" i="30"/>
  <c r="M166" i="30"/>
  <c r="M158" i="30"/>
  <c r="M150" i="30"/>
  <c r="M142" i="30"/>
  <c r="M134" i="30"/>
  <c r="M126" i="30"/>
  <c r="M118" i="30"/>
  <c r="M110" i="30"/>
  <c r="M102" i="30"/>
  <c r="M94" i="30"/>
  <c r="M86" i="30"/>
  <c r="M78" i="30"/>
  <c r="M70" i="30"/>
  <c r="M62" i="30"/>
  <c r="M54" i="30"/>
  <c r="M46" i="30"/>
  <c r="M38" i="30"/>
  <c r="M30" i="30"/>
  <c r="M22" i="30"/>
  <c r="M14" i="30"/>
  <c r="M156" i="30"/>
  <c r="M108" i="30"/>
  <c r="M68" i="30"/>
  <c r="M12" i="30"/>
  <c r="M165" i="30"/>
  <c r="M157" i="30"/>
  <c r="M149" i="30"/>
  <c r="M141" i="30"/>
  <c r="M133" i="30"/>
  <c r="M125" i="30"/>
  <c r="M117" i="30"/>
  <c r="M109" i="30"/>
  <c r="M101" i="30"/>
  <c r="M93" i="30"/>
  <c r="M85" i="30"/>
  <c r="M77" i="30"/>
  <c r="M69" i="30"/>
  <c r="M61" i="30"/>
  <c r="M53" i="30"/>
  <c r="M45" i="30"/>
  <c r="M37" i="30"/>
  <c r="M29" i="30"/>
  <c r="M21" i="30"/>
  <c r="M13" i="30"/>
  <c r="M164" i="30"/>
  <c r="M124" i="30"/>
  <c r="M84" i="30"/>
  <c r="M28" i="30"/>
  <c r="M163" i="30"/>
  <c r="M155" i="30"/>
  <c r="M147" i="30"/>
  <c r="M139" i="30"/>
  <c r="M131" i="30"/>
  <c r="M123" i="30"/>
  <c r="M115" i="30"/>
  <c r="M107" i="30"/>
  <c r="M99" i="30"/>
  <c r="M91" i="30"/>
  <c r="M83" i="30"/>
  <c r="M75" i="30"/>
  <c r="M67" i="30"/>
  <c r="M59" i="30"/>
  <c r="M51" i="30"/>
  <c r="M43" i="30"/>
  <c r="M35" i="30"/>
  <c r="M27" i="30"/>
  <c r="M19" i="30"/>
  <c r="M11" i="30"/>
  <c r="M73" i="30"/>
  <c r="M57" i="30"/>
  <c r="M33" i="30"/>
  <c r="M9" i="30"/>
  <c r="M52" i="30"/>
  <c r="V165" i="30"/>
  <c r="V122" i="30"/>
  <c r="V152" i="30"/>
  <c r="V105" i="30"/>
  <c r="V111" i="30"/>
  <c r="V134" i="30"/>
  <c r="V117" i="30"/>
  <c r="V108" i="30"/>
  <c r="V131" i="30"/>
  <c r="V141" i="30"/>
  <c r="V114" i="30"/>
  <c r="V144" i="30"/>
  <c r="V167" i="30"/>
  <c r="V103" i="30"/>
  <c r="V126" i="30"/>
  <c r="V164" i="30"/>
  <c r="V149" i="30"/>
  <c r="V123" i="30"/>
  <c r="V109" i="30"/>
  <c r="V106" i="30"/>
  <c r="V136" i="30"/>
  <c r="V159" i="30"/>
  <c r="V137" i="30"/>
  <c r="V118" i="30"/>
  <c r="V156" i="30"/>
  <c r="V125" i="30"/>
  <c r="V115" i="30"/>
  <c r="V162" i="30"/>
  <c r="V153" i="30"/>
  <c r="V128" i="30"/>
  <c r="V151" i="30"/>
  <c r="V113" i="30"/>
  <c r="V110" i="30"/>
  <c r="V148" i="30"/>
  <c r="V101" i="30"/>
  <c r="V107" i="30"/>
  <c r="V154" i="30"/>
  <c r="V145" i="30"/>
  <c r="V120" i="30"/>
  <c r="V143" i="30"/>
  <c r="V166" i="30"/>
  <c r="V102" i="30"/>
  <c r="V140" i="30"/>
  <c r="V163" i="30"/>
  <c r="V146" i="30"/>
  <c r="V121" i="30"/>
  <c r="V112" i="30"/>
  <c r="V135" i="30"/>
  <c r="V158" i="30"/>
  <c r="V161" i="30"/>
  <c r="V132" i="30"/>
  <c r="V155" i="30"/>
  <c r="V138" i="30"/>
  <c r="V100" i="30"/>
  <c r="V104" i="30"/>
  <c r="V127" i="30"/>
  <c r="V150" i="30"/>
  <c r="V157" i="30"/>
  <c r="V124" i="30"/>
  <c r="V147" i="30"/>
  <c r="V130" i="30"/>
  <c r="V160" i="30"/>
  <c r="V129" i="30"/>
  <c r="V119" i="30"/>
  <c r="V142" i="30"/>
  <c r="V133" i="30"/>
  <c r="V116" i="30"/>
  <c r="V139" i="30"/>
  <c r="V96" i="30"/>
  <c r="G102" i="30"/>
  <c r="G104" i="30"/>
  <c r="G106" i="30"/>
  <c r="G108" i="30"/>
  <c r="G110" i="30"/>
  <c r="G112" i="30"/>
  <c r="G114" i="30"/>
  <c r="G116" i="30"/>
  <c r="G118" i="30"/>
  <c r="G120" i="30"/>
  <c r="G122" i="30"/>
  <c r="G124" i="30"/>
  <c r="G126" i="30"/>
  <c r="G128" i="30"/>
  <c r="G130" i="30"/>
  <c r="G132" i="30"/>
  <c r="G134" i="30"/>
  <c r="G136" i="30"/>
  <c r="G138" i="30"/>
  <c r="G140" i="30"/>
  <c r="G142" i="30"/>
  <c r="G144" i="30"/>
  <c r="G146" i="30"/>
  <c r="G148" i="30"/>
  <c r="G150" i="30"/>
  <c r="G152" i="30"/>
  <c r="G154" i="30"/>
  <c r="G156" i="30"/>
  <c r="G158" i="30"/>
  <c r="G160" i="30"/>
  <c r="G162" i="30"/>
  <c r="G164" i="30"/>
  <c r="G166" i="30"/>
  <c r="K102" i="30"/>
  <c r="K104" i="30"/>
  <c r="K106" i="30"/>
  <c r="K108" i="30"/>
  <c r="K110" i="30"/>
  <c r="K112" i="30"/>
  <c r="K114" i="30"/>
  <c r="K116" i="30"/>
  <c r="K118" i="30"/>
  <c r="K120" i="30"/>
  <c r="K122" i="30"/>
  <c r="K124" i="30"/>
  <c r="K126" i="30"/>
  <c r="K128" i="30"/>
  <c r="K130" i="30"/>
  <c r="K132" i="30"/>
  <c r="K134" i="30"/>
  <c r="K136" i="30"/>
  <c r="K138" i="30"/>
  <c r="K140" i="30"/>
  <c r="K142" i="30"/>
  <c r="K144" i="30"/>
  <c r="K146" i="30"/>
  <c r="K148" i="30"/>
  <c r="K150" i="30"/>
  <c r="K152" i="30"/>
  <c r="K154" i="30"/>
  <c r="K156" i="30"/>
  <c r="K158" i="30"/>
  <c r="K160" i="30"/>
  <c r="K162" i="30"/>
  <c r="K164" i="30"/>
  <c r="K166" i="30"/>
  <c r="L101" i="30"/>
  <c r="L102" i="30"/>
  <c r="L104" i="30"/>
  <c r="L106" i="30"/>
  <c r="L108" i="30"/>
  <c r="L110" i="30"/>
  <c r="L112" i="30"/>
  <c r="L114" i="30"/>
  <c r="L116" i="30"/>
  <c r="L118" i="30"/>
  <c r="L120" i="30"/>
  <c r="L122" i="30"/>
  <c r="L124" i="30"/>
  <c r="L126" i="30"/>
  <c r="L128" i="30"/>
  <c r="L130" i="30"/>
  <c r="L132" i="30"/>
  <c r="L134" i="30"/>
  <c r="L136" i="30"/>
  <c r="L138" i="30"/>
  <c r="L140" i="30"/>
  <c r="L142" i="30"/>
  <c r="L144" i="30"/>
  <c r="L146" i="30"/>
  <c r="L148" i="30"/>
  <c r="L150" i="30"/>
  <c r="L152" i="30"/>
  <c r="L154" i="30"/>
  <c r="L156" i="30"/>
  <c r="L158" i="30"/>
  <c r="L160" i="30"/>
  <c r="L162" i="30"/>
  <c r="L164" i="30"/>
  <c r="L166" i="30"/>
  <c r="K101" i="30"/>
  <c r="K100" i="30"/>
  <c r="G100" i="30"/>
  <c r="G101" i="30"/>
  <c r="G103" i="30"/>
  <c r="G105" i="30"/>
  <c r="G107" i="30"/>
  <c r="G109" i="30"/>
  <c r="G111" i="30"/>
  <c r="G113" i="30"/>
  <c r="G115" i="30"/>
  <c r="G117" i="30"/>
  <c r="G119" i="30"/>
  <c r="G121" i="30"/>
  <c r="G123" i="30"/>
  <c r="G125" i="30"/>
  <c r="G127" i="30"/>
  <c r="G129" i="30"/>
  <c r="G131" i="30"/>
  <c r="G133" i="30"/>
  <c r="G135" i="30"/>
  <c r="G137" i="30"/>
  <c r="G139" i="30"/>
  <c r="G141" i="30"/>
  <c r="G143" i="30"/>
  <c r="G145" i="30"/>
  <c r="G147" i="30"/>
  <c r="G149" i="30"/>
  <c r="G151" i="30"/>
  <c r="G153" i="30"/>
  <c r="G155" i="30"/>
  <c r="G157" i="30"/>
  <c r="G159" i="30"/>
  <c r="G161" i="30"/>
  <c r="G163" i="30"/>
  <c r="G165" i="30"/>
  <c r="G167" i="30"/>
  <c r="K103" i="30"/>
  <c r="K105" i="30"/>
  <c r="K107" i="30"/>
  <c r="K109" i="30"/>
  <c r="K111" i="30"/>
  <c r="K113" i="30"/>
  <c r="K115" i="30"/>
  <c r="K117" i="30"/>
  <c r="K119" i="30"/>
  <c r="K121" i="30"/>
  <c r="K123" i="30"/>
  <c r="K125" i="30"/>
  <c r="K127" i="30"/>
  <c r="K129" i="30"/>
  <c r="K131" i="30"/>
  <c r="K133" i="30"/>
  <c r="K135" i="30"/>
  <c r="K137" i="30"/>
  <c r="K139" i="30"/>
  <c r="K141" i="30"/>
  <c r="K143" i="30"/>
  <c r="K145" i="30"/>
  <c r="K147" i="30"/>
  <c r="K149" i="30"/>
  <c r="K151" i="30"/>
  <c r="K153" i="30"/>
  <c r="K155" i="30"/>
  <c r="K157" i="30"/>
  <c r="K159" i="30"/>
  <c r="K161" i="30"/>
  <c r="K163" i="30"/>
  <c r="K165" i="30"/>
  <c r="K167" i="30"/>
  <c r="L100" i="30"/>
  <c r="L103" i="30"/>
  <c r="L105" i="30"/>
  <c r="L107" i="30"/>
  <c r="L109" i="30"/>
  <c r="L111" i="30"/>
  <c r="L113" i="30"/>
  <c r="L115" i="30"/>
  <c r="L117" i="30"/>
  <c r="L119" i="30"/>
  <c r="L121" i="30"/>
  <c r="L123" i="30"/>
  <c r="L125" i="30"/>
  <c r="L127" i="30"/>
  <c r="L129" i="30"/>
  <c r="L131" i="30"/>
  <c r="L133" i="30"/>
  <c r="L135" i="30"/>
  <c r="L137" i="30"/>
  <c r="L139" i="30"/>
  <c r="L141" i="30"/>
  <c r="L143" i="30"/>
  <c r="L145" i="30"/>
  <c r="L147" i="30"/>
  <c r="L149" i="30"/>
  <c r="L151" i="30"/>
  <c r="L153" i="30"/>
  <c r="L155" i="30"/>
  <c r="L157" i="30"/>
  <c r="L159" i="30"/>
  <c r="L161" i="30"/>
  <c r="L163" i="30"/>
  <c r="L165" i="30"/>
  <c r="L167" i="30"/>
  <c r="V65" i="30"/>
  <c r="V64" i="30"/>
  <c r="V95" i="30"/>
  <c r="M6" i="30"/>
  <c r="V9" i="30"/>
  <c r="V10" i="30"/>
  <c r="V8" i="30"/>
  <c r="V12" i="30"/>
  <c r="V11" i="30"/>
  <c r="V7" i="30"/>
  <c r="V6" i="30"/>
  <c r="V16" i="30"/>
  <c r="V19" i="30"/>
  <c r="V23" i="30"/>
  <c r="V27" i="30"/>
  <c r="V31" i="30"/>
  <c r="V35" i="30"/>
  <c r="V39" i="30"/>
  <c r="V43" i="30"/>
  <c r="V47" i="30"/>
  <c r="V51" i="30"/>
  <c r="V15" i="30"/>
  <c r="V18" i="30"/>
  <c r="V22" i="30"/>
  <c r="V26" i="30"/>
  <c r="V30" i="30"/>
  <c r="V34" i="30"/>
  <c r="V38" i="30"/>
  <c r="V42" i="30"/>
  <c r="V46" i="30"/>
  <c r="V50" i="30"/>
  <c r="V14" i="30"/>
  <c r="V17" i="30"/>
  <c r="V21" i="30"/>
  <c r="V25" i="30"/>
  <c r="V29" i="30"/>
  <c r="V33" i="30"/>
  <c r="V37" i="30"/>
  <c r="V41" i="30"/>
  <c r="V45" i="30"/>
  <c r="V49" i="30"/>
  <c r="V20" i="30"/>
  <c r="V24" i="30"/>
  <c r="V28" i="30"/>
  <c r="V32" i="30"/>
  <c r="V36" i="30"/>
  <c r="V40" i="30"/>
  <c r="V44" i="30"/>
  <c r="V48" i="30"/>
  <c r="V52" i="30"/>
  <c r="V75" i="30"/>
  <c r="V61" i="30"/>
  <c r="V58" i="30"/>
  <c r="V57" i="30"/>
  <c r="V54" i="30"/>
  <c r="V56" i="30"/>
  <c r="V60" i="30"/>
  <c r="V63" i="30"/>
  <c r="V55" i="30"/>
  <c r="V59" i="30"/>
  <c r="V62" i="30"/>
  <c r="V85" i="30"/>
  <c r="V90" i="30"/>
  <c r="V82" i="30"/>
  <c r="V78" i="30"/>
  <c r="V88" i="30"/>
  <c r="V66" i="30"/>
  <c r="M5" i="30"/>
  <c r="V89" i="30"/>
  <c r="V53" i="30"/>
  <c r="V93" i="30"/>
  <c r="V67" i="30"/>
  <c r="V73" i="30"/>
  <c r="V71" i="30"/>
  <c r="V72" i="30"/>
  <c r="V91" i="30"/>
  <c r="V86" i="30"/>
  <c r="V70" i="30"/>
  <c r="V74" i="30"/>
  <c r="V79" i="30"/>
  <c r="V69" i="30"/>
  <c r="V77" i="30"/>
  <c r="V94" i="30"/>
  <c r="V76" i="30"/>
  <c r="V84" i="30"/>
  <c r="V5" i="30"/>
  <c r="V92" i="30"/>
  <c r="V87" i="30"/>
  <c r="V81" i="30"/>
  <c r="V83" i="30"/>
  <c r="V68" i="30"/>
  <c r="V80" i="30"/>
  <c r="V13" i="30"/>
  <c r="V97" i="30"/>
  <c r="V98" i="30"/>
  <c r="V99" i="30"/>
  <c r="M2" i="30" l="1"/>
  <c r="V2" i="30"/>
  <c r="K53" i="37"/>
  <c r="J53" i="37"/>
  <c r="K52" i="37"/>
  <c r="J52" i="37"/>
  <c r="K51" i="37"/>
  <c r="J51" i="37"/>
  <c r="K50" i="37"/>
  <c r="J50" i="37"/>
  <c r="K49" i="37"/>
  <c r="J49" i="37"/>
  <c r="K48" i="37"/>
  <c r="J48" i="37"/>
  <c r="K46" i="37"/>
  <c r="J46" i="37"/>
  <c r="B49" i="37"/>
  <c r="B50" i="37"/>
  <c r="B51" i="37"/>
  <c r="B52" i="37"/>
  <c r="B53" i="37"/>
  <c r="B46" i="37"/>
  <c r="U32" i="36" l="1"/>
  <c r="T32" i="36"/>
  <c r="S32" i="36"/>
  <c r="Q32" i="36"/>
  <c r="R32" i="36"/>
  <c r="Q45" i="36"/>
  <c r="Q39" i="36"/>
  <c r="S37" i="36"/>
  <c r="I46" i="36"/>
  <c r="H46" i="36"/>
  <c r="G46" i="36"/>
  <c r="F46" i="36"/>
  <c r="I32" i="36"/>
  <c r="I10" i="36"/>
  <c r="I12" i="36"/>
  <c r="I14" i="36"/>
  <c r="I16" i="36"/>
  <c r="I18" i="36"/>
  <c r="I20" i="36"/>
  <c r="I22" i="36"/>
  <c r="I24" i="36"/>
  <c r="I26" i="36"/>
  <c r="I28" i="36"/>
  <c r="I30" i="36"/>
  <c r="I34" i="36"/>
  <c r="I36" i="36"/>
  <c r="I38" i="36"/>
  <c r="I40" i="36"/>
  <c r="I42" i="36"/>
  <c r="I44" i="36"/>
  <c r="I48" i="36"/>
  <c r="I50" i="36"/>
  <c r="I52" i="36"/>
  <c r="I54" i="36"/>
  <c r="I8" i="36"/>
  <c r="F10" i="36"/>
  <c r="G10" i="36"/>
  <c r="H10" i="36"/>
  <c r="F12" i="36"/>
  <c r="G12" i="36"/>
  <c r="H12" i="36"/>
  <c r="F14" i="36"/>
  <c r="G14" i="36"/>
  <c r="H14" i="36"/>
  <c r="F16" i="36"/>
  <c r="G16" i="36"/>
  <c r="H16" i="36"/>
  <c r="F18" i="36"/>
  <c r="G18" i="36"/>
  <c r="H18" i="36"/>
  <c r="F20" i="36"/>
  <c r="G20" i="36"/>
  <c r="H20" i="36"/>
  <c r="F22" i="36"/>
  <c r="G22" i="36"/>
  <c r="H22" i="36"/>
  <c r="F24" i="36"/>
  <c r="G24" i="36"/>
  <c r="H24" i="36"/>
  <c r="F26" i="36"/>
  <c r="G26" i="36"/>
  <c r="H26" i="36"/>
  <c r="F28" i="36"/>
  <c r="G28" i="36"/>
  <c r="H28" i="36"/>
  <c r="F30" i="36"/>
  <c r="G30" i="36"/>
  <c r="H30" i="36"/>
  <c r="F32" i="36"/>
  <c r="G32" i="36"/>
  <c r="H32" i="36"/>
  <c r="F34" i="36"/>
  <c r="G34" i="36"/>
  <c r="H34" i="36"/>
  <c r="F36" i="36"/>
  <c r="G36" i="36"/>
  <c r="H36" i="36"/>
  <c r="F38" i="36"/>
  <c r="G38" i="36"/>
  <c r="H38" i="36"/>
  <c r="F40" i="36"/>
  <c r="G40" i="36"/>
  <c r="H40" i="36"/>
  <c r="F42" i="36"/>
  <c r="G42" i="36"/>
  <c r="H42" i="36"/>
  <c r="F44" i="36"/>
  <c r="G44" i="36"/>
  <c r="H44" i="36"/>
  <c r="F48" i="36"/>
  <c r="G48" i="36"/>
  <c r="H48" i="36"/>
  <c r="F50" i="36"/>
  <c r="G50" i="36"/>
  <c r="H50" i="36"/>
  <c r="F52" i="36"/>
  <c r="G52" i="36"/>
  <c r="H52" i="36"/>
  <c r="F54" i="36"/>
  <c r="G54" i="36"/>
  <c r="H54" i="36"/>
  <c r="H8" i="36"/>
  <c r="G8" i="36"/>
  <c r="F8" i="36"/>
  <c r="N7" i="37" l="1"/>
  <c r="C26" i="37"/>
  <c r="A26" i="37" s="1"/>
  <c r="M105" i="36"/>
  <c r="M104" i="36"/>
  <c r="M103" i="36"/>
  <c r="M102" i="36"/>
  <c r="M101" i="36"/>
  <c r="M100" i="36"/>
  <c r="M99" i="36"/>
  <c r="M98" i="36"/>
  <c r="M97" i="36"/>
  <c r="M96" i="36"/>
  <c r="M95" i="36"/>
  <c r="M94" i="36"/>
  <c r="M93" i="36"/>
  <c r="M92" i="36"/>
  <c r="M91" i="36"/>
  <c r="M90" i="36"/>
  <c r="M89" i="36"/>
  <c r="M88" i="36"/>
  <c r="M87" i="36"/>
  <c r="M86" i="36"/>
  <c r="M85" i="36"/>
  <c r="M84" i="36"/>
  <c r="M83" i="36"/>
  <c r="M82" i="36"/>
  <c r="M81" i="36"/>
  <c r="M80" i="36"/>
  <c r="M79" i="36"/>
  <c r="M78" i="36"/>
  <c r="M77" i="36"/>
  <c r="M76" i="36"/>
  <c r="M75" i="36"/>
  <c r="M74" i="36"/>
  <c r="M73" i="36"/>
  <c r="M72" i="36"/>
  <c r="M71" i="36"/>
  <c r="M70" i="36"/>
  <c r="M69" i="36"/>
  <c r="M68" i="36"/>
  <c r="M67" i="36"/>
  <c r="M66" i="36"/>
  <c r="M65" i="36"/>
  <c r="M64" i="36"/>
  <c r="M63" i="36"/>
  <c r="M62" i="36"/>
  <c r="M61" i="36"/>
  <c r="M60" i="36"/>
  <c r="M59" i="36"/>
  <c r="M58" i="36"/>
  <c r="M57" i="36"/>
  <c r="M56" i="36"/>
  <c r="M55" i="36"/>
  <c r="M54" i="36"/>
  <c r="M53" i="36"/>
  <c r="M52" i="36"/>
  <c r="M51" i="36"/>
  <c r="M50" i="36"/>
  <c r="M49" i="36"/>
  <c r="M48" i="36"/>
  <c r="M47" i="36"/>
  <c r="M46" i="36"/>
  <c r="M45" i="36"/>
  <c r="M44" i="36"/>
  <c r="M43" i="36"/>
  <c r="M42" i="36"/>
  <c r="M41" i="36"/>
  <c r="M40" i="36"/>
  <c r="M39" i="36"/>
  <c r="M38" i="36"/>
  <c r="M37" i="36"/>
  <c r="M36" i="36"/>
  <c r="M35" i="36"/>
  <c r="M34" i="36"/>
  <c r="M33" i="36"/>
  <c r="M32" i="36"/>
  <c r="M31" i="36"/>
  <c r="M30" i="36"/>
  <c r="M29" i="36"/>
  <c r="M28" i="36"/>
  <c r="M27" i="36"/>
  <c r="M26" i="36"/>
  <c r="M25" i="36"/>
  <c r="M24" i="36"/>
  <c r="M23" i="36"/>
  <c r="M22" i="36"/>
  <c r="M21" i="36"/>
  <c r="M20" i="36"/>
  <c r="M19" i="36"/>
  <c r="M18" i="36"/>
  <c r="M17" i="36"/>
  <c r="B9" i="36"/>
  <c r="A9" i="36" s="1"/>
  <c r="B56" i="36"/>
  <c r="A56" i="36" s="1"/>
  <c r="B57" i="36"/>
  <c r="A57" i="36" s="1"/>
  <c r="B10" i="36"/>
  <c r="A10" i="36" s="1"/>
  <c r="B11" i="36"/>
  <c r="A11" i="36" s="1"/>
  <c r="B58" i="36"/>
  <c r="A58" i="36" s="1"/>
  <c r="B59" i="36"/>
  <c r="A59" i="36" s="1"/>
  <c r="B12" i="36"/>
  <c r="A12" i="36" s="1"/>
  <c r="B13" i="36"/>
  <c r="A13" i="36" s="1"/>
  <c r="B60" i="36"/>
  <c r="A60" i="36" s="1"/>
  <c r="B61" i="36"/>
  <c r="A61" i="36" s="1"/>
  <c r="B14" i="36"/>
  <c r="A14" i="36" s="1"/>
  <c r="B15" i="36"/>
  <c r="A15" i="36" s="1"/>
  <c r="B62" i="36"/>
  <c r="A62" i="36" s="1"/>
  <c r="B63" i="36"/>
  <c r="A63" i="36" s="1"/>
  <c r="B16" i="36"/>
  <c r="A16" i="36" s="1"/>
  <c r="B17" i="36"/>
  <c r="A17" i="36" s="1"/>
  <c r="B64" i="36"/>
  <c r="A64" i="36" s="1"/>
  <c r="B65" i="36"/>
  <c r="A65" i="36" s="1"/>
  <c r="B18" i="36"/>
  <c r="A18" i="36" s="1"/>
  <c r="B19" i="36"/>
  <c r="A19" i="36" s="1"/>
  <c r="B66" i="36"/>
  <c r="A66" i="36" s="1"/>
  <c r="B67" i="36"/>
  <c r="A67" i="36" s="1"/>
  <c r="B20" i="36"/>
  <c r="A20" i="36" s="1"/>
  <c r="B21" i="36"/>
  <c r="A21" i="36" s="1"/>
  <c r="B68" i="36"/>
  <c r="A68" i="36" s="1"/>
  <c r="B69" i="36"/>
  <c r="A69" i="36" s="1"/>
  <c r="B22" i="36"/>
  <c r="A22" i="36" s="1"/>
  <c r="B23" i="36"/>
  <c r="A23" i="36" s="1"/>
  <c r="B70" i="36"/>
  <c r="A70" i="36" s="1"/>
  <c r="B71" i="36"/>
  <c r="A71" i="36" s="1"/>
  <c r="B24" i="36"/>
  <c r="A24" i="36" s="1"/>
  <c r="B25" i="36"/>
  <c r="A25" i="36" s="1"/>
  <c r="B72" i="36"/>
  <c r="A72" i="36" s="1"/>
  <c r="B73" i="36"/>
  <c r="A73" i="36" s="1"/>
  <c r="B26" i="36"/>
  <c r="A26" i="36" s="1"/>
  <c r="B27" i="36"/>
  <c r="A27" i="36" s="1"/>
  <c r="B74" i="36"/>
  <c r="A74" i="36" s="1"/>
  <c r="B75" i="36"/>
  <c r="A75" i="36" s="1"/>
  <c r="B28" i="36"/>
  <c r="A28" i="36" s="1"/>
  <c r="B29" i="36"/>
  <c r="A29" i="36" s="1"/>
  <c r="B76" i="36"/>
  <c r="A76" i="36" s="1"/>
  <c r="B77" i="36"/>
  <c r="A77" i="36" s="1"/>
  <c r="B30" i="36"/>
  <c r="A30" i="36" s="1"/>
  <c r="B31" i="36"/>
  <c r="A31" i="36" s="1"/>
  <c r="B78" i="36"/>
  <c r="A78" i="36" s="1"/>
  <c r="B79" i="36"/>
  <c r="A79" i="36" s="1"/>
  <c r="B32" i="36"/>
  <c r="A32" i="36" s="1"/>
  <c r="B33" i="36"/>
  <c r="A33" i="36" s="1"/>
  <c r="B80" i="36"/>
  <c r="A80" i="36" s="1"/>
  <c r="B81" i="36"/>
  <c r="A81" i="36" s="1"/>
  <c r="B34" i="36"/>
  <c r="A34" i="36" s="1"/>
  <c r="B35" i="36"/>
  <c r="A35" i="36" s="1"/>
  <c r="B82" i="36"/>
  <c r="A82" i="36" s="1"/>
  <c r="B83" i="36"/>
  <c r="A83" i="36" s="1"/>
  <c r="B36" i="36"/>
  <c r="A36" i="36" s="1"/>
  <c r="B37" i="36"/>
  <c r="A37" i="36" s="1"/>
  <c r="B84" i="36"/>
  <c r="A84" i="36" s="1"/>
  <c r="B85" i="36"/>
  <c r="A85" i="36" s="1"/>
  <c r="B38" i="36"/>
  <c r="A38" i="36" s="1"/>
  <c r="B39" i="36"/>
  <c r="A39" i="36" s="1"/>
  <c r="B86" i="36"/>
  <c r="A86" i="36" s="1"/>
  <c r="B87" i="36"/>
  <c r="A87" i="36" s="1"/>
  <c r="B88" i="36"/>
  <c r="A88" i="36" s="1"/>
  <c r="B89" i="36"/>
  <c r="A89" i="36" s="1"/>
  <c r="B40" i="36"/>
  <c r="A40" i="36" s="1"/>
  <c r="B41" i="36"/>
  <c r="A41" i="36" s="1"/>
  <c r="B90" i="36"/>
  <c r="A90" i="36" s="1"/>
  <c r="B91" i="36"/>
  <c r="A91" i="36" s="1"/>
  <c r="B42" i="36"/>
  <c r="A42" i="36" s="1"/>
  <c r="B43" i="36"/>
  <c r="A43" i="36" s="1"/>
  <c r="B92" i="36"/>
  <c r="A92" i="36" s="1"/>
  <c r="B93" i="36"/>
  <c r="A93" i="36" s="1"/>
  <c r="B44" i="36"/>
  <c r="A44" i="36" s="1"/>
  <c r="B45" i="36"/>
  <c r="A45" i="36" s="1"/>
  <c r="B94" i="36"/>
  <c r="A94" i="36" s="1"/>
  <c r="B95" i="36"/>
  <c r="A95" i="36" s="1"/>
  <c r="B46" i="36"/>
  <c r="A46" i="36" s="1"/>
  <c r="B47" i="36"/>
  <c r="A47" i="36" s="1"/>
  <c r="B96" i="36"/>
  <c r="A96" i="36" s="1"/>
  <c r="B97" i="36"/>
  <c r="A97" i="36" s="1"/>
  <c r="B48" i="36"/>
  <c r="A48" i="36" s="1"/>
  <c r="B49" i="36"/>
  <c r="A49" i="36" s="1"/>
  <c r="B98" i="36"/>
  <c r="A98" i="36" s="1"/>
  <c r="B99" i="36"/>
  <c r="A99" i="36" s="1"/>
  <c r="B50" i="36"/>
  <c r="A50" i="36" s="1"/>
  <c r="B51" i="36"/>
  <c r="A51" i="36" s="1"/>
  <c r="B100" i="36"/>
  <c r="A100" i="36" s="1"/>
  <c r="B101" i="36"/>
  <c r="A101" i="36" s="1"/>
  <c r="B52" i="36"/>
  <c r="A52" i="36" s="1"/>
  <c r="B53" i="36"/>
  <c r="A53" i="36" s="1"/>
  <c r="B102" i="36"/>
  <c r="A102" i="36" s="1"/>
  <c r="B103" i="36"/>
  <c r="A103" i="36" s="1"/>
  <c r="B54" i="36"/>
  <c r="A54" i="36" s="1"/>
  <c r="B55" i="36"/>
  <c r="A55" i="36" s="1"/>
  <c r="B104" i="36"/>
  <c r="A104" i="36" s="1"/>
  <c r="B105" i="36"/>
  <c r="A105" i="36" s="1"/>
  <c r="B8" i="36"/>
  <c r="A8" i="36" s="1"/>
  <c r="M8" i="36"/>
  <c r="M9" i="36"/>
  <c r="M10" i="36"/>
  <c r="M11" i="36"/>
  <c r="M12" i="36"/>
  <c r="M13" i="36"/>
  <c r="M14" i="36"/>
  <c r="M15" i="36"/>
  <c r="M16" i="36"/>
  <c r="J7" i="37"/>
  <c r="K7" i="37"/>
  <c r="E28" i="37"/>
  <c r="E29" i="37"/>
  <c r="E30" i="37"/>
  <c r="E31" i="37"/>
  <c r="E32" i="37"/>
  <c r="E33" i="37"/>
  <c r="E34" i="37"/>
  <c r="E35" i="37"/>
  <c r="E36" i="37"/>
  <c r="E37" i="37"/>
  <c r="E38" i="37"/>
  <c r="E39" i="37"/>
  <c r="E40" i="37"/>
  <c r="E41" i="37"/>
  <c r="E42" i="37"/>
  <c r="E43" i="37"/>
  <c r="E44" i="37"/>
  <c r="E45" i="37"/>
  <c r="E27" i="37"/>
  <c r="R27" i="37"/>
  <c r="Q27" i="37"/>
  <c r="P27" i="37"/>
  <c r="P31" i="37" s="1"/>
  <c r="R31" i="37" l="1"/>
  <c r="F26" i="37"/>
  <c r="N103" i="36"/>
  <c r="N18" i="36"/>
  <c r="N26" i="36"/>
  <c r="N34" i="36"/>
  <c r="N40" i="36"/>
  <c r="N48" i="36"/>
  <c r="N56" i="36"/>
  <c r="N64" i="36"/>
  <c r="N72" i="36"/>
  <c r="N80" i="36"/>
  <c r="N88" i="36"/>
  <c r="N96" i="36"/>
  <c r="N104" i="36"/>
  <c r="N47" i="36"/>
  <c r="N79" i="36"/>
  <c r="N19" i="36"/>
  <c r="N27" i="36"/>
  <c r="N35" i="36"/>
  <c r="N41" i="36"/>
  <c r="N49" i="36"/>
  <c r="N57" i="36"/>
  <c r="N65" i="36"/>
  <c r="N73" i="36"/>
  <c r="N81" i="36"/>
  <c r="N89" i="36"/>
  <c r="N97" i="36"/>
  <c r="N105" i="36"/>
  <c r="N55" i="36"/>
  <c r="N20" i="36"/>
  <c r="N28" i="36"/>
  <c r="N36" i="36"/>
  <c r="N42" i="36"/>
  <c r="N50" i="36"/>
  <c r="N58" i="36"/>
  <c r="N66" i="36"/>
  <c r="N74" i="36"/>
  <c r="N82" i="36"/>
  <c r="N90" i="36"/>
  <c r="N98" i="36"/>
  <c r="N17" i="36"/>
  <c r="N87" i="36"/>
  <c r="N21" i="36"/>
  <c r="N29" i="36"/>
  <c r="N37" i="36"/>
  <c r="N43" i="36"/>
  <c r="N51" i="36"/>
  <c r="N59" i="36"/>
  <c r="N67" i="36"/>
  <c r="N75" i="36"/>
  <c r="N83" i="36"/>
  <c r="N91" i="36"/>
  <c r="N99" i="36"/>
  <c r="N33" i="36"/>
  <c r="N71" i="36"/>
  <c r="N22" i="36"/>
  <c r="N30" i="36"/>
  <c r="N38" i="36"/>
  <c r="N44" i="36"/>
  <c r="N52" i="36"/>
  <c r="N60" i="36"/>
  <c r="N68" i="36"/>
  <c r="N76" i="36"/>
  <c r="N84" i="36"/>
  <c r="N92" i="36"/>
  <c r="N100" i="36"/>
  <c r="N95" i="36"/>
  <c r="N23" i="36"/>
  <c r="N31" i="36"/>
  <c r="N39" i="36"/>
  <c r="N45" i="36"/>
  <c r="N53" i="36"/>
  <c r="N61" i="36"/>
  <c r="N69" i="36"/>
  <c r="N77" i="36"/>
  <c r="N85" i="36"/>
  <c r="N93" i="36"/>
  <c r="N101" i="36"/>
  <c r="N25" i="36"/>
  <c r="N63" i="36"/>
  <c r="N24" i="36"/>
  <c r="N32" i="36"/>
  <c r="N46" i="36"/>
  <c r="N54" i="36"/>
  <c r="N62" i="36"/>
  <c r="N70" i="36"/>
  <c r="N78" i="36"/>
  <c r="N86" i="36"/>
  <c r="N94" i="36"/>
  <c r="N102" i="36"/>
  <c r="B26" i="37"/>
  <c r="C25" i="37" l="1"/>
  <c r="C24" i="37"/>
  <c r="C23" i="37"/>
  <c r="C22" i="37"/>
  <c r="C21" i="37"/>
  <c r="C20" i="37"/>
  <c r="C19" i="37"/>
  <c r="C18" i="37"/>
  <c r="C17" i="37"/>
  <c r="C16" i="37"/>
  <c r="C15" i="37"/>
  <c r="C14" i="37"/>
  <c r="C13" i="37"/>
  <c r="C12" i="37"/>
  <c r="C11" i="37"/>
  <c r="C10" i="37"/>
  <c r="C9" i="37"/>
  <c r="B7" i="37"/>
  <c r="C8" i="37"/>
  <c r="F9" i="37" l="1"/>
  <c r="A9" i="37"/>
  <c r="F25" i="37"/>
  <c r="A25" i="37"/>
  <c r="F10" i="37"/>
  <c r="A10" i="37"/>
  <c r="F18" i="37"/>
  <c r="A18" i="37"/>
  <c r="F24" i="37"/>
  <c r="A24" i="37"/>
  <c r="F11" i="37"/>
  <c r="A11" i="37"/>
  <c r="F20" i="37"/>
  <c r="A20" i="37"/>
  <c r="F21" i="37"/>
  <c r="A21" i="37"/>
  <c r="F16" i="37"/>
  <c r="A16" i="37"/>
  <c r="F17" i="37"/>
  <c r="A17" i="37"/>
  <c r="F19" i="37"/>
  <c r="A19" i="37"/>
  <c r="F12" i="37"/>
  <c r="A12" i="37"/>
  <c r="F13" i="37"/>
  <c r="A13" i="37"/>
  <c r="F14" i="37"/>
  <c r="A14" i="37"/>
  <c r="F22" i="37"/>
  <c r="A22" i="37"/>
  <c r="F8" i="37"/>
  <c r="A8" i="37"/>
  <c r="F15" i="37"/>
  <c r="A15" i="37"/>
  <c r="F23" i="37"/>
  <c r="A23" i="37"/>
  <c r="C39" i="37"/>
  <c r="B39" i="37" s="1"/>
  <c r="K20" i="37"/>
  <c r="J20" i="37"/>
  <c r="C32" i="37"/>
  <c r="B32" i="37" s="1"/>
  <c r="K13" i="37"/>
  <c r="J13" i="37"/>
  <c r="C33" i="37"/>
  <c r="K14" i="37"/>
  <c r="J14" i="37"/>
  <c r="C42" i="37"/>
  <c r="J23" i="37"/>
  <c r="K23" i="37"/>
  <c r="C35" i="37"/>
  <c r="B35" i="37" s="1"/>
  <c r="J16" i="37"/>
  <c r="K16" i="37"/>
  <c r="C43" i="37"/>
  <c r="A43" i="37" s="1"/>
  <c r="J24" i="37"/>
  <c r="K24" i="37"/>
  <c r="C31" i="37"/>
  <c r="K12" i="37"/>
  <c r="J12" i="37"/>
  <c r="C41" i="37"/>
  <c r="K22" i="37"/>
  <c r="J22" i="37"/>
  <c r="K9" i="37"/>
  <c r="J9" i="37"/>
  <c r="C44" i="37"/>
  <c r="J25" i="37"/>
  <c r="K25" i="37"/>
  <c r="C40" i="37"/>
  <c r="K21" i="37"/>
  <c r="J21" i="37"/>
  <c r="J8" i="37"/>
  <c r="K8" i="37"/>
  <c r="C34" i="37"/>
  <c r="J15" i="37"/>
  <c r="K15" i="37"/>
  <c r="C37" i="37"/>
  <c r="J18" i="37"/>
  <c r="K18" i="37"/>
  <c r="J17" i="37"/>
  <c r="K17" i="37"/>
  <c r="K10" i="37"/>
  <c r="J10" i="37"/>
  <c r="C30" i="37"/>
  <c r="J11" i="37"/>
  <c r="K11" i="37"/>
  <c r="C38" i="37"/>
  <c r="J19" i="37"/>
  <c r="K19" i="37"/>
  <c r="J26" i="37"/>
  <c r="K26" i="37"/>
  <c r="B18" i="37"/>
  <c r="B10" i="37"/>
  <c r="B25" i="37"/>
  <c r="B21" i="37"/>
  <c r="B17" i="37"/>
  <c r="B13" i="37"/>
  <c r="B14" i="37"/>
  <c r="B9" i="37"/>
  <c r="B24" i="37"/>
  <c r="B20" i="37"/>
  <c r="B16" i="37"/>
  <c r="B12" i="37"/>
  <c r="B8" i="37"/>
  <c r="B22" i="37"/>
  <c r="B23" i="37"/>
  <c r="B19" i="37"/>
  <c r="B15" i="37"/>
  <c r="B11" i="37"/>
  <c r="C45" i="37"/>
  <c r="C27" i="37"/>
  <c r="C29" i="37"/>
  <c r="C36" i="37"/>
  <c r="C28" i="37"/>
  <c r="F42" i="37" l="1"/>
  <c r="A42" i="37"/>
  <c r="F45" i="37"/>
  <c r="A45" i="37"/>
  <c r="A44" i="37"/>
  <c r="F31" i="37"/>
  <c r="A31" i="37"/>
  <c r="F39" i="37"/>
  <c r="A39" i="37"/>
  <c r="F34" i="37"/>
  <c r="A34" i="37"/>
  <c r="F38" i="37"/>
  <c r="A38" i="37"/>
  <c r="F33" i="37"/>
  <c r="A33" i="37"/>
  <c r="F36" i="37"/>
  <c r="A36" i="37"/>
  <c r="F29" i="37"/>
  <c r="A29" i="37"/>
  <c r="B31" i="37"/>
  <c r="F37" i="37"/>
  <c r="A37" i="37"/>
  <c r="F40" i="37"/>
  <c r="A40" i="37"/>
  <c r="F41" i="37"/>
  <c r="A41" i="37"/>
  <c r="F28" i="37"/>
  <c r="A28" i="37"/>
  <c r="F27" i="37"/>
  <c r="A27" i="37"/>
  <c r="B44" i="37"/>
  <c r="B30" i="37"/>
  <c r="A30" i="37"/>
  <c r="F35" i="37"/>
  <c r="A35" i="37"/>
  <c r="F32" i="37"/>
  <c r="A32" i="37"/>
  <c r="B33" i="37"/>
  <c r="B40" i="37"/>
  <c r="B38" i="37"/>
  <c r="B41" i="37"/>
  <c r="B34" i="37"/>
  <c r="B42" i="37"/>
  <c r="B43" i="37"/>
  <c r="F43" i="37"/>
  <c r="F30" i="37"/>
  <c r="K40" i="37"/>
  <c r="J40" i="37"/>
  <c r="J33" i="37"/>
  <c r="K33" i="37"/>
  <c r="K37" i="37"/>
  <c r="J37" i="37"/>
  <c r="J41" i="37"/>
  <c r="K41" i="37"/>
  <c r="J43" i="37"/>
  <c r="K43" i="37"/>
  <c r="J28" i="37"/>
  <c r="K28" i="37"/>
  <c r="K29" i="37"/>
  <c r="J29" i="37"/>
  <c r="J36" i="37"/>
  <c r="K36" i="37"/>
  <c r="K34" i="37"/>
  <c r="J34" i="37"/>
  <c r="J35" i="37"/>
  <c r="K35" i="37"/>
  <c r="K38" i="37"/>
  <c r="J38" i="37"/>
  <c r="J44" i="37"/>
  <c r="K44" i="37"/>
  <c r="J32" i="37"/>
  <c r="K32" i="37"/>
  <c r="K31" i="37"/>
  <c r="J31" i="37"/>
  <c r="J27" i="37"/>
  <c r="K27" i="37"/>
  <c r="J42" i="37"/>
  <c r="K42" i="37"/>
  <c r="B37" i="37"/>
  <c r="K30" i="37"/>
  <c r="J30" i="37"/>
  <c r="J39" i="37"/>
  <c r="K39" i="37"/>
  <c r="J45" i="37"/>
  <c r="K45" i="37"/>
  <c r="B27" i="37"/>
  <c r="B28" i="37"/>
  <c r="B36" i="37"/>
  <c r="B29" i="37"/>
  <c r="B45" i="37"/>
  <c r="L48" i="37" l="1"/>
  <c r="L49" i="37"/>
  <c r="L53" i="37"/>
  <c r="L50" i="37"/>
  <c r="L51" i="37"/>
  <c r="L46" i="37"/>
  <c r="L52" i="37"/>
  <c r="R32" i="37"/>
  <c r="L37" i="37"/>
  <c r="L24" i="37"/>
  <c r="L32" i="37"/>
  <c r="L31" i="37"/>
  <c r="L26" i="37"/>
  <c r="L42" i="37"/>
  <c r="L20" i="37"/>
  <c r="L9" i="37"/>
  <c r="L28" i="37"/>
  <c r="L33" i="37"/>
  <c r="L15" i="37"/>
  <c r="L40" i="37"/>
  <c r="L36" i="37"/>
  <c r="L7" i="37"/>
  <c r="L23" i="37"/>
  <c r="L45" i="37"/>
  <c r="L11" i="37"/>
  <c r="L25" i="37"/>
  <c r="L19" i="37"/>
  <c r="L44" i="37"/>
  <c r="L14" i="37"/>
  <c r="L10" i="37"/>
  <c r="L27" i="37"/>
  <c r="L17" i="37"/>
  <c r="L22" i="37"/>
  <c r="L39" i="37"/>
  <c r="L18" i="37"/>
  <c r="L35" i="37"/>
  <c r="L13" i="37"/>
  <c r="L30" i="37"/>
  <c r="L8" i="37"/>
  <c r="L43" i="37"/>
  <c r="L21" i="37"/>
  <c r="L38" i="37"/>
  <c r="L16" i="37"/>
  <c r="L34" i="37"/>
  <c r="L12" i="37"/>
  <c r="L29" i="37"/>
  <c r="L41" i="37"/>
  <c r="L5" i="37" l="1"/>
  <c r="A6" i="3" l="1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1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5" i="3"/>
  <c r="D5" i="3"/>
  <c r="L75" i="3"/>
  <c r="L74" i="3"/>
  <c r="L73" i="3"/>
  <c r="L72" i="3"/>
  <c r="L71" i="3"/>
  <c r="L70" i="3"/>
  <c r="L69" i="3"/>
  <c r="L68" i="3"/>
  <c r="L67" i="3"/>
  <c r="L66" i="3"/>
  <c r="L65" i="3"/>
  <c r="L64" i="3"/>
  <c r="L63" i="3"/>
  <c r="L61" i="3"/>
  <c r="L59" i="3"/>
  <c r="L58" i="3"/>
  <c r="L57" i="3"/>
  <c r="L56" i="3"/>
  <c r="L55" i="3"/>
  <c r="L54" i="3"/>
  <c r="L53" i="3"/>
  <c r="L52" i="3"/>
  <c r="L51" i="3"/>
  <c r="L50" i="3"/>
  <c r="L49" i="3"/>
  <c r="L48" i="3"/>
  <c r="L47" i="3"/>
  <c r="L46" i="3"/>
  <c r="L45" i="3"/>
  <c r="L44" i="3"/>
  <c r="L43" i="3"/>
  <c r="L42" i="3"/>
  <c r="L41" i="3"/>
  <c r="L40" i="3"/>
  <c r="L39" i="3"/>
  <c r="L38" i="3"/>
  <c r="L37" i="3"/>
  <c r="L36" i="3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L5" i="3"/>
  <c r="H8" i="41"/>
  <c r="H9" i="41"/>
  <c r="H10" i="41"/>
  <c r="H11" i="41"/>
  <c r="H12" i="41"/>
  <c r="H13" i="41"/>
  <c r="H14" i="41"/>
  <c r="H15" i="41"/>
  <c r="Q18" i="41"/>
  <c r="R18" i="41"/>
  <c r="Q19" i="41"/>
  <c r="R19" i="41"/>
  <c r="Q20" i="41"/>
  <c r="R20" i="41"/>
  <c r="Q21" i="41"/>
  <c r="R21" i="41"/>
  <c r="Q22" i="41"/>
  <c r="R22" i="41"/>
  <c r="Q23" i="41"/>
  <c r="R23" i="41"/>
  <c r="Q24" i="41"/>
  <c r="R24" i="41"/>
  <c r="R17" i="41"/>
  <c r="Q17" i="41"/>
  <c r="A1" i="3" l="1"/>
  <c r="L3" i="3"/>
  <c r="K66" i="42"/>
  <c r="K65" i="42"/>
  <c r="N53" i="42"/>
  <c r="N49" i="42"/>
  <c r="N22" i="42"/>
  <c r="N21" i="42"/>
  <c r="N16" i="42"/>
  <c r="L16" i="42"/>
  <c r="N14" i="42"/>
  <c r="N9" i="42"/>
  <c r="L9" i="42"/>
  <c r="B2" i="30" l="1"/>
  <c r="C2" i="30"/>
  <c r="G15" i="41"/>
  <c r="G14" i="41"/>
  <c r="G13" i="41"/>
  <c r="G12" i="41"/>
  <c r="G11" i="41"/>
  <c r="G10" i="41"/>
  <c r="G9" i="41"/>
  <c r="G8" i="41"/>
  <c r="A5" i="30" l="1"/>
  <c r="A2" i="30" s="1"/>
  <c r="A6" i="38"/>
  <c r="A3" i="38"/>
  <c r="A4" i="38" l="1"/>
  <c r="A5" i="38"/>
  <c r="N12" i="36"/>
  <c r="N9" i="36"/>
  <c r="N14" i="36"/>
  <c r="N15" i="36"/>
  <c r="N11" i="36"/>
  <c r="N10" i="36"/>
  <c r="N8" i="36"/>
  <c r="N16" i="36"/>
  <c r="N13" i="36"/>
</calcChain>
</file>

<file path=xl/sharedStrings.xml><?xml version="1.0" encoding="utf-8"?>
<sst xmlns="http://schemas.openxmlformats.org/spreadsheetml/2006/main" count="2089" uniqueCount="469">
  <si>
    <t>N</t>
  </si>
  <si>
    <t>Rgn</t>
  </si>
  <si>
    <t>Start</t>
  </si>
  <si>
    <t>End</t>
  </si>
  <si>
    <t>len</t>
  </si>
  <si>
    <t>off</t>
  </si>
  <si>
    <t>BFPipe</t>
  </si>
  <si>
    <t>BLPipe</t>
  </si>
  <si>
    <t>Name</t>
  </si>
  <si>
    <t>Multiplication factor for offshore pipeline costs</t>
  </si>
  <si>
    <t>OffshMult</t>
  </si>
  <si>
    <t>cal_c</t>
  </si>
  <si>
    <t>OSM</t>
  </si>
  <si>
    <t>")]</t>
  </si>
  <si>
    <t>= dat_o$value[which(dat_o$name == "</t>
  </si>
  <si>
    <t>Value</t>
  </si>
  <si>
    <t>Cn</t>
  </si>
  <si>
    <t>IdxStart</t>
  </si>
  <si>
    <t>IdxEnd</t>
  </si>
  <si>
    <t>BIPipe</t>
  </si>
  <si>
    <t>DiscRate</t>
  </si>
  <si>
    <t>YearStep</t>
  </si>
  <si>
    <t>low</t>
  </si>
  <si>
    <t>high</t>
  </si>
  <si>
    <t>G</t>
  </si>
  <si>
    <t>Ruud Egging-Bratseth (NTNU)</t>
  </si>
  <si>
    <t>20 Nov, 2023 Testing Multi-Gas Energy Transition Model</t>
  </si>
  <si>
    <t>NUTS2</t>
  </si>
  <si>
    <t>Idx</t>
  </si>
  <si>
    <t>UK1</t>
  </si>
  <si>
    <t>H</t>
  </si>
  <si>
    <t>Consumption values</t>
  </si>
  <si>
    <t>Unit</t>
  </si>
  <si>
    <t>[1]</t>
  </si>
  <si>
    <t>Base transport fee</t>
  </si>
  <si>
    <t>Num years between stages</t>
  </si>
  <si>
    <t>Relative density - test value</t>
  </si>
  <si>
    <t>The lower heating value of hydrogen can be expressed as 33.33 kWh/kg or 3.00 kWh/Nm³. The higher heating value is 39.39 kWh/kg or 3.54 kWh/Nm³.</t>
  </si>
  <si>
    <r>
      <t>Under ambient conditions, </t>
    </r>
    <r>
      <rPr>
        <sz val="10"/>
        <color rgb="FF040C28"/>
        <rFont val="Arial"/>
        <family val="2"/>
      </rPr>
      <t>a cubic metre of hydrogen provides some 3 kWh</t>
    </r>
    <r>
      <rPr>
        <sz val="10"/>
        <color rgb="FF202124"/>
        <rFont val="Arial"/>
        <family val="2"/>
      </rPr>
      <t>, equivalent to 0.003 kWh per litre.</t>
    </r>
  </si>
  <si>
    <t>The lower heating value of natural gas is normally about 90% of its higher heating value.</t>
  </si>
  <si>
    <t>Gaseous fuels</t>
  </si>
  <si>
    <r>
      <t>[kg/m </t>
    </r>
    <r>
      <rPr>
        <b/>
        <vertAlign val="superscript"/>
        <sz val="8.8000000000000007"/>
        <color rgb="FF000000"/>
        <rFont val="Arial"/>
        <family val="2"/>
      </rPr>
      <t>3 </t>
    </r>
    <r>
      <rPr>
        <b/>
        <sz val="8.8000000000000007"/>
        <color rgb="FF000000"/>
        <rFont val="Arial"/>
        <family val="2"/>
      </rPr>
      <t>]</t>
    </r>
  </si>
  <si>
    <t>[kWh/kg]</t>
  </si>
  <si>
    <t>[MJ/kg]</t>
  </si>
  <si>
    <r>
      <t>[MJ/m </t>
    </r>
    <r>
      <rPr>
        <b/>
        <vertAlign val="superscript"/>
        <sz val="8.8000000000000007"/>
        <color rgb="FF000000"/>
        <rFont val="Arial"/>
        <family val="2"/>
      </rPr>
      <t>3 </t>
    </r>
    <r>
      <rPr>
        <b/>
        <sz val="8.8000000000000007"/>
        <color rgb="FF000000"/>
        <rFont val="Arial"/>
        <family val="2"/>
      </rPr>
      <t>]</t>
    </r>
  </si>
  <si>
    <t>Hydrogen</t>
  </si>
  <si>
    <t>Methane</t>
  </si>
  <si>
    <t>Natural gas (USA,avg)</t>
  </si>
  <si>
    <t>density</t>
  </si>
  <si>
    <t>HHV</t>
  </si>
  <si>
    <t>LHV</t>
  </si>
  <si>
    <t>bigM</t>
  </si>
  <si>
    <t>MC</t>
  </si>
  <si>
    <t>C</t>
  </si>
  <si>
    <t>Penalty</t>
  </si>
  <si>
    <t>Unique?</t>
  </si>
  <si>
    <t xml:space="preserve">Large enough to match capacity values. </t>
  </si>
  <si>
    <t>Real "social" discount rate, annual</t>
  </si>
  <si>
    <t>X</t>
  </si>
  <si>
    <t>F</t>
  </si>
  <si>
    <t>R</t>
  </si>
  <si>
    <t>Y</t>
  </si>
  <si>
    <t>NO1_UK1</t>
  </si>
  <si>
    <t>UK1_NO1</t>
  </si>
  <si>
    <t>lo</t>
  </si>
  <si>
    <t>TOT</t>
  </si>
  <si>
    <t>ub</t>
  </si>
  <si>
    <t>A</t>
  </si>
  <si>
    <t>bound</t>
  </si>
  <si>
    <t>EU</t>
  </si>
  <si>
    <t>lb</t>
  </si>
  <si>
    <t>I</t>
  </si>
  <si>
    <t>Vol2</t>
  </si>
  <si>
    <t>Scale</t>
  </si>
  <si>
    <t>cal_b</t>
  </si>
  <si>
    <t>cal_r</t>
  </si>
  <si>
    <t>cal_x</t>
  </si>
  <si>
    <t>Transport loss</t>
  </si>
  <si>
    <t>Offshore multiplier</t>
  </si>
  <si>
    <t>Unit investment cost</t>
  </si>
  <si>
    <t>Discount rate</t>
  </si>
  <si>
    <t>Penalty surplus / deficit</t>
  </si>
  <si>
    <t>Bidir</t>
  </si>
  <si>
    <t>Var</t>
  </si>
  <si>
    <t>Fix</t>
  </si>
  <si>
    <t>Relative volume of energy carrier</t>
  </si>
  <si>
    <t>Number of years between stages</t>
  </si>
  <si>
    <t>RepurpArc</t>
  </si>
  <si>
    <t>RepurpStor</t>
  </si>
  <si>
    <t>Arc repurposing variable cost</t>
  </si>
  <si>
    <t>Stor repurposing variable cost</t>
  </si>
  <si>
    <t>cal_l</t>
  </si>
  <si>
    <t>Node</t>
  </si>
  <si>
    <t>Calib loss</t>
  </si>
  <si>
    <t xml:space="preserve">Unit transport fee, per </t>
  </si>
  <si>
    <t>% / 100 km</t>
  </si>
  <si>
    <t>LossMax</t>
  </si>
  <si>
    <t>€/MWh/100 km</t>
  </si>
  <si>
    <t>Big M, large enough</t>
  </si>
  <si>
    <t>think GWh</t>
  </si>
  <si>
    <t>c_a</t>
  </si>
  <si>
    <t>c_x</t>
  </si>
  <si>
    <t>for e_a</t>
  </si>
  <si>
    <t>r</t>
  </si>
  <si>
    <t>for c_a</t>
  </si>
  <si>
    <t>c_wb</t>
  </si>
  <si>
    <t>Arc repurposing fixed cost, to this carrier</t>
  </si>
  <si>
    <t>c_r</t>
  </si>
  <si>
    <t>scale</t>
  </si>
  <si>
    <t>for c_x</t>
  </si>
  <si>
    <t>DO NOT SORT as Fuels and DeviationTypes based on NamedRanges, which get messed up when sorting</t>
  </si>
  <si>
    <t>NL1</t>
  </si>
  <si>
    <t>Operational</t>
  </si>
  <si>
    <t>DE1_NL1</t>
  </si>
  <si>
    <t>Point</t>
  </si>
  <si>
    <t>To CC</t>
  </si>
  <si>
    <t>To BZ</t>
  </si>
  <si>
    <t>FR</t>
  </si>
  <si>
    <t>Barcelona</t>
  </si>
  <si>
    <t>ES</t>
  </si>
  <si>
    <t>Spain</t>
  </si>
  <si>
    <t>Sagunto</t>
  </si>
  <si>
    <t>Cartagena</t>
  </si>
  <si>
    <t>Huelva</t>
  </si>
  <si>
    <t>Mugardos</t>
  </si>
  <si>
    <t>Bilbao</t>
  </si>
  <si>
    <t>Musel</t>
  </si>
  <si>
    <t>Sines</t>
  </si>
  <si>
    <t>PT</t>
  </si>
  <si>
    <t>Portugal</t>
  </si>
  <si>
    <t>ES11</t>
  </si>
  <si>
    <t>ES12</t>
  </si>
  <si>
    <t>ES21</t>
  </si>
  <si>
    <t>ES51</t>
  </si>
  <si>
    <t>ES52</t>
  </si>
  <si>
    <t>ES61</t>
  </si>
  <si>
    <t>ES62</t>
  </si>
  <si>
    <t>PT18</t>
  </si>
  <si>
    <t>ES111</t>
  </si>
  <si>
    <t>ES120</t>
  </si>
  <si>
    <t>ES213</t>
  </si>
  <si>
    <t>ES511</t>
  </si>
  <si>
    <t>ES523</t>
  </si>
  <si>
    <t>ES615</t>
  </si>
  <si>
    <t>ES620</t>
  </si>
  <si>
    <t>PT181</t>
  </si>
  <si>
    <t>Cost for making bidirectional - fixed</t>
  </si>
  <si>
    <t>f_ab</t>
  </si>
  <si>
    <t xml:space="preserve">Cost for making bidirectional - variable </t>
  </si>
  <si>
    <t>c_ab</t>
  </si>
  <si>
    <t>20% for test purposes</t>
  </si>
  <si>
    <r>
      <t xml:space="preserve">Fraction lost </t>
    </r>
    <r>
      <rPr>
        <sz val="11"/>
        <color rgb="FFFF0000"/>
        <rFont val="Calibri"/>
        <family val="2"/>
        <scheme val="minor"/>
      </rPr>
      <t xml:space="preserve">per </t>
    </r>
    <r>
      <rPr>
        <sz val="11"/>
        <color rgb="FFFF0000"/>
        <rFont val="Calibri (Body)"/>
      </rPr>
      <t>100</t>
    </r>
    <r>
      <rPr>
        <sz val="11"/>
        <color theme="1"/>
        <rFont val="Calibri"/>
        <family val="2"/>
        <scheme val="minor"/>
      </rPr>
      <t xml:space="preserve"> km (</t>
    </r>
    <r>
      <rPr>
        <sz val="11"/>
        <color rgb="FFFF0000"/>
        <rFont val="Calibri (Body)"/>
      </rPr>
      <t>compressor losses same for H2?, what if electrified</t>
    </r>
    <r>
      <rPr>
        <sz val="11"/>
        <color theme="1"/>
        <rFont val="Calibri"/>
        <family val="2"/>
        <scheme val="minor"/>
      </rPr>
      <t>)</t>
    </r>
  </si>
  <si>
    <t>Pipe</t>
  </si>
  <si>
    <t>Len</t>
  </si>
  <si>
    <t>Std</t>
  </si>
  <si>
    <t>Base length for cost and loss data</t>
  </si>
  <si>
    <r>
      <t>c_</t>
    </r>
    <r>
      <rPr>
        <sz val="11"/>
        <color rgb="FFFF0000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>b</t>
    </r>
  </si>
  <si>
    <t xml:space="preserve">per Gwh </t>
  </si>
  <si>
    <r>
      <t>Arc repurposing fixed cost</t>
    </r>
    <r>
      <rPr>
        <sz val="11"/>
        <color rgb="FFFF0000"/>
        <rFont val="Calibri"/>
        <family val="2"/>
        <scheme val="minor"/>
      </rPr>
      <t>, to this carrier</t>
    </r>
  </si>
  <si>
    <r>
      <t>f_r(a,e,f,y)= dat_o(</t>
    </r>
    <r>
      <rPr>
        <sz val="11"/>
        <color rgb="FF007400"/>
        <rFont val="Consolas"/>
        <family val="3"/>
      </rPr>
      <t>'RepurpArc'</t>
    </r>
    <r>
      <rPr>
        <sz val="11"/>
        <color rgb="FF000000"/>
        <rFont val="Consolas"/>
        <family val="3"/>
      </rPr>
      <t>,</t>
    </r>
    <r>
      <rPr>
        <sz val="11"/>
        <color rgb="FF007400"/>
        <rFont val="Consolas"/>
        <family val="3"/>
      </rPr>
      <t>'Fix'</t>
    </r>
    <r>
      <rPr>
        <sz val="11"/>
        <color rgb="FF000000"/>
        <rFont val="Consolas"/>
        <family val="3"/>
      </rPr>
      <t>,f)</t>
    </r>
  </si>
  <si>
    <t>Scaling representative periods</t>
  </si>
  <si>
    <t>Vola2</t>
  </si>
  <si>
    <t>Vols2</t>
  </si>
  <si>
    <t>Varies by reservoir</t>
  </si>
  <si>
    <t>LAT</t>
  </si>
  <si>
    <t>LON</t>
  </si>
  <si>
    <t>NUTS3 Name</t>
  </si>
  <si>
    <t>DZ</t>
  </si>
  <si>
    <t>ES112</t>
  </si>
  <si>
    <t>Lugo</t>
  </si>
  <si>
    <t>ES113</t>
  </si>
  <si>
    <t>Ourense</t>
  </si>
  <si>
    <t>ES114</t>
  </si>
  <si>
    <t>Pontevedra</t>
  </si>
  <si>
    <t>Asturias</t>
  </si>
  <si>
    <t>ES130</t>
  </si>
  <si>
    <t>ES13</t>
  </si>
  <si>
    <t>Cantabria</t>
  </si>
  <si>
    <t>ES220</t>
  </si>
  <si>
    <t>ES212</t>
  </si>
  <si>
    <t>Gipuzkoa</t>
  </si>
  <si>
    <t>ES230</t>
  </si>
  <si>
    <t>ES22</t>
  </si>
  <si>
    <t>Navarra</t>
  </si>
  <si>
    <t>ES23</t>
  </si>
  <si>
    <t>La Rioja</t>
  </si>
  <si>
    <t>ES241</t>
  </si>
  <si>
    <t>ES24</t>
  </si>
  <si>
    <t>Huesca</t>
  </si>
  <si>
    <t>ES242</t>
  </si>
  <si>
    <t>Teruel</t>
  </si>
  <si>
    <t>ES243</t>
  </si>
  <si>
    <t>Zaragoza</t>
  </si>
  <si>
    <t>ES300</t>
  </si>
  <si>
    <t>ES30</t>
  </si>
  <si>
    <t>Madrid</t>
  </si>
  <si>
    <t>ES411</t>
  </si>
  <si>
    <t>ES41</t>
  </si>
  <si>
    <t>ES412</t>
  </si>
  <si>
    <t>Burgos</t>
  </si>
  <si>
    <t>ES413</t>
  </si>
  <si>
    <t>ES414</t>
  </si>
  <si>
    <t>Palencia</t>
  </si>
  <si>
    <t>ES415</t>
  </si>
  <si>
    <t>Salamanca</t>
  </si>
  <si>
    <t>ES416</t>
  </si>
  <si>
    <t>Segovia</t>
  </si>
  <si>
    <t>ES417</t>
  </si>
  <si>
    <t>Soria</t>
  </si>
  <si>
    <t>ES418</t>
  </si>
  <si>
    <t>Valladolid</t>
  </si>
  <si>
    <t>ES419</t>
  </si>
  <si>
    <t>Zamora</t>
  </si>
  <si>
    <t>ES421</t>
  </si>
  <si>
    <t>ES42</t>
  </si>
  <si>
    <t>Albacete</t>
  </si>
  <si>
    <t>ES422</t>
  </si>
  <si>
    <t>Ciudad Real</t>
  </si>
  <si>
    <t>ES423</t>
  </si>
  <si>
    <t>Cuenca</t>
  </si>
  <si>
    <t>ES424</t>
  </si>
  <si>
    <t>Guadalajara</t>
  </si>
  <si>
    <t>ES425</t>
  </si>
  <si>
    <t>Toledo</t>
  </si>
  <si>
    <t>ES431</t>
  </si>
  <si>
    <t>ES43</t>
  </si>
  <si>
    <t>Badajoz</t>
  </si>
  <si>
    <t>ES432</t>
  </si>
  <si>
    <t>ES512</t>
  </si>
  <si>
    <t>Girona</t>
  </si>
  <si>
    <t>ES513</t>
  </si>
  <si>
    <t>Lleida</t>
  </si>
  <si>
    <t>ES514</t>
  </si>
  <si>
    <t>Tarragona</t>
  </si>
  <si>
    <t>ES521</t>
  </si>
  <si>
    <t>ES522</t>
  </si>
  <si>
    <t>ES531</t>
  </si>
  <si>
    <t>ES53</t>
  </si>
  <si>
    <t>Eivissa y Formentera</t>
  </si>
  <si>
    <t>ES532</t>
  </si>
  <si>
    <t>Mallorca</t>
  </si>
  <si>
    <t>ES533</t>
  </si>
  <si>
    <t>Menorca</t>
  </si>
  <si>
    <t>ES611</t>
  </si>
  <si>
    <t>ES612</t>
  </si>
  <si>
    <t>ES613</t>
  </si>
  <si>
    <t>ES614</t>
  </si>
  <si>
    <t>Granada</t>
  </si>
  <si>
    <t>ES616</t>
  </si>
  <si>
    <t>ES617</t>
  </si>
  <si>
    <t>ES618</t>
  </si>
  <si>
    <t>Sevilla</t>
  </si>
  <si>
    <t>Murcia</t>
  </si>
  <si>
    <t>ES630</t>
  </si>
  <si>
    <t>ES63</t>
  </si>
  <si>
    <t>Ceuta</t>
  </si>
  <si>
    <t>FRI1</t>
  </si>
  <si>
    <t>FRI15</t>
  </si>
  <si>
    <t>FRJ1</t>
  </si>
  <si>
    <t>FRJ15</t>
  </si>
  <si>
    <t>Pyrénées-Orientales</t>
  </si>
  <si>
    <t>FRJ21</t>
  </si>
  <si>
    <t>FRJ2</t>
  </si>
  <si>
    <t>Ariège</t>
  </si>
  <si>
    <t>FRJ23</t>
  </si>
  <si>
    <t>Haute-Garonne</t>
  </si>
  <si>
    <t>FRJ24</t>
  </si>
  <si>
    <t>FRJ26</t>
  </si>
  <si>
    <t>MAR</t>
  </si>
  <si>
    <t>MA</t>
  </si>
  <si>
    <t>Morocco</t>
  </si>
  <si>
    <t>PT111</t>
  </si>
  <si>
    <t>PT11</t>
  </si>
  <si>
    <t>Alto Minho</t>
  </si>
  <si>
    <t>PT112</t>
  </si>
  <si>
    <t>PT11A</t>
  </si>
  <si>
    <t>PT11B</t>
  </si>
  <si>
    <t>PT150</t>
  </si>
  <si>
    <t>PT15</t>
  </si>
  <si>
    <t>Algarve</t>
  </si>
  <si>
    <t>PT16B</t>
  </si>
  <si>
    <t>PT16</t>
  </si>
  <si>
    <t>Oeste</t>
  </si>
  <si>
    <t>PT16E</t>
  </si>
  <si>
    <t>PT16F</t>
  </si>
  <si>
    <t>PT16I</t>
  </si>
  <si>
    <t>PT186</t>
  </si>
  <si>
    <t>Alentejo Litoral</t>
  </si>
  <si>
    <t>PT185</t>
  </si>
  <si>
    <t>Alto Alentejo</t>
  </si>
  <si>
    <t>PT187</t>
  </si>
  <si>
    <t>Alentejo Central</t>
  </si>
  <si>
    <t>DZ000</t>
  </si>
  <si>
    <t>MA000</t>
  </si>
  <si>
    <t>AFR</t>
  </si>
  <si>
    <t>Algeria</t>
  </si>
  <si>
    <t>Hourly</t>
  </si>
  <si>
    <t>Cap</t>
  </si>
  <si>
    <t>(GWh/d)</t>
  </si>
  <si>
    <t>rate</t>
  </si>
  <si>
    <t>Row Labels</t>
  </si>
  <si>
    <t>Grand Total</t>
  </si>
  <si>
    <t>MWh/h</t>
  </si>
  <si>
    <t>Lacq Hydrogen</t>
  </si>
  <si>
    <t>Medgaz 10.5 bcm</t>
  </si>
  <si>
    <t>A Coruña</t>
  </si>
  <si>
    <t>Ávila</t>
  </si>
  <si>
    <t>León</t>
  </si>
  <si>
    <t>Cáceres</t>
  </si>
  <si>
    <t>Alicante/Alacant</t>
  </si>
  <si>
    <t>Castellón/Castelló</t>
  </si>
  <si>
    <t>Valencia/València</t>
  </si>
  <si>
    <t>Almería</t>
  </si>
  <si>
    <t>Cádiz</t>
  </si>
  <si>
    <t>Córdoba</t>
  </si>
  <si>
    <t>Jaén</t>
  </si>
  <si>
    <t>Málaga</t>
  </si>
  <si>
    <t>Pyrénées-Atlantiques</t>
  </si>
  <si>
    <t>Hautes-Pyrénées</t>
  </si>
  <si>
    <t>Cávado</t>
  </si>
  <si>
    <t>Área Metropolitana do Porto</t>
  </si>
  <si>
    <t>Alto Tâmega</t>
  </si>
  <si>
    <t>Região de Coimbra</t>
  </si>
  <si>
    <t>Região de Leiria</t>
  </si>
  <si>
    <t>Médio Tejo</t>
  </si>
  <si>
    <t>Lezíria do Tejo</t>
  </si>
  <si>
    <t>GWh/h</t>
  </si>
  <si>
    <t>GW</t>
  </si>
  <si>
    <t>Other sectors</t>
  </si>
  <si>
    <t>Power</t>
  </si>
  <si>
    <t>MAX</t>
  </si>
  <si>
    <t>MEAN</t>
  </si>
  <si>
    <t>MED</t>
  </si>
  <si>
    <t>MIN</t>
  </si>
  <si>
    <t>PT17</t>
  </si>
  <si>
    <t>Winter</t>
  </si>
  <si>
    <t>Summer</t>
  </si>
  <si>
    <t>Shoulder</t>
  </si>
  <si>
    <t>Capacity Spain-Morocco 1.2 GW</t>
  </si>
  <si>
    <t>In total, Spain sent over 868 gigawatt hours (GWh) of gas to Morocco in January 2024, </t>
  </si>
  <si>
    <t>2022: June 29 (Reuters) - Natural gas has started flowing from Spain towards Morocco through a pipeline that stopped flowing in November a</t>
  </si>
  <si>
    <t>average</t>
  </si>
  <si>
    <t>868 Gwh/d</t>
  </si>
  <si>
    <t>That is essentially max capacity</t>
  </si>
  <si>
    <t xml:space="preserve">Sep 1, 2023 — Pipeline flows from Spain to Morocco peaked at 960 GWh last month, up from 839 GWh in July. </t>
  </si>
  <si>
    <t>Morocco to cut energy ties with Spain and build regasification plants</t>
  </si>
  <si>
    <t>Now, Morocco will reportedly build its own energy infrastructure, including three LNG regasification plants, storage tanks, and pipelin</t>
  </si>
  <si>
    <t xml:space="preserve">(Statistia) Natural gas export volume in Spain 2023, by destination country. </t>
  </si>
  <si>
    <t>In 2023, Spain exported over 38.2 terawatt-hours worth of natural gas to neighboring country France.</t>
  </si>
  <si>
    <t>This was followed by Morocco – where exports amounted to 9.5 terawatt-hours</t>
  </si>
  <si>
    <t>average over the year!</t>
  </si>
  <si>
    <t>Rather do the manipulation in GAMS</t>
  </si>
  <si>
    <t>Max is in the summer!</t>
  </si>
  <si>
    <t>Cap (GCV) (GWh/d)</t>
  </si>
  <si>
    <t>Cap (NCV) (GWh/h)</t>
  </si>
  <si>
    <t>TRF</t>
  </si>
  <si>
    <t>Maghreb–Europe</t>
  </si>
  <si>
    <t>Medgaz</t>
  </si>
  <si>
    <t>NUTS3_out</t>
  </si>
  <si>
    <t>NUTS3_in</t>
  </si>
  <si>
    <t>booked_against_dir</t>
  </si>
  <si>
    <t>booked_with_dir</t>
  </si>
  <si>
    <t>diameter_mm</t>
  </si>
  <si>
    <t>est_uniDirection_perc</t>
  </si>
  <si>
    <t>is_bothDirection</t>
  </si>
  <si>
    <t>length_km</t>
  </si>
  <si>
    <t>max_cap_M_m3_per_d</t>
  </si>
  <si>
    <t>ES211</t>
  </si>
  <si>
    <t>PT170</t>
  </si>
  <si>
    <t>bidir</t>
  </si>
  <si>
    <t>Calib cost bidir</t>
  </si>
  <si>
    <t>Is bidir</t>
  </si>
  <si>
    <t>cap</t>
  </si>
  <si>
    <t>offshre</t>
  </si>
  <si>
    <t>Calib invest cost</t>
  </si>
  <si>
    <t>Calib repurp cost</t>
  </si>
  <si>
    <t>Old</t>
  </si>
  <si>
    <t>New</t>
  </si>
  <si>
    <t>opp</t>
  </si>
  <si>
    <t>Work</t>
  </si>
  <si>
    <t>Inj</t>
  </si>
  <si>
    <t>Extr</t>
  </si>
  <si>
    <t>Izaute</t>
  </si>
  <si>
    <t>Aquifer</t>
  </si>
  <si>
    <t>FRI13</t>
  </si>
  <si>
    <t>Lussagnet</t>
  </si>
  <si>
    <t>Carrico</t>
  </si>
  <si>
    <t>Salt Cavern</t>
  </si>
  <si>
    <t>Gaviota</t>
  </si>
  <si>
    <t>Depleted Field</t>
  </si>
  <si>
    <t>Marismas</t>
  </si>
  <si>
    <t>Serrablo</t>
  </si>
  <si>
    <t>Yela</t>
  </si>
  <si>
    <t>Pinasses</t>
  </si>
  <si>
    <t>W</t>
  </si>
  <si>
    <t>"North of Barcelona"</t>
  </si>
  <si>
    <t>GWh</t>
  </si>
  <si>
    <t>NUTS3</t>
  </si>
  <si>
    <t>May have multiple regasifiers in a NUTS region</t>
  </si>
  <si>
    <t>Minimum</t>
  </si>
  <si>
    <t>H2-ready</t>
  </si>
  <si>
    <t>Year</t>
  </si>
  <si>
    <t>Mass balance supply shortage</t>
  </si>
  <si>
    <t>per project</t>
  </si>
  <si>
    <t>Base Investment cost "Consider num representative day per year"</t>
  </si>
  <si>
    <t>kilometer</t>
  </si>
  <si>
    <t>A pipe of 2500 km would have ~5% loss</t>
  </si>
  <si>
    <t>Exists?</t>
  </si>
  <si>
    <t>MA00</t>
  </si>
  <si>
    <t>Gas cons share in NUTS2 region in 2020</t>
  </si>
  <si>
    <t>Rotterdam</t>
  </si>
  <si>
    <t>NL33C</t>
  </si>
  <si>
    <t>FRL04</t>
  </si>
  <si>
    <t>Fos - Marseille</t>
  </si>
  <si>
    <t>Not used at the moment</t>
  </si>
  <si>
    <t>NUTS3 shares of G consumption in NUTS2 regions in the NodesData</t>
  </si>
  <si>
    <t>Arc</t>
  </si>
  <si>
    <t>Sines-Rotterdam</t>
  </si>
  <si>
    <t>Barcelona-Marseille</t>
  </si>
  <si>
    <t>"Rotterdam"</t>
  </si>
  <si>
    <t>"Marseille"</t>
  </si>
  <si>
    <t>Do the manipulation to create scenarios in GAMS</t>
  </si>
  <si>
    <t>Reversable?</t>
  </si>
  <si>
    <t>Rev</t>
  </si>
  <si>
    <t>total length (km)</t>
  </si>
  <si>
    <t>off-shore (km)</t>
  </si>
  <si>
    <t>Calib oper tariff</t>
  </si>
  <si>
    <t>Not using years at the moment</t>
  </si>
  <si>
    <t>POW</t>
  </si>
  <si>
    <t>How is H compression powered?</t>
  </si>
  <si>
    <t>Base transport fee; tons of CO2</t>
  </si>
  <si>
    <t>per 100 km per GWh</t>
  </si>
  <si>
    <t>€/GWh/100km/yr</t>
  </si>
  <si>
    <t>TO ADD: storage loss rate</t>
  </si>
  <si>
    <t>ZA</t>
  </si>
  <si>
    <t>ZD</t>
  </si>
  <si>
    <t>ZMD</t>
  </si>
  <si>
    <t>ZMS</t>
  </si>
  <si>
    <t>ZPL</t>
  </si>
  <si>
    <t>ZPU</t>
  </si>
  <si>
    <t>Blending costs</t>
  </si>
  <si>
    <t>c_bl</t>
  </si>
  <si>
    <t>Blend</t>
  </si>
  <si>
    <t>BlendCost</t>
  </si>
  <si>
    <t>Blending upper limit</t>
  </si>
  <si>
    <t>BlendLim</t>
  </si>
  <si>
    <t>LB</t>
  </si>
  <si>
    <t>Fuel</t>
  </si>
  <si>
    <t>+</t>
  </si>
  <si>
    <t>-</t>
  </si>
  <si>
    <t>Z</t>
  </si>
  <si>
    <t>P</t>
  </si>
  <si>
    <t>LNG</t>
  </si>
  <si>
    <t>D</t>
  </si>
  <si>
    <t>N2</t>
  </si>
  <si>
    <t>Gibraltar = UK!</t>
  </si>
  <si>
    <t>Hydrogen projects</t>
  </si>
  <si>
    <t>ES611 incoming DZA, but no outgoing - have added some arcs</t>
  </si>
  <si>
    <t>Sum dmd shares</t>
  </si>
  <si>
    <t>Comment</t>
  </si>
  <si>
    <t>Only supply to ES512</t>
  </si>
  <si>
    <t>Out Conn?</t>
  </si>
  <si>
    <t>In Conn?</t>
  </si>
  <si>
    <t>Currently arcs in the data set several times for different fuels NOT POSSIBLE - Check Portugal pipelines, it's a mess</t>
  </si>
  <si>
    <t>Removed several penalty types as it may mess up the intentions</t>
  </si>
  <si>
    <t>ZD2</t>
  </si>
  <si>
    <t>NUTS2 level; this is hard-coded in the objective function so keep consistent</t>
  </si>
  <si>
    <t>Remove - no supply to Spain intended</t>
  </si>
  <si>
    <t xml:space="preserve">19 April 2024: GDXXRW utility does not (cannot) work on MacBook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</si>
</sst>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3" formatCode="_(* #,##0.00_);_(* \(#,##0.00\);_(* &quot;-&quot;??_);_(@_)"/>
    <numFmt numFmtId="164" formatCode="0.0"/>
    <numFmt numFmtId="165" formatCode="0.000"/>
    <numFmt numFmtId="166" formatCode="0.0000"/>
    <numFmt numFmtId="167" formatCode="0.0%"/>
    <numFmt numFmtId="168" formatCode="#,##0.0"/>
    <numFmt numFmtId="169" formatCode="#,##0.000"/>
    <numFmt numFmtId="170" formatCode="0E+00"/>
  </numFmts>
  <fonts count="44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1"/>
      <name val="Arial"/>
      <family val="2"/>
    </font>
    <font>
      <sz val="11"/>
      <color theme="1"/>
      <name val="Calibri"/>
      <family val="2"/>
      <charset val="238"/>
      <scheme val="minor"/>
    </font>
    <font>
      <sz val="10"/>
      <name val="Arial"/>
      <family val="2"/>
      <charset val="238"/>
    </font>
    <font>
      <sz val="11"/>
      <color indexed="8"/>
      <name val="Calibri"/>
      <family val="2"/>
      <charset val="238"/>
    </font>
    <font>
      <sz val="10"/>
      <name val="Arial"/>
      <family val="2"/>
    </font>
    <font>
      <sz val="12"/>
      <color theme="1"/>
      <name val="Calibri"/>
      <family val="2"/>
      <scheme val="minor"/>
    </font>
    <font>
      <sz val="10"/>
      <color rgb="FF202124"/>
      <name val="Arial"/>
      <family val="2"/>
    </font>
    <font>
      <sz val="10"/>
      <color rgb="FF040C28"/>
      <name val="Arial"/>
      <family val="2"/>
    </font>
    <font>
      <sz val="8.8000000000000007"/>
      <color rgb="FF000000"/>
      <name val="Arial"/>
      <family val="2"/>
    </font>
    <font>
      <b/>
      <sz val="8.8000000000000007"/>
      <color rgb="FF000000"/>
      <name val="Arial"/>
      <family val="2"/>
    </font>
    <font>
      <b/>
      <vertAlign val="superscript"/>
      <sz val="8.8000000000000007"/>
      <color rgb="FF000000"/>
      <name val="Arial"/>
      <family val="2"/>
    </font>
    <font>
      <sz val="11"/>
      <color rgb="FFFF0000"/>
      <name val="Calibri (Body)"/>
    </font>
    <font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2"/>
      <color rgb="FFFFFFFF"/>
      <name val="Calibri"/>
      <family val="2"/>
    </font>
    <font>
      <sz val="10"/>
      <color rgb="FF1F4484"/>
      <name val="Calibri"/>
      <family val="2"/>
    </font>
    <font>
      <b/>
      <sz val="10"/>
      <color rgb="FF4F6228"/>
      <name val="Calibri"/>
      <family val="2"/>
    </font>
    <font>
      <sz val="11"/>
      <color rgb="FF000000"/>
      <name val="Consolas"/>
      <family val="3"/>
    </font>
    <font>
      <sz val="11"/>
      <color rgb="FF007400"/>
      <name val="Consolas"/>
      <family val="3"/>
    </font>
    <font>
      <sz val="11"/>
      <color rgb="FF00B050"/>
      <name val="Calibri"/>
      <family val="2"/>
      <scheme val="minor"/>
    </font>
    <font>
      <sz val="10"/>
      <color theme="1"/>
      <name val="Corbel"/>
      <family val="2"/>
    </font>
    <font>
      <b/>
      <sz val="14"/>
      <color rgb="FFFF0000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FF0000"/>
      <name val="Calibri"/>
      <family val="2"/>
    </font>
    <font>
      <b/>
      <sz val="10"/>
      <color theme="1"/>
      <name val="Calibri"/>
      <family val="2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rgb="FF000000"/>
      <name val="Verdana"/>
      <family val="2"/>
    </font>
    <font>
      <b/>
      <sz val="16"/>
      <color rgb="FFFF0000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18"/>
      <color rgb="FF00B0F0"/>
      <name val="Calibri"/>
      <family val="2"/>
      <scheme val="minor"/>
    </font>
    <font>
      <sz val="1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1"/>
      <color rgb="FFFF0000"/>
      <name val="Calibri"/>
      <family val="2"/>
    </font>
  </fonts>
  <fills count="2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1F4484"/>
        <bgColor indexed="64"/>
      </patternFill>
    </fill>
    <fill>
      <patternFill patternType="solid">
        <fgColor rgb="FFD3D3D3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00FA00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rgb="FFC0C0C0"/>
      </left>
      <right/>
      <top style="medium">
        <color rgb="FFC0C0C0"/>
      </top>
      <bottom/>
      <diagonal/>
    </border>
    <border>
      <left/>
      <right/>
      <top style="medium">
        <color rgb="FFC0C0C0"/>
      </top>
      <bottom/>
      <diagonal/>
    </border>
    <border>
      <left style="medium">
        <color rgb="FFC0C0C0"/>
      </left>
      <right/>
      <top/>
      <bottom/>
      <diagonal/>
    </border>
    <border>
      <left style="medium">
        <color rgb="FFC0C0C0"/>
      </left>
      <right/>
      <top/>
      <bottom style="medium">
        <color rgb="FFC0C0C0"/>
      </bottom>
      <diagonal/>
    </border>
    <border>
      <left/>
      <right/>
      <top/>
      <bottom style="medium">
        <color rgb="FFC0C0C0"/>
      </bottom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C0C0C0"/>
      </top>
      <bottom style="medium">
        <color rgb="FFC0C0C0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1">
    <xf numFmtId="0" fontId="0" fillId="0" borderId="0"/>
    <xf numFmtId="0" fontId="3" fillId="0" borderId="0"/>
    <xf numFmtId="0" fontId="2" fillId="0" borderId="0"/>
    <xf numFmtId="0" fontId="2" fillId="0" borderId="0"/>
    <xf numFmtId="0" fontId="3" fillId="0" borderId="0"/>
    <xf numFmtId="0" fontId="5" fillId="0" borderId="0"/>
    <xf numFmtId="0" fontId="2" fillId="0" borderId="0"/>
    <xf numFmtId="0" fontId="3" fillId="0" borderId="0"/>
    <xf numFmtId="0" fontId="6" fillId="0" borderId="0"/>
    <xf numFmtId="9" fontId="7" fillId="0" borderId="0" applyFont="0" applyFill="0" applyBorder="0" applyAlignment="0" applyProtection="0"/>
    <xf numFmtId="0" fontId="8" fillId="0" borderId="0"/>
    <xf numFmtId="0" fontId="7" fillId="0" borderId="0"/>
    <xf numFmtId="0" fontId="7" fillId="0" borderId="0"/>
    <xf numFmtId="0" fontId="2" fillId="5" borderId="0">
      <alignment wrapText="1"/>
    </xf>
    <xf numFmtId="0" fontId="2" fillId="0" borderId="0">
      <alignment wrapText="1"/>
    </xf>
    <xf numFmtId="0" fontId="2" fillId="0" borderId="0">
      <alignment wrapText="1"/>
    </xf>
    <xf numFmtId="0" fontId="2" fillId="0" borderId="0"/>
    <xf numFmtId="0" fontId="9" fillId="0" borderId="0"/>
    <xf numFmtId="0" fontId="1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31"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/>
    <xf numFmtId="0" fontId="0" fillId="0" borderId="1" xfId="0" applyBorder="1"/>
    <xf numFmtId="0" fontId="0" fillId="2" borderId="0" xfId="0" applyFill="1"/>
    <xf numFmtId="0" fontId="4" fillId="0" borderId="0" xfId="0" applyFont="1" applyAlignment="1">
      <alignment horizontal="center"/>
    </xf>
    <xf numFmtId="0" fontId="4" fillId="0" borderId="0" xfId="0" applyFont="1"/>
    <xf numFmtId="0" fontId="0" fillId="2" borderId="0" xfId="0" applyFill="1" applyAlignment="1">
      <alignment horizontal="center"/>
    </xf>
    <xf numFmtId="0" fontId="0" fillId="3" borderId="0" xfId="0" applyFill="1"/>
    <xf numFmtId="0" fontId="0" fillId="3" borderId="0" xfId="0" quotePrefix="1" applyFill="1"/>
    <xf numFmtId="0" fontId="0" fillId="0" borderId="0" xfId="0" applyAlignment="1">
      <alignment horizontal="left"/>
    </xf>
    <xf numFmtId="0" fontId="0" fillId="4" borderId="0" xfId="0" applyFill="1" applyAlignment="1">
      <alignment horizontal="center"/>
    </xf>
    <xf numFmtId="164" fontId="0" fillId="0" borderId="0" xfId="0" applyNumberFormat="1" applyAlignment="1">
      <alignment horizontal="center"/>
    </xf>
    <xf numFmtId="0" fontId="0" fillId="3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13" fillId="0" borderId="0" xfId="0" applyFont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0" fontId="13" fillId="0" borderId="7" xfId="0" applyFont="1" applyBorder="1" applyAlignment="1">
      <alignment horizontal="center" vertical="center" wrapText="1"/>
    </xf>
    <xf numFmtId="0" fontId="0" fillId="6" borderId="0" xfId="0" applyFill="1" applyAlignment="1">
      <alignment horizontal="center"/>
    </xf>
    <xf numFmtId="0" fontId="1" fillId="0" borderId="0" xfId="0" applyFont="1"/>
    <xf numFmtId="0" fontId="17" fillId="0" borderId="0" xfId="0" applyFont="1"/>
    <xf numFmtId="0" fontId="4" fillId="7" borderId="0" xfId="0" applyFont="1" applyFill="1" applyAlignment="1">
      <alignment horizontal="left" vertical="top" wrapText="1"/>
    </xf>
    <xf numFmtId="0" fontId="0" fillId="7" borderId="0" xfId="0" applyFill="1" applyAlignment="1">
      <alignment horizontal="center"/>
    </xf>
    <xf numFmtId="0" fontId="4" fillId="0" borderId="0" xfId="0" applyFont="1" applyFill="1" applyAlignment="1">
      <alignment horizontal="left" vertical="top" wrapText="1"/>
    </xf>
    <xf numFmtId="0" fontId="0" fillId="0" borderId="0" xfId="0" applyFill="1" applyAlignment="1">
      <alignment horizontal="center"/>
    </xf>
    <xf numFmtId="0" fontId="4" fillId="7" borderId="0" xfId="0" applyFont="1" applyFill="1" applyAlignment="1">
      <alignment horizontal="center"/>
    </xf>
    <xf numFmtId="0" fontId="0" fillId="7" borderId="0" xfId="0" applyFill="1"/>
    <xf numFmtId="0" fontId="0" fillId="0" borderId="0" xfId="0" applyFill="1"/>
    <xf numFmtId="0" fontId="4" fillId="0" borderId="0" xfId="0" applyFont="1" applyAlignment="1">
      <alignment horizontal="left"/>
    </xf>
    <xf numFmtId="0" fontId="0" fillId="2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11" fillId="0" borderId="0" xfId="0" applyFont="1" applyAlignment="1">
      <alignment horizontal="left"/>
    </xf>
    <xf numFmtId="0" fontId="14" fillId="0" borderId="3" xfId="0" applyFont="1" applyBorder="1" applyAlignment="1">
      <alignment horizontal="left" vertical="center" wrapText="1"/>
    </xf>
    <xf numFmtId="0" fontId="13" fillId="0" borderId="5" xfId="0" applyFont="1" applyBorder="1" applyAlignment="1">
      <alignment horizontal="left" vertical="center" wrapText="1"/>
    </xf>
    <xf numFmtId="0" fontId="13" fillId="0" borderId="6" xfId="0" applyFont="1" applyBorder="1" applyAlignment="1">
      <alignment horizontal="left" vertical="center" wrapText="1"/>
    </xf>
    <xf numFmtId="0" fontId="0" fillId="0" borderId="0" xfId="0" applyBorder="1"/>
    <xf numFmtId="0" fontId="18" fillId="0" borderId="0" xfId="0" applyFont="1" applyAlignment="1">
      <alignment horizontal="center" wrapText="1"/>
    </xf>
    <xf numFmtId="0" fontId="1" fillId="0" borderId="0" xfId="0" applyFont="1" applyFill="1"/>
    <xf numFmtId="0" fontId="19" fillId="0" borderId="0" xfId="0" applyFont="1" applyAlignment="1">
      <alignment horizontal="left"/>
    </xf>
    <xf numFmtId="11" fontId="0" fillId="7" borderId="0" xfId="0" applyNumberFormat="1" applyFill="1" applyAlignment="1">
      <alignment horizontal="center"/>
    </xf>
    <xf numFmtId="0" fontId="20" fillId="8" borderId="8" xfId="0" applyFont="1" applyFill="1" applyBorder="1" applyAlignment="1">
      <alignment vertical="center"/>
    </xf>
    <xf numFmtId="0" fontId="20" fillId="8" borderId="8" xfId="0" applyFont="1" applyFill="1" applyBorder="1" applyAlignment="1">
      <alignment horizontal="center" vertical="center"/>
    </xf>
    <xf numFmtId="0" fontId="21" fillId="9" borderId="9" xfId="0" applyFont="1" applyFill="1" applyBorder="1" applyAlignment="1">
      <alignment vertical="center"/>
    </xf>
    <xf numFmtId="0" fontId="22" fillId="9" borderId="9" xfId="0" applyFont="1" applyFill="1" applyBorder="1" applyAlignment="1">
      <alignment horizontal="center" vertical="center"/>
    </xf>
    <xf numFmtId="0" fontId="21" fillId="9" borderId="9" xfId="0" applyFont="1" applyFill="1" applyBorder="1" applyAlignment="1">
      <alignment horizontal="center" vertical="center"/>
    </xf>
    <xf numFmtId="0" fontId="21" fillId="9" borderId="0" xfId="0" applyFont="1" applyFill="1" applyAlignment="1">
      <alignment vertical="center"/>
    </xf>
    <xf numFmtId="0" fontId="22" fillId="9" borderId="0" xfId="0" applyFont="1" applyFill="1" applyAlignment="1">
      <alignment horizontal="center" vertical="center"/>
    </xf>
    <xf numFmtId="0" fontId="21" fillId="9" borderId="0" xfId="0" applyFont="1" applyFill="1" applyAlignment="1">
      <alignment horizontal="center" vertical="center"/>
    </xf>
    <xf numFmtId="0" fontId="0" fillId="0" borderId="0" xfId="0" quotePrefix="1" applyAlignment="1">
      <alignment horizontal="center"/>
    </xf>
    <xf numFmtId="0" fontId="0" fillId="10" borderId="0" xfId="0" applyFill="1" applyAlignment="1">
      <alignment horizontal="center"/>
    </xf>
    <xf numFmtId="0" fontId="19" fillId="3" borderId="0" xfId="0" applyFont="1" applyFill="1" applyAlignment="1">
      <alignment horizontal="center"/>
    </xf>
    <xf numFmtId="166" fontId="17" fillId="0" borderId="0" xfId="0" applyNumberFormat="1" applyFont="1" applyAlignment="1">
      <alignment horizontal="left"/>
    </xf>
    <xf numFmtId="0" fontId="17" fillId="0" borderId="0" xfId="0" applyFont="1" applyBorder="1"/>
    <xf numFmtId="0" fontId="23" fillId="0" borderId="0" xfId="0" applyFont="1" applyAlignment="1">
      <alignment vertical="center"/>
    </xf>
    <xf numFmtId="0" fontId="0" fillId="4" borderId="0" xfId="0" applyFill="1"/>
    <xf numFmtId="0" fontId="4" fillId="4" borderId="0" xfId="0" applyFont="1" applyFill="1" applyAlignment="1">
      <alignment horizontal="center"/>
    </xf>
    <xf numFmtId="0" fontId="4" fillId="4" borderId="0" xfId="0" applyFont="1" applyFill="1"/>
    <xf numFmtId="0" fontId="4" fillId="4" borderId="0" xfId="0" applyFont="1" applyFill="1" applyAlignment="1">
      <alignment horizontal="center" vertical="top" wrapText="1"/>
    </xf>
    <xf numFmtId="0" fontId="0" fillId="12" borderId="0" xfId="0" applyFill="1" applyAlignment="1">
      <alignment horizontal="center"/>
    </xf>
    <xf numFmtId="0" fontId="0" fillId="12" borderId="0" xfId="0" applyFill="1"/>
    <xf numFmtId="11" fontId="0" fillId="12" borderId="0" xfId="0" applyNumberFormat="1" applyFill="1" applyAlignment="1"/>
    <xf numFmtId="0" fontId="25" fillId="0" borderId="0" xfId="0" applyFont="1" applyAlignment="1">
      <alignment horizontal="center"/>
    </xf>
    <xf numFmtId="2" fontId="0" fillId="4" borderId="0" xfId="0" applyNumberFormat="1" applyFill="1" applyAlignment="1">
      <alignment horizontal="center"/>
    </xf>
    <xf numFmtId="11" fontId="0" fillId="0" borderId="0" xfId="0" applyNumberFormat="1" applyFill="1" applyAlignment="1">
      <alignment horizontal="center"/>
    </xf>
    <xf numFmtId="164" fontId="0" fillId="0" borderId="0" xfId="0" applyNumberFormat="1"/>
    <xf numFmtId="0" fontId="4" fillId="13" borderId="10" xfId="0" applyFont="1" applyFill="1" applyBorder="1"/>
    <xf numFmtId="0" fontId="0" fillId="0" borderId="0" xfId="0" applyAlignment="1">
      <alignment horizontal="right"/>
    </xf>
    <xf numFmtId="0" fontId="0" fillId="11" borderId="0" xfId="0" applyFill="1" applyAlignment="1">
      <alignment horizontal="left"/>
    </xf>
    <xf numFmtId="0" fontId="0" fillId="4" borderId="0" xfId="0" applyFill="1" applyAlignment="1">
      <alignment horizontal="left"/>
    </xf>
    <xf numFmtId="164" fontId="0" fillId="11" borderId="0" xfId="0" applyNumberFormat="1" applyFill="1"/>
    <xf numFmtId="0" fontId="19" fillId="14" borderId="0" xfId="0" applyFont="1" applyFill="1" applyAlignment="1">
      <alignment horizontal="center"/>
    </xf>
    <xf numFmtId="0" fontId="0" fillId="0" borderId="0" xfId="0" applyFill="1" applyAlignment="1">
      <alignment horizontal="right"/>
    </xf>
    <xf numFmtId="1" fontId="0" fillId="0" borderId="0" xfId="0" applyNumberFormat="1" applyFill="1" applyAlignment="1">
      <alignment horizontal="right"/>
    </xf>
    <xf numFmtId="0" fontId="4" fillId="0" borderId="0" xfId="0" applyFont="1" applyFill="1" applyAlignment="1">
      <alignment horizontal="right" vertical="top" wrapText="1"/>
    </xf>
    <xf numFmtId="0" fontId="26" fillId="14" borderId="11" xfId="0" applyFont="1" applyFill="1" applyBorder="1" applyAlignment="1">
      <alignment vertical="center"/>
    </xf>
    <xf numFmtId="0" fontId="19" fillId="0" borderId="0" xfId="0" applyFont="1" applyFill="1" applyAlignment="1">
      <alignment horizontal="left" vertical="top"/>
    </xf>
    <xf numFmtId="0" fontId="19" fillId="11" borderId="0" xfId="0" applyFont="1" applyFill="1"/>
    <xf numFmtId="164" fontId="0" fillId="3" borderId="0" xfId="0" applyNumberFormat="1" applyFill="1"/>
    <xf numFmtId="164" fontId="4" fillId="3" borderId="12" xfId="0" applyNumberFormat="1" applyFont="1" applyFill="1" applyBorder="1"/>
    <xf numFmtId="164" fontId="4" fillId="0" borderId="13" xfId="0" applyNumberFormat="1" applyFont="1" applyBorder="1"/>
    <xf numFmtId="0" fontId="27" fillId="0" borderId="0" xfId="0" applyFont="1" applyAlignment="1">
      <alignment horizontal="left"/>
    </xf>
    <xf numFmtId="165" fontId="0" fillId="4" borderId="0" xfId="0" applyNumberFormat="1" applyFill="1" applyAlignment="1">
      <alignment horizontal="right"/>
    </xf>
    <xf numFmtId="165" fontId="0" fillId="14" borderId="0" xfId="0" applyNumberFormat="1" applyFill="1" applyAlignment="1">
      <alignment horizontal="right"/>
    </xf>
    <xf numFmtId="0" fontId="19" fillId="3" borderId="0" xfId="0" applyFont="1" applyFill="1" applyAlignment="1">
      <alignment horizontal="center" vertical="center"/>
    </xf>
    <xf numFmtId="165" fontId="0" fillId="0" borderId="0" xfId="0" applyNumberFormat="1" applyAlignment="1">
      <alignment horizontal="center"/>
    </xf>
    <xf numFmtId="2" fontId="0" fillId="0" borderId="0" xfId="0" applyNumberFormat="1"/>
    <xf numFmtId="0" fontId="4" fillId="7" borderId="0" xfId="0" applyFont="1" applyFill="1" applyAlignment="1">
      <alignment horizontal="left"/>
    </xf>
    <xf numFmtId="0" fontId="0" fillId="0" borderId="0" xfId="0" applyAlignment="1"/>
    <xf numFmtId="0" fontId="17" fillId="0" borderId="0" xfId="0" applyFont="1" applyAlignment="1">
      <alignment horizontal="center"/>
    </xf>
    <xf numFmtId="0" fontId="0" fillId="15" borderId="0" xfId="0" applyFill="1" applyAlignment="1">
      <alignment horizontal="center"/>
    </xf>
    <xf numFmtId="0" fontId="19" fillId="17" borderId="0" xfId="0" applyFont="1" applyFill="1" applyAlignment="1">
      <alignment horizontal="center"/>
    </xf>
    <xf numFmtId="1" fontId="0" fillId="0" borderId="0" xfId="0" applyNumberFormat="1" applyFill="1" applyAlignment="1">
      <alignment horizontal="center"/>
    </xf>
    <xf numFmtId="164" fontId="0" fillId="0" borderId="0" xfId="0" applyNumberFormat="1" applyFill="1" applyAlignment="1">
      <alignment horizontal="center"/>
    </xf>
    <xf numFmtId="0" fontId="27" fillId="0" borderId="0" xfId="0" applyFont="1" applyFill="1" applyAlignment="1">
      <alignment horizontal="left"/>
    </xf>
    <xf numFmtId="0" fontId="29" fillId="0" borderId="0" xfId="0" applyFont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29" fillId="0" borderId="0" xfId="0" applyFont="1" applyAlignment="1">
      <alignment vertical="center"/>
    </xf>
    <xf numFmtId="0" fontId="0" fillId="19" borderId="0" xfId="0" applyFill="1"/>
    <xf numFmtId="2" fontId="0" fillId="0" borderId="0" xfId="0" applyNumberFormat="1" applyAlignment="1">
      <alignment horizontal="center"/>
    </xf>
    <xf numFmtId="2" fontId="0" fillId="3" borderId="0" xfId="0" applyNumberFormat="1" applyFill="1"/>
    <xf numFmtId="164" fontId="0" fillId="3" borderId="0" xfId="0" applyNumberFormat="1" applyFill="1" applyAlignment="1">
      <alignment horizontal="center"/>
    </xf>
    <xf numFmtId="0" fontId="17" fillId="19" borderId="0" xfId="0" applyFont="1" applyFill="1"/>
    <xf numFmtId="0" fontId="31" fillId="18" borderId="0" xfId="0" applyFont="1" applyFill="1" applyAlignment="1">
      <alignment horizontal="center" vertical="center" wrapText="1"/>
    </xf>
    <xf numFmtId="0" fontId="32" fillId="0" borderId="0" xfId="0" applyFont="1"/>
    <xf numFmtId="0" fontId="32" fillId="0" borderId="0" xfId="0" applyFont="1" applyAlignment="1">
      <alignment horizontal="center"/>
    </xf>
    <xf numFmtId="0" fontId="33" fillId="2" borderId="0" xfId="0" applyFont="1" applyFill="1" applyAlignment="1">
      <alignment vertical="top" wrapText="1"/>
    </xf>
    <xf numFmtId="0" fontId="32" fillId="0" borderId="0" xfId="0" applyFont="1" applyFill="1" applyAlignment="1">
      <alignment horizontal="center"/>
    </xf>
    <xf numFmtId="0" fontId="33" fillId="2" borderId="0" xfId="0" applyFont="1" applyFill="1" applyAlignment="1">
      <alignment horizontal="center" vertical="top" wrapText="1"/>
    </xf>
    <xf numFmtId="0" fontId="33" fillId="2" borderId="0" xfId="0" quotePrefix="1" applyFont="1" applyFill="1" applyAlignment="1">
      <alignment horizontal="center" vertical="top" wrapText="1"/>
    </xf>
    <xf numFmtId="0" fontId="33" fillId="2" borderId="0" xfId="0" quotePrefix="1" applyFont="1" applyFill="1" applyAlignment="1">
      <alignment vertical="top" wrapText="1"/>
    </xf>
    <xf numFmtId="2" fontId="30" fillId="0" borderId="0" xfId="0" applyNumberFormat="1" applyFont="1" applyAlignment="1">
      <alignment horizontal="center" vertical="center"/>
    </xf>
    <xf numFmtId="2" fontId="30" fillId="3" borderId="0" xfId="0" applyNumberFormat="1" applyFont="1" applyFill="1" applyAlignment="1">
      <alignment horizontal="center" vertical="center"/>
    </xf>
    <xf numFmtId="2" fontId="29" fillId="0" borderId="0" xfId="0" applyNumberFormat="1" applyFont="1" applyAlignment="1">
      <alignment horizontal="center" vertical="center"/>
    </xf>
    <xf numFmtId="0" fontId="17" fillId="3" borderId="0" xfId="0" applyFont="1" applyFill="1"/>
    <xf numFmtId="2" fontId="29" fillId="10" borderId="0" xfId="0" applyNumberFormat="1" applyFont="1" applyFill="1" applyAlignment="1">
      <alignment horizontal="center" vertical="center"/>
    </xf>
    <xf numFmtId="0" fontId="17" fillId="19" borderId="0" xfId="0" applyFont="1" applyFill="1" applyAlignment="1">
      <alignment horizontal="center"/>
    </xf>
    <xf numFmtId="0" fontId="0" fillId="19" borderId="0" xfId="0" applyFill="1" applyAlignment="1">
      <alignment horizontal="center"/>
    </xf>
    <xf numFmtId="2" fontId="29" fillId="3" borderId="0" xfId="0" applyNumberFormat="1" applyFont="1" applyFill="1" applyAlignment="1">
      <alignment horizontal="center" vertical="center"/>
    </xf>
    <xf numFmtId="2" fontId="0" fillId="3" borderId="0" xfId="0" applyNumberFormat="1" applyFill="1" applyAlignment="1">
      <alignment horizontal="center"/>
    </xf>
    <xf numFmtId="164" fontId="17" fillId="0" borderId="0" xfId="0" applyNumberFormat="1" applyFont="1"/>
    <xf numFmtId="164" fontId="17" fillId="3" borderId="0" xfId="0" applyNumberFormat="1" applyFont="1" applyFill="1"/>
    <xf numFmtId="0" fontId="4" fillId="0" borderId="0" xfId="0" applyFont="1" applyFill="1" applyAlignment="1">
      <alignment horizontal="center"/>
    </xf>
    <xf numFmtId="0" fontId="34" fillId="7" borderId="0" xfId="0" applyFont="1" applyFill="1" applyAlignment="1">
      <alignment horizontal="center" vertical="top" wrapText="1"/>
    </xf>
    <xf numFmtId="1" fontId="34" fillId="7" borderId="0" xfId="0" applyNumberFormat="1" applyFont="1" applyFill="1" applyAlignment="1">
      <alignment horizontal="center" vertical="top"/>
    </xf>
    <xf numFmtId="0" fontId="35" fillId="10" borderId="0" xfId="0" applyFont="1" applyFill="1" applyAlignment="1">
      <alignment horizontal="center" vertical="center"/>
    </xf>
    <xf numFmtId="0" fontId="36" fillId="20" borderId="14" xfId="0" applyFont="1" applyFill="1" applyBorder="1" applyAlignment="1">
      <alignment horizontal="center" vertical="center"/>
    </xf>
    <xf numFmtId="0" fontId="36" fillId="20" borderId="15" xfId="0" applyFont="1" applyFill="1" applyBorder="1" applyAlignment="1">
      <alignment horizontal="center" vertical="center"/>
    </xf>
    <xf numFmtId="0" fontId="36" fillId="20" borderId="16" xfId="0" applyFont="1" applyFill="1" applyBorder="1" applyAlignment="1">
      <alignment horizontal="center" vertical="center"/>
    </xf>
    <xf numFmtId="0" fontId="36" fillId="0" borderId="0" xfId="0" applyFont="1" applyAlignment="1">
      <alignment vertical="center"/>
    </xf>
    <xf numFmtId="0" fontId="36" fillId="0" borderId="1" xfId="0" applyFont="1" applyBorder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7" fillId="3" borderId="0" xfId="0" applyFont="1" applyFill="1" applyAlignment="1">
      <alignment vertical="center"/>
    </xf>
    <xf numFmtId="0" fontId="0" fillId="7" borderId="0" xfId="0" applyFill="1" applyAlignment="1"/>
    <xf numFmtId="2" fontId="36" fillId="0" borderId="1" xfId="0" applyNumberFormat="1" applyFont="1" applyBorder="1" applyAlignment="1">
      <alignment horizontal="center" vertical="center"/>
    </xf>
    <xf numFmtId="2" fontId="36" fillId="4" borderId="1" xfId="0" applyNumberFormat="1" applyFont="1" applyFill="1" applyBorder="1" applyAlignment="1">
      <alignment horizontal="center" vertical="center"/>
    </xf>
    <xf numFmtId="0" fontId="36" fillId="0" borderId="14" xfId="0" applyFont="1" applyBorder="1" applyAlignment="1">
      <alignment vertical="center"/>
    </xf>
    <xf numFmtId="0" fontId="36" fillId="0" borderId="15" xfId="0" applyFont="1" applyBorder="1" applyAlignment="1">
      <alignment horizontal="center" vertical="center"/>
    </xf>
    <xf numFmtId="0" fontId="36" fillId="0" borderId="15" xfId="0" applyFont="1" applyBorder="1" applyAlignment="1">
      <alignment vertical="center"/>
    </xf>
    <xf numFmtId="0" fontId="36" fillId="0" borderId="1" xfId="0" applyFont="1" applyBorder="1" applyAlignment="1">
      <alignment vertical="center"/>
    </xf>
    <xf numFmtId="0" fontId="36" fillId="0" borderId="0" xfId="0" applyFont="1" applyBorder="1" applyAlignment="1">
      <alignment horizontal="center" vertical="center"/>
    </xf>
    <xf numFmtId="0" fontId="36" fillId="0" borderId="0" xfId="0" applyFont="1" applyBorder="1" applyAlignment="1">
      <alignment vertical="center"/>
    </xf>
    <xf numFmtId="2" fontId="36" fillId="0" borderId="17" xfId="0" applyNumberFormat="1" applyFont="1" applyBorder="1" applyAlignment="1">
      <alignment horizontal="center" vertical="center"/>
    </xf>
    <xf numFmtId="2" fontId="36" fillId="0" borderId="0" xfId="0" applyNumberFormat="1" applyFont="1" applyBorder="1" applyAlignment="1">
      <alignment horizontal="center" vertical="center"/>
    </xf>
    <xf numFmtId="2" fontId="36" fillId="0" borderId="2" xfId="0" applyNumberFormat="1" applyFont="1" applyBorder="1" applyAlignment="1">
      <alignment horizontal="center" vertical="center"/>
    </xf>
    <xf numFmtId="0" fontId="36" fillId="0" borderId="18" xfId="0" applyFont="1" applyBorder="1" applyAlignment="1">
      <alignment vertical="center"/>
    </xf>
    <xf numFmtId="0" fontId="36" fillId="0" borderId="19" xfId="0" applyFont="1" applyBorder="1" applyAlignment="1">
      <alignment horizontal="center" vertical="center"/>
    </xf>
    <xf numFmtId="0" fontId="36" fillId="0" borderId="19" xfId="0" applyFont="1" applyBorder="1" applyAlignment="1">
      <alignment vertical="center"/>
    </xf>
    <xf numFmtId="0" fontId="36" fillId="3" borderId="18" xfId="0" applyFont="1" applyFill="1" applyBorder="1" applyAlignment="1">
      <alignment horizontal="center" vertical="center"/>
    </xf>
    <xf numFmtId="2" fontId="36" fillId="3" borderId="18" xfId="0" applyNumberFormat="1" applyFont="1" applyFill="1" applyBorder="1" applyAlignment="1">
      <alignment horizontal="center" vertical="center"/>
    </xf>
    <xf numFmtId="2" fontId="36" fillId="3" borderId="13" xfId="0" applyNumberFormat="1" applyFont="1" applyFill="1" applyBorder="1" applyAlignment="1">
      <alignment horizontal="center" vertical="center"/>
    </xf>
    <xf numFmtId="0" fontId="0" fillId="21" borderId="0" xfId="0" applyFill="1" applyAlignment="1">
      <alignment horizontal="center"/>
    </xf>
    <xf numFmtId="167" fontId="0" fillId="2" borderId="0" xfId="20" applyNumberFormat="1" applyFont="1" applyFill="1" applyAlignment="1">
      <alignment horizontal="center"/>
    </xf>
    <xf numFmtId="10" fontId="0" fillId="2" borderId="0" xfId="20" applyNumberFormat="1" applyFont="1" applyFill="1" applyAlignment="1">
      <alignment horizontal="center"/>
    </xf>
    <xf numFmtId="168" fontId="0" fillId="10" borderId="0" xfId="0" applyNumberFormat="1" applyFill="1" applyAlignment="1">
      <alignment horizontal="center"/>
    </xf>
    <xf numFmtId="168" fontId="0" fillId="2" borderId="0" xfId="19" applyNumberFormat="1" applyFont="1" applyFill="1" applyAlignment="1">
      <alignment horizontal="center"/>
    </xf>
    <xf numFmtId="168" fontId="17" fillId="10" borderId="0" xfId="19" applyNumberFormat="1" applyFont="1" applyFill="1" applyAlignment="1">
      <alignment horizontal="center"/>
    </xf>
    <xf numFmtId="168" fontId="0" fillId="2" borderId="0" xfId="0" applyNumberFormat="1" applyFill="1" applyAlignment="1">
      <alignment horizontal="center"/>
    </xf>
    <xf numFmtId="168" fontId="0" fillId="10" borderId="0" xfId="19" applyNumberFormat="1" applyFont="1" applyFill="1" applyAlignment="1">
      <alignment horizontal="center"/>
    </xf>
    <xf numFmtId="166" fontId="0" fillId="0" borderId="0" xfId="0" applyNumberFormat="1" applyAlignment="1">
      <alignment horizontal="left"/>
    </xf>
    <xf numFmtId="0" fontId="39" fillId="0" borderId="0" xfId="0" applyFont="1" applyFill="1" applyAlignment="1">
      <alignment horizontal="left"/>
    </xf>
    <xf numFmtId="165" fontId="17" fillId="16" borderId="19" xfId="0" applyNumberFormat="1" applyFont="1" applyFill="1" applyBorder="1" applyAlignment="1">
      <alignment horizontal="center"/>
    </xf>
    <xf numFmtId="165" fontId="17" fillId="3" borderId="19" xfId="0" applyNumberFormat="1" applyFont="1" applyFill="1" applyBorder="1" applyAlignment="1">
      <alignment horizontal="center"/>
    </xf>
    <xf numFmtId="165" fontId="17" fillId="16" borderId="20" xfId="0" applyNumberFormat="1" applyFont="1" applyFill="1" applyBorder="1" applyAlignment="1">
      <alignment horizontal="center"/>
    </xf>
    <xf numFmtId="0" fontId="17" fillId="10" borderId="14" xfId="0" applyFont="1" applyFill="1" applyBorder="1"/>
    <xf numFmtId="0" fontId="0" fillId="10" borderId="15" xfId="0" applyFill="1" applyBorder="1"/>
    <xf numFmtId="0" fontId="0" fillId="10" borderId="16" xfId="0" applyFill="1" applyBorder="1"/>
    <xf numFmtId="0" fontId="0" fillId="10" borderId="1" xfId="0" applyFill="1" applyBorder="1" applyAlignment="1">
      <alignment horizontal="left"/>
    </xf>
    <xf numFmtId="165" fontId="0" fillId="10" borderId="0" xfId="0" applyNumberFormat="1" applyFill="1" applyBorder="1" applyAlignment="1">
      <alignment horizontal="center"/>
    </xf>
    <xf numFmtId="165" fontId="0" fillId="10" borderId="2" xfId="0" applyNumberFormat="1" applyFill="1" applyBorder="1" applyAlignment="1">
      <alignment horizontal="center"/>
    </xf>
    <xf numFmtId="0" fontId="0" fillId="10" borderId="18" xfId="0" applyFill="1" applyBorder="1" applyAlignment="1">
      <alignment horizontal="left"/>
    </xf>
    <xf numFmtId="165" fontId="17" fillId="10" borderId="19" xfId="0" applyNumberFormat="1" applyFont="1" applyFill="1" applyBorder="1" applyAlignment="1">
      <alignment horizontal="center"/>
    </xf>
    <xf numFmtId="0" fontId="32" fillId="0" borderId="0" xfId="0" applyFont="1" applyAlignment="1">
      <alignment horizontal="left"/>
    </xf>
    <xf numFmtId="165" fontId="0" fillId="4" borderId="0" xfId="0" applyNumberFormat="1" applyFill="1" applyAlignment="1">
      <alignment horizontal="center"/>
    </xf>
    <xf numFmtId="165" fontId="17" fillId="4" borderId="0" xfId="0" applyNumberFormat="1" applyFont="1" applyFill="1" applyAlignment="1">
      <alignment horizontal="center"/>
    </xf>
    <xf numFmtId="0" fontId="4" fillId="4" borderId="0" xfId="0" applyFont="1" applyFill="1" applyAlignment="1">
      <alignment horizontal="center" vertical="top"/>
    </xf>
    <xf numFmtId="0" fontId="0" fillId="0" borderId="0" xfId="0" applyAlignment="1">
      <alignment horizontal="center" vertical="top"/>
    </xf>
    <xf numFmtId="2" fontId="17" fillId="0" borderId="0" xfId="0" applyNumberFormat="1" applyFont="1" applyAlignment="1">
      <alignment horizontal="center"/>
    </xf>
    <xf numFmtId="0" fontId="38" fillId="0" borderId="0" xfId="0" applyFont="1"/>
    <xf numFmtId="0" fontId="40" fillId="0" borderId="0" xfId="0" applyFont="1" applyFill="1" applyAlignment="1">
      <alignment horizontal="left"/>
    </xf>
    <xf numFmtId="0" fontId="19" fillId="0" borderId="0" xfId="0" applyFont="1" applyAlignment="1">
      <alignment horizontal="center"/>
    </xf>
    <xf numFmtId="0" fontId="4" fillId="0" borderId="0" xfId="0" applyFont="1" applyFill="1" applyAlignment="1">
      <alignment horizontal="center" vertical="top"/>
    </xf>
    <xf numFmtId="0" fontId="4" fillId="7" borderId="0" xfId="0" applyFont="1" applyFill="1" applyAlignment="1">
      <alignment vertical="top"/>
    </xf>
    <xf numFmtId="0" fontId="4" fillId="7" borderId="0" xfId="0" applyFont="1" applyFill="1" applyAlignment="1">
      <alignment horizontal="center" vertical="top"/>
    </xf>
    <xf numFmtId="0" fontId="28" fillId="18" borderId="0" xfId="0" applyFont="1" applyFill="1" applyAlignment="1">
      <alignment horizontal="center" vertical="top"/>
    </xf>
    <xf numFmtId="0" fontId="0" fillId="0" borderId="0" xfId="0" applyAlignment="1">
      <alignment vertical="top"/>
    </xf>
    <xf numFmtId="164" fontId="17" fillId="0" borderId="0" xfId="0" applyNumberFormat="1" applyFont="1" applyAlignment="1">
      <alignment horizontal="center"/>
    </xf>
    <xf numFmtId="0" fontId="30" fillId="0" borderId="0" xfId="0" applyFont="1" applyBorder="1" applyAlignment="1">
      <alignment horizontal="center" vertical="center"/>
    </xf>
    <xf numFmtId="0" fontId="30" fillId="0" borderId="19" xfId="0" applyFont="1" applyBorder="1" applyAlignment="1">
      <alignment horizontal="center" vertical="center"/>
    </xf>
    <xf numFmtId="169" fontId="0" fillId="10" borderId="0" xfId="0" applyNumberFormat="1" applyFill="1" applyAlignment="1">
      <alignment horizontal="center"/>
    </xf>
    <xf numFmtId="0" fontId="19" fillId="3" borderId="0" xfId="0" applyFont="1" applyFill="1" applyAlignment="1">
      <alignment horizontal="left"/>
    </xf>
    <xf numFmtId="0" fontId="17" fillId="3" borderId="0" xfId="0" applyFont="1" applyFill="1" applyAlignment="1">
      <alignment horizontal="center"/>
    </xf>
    <xf numFmtId="0" fontId="0" fillId="22" borderId="0" xfId="0" applyFill="1"/>
    <xf numFmtId="0" fontId="0" fillId="22" borderId="0" xfId="0" applyFill="1" applyAlignment="1">
      <alignment horizontal="center"/>
    </xf>
    <xf numFmtId="170" fontId="18" fillId="22" borderId="0" xfId="0" applyNumberFormat="1" applyFont="1" applyFill="1" applyAlignment="1">
      <alignment horizontal="center"/>
    </xf>
    <xf numFmtId="167" fontId="0" fillId="10" borderId="0" xfId="20" applyNumberFormat="1" applyFont="1" applyFill="1" applyAlignment="1">
      <alignment horizontal="center"/>
    </xf>
    <xf numFmtId="165" fontId="41" fillId="4" borderId="0" xfId="0" applyNumberFormat="1" applyFont="1" applyFill="1" applyAlignment="1">
      <alignment horizontal="center"/>
    </xf>
    <xf numFmtId="0" fontId="17" fillId="10" borderId="15" xfId="0" applyFont="1" applyFill="1" applyBorder="1" applyAlignment="1">
      <alignment horizontal="center"/>
    </xf>
    <xf numFmtId="0" fontId="0" fillId="10" borderId="0" xfId="0" applyFill="1" applyBorder="1" applyAlignment="1">
      <alignment horizontal="center"/>
    </xf>
    <xf numFmtId="0" fontId="22" fillId="4" borderId="0" xfId="0" applyFont="1" applyFill="1" applyAlignment="1">
      <alignment horizontal="center" vertical="center"/>
    </xf>
    <xf numFmtId="0" fontId="30" fillId="0" borderId="0" xfId="0" applyFont="1" applyAlignment="1">
      <alignment vertical="center"/>
    </xf>
    <xf numFmtId="0" fontId="30" fillId="3" borderId="0" xfId="0" applyFont="1" applyFill="1" applyAlignment="1">
      <alignment vertical="center"/>
    </xf>
    <xf numFmtId="2" fontId="0" fillId="0" borderId="0" xfId="0" applyNumberFormat="1" applyBorder="1"/>
    <xf numFmtId="2" fontId="0" fillId="3" borderId="0" xfId="0" applyNumberFormat="1" applyFill="1" applyBorder="1"/>
    <xf numFmtId="0" fontId="0" fillId="0" borderId="0" xfId="0" applyBorder="1" applyAlignment="1">
      <alignment horizontal="center"/>
    </xf>
    <xf numFmtId="0" fontId="4" fillId="0" borderId="0" xfId="0" applyFont="1" applyBorder="1" applyAlignment="1">
      <alignment vertical="top"/>
    </xf>
    <xf numFmtId="0" fontId="4" fillId="0" borderId="0" xfId="0" applyFont="1" applyBorder="1" applyAlignment="1">
      <alignment horizontal="center" vertical="top"/>
    </xf>
    <xf numFmtId="0" fontId="0" fillId="0" borderId="0" xfId="0" applyBorder="1" applyAlignment="1">
      <alignment vertical="top"/>
    </xf>
    <xf numFmtId="0" fontId="0" fillId="23" borderId="0" xfId="0" applyFill="1" applyBorder="1"/>
    <xf numFmtId="0" fontId="0" fillId="23" borderId="0" xfId="0" applyFill="1" applyBorder="1" applyAlignment="1">
      <alignment horizontal="center"/>
    </xf>
    <xf numFmtId="164" fontId="0" fillId="24" borderId="0" xfId="0" applyNumberFormat="1" applyFill="1" applyBorder="1" applyAlignment="1">
      <alignment horizontal="center"/>
    </xf>
    <xf numFmtId="0" fontId="4" fillId="24" borderId="0" xfId="0" applyFont="1" applyFill="1" applyBorder="1" applyAlignment="1">
      <alignment horizontal="center"/>
    </xf>
    <xf numFmtId="0" fontId="4" fillId="24" borderId="0" xfId="0" applyFont="1" applyFill="1" applyBorder="1" applyAlignment="1">
      <alignment horizontal="center" vertical="top"/>
    </xf>
    <xf numFmtId="2" fontId="0" fillId="24" borderId="0" xfId="0" applyNumberFormat="1" applyFill="1" applyBorder="1"/>
    <xf numFmtId="0" fontId="0" fillId="24" borderId="0" xfId="0" applyFill="1" applyBorder="1"/>
    <xf numFmtId="164" fontId="0" fillId="16" borderId="0" xfId="0" applyNumberFormat="1" applyFill="1" applyBorder="1" applyAlignment="1">
      <alignment horizontal="center"/>
    </xf>
    <xf numFmtId="0" fontId="4" fillId="16" borderId="0" xfId="0" applyFont="1" applyFill="1" applyBorder="1" applyAlignment="1">
      <alignment horizontal="center"/>
    </xf>
    <xf numFmtId="0" fontId="4" fillId="16" borderId="0" xfId="0" applyFont="1" applyFill="1" applyBorder="1" applyAlignment="1">
      <alignment horizontal="center" vertical="top"/>
    </xf>
    <xf numFmtId="2" fontId="0" fillId="16" borderId="0" xfId="0" applyNumberFormat="1" applyFill="1" applyBorder="1"/>
    <xf numFmtId="0" fontId="0" fillId="16" borderId="0" xfId="0" applyFill="1" applyBorder="1"/>
    <xf numFmtId="0" fontId="30" fillId="3" borderId="0" xfId="0" applyFont="1" applyFill="1" applyAlignment="1">
      <alignment horizontal="center" vertical="center"/>
    </xf>
    <xf numFmtId="165" fontId="29" fillId="0" borderId="0" xfId="0" applyNumberFormat="1" applyFont="1" applyAlignment="1">
      <alignment horizontal="center" vertical="center"/>
    </xf>
    <xf numFmtId="170" fontId="42" fillId="3" borderId="0" xfId="0" applyNumberFormat="1" applyFont="1" applyFill="1" applyAlignment="1">
      <alignment horizontal="center"/>
    </xf>
    <xf numFmtId="0" fontId="0" fillId="0" borderId="0" xfId="0" applyAlignment="1">
      <alignment horizontal="center" vertical="center" wrapText="1"/>
    </xf>
    <xf numFmtId="0" fontId="35" fillId="12" borderId="0" xfId="0" applyFont="1" applyFill="1" applyAlignment="1">
      <alignment horizontal="center" vertical="center"/>
    </xf>
    <xf numFmtId="165" fontId="19" fillId="3" borderId="0" xfId="0" applyNumberFormat="1" applyFont="1" applyFill="1" applyAlignment="1">
      <alignment horizontal="center"/>
    </xf>
    <xf numFmtId="0" fontId="43" fillId="3" borderId="0" xfId="0" applyFont="1" applyFill="1" applyAlignment="1">
      <alignment horizontal="center" vertical="center"/>
    </xf>
    <xf numFmtId="2" fontId="0" fillId="4" borderId="0" xfId="0" applyNumberFormat="1" applyFill="1" applyAlignment="1">
      <alignment horizontal="right"/>
    </xf>
    <xf numFmtId="0" fontId="0" fillId="10" borderId="0" xfId="0" applyFill="1" applyAlignment="1">
      <alignment horizontal="left"/>
    </xf>
    <xf numFmtId="0" fontId="18" fillId="0" borderId="0" xfId="0" applyFont="1"/>
    <xf numFmtId="165" fontId="19" fillId="3" borderId="0" xfId="0" applyNumberFormat="1" applyFont="1" applyFill="1" applyAlignment="1">
      <alignment horizontal="right"/>
    </xf>
    <xf numFmtId="0" fontId="19" fillId="0" borderId="0" xfId="0" applyFont="1"/>
  </cellXfs>
  <cellStyles count="21">
    <cellStyle name="Comma" xfId="19" builtinId="3"/>
    <cellStyle name="Normal" xfId="0" builtinId="0"/>
    <cellStyle name="Normál 10" xfId="11"/>
    <cellStyle name="Normal 2" xfId="4"/>
    <cellStyle name="Normal 3" xfId="5"/>
    <cellStyle name="Normal 3 6" xfId="3"/>
    <cellStyle name="Normal 4" xfId="16"/>
    <cellStyle name="Normal 5" xfId="1"/>
    <cellStyle name="Normal 5 2" xfId="2"/>
    <cellStyle name="Normal 5 2 2" xfId="6"/>
    <cellStyle name="Normal 5 2 3" xfId="7"/>
    <cellStyle name="Normal 6" xfId="17"/>
    <cellStyle name="Normál 6" xfId="12"/>
    <cellStyle name="Normal 7" xfId="18"/>
    <cellStyle name="Normál_uj_projektek_modellbe" xfId="10"/>
    <cellStyle name="Percent" xfId="20" builtinId="5"/>
    <cellStyle name="Standard 2" xfId="8"/>
    <cellStyle name="Százalék 2" xfId="9"/>
    <cellStyle name="XLConnect.Header" xfId="13"/>
    <cellStyle name="XLConnect.Numeric" xfId="15"/>
    <cellStyle name="XLConnect.String" xfId="14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FF00"/>
      <color rgb="FFFF9933"/>
      <color rgb="FFFFCC66"/>
      <color rgb="FFFF6600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267956</xdr:colOff>
      <xdr:row>5</xdr:row>
      <xdr:rowOff>12734</xdr:rowOff>
    </xdr:from>
    <xdr:to>
      <xdr:col>3</xdr:col>
      <xdr:colOff>439615</xdr:colOff>
      <xdr:row>22</xdr:row>
      <xdr:rowOff>72557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7956" y="933833"/>
          <a:ext cx="2750736" cy="319155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collaboration%20funding%20acquisition/2022.04%20iDesign/Case%20Spain/demand/Spain%20demand%20v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collaboration%20funding%20acquisition/2022.04%20iDesign/SciGRID/Spanish_NUTS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orten headers"/>
      <sheetName val="Compile"/>
      <sheetName val="pivot"/>
      <sheetName val="dmd G (2)"/>
      <sheetName val="dmd G"/>
    </sheetNames>
    <sheetDataSet>
      <sheetData sheetId="0"/>
      <sheetData sheetId="1"/>
      <sheetData sheetId="2"/>
      <sheetData sheetId="3">
        <row r="1">
          <cell r="B1" t="str">
            <v>INCL?</v>
          </cell>
          <cell r="C1" t="str">
            <v>NUTS2</v>
          </cell>
          <cell r="D1" t="str">
            <v>max</v>
          </cell>
          <cell r="E1" t="str">
            <v>max_com</v>
          </cell>
          <cell r="F1" t="str">
            <v>max_res</v>
          </cell>
          <cell r="G1" t="str">
            <v>max_ind</v>
          </cell>
          <cell r="H1" t="str">
            <v>mean</v>
          </cell>
          <cell r="I1" t="str">
            <v>NUTS2</v>
          </cell>
          <cell r="J1" t="str">
            <v>NUTS2</v>
          </cell>
        </row>
        <row r="2">
          <cell r="B2" t="str">
            <v>ES111</v>
          </cell>
          <cell r="C2" t="str">
            <v>ES11</v>
          </cell>
          <cell r="D2">
            <v>2.024</v>
          </cell>
          <cell r="E2">
            <v>0.77200000000000002</v>
          </cell>
          <cell r="F2">
            <v>0.76300000000000001</v>
          </cell>
          <cell r="G2">
            <v>0.94</v>
          </cell>
          <cell r="H2">
            <v>1.1532760131434701</v>
          </cell>
          <cell r="I2">
            <v>2.6924096385541993</v>
          </cell>
          <cell r="J2">
            <v>0.42834344247956613</v>
          </cell>
        </row>
        <row r="3">
          <cell r="B3" t="str">
            <v>ES112</v>
          </cell>
          <cell r="C3" t="str">
            <v>ES11</v>
          </cell>
          <cell r="D3">
            <v>0.56199999999999894</v>
          </cell>
          <cell r="E3">
            <v>0.193</v>
          </cell>
          <cell r="F3">
            <v>0.217</v>
          </cell>
          <cell r="G3">
            <v>0.27699999999999902</v>
          </cell>
          <cell r="H3">
            <v>0.34169742606790798</v>
          </cell>
          <cell r="I3">
            <v>2.6924096385541993</v>
          </cell>
          <cell r="J3">
            <v>0.12691138123075377</v>
          </cell>
        </row>
        <row r="4">
          <cell r="B4" t="str">
            <v>ES113</v>
          </cell>
          <cell r="C4" t="str">
            <v>ES11</v>
          </cell>
          <cell r="D4">
            <v>0.48499999999999999</v>
          </cell>
          <cell r="E4">
            <v>0.159</v>
          </cell>
          <cell r="F4">
            <v>0.19600000000000001</v>
          </cell>
          <cell r="G4">
            <v>0.23899999999999999</v>
          </cell>
          <cell r="H4">
            <v>0.29169660460021801</v>
          </cell>
          <cell r="I4">
            <v>2.6924096385541993</v>
          </cell>
          <cell r="J4">
            <v>0.10834035074872803</v>
          </cell>
        </row>
        <row r="5">
          <cell r="B5" t="str">
            <v>ES114</v>
          </cell>
          <cell r="C5" t="str">
            <v>ES11</v>
          </cell>
          <cell r="D5">
            <v>1.6639999999999999</v>
          </cell>
          <cell r="E5">
            <v>0.62</v>
          </cell>
          <cell r="F5">
            <v>0.63800000000000001</v>
          </cell>
          <cell r="G5">
            <v>0.71399999999999997</v>
          </cell>
          <cell r="H5">
            <v>0.90573959474260302</v>
          </cell>
          <cell r="I5">
            <v>2.6924096385541993</v>
          </cell>
          <cell r="J5">
            <v>0.33640482554095197</v>
          </cell>
        </row>
        <row r="6">
          <cell r="B6" t="str">
            <v>ES120</v>
          </cell>
          <cell r="C6" t="str">
            <v>ES12</v>
          </cell>
          <cell r="D6">
            <v>2.274</v>
          </cell>
          <cell r="E6">
            <v>0.60699999999999998</v>
          </cell>
          <cell r="F6">
            <v>1.6119999999999901</v>
          </cell>
          <cell r="G6">
            <v>0.69699999999999995</v>
          </cell>
          <cell r="H6">
            <v>1.1365643483023</v>
          </cell>
          <cell r="I6">
            <v>1.1365643483023</v>
          </cell>
          <cell r="J6">
            <v>1</v>
          </cell>
        </row>
        <row r="7">
          <cell r="B7" t="str">
            <v>ES130</v>
          </cell>
          <cell r="C7" t="str">
            <v>ES13</v>
          </cell>
          <cell r="D7">
            <v>1.9769999999999901</v>
          </cell>
          <cell r="E7">
            <v>0.371</v>
          </cell>
          <cell r="F7">
            <v>1.575</v>
          </cell>
          <cell r="G7">
            <v>0.45100000000000001</v>
          </cell>
          <cell r="H7">
            <v>0.83700520262868905</v>
          </cell>
          <cell r="I7">
            <v>0.83700520262868905</v>
          </cell>
          <cell r="J7">
            <v>1</v>
          </cell>
        </row>
        <row r="8">
          <cell r="B8" t="str">
            <v>ES212</v>
          </cell>
          <cell r="C8" t="str">
            <v>ES21</v>
          </cell>
          <cell r="D8">
            <v>1.38</v>
          </cell>
          <cell r="E8">
            <v>0.51200000000000001</v>
          </cell>
          <cell r="F8">
            <v>0.49299999999999999</v>
          </cell>
          <cell r="G8">
            <v>0.59599999999999997</v>
          </cell>
          <cell r="H8">
            <v>0.73630996714129304</v>
          </cell>
          <cell r="I8">
            <v>0.73630996714129304</v>
          </cell>
          <cell r="J8">
            <v>1</v>
          </cell>
        </row>
        <row r="9">
          <cell r="B9" t="str">
            <v>ES220</v>
          </cell>
          <cell r="C9" t="str">
            <v>ES22</v>
          </cell>
          <cell r="D9">
            <v>2.9050000000000002</v>
          </cell>
          <cell r="E9">
            <v>0.65399999999999991</v>
          </cell>
          <cell r="F9">
            <v>1.7010000000000001</v>
          </cell>
          <cell r="G9">
            <v>1.0249999999999999</v>
          </cell>
          <cell r="H9">
            <v>1.4153647316538889</v>
          </cell>
          <cell r="I9">
            <v>1.4153647316538889</v>
          </cell>
          <cell r="J9">
            <v>1</v>
          </cell>
        </row>
        <row r="10">
          <cell r="B10" t="str">
            <v>ES230</v>
          </cell>
          <cell r="C10" t="str">
            <v>ES23</v>
          </cell>
          <cell r="D10">
            <v>3.8569999999999998</v>
          </cell>
          <cell r="E10">
            <v>1.0209999999999999</v>
          </cell>
          <cell r="F10">
            <v>2.262</v>
          </cell>
          <cell r="G10">
            <v>1.2770000000000001</v>
          </cell>
          <cell r="H10">
            <v>1.843942771084335</v>
          </cell>
          <cell r="I10">
            <v>1.843942771084335</v>
          </cell>
          <cell r="J10">
            <v>1</v>
          </cell>
        </row>
        <row r="11">
          <cell r="B11" t="str">
            <v>ES241</v>
          </cell>
          <cell r="C11" t="str">
            <v>ES24</v>
          </cell>
          <cell r="D11">
            <v>0.52</v>
          </cell>
          <cell r="E11">
            <v>0.152</v>
          </cell>
          <cell r="F11">
            <v>0.248</v>
          </cell>
          <cell r="G11">
            <v>0.19500000000000001</v>
          </cell>
          <cell r="H11">
            <v>0.27930613362541001</v>
          </cell>
          <cell r="I11">
            <v>1.5853962212486312</v>
          </cell>
          <cell r="J11">
            <v>0.1761743404468526</v>
          </cell>
        </row>
        <row r="12">
          <cell r="B12" t="str">
            <v>ES242</v>
          </cell>
          <cell r="C12" t="str">
            <v>ES24</v>
          </cell>
          <cell r="D12">
            <v>0.32099999999999901</v>
          </cell>
          <cell r="E12">
            <v>8.5000000000000006E-2</v>
          </cell>
          <cell r="F12">
            <v>0.16600000000000001</v>
          </cell>
          <cell r="G12">
            <v>0.114</v>
          </cell>
          <cell r="H12">
            <v>0.164615005476451</v>
          </cell>
          <cell r="I12">
            <v>1.5853962212486312</v>
          </cell>
          <cell r="J12">
            <v>0.10383209147982136</v>
          </cell>
        </row>
        <row r="13">
          <cell r="B13" t="str">
            <v>ES243</v>
          </cell>
          <cell r="C13" t="str">
            <v>ES24</v>
          </cell>
          <cell r="D13">
            <v>2.331</v>
          </cell>
          <cell r="E13">
            <v>0.755</v>
          </cell>
          <cell r="F13">
            <v>1.0720000000000001</v>
          </cell>
          <cell r="G13">
            <v>0.79900000000000004</v>
          </cell>
          <cell r="H13">
            <v>1.1414750821467701</v>
          </cell>
          <cell r="I13">
            <v>1.5853962212486312</v>
          </cell>
          <cell r="J13">
            <v>0.71999356807332593</v>
          </cell>
        </row>
        <row r="14">
          <cell r="B14" t="str">
            <v>ES300</v>
          </cell>
          <cell r="C14" t="str">
            <v>ES30</v>
          </cell>
          <cell r="D14">
            <v>9.3659999999999997</v>
          </cell>
          <cell r="E14">
            <v>5.6420000000000003</v>
          </cell>
          <cell r="F14">
            <v>2.0939999999999999</v>
          </cell>
          <cell r="G14">
            <v>2.9260000000000002</v>
          </cell>
          <cell r="H14">
            <v>4.4350449069003597</v>
          </cell>
          <cell r="I14">
            <v>4.4350449069003597</v>
          </cell>
          <cell r="J14">
            <v>1</v>
          </cell>
        </row>
        <row r="15">
          <cell r="B15" t="str">
            <v>ES411</v>
          </cell>
          <cell r="C15" t="str">
            <v>ES41</v>
          </cell>
          <cell r="D15">
            <v>0.255</v>
          </cell>
          <cell r="E15">
            <v>7.9000000000000001E-2</v>
          </cell>
          <cell r="F15">
            <v>0.113</v>
          </cell>
          <cell r="G15">
            <v>0.115</v>
          </cell>
          <cell r="H15">
            <v>0.151627875136912</v>
          </cell>
          <cell r="I15">
            <v>1.9508209200438134</v>
          </cell>
          <cell r="J15">
            <v>7.7725163585751683E-2</v>
          </cell>
        </row>
        <row r="16">
          <cell r="B16" t="str">
            <v>ES412</v>
          </cell>
          <cell r="C16" t="str">
            <v>ES41</v>
          </cell>
          <cell r="D16">
            <v>0.70099999999999996</v>
          </cell>
          <cell r="E16">
            <v>0.24199999999999999</v>
          </cell>
          <cell r="F16">
            <v>0.24099999999999999</v>
          </cell>
          <cell r="G16">
            <v>0.35099999999999998</v>
          </cell>
          <cell r="H16">
            <v>0.42805585980284699</v>
          </cell>
          <cell r="I16">
            <v>1.9508209200438134</v>
          </cell>
          <cell r="J16">
            <v>0.21942345163759744</v>
          </cell>
        </row>
        <row r="17">
          <cell r="B17" t="str">
            <v>ES413</v>
          </cell>
          <cell r="C17" t="str">
            <v>ES41</v>
          </cell>
          <cell r="D17">
            <v>0.68899999999999995</v>
          </cell>
          <cell r="E17">
            <v>0.20699999999999999</v>
          </cell>
          <cell r="F17">
            <v>0.29699999999999999</v>
          </cell>
          <cell r="G17">
            <v>0.35299999999999998</v>
          </cell>
          <cell r="H17">
            <v>0.45149917853231097</v>
          </cell>
          <cell r="I17">
            <v>1.9508209200438134</v>
          </cell>
          <cell r="J17">
            <v>0.23144060733271754</v>
          </cell>
        </row>
        <row r="18">
          <cell r="B18" t="str">
            <v>ES414</v>
          </cell>
          <cell r="C18" t="str">
            <v>ES41</v>
          </cell>
          <cell r="D18">
            <v>0.29099999999999998</v>
          </cell>
          <cell r="E18">
            <v>9.6000000000000002E-2</v>
          </cell>
          <cell r="F18">
            <v>0.106</v>
          </cell>
          <cell r="G18">
            <v>0.14599999999999999</v>
          </cell>
          <cell r="H18">
            <v>0.180286418400875</v>
          </cell>
          <cell r="I18">
            <v>1.9508209200438134</v>
          </cell>
          <cell r="J18">
            <v>9.2415667962401166E-2</v>
          </cell>
        </row>
        <row r="19">
          <cell r="B19" t="str">
            <v>ES415</v>
          </cell>
          <cell r="C19" t="str">
            <v>ES41</v>
          </cell>
          <cell r="D19">
            <v>0.55499999999999905</v>
          </cell>
          <cell r="E19">
            <v>0.182</v>
          </cell>
          <cell r="F19">
            <v>0.22899999999999901</v>
          </cell>
          <cell r="G19">
            <v>0.23399999999999899</v>
          </cell>
          <cell r="H19">
            <v>0.31329983570646402</v>
          </cell>
          <cell r="I19">
            <v>1.9508209200438134</v>
          </cell>
          <cell r="J19">
            <v>0.16059897271320406</v>
          </cell>
        </row>
        <row r="20">
          <cell r="B20" t="str">
            <v>ES416</v>
          </cell>
          <cell r="C20" t="str">
            <v>ES41</v>
          </cell>
          <cell r="D20">
            <v>0.26900000000000002</v>
          </cell>
          <cell r="E20">
            <v>8.6999999999999994E-2</v>
          </cell>
          <cell r="F20">
            <v>0.109</v>
          </cell>
          <cell r="G20">
            <v>0.124</v>
          </cell>
          <cell r="H20">
            <v>0.15967250821467699</v>
          </cell>
          <cell r="I20">
            <v>1.9508209200438134</v>
          </cell>
          <cell r="J20">
            <v>8.1848880424703938E-2</v>
          </cell>
        </row>
        <row r="21">
          <cell r="B21" t="str">
            <v>ES417</v>
          </cell>
          <cell r="C21" t="str">
            <v>ES41</v>
          </cell>
          <cell r="D21">
            <v>0.16500000000000001</v>
          </cell>
          <cell r="E21">
            <v>5.5E-2</v>
          </cell>
          <cell r="F21">
            <v>6.0999999999999999E-2</v>
          </cell>
          <cell r="G21">
            <v>0.08</v>
          </cell>
          <cell r="H21">
            <v>9.9065169769989303E-2</v>
          </cell>
          <cell r="I21">
            <v>1.9508209200438134</v>
          </cell>
          <cell r="J21">
            <v>5.0781273028261562E-2</v>
          </cell>
        </row>
        <row r="22">
          <cell r="B22" t="str">
            <v>ES419</v>
          </cell>
          <cell r="C22" t="str">
            <v>ES41</v>
          </cell>
          <cell r="D22">
            <v>0.28399999999999997</v>
          </cell>
          <cell r="E22">
            <v>8.8999999999999996E-2</v>
          </cell>
          <cell r="F22">
            <v>0.128</v>
          </cell>
          <cell r="G22">
            <v>0.13200000000000001</v>
          </cell>
          <cell r="H22">
            <v>0.16731407447973801</v>
          </cell>
          <cell r="I22">
            <v>1.9508209200438134</v>
          </cell>
          <cell r="J22">
            <v>8.5765983315362601E-2</v>
          </cell>
        </row>
        <row r="23">
          <cell r="B23" t="str">
            <v>ES421</v>
          </cell>
          <cell r="C23" t="str">
            <v>ES42</v>
          </cell>
          <cell r="D23">
            <v>0.82199999999999995</v>
          </cell>
          <cell r="E23">
            <v>0.27800000000000002</v>
          </cell>
          <cell r="F23">
            <v>0.35599999999999998</v>
          </cell>
          <cell r="G23">
            <v>0.307</v>
          </cell>
          <cell r="H23">
            <v>0.405125410733844</v>
          </cell>
          <cell r="I23">
            <v>2.1038228368017622</v>
          </cell>
          <cell r="J23">
            <v>0.19256631482797137</v>
          </cell>
        </row>
        <row r="24">
          <cell r="B24" t="str">
            <v>ES422</v>
          </cell>
          <cell r="C24" t="str">
            <v>ES42</v>
          </cell>
          <cell r="D24">
            <v>1.0779999999999901</v>
          </cell>
          <cell r="E24">
            <v>0.36799999999999999</v>
          </cell>
          <cell r="F24">
            <v>0.496</v>
          </cell>
          <cell r="G24">
            <v>0.41399999999999998</v>
          </cell>
          <cell r="H24">
            <v>0.54051286966045597</v>
          </cell>
          <cell r="I24">
            <v>2.1038228368017622</v>
          </cell>
          <cell r="J24">
            <v>0.25691938513327733</v>
          </cell>
        </row>
        <row r="25">
          <cell r="B25" t="str">
            <v>ES423</v>
          </cell>
          <cell r="C25" t="str">
            <v>ES42</v>
          </cell>
          <cell r="D25">
            <v>0.43099999999999999</v>
          </cell>
          <cell r="E25">
            <v>0.14000000000000001</v>
          </cell>
          <cell r="F25">
            <v>0.17499999999999999</v>
          </cell>
          <cell r="G25">
            <v>0.18</v>
          </cell>
          <cell r="H25">
            <v>0.23152792990142401</v>
          </cell>
          <cell r="I25">
            <v>2.1038228368017622</v>
          </cell>
          <cell r="J25">
            <v>0.11005105841202555</v>
          </cell>
        </row>
        <row r="26">
          <cell r="B26" t="str">
            <v>ES424</v>
          </cell>
          <cell r="C26" t="str">
            <v>ES42</v>
          </cell>
          <cell r="D26">
            <v>0.45600000000000002</v>
          </cell>
          <cell r="E26">
            <v>0.13900000000000001</v>
          </cell>
          <cell r="F26">
            <v>0.19899999999999901</v>
          </cell>
          <cell r="G26">
            <v>0.20100000000000001</v>
          </cell>
          <cell r="H26">
            <v>0.26024370208105302</v>
          </cell>
          <cell r="I26">
            <v>2.1038228368017622</v>
          </cell>
          <cell r="J26">
            <v>0.12370038842085976</v>
          </cell>
        </row>
        <row r="27">
          <cell r="B27" t="str">
            <v>ES425</v>
          </cell>
          <cell r="C27" t="str">
            <v>ES42</v>
          </cell>
          <cell r="D27">
            <v>1.3169999999999999</v>
          </cell>
          <cell r="E27">
            <v>0.42299999999999999</v>
          </cell>
          <cell r="F27">
            <v>0.65799999999999903</v>
          </cell>
          <cell r="G27">
            <v>0.49199999999999999</v>
          </cell>
          <cell r="H27">
            <v>0.66641292442498501</v>
          </cell>
          <cell r="I27">
            <v>2.1038228368017622</v>
          </cell>
          <cell r="J27">
            <v>0.31676285320586595</v>
          </cell>
        </row>
        <row r="28">
          <cell r="B28" t="str">
            <v>ES431</v>
          </cell>
          <cell r="C28" t="str">
            <v>ES43</v>
          </cell>
          <cell r="D28">
            <v>1.85</v>
          </cell>
          <cell r="E28">
            <v>0.48499999999999999</v>
          </cell>
          <cell r="F28">
            <v>1.3779999999999999</v>
          </cell>
          <cell r="G28">
            <v>0.44500000000000001</v>
          </cell>
          <cell r="H28">
            <v>0.72282886089814502</v>
          </cell>
          <cell r="I28">
            <v>1.1661919496166551</v>
          </cell>
          <cell r="J28">
            <v>0.61981979993580805</v>
          </cell>
        </row>
        <row r="29">
          <cell r="B29" t="str">
            <v>ES432</v>
          </cell>
          <cell r="C29" t="str">
            <v>ES43</v>
          </cell>
          <cell r="D29">
            <v>1.038</v>
          </cell>
          <cell r="E29">
            <v>0.29099999999999998</v>
          </cell>
          <cell r="F29">
            <v>0.73</v>
          </cell>
          <cell r="G29">
            <v>0.28299999999999997</v>
          </cell>
          <cell r="H29">
            <v>0.44336308871850999</v>
          </cell>
          <cell r="I29">
            <v>1.1661919496166551</v>
          </cell>
          <cell r="J29">
            <v>0.38018020006419195</v>
          </cell>
        </row>
        <row r="30">
          <cell r="B30" t="str">
            <v>ES511</v>
          </cell>
          <cell r="C30" t="str">
            <v>ES51</v>
          </cell>
          <cell r="D30">
            <v>8.8339999999999996</v>
          </cell>
          <cell r="E30">
            <v>3.8580000000000001</v>
          </cell>
          <cell r="F30">
            <v>1.5759999999999901</v>
          </cell>
          <cell r="G30">
            <v>4.2130000000000001</v>
          </cell>
          <cell r="H30">
            <v>4.9921744249725597</v>
          </cell>
          <cell r="I30">
            <v>6.7752784775464931</v>
          </cell>
          <cell r="J30">
            <v>0.73682202753979753</v>
          </cell>
        </row>
        <row r="31">
          <cell r="B31" t="str">
            <v>ES512</v>
          </cell>
          <cell r="C31" t="str">
            <v>ES51</v>
          </cell>
          <cell r="D31">
            <v>1.27</v>
          </cell>
          <cell r="E31">
            <v>0.58899999999999997</v>
          </cell>
          <cell r="F31">
            <v>0.248</v>
          </cell>
          <cell r="G31">
            <v>0.55700000000000005</v>
          </cell>
          <cell r="H31">
            <v>0.66280585980285001</v>
          </cell>
          <cell r="I31">
            <v>6.7752784775464931</v>
          </cell>
          <cell r="J31">
            <v>9.7827102162577007E-2</v>
          </cell>
        </row>
        <row r="32">
          <cell r="B32" t="str">
            <v>ES513</v>
          </cell>
          <cell r="C32" t="str">
            <v>ES51</v>
          </cell>
          <cell r="D32">
            <v>0.64500000000000002</v>
          </cell>
          <cell r="E32">
            <v>0.28299999999999997</v>
          </cell>
          <cell r="F32">
            <v>0.13</v>
          </cell>
          <cell r="G32">
            <v>0.35299999999999998</v>
          </cell>
          <cell r="H32">
            <v>0.39796166484117901</v>
          </cell>
          <cell r="I32">
            <v>6.7752784775464931</v>
          </cell>
          <cell r="J32">
            <v>5.8737314807064789E-2</v>
          </cell>
        </row>
        <row r="33">
          <cell r="B33" t="str">
            <v>ES514</v>
          </cell>
          <cell r="C33" t="str">
            <v>ES51</v>
          </cell>
          <cell r="D33">
            <v>1.504</v>
          </cell>
          <cell r="E33">
            <v>0.78799999999999903</v>
          </cell>
          <cell r="F33">
            <v>0.27800000000000002</v>
          </cell>
          <cell r="G33">
            <v>0.60299999999999998</v>
          </cell>
          <cell r="H33">
            <v>0.72233652792990499</v>
          </cell>
          <cell r="I33">
            <v>6.7752784775464931</v>
          </cell>
          <cell r="J33">
            <v>0.10661355549056074</v>
          </cell>
        </row>
        <row r="34">
          <cell r="B34" t="str">
            <v>ES521</v>
          </cell>
          <cell r="C34" t="str">
            <v>ES52</v>
          </cell>
          <cell r="D34">
            <v>3.4129999999999998</v>
          </cell>
          <cell r="E34">
            <v>1.919</v>
          </cell>
          <cell r="F34">
            <v>0.85199999999999998</v>
          </cell>
          <cell r="G34">
            <v>1.07</v>
          </cell>
          <cell r="H34">
            <v>1.40745700985761</v>
          </cell>
          <cell r="I34">
            <v>4.2617064622124818</v>
          </cell>
          <cell r="J34">
            <v>0.33025667589666019</v>
          </cell>
        </row>
        <row r="35">
          <cell r="B35" t="str">
            <v>ES522</v>
          </cell>
          <cell r="C35" t="str">
            <v>ES52</v>
          </cell>
          <cell r="D35">
            <v>1.206</v>
          </cell>
          <cell r="E35">
            <v>0.58299999999999996</v>
          </cell>
          <cell r="F35">
            <v>0.25800000000000001</v>
          </cell>
          <cell r="G35">
            <v>0.46200000000000002</v>
          </cell>
          <cell r="H35">
            <v>0.56792524644031195</v>
          </cell>
          <cell r="I35">
            <v>4.2617064622124818</v>
          </cell>
          <cell r="J35">
            <v>0.13326240356438609</v>
          </cell>
        </row>
        <row r="36">
          <cell r="B36" t="str">
            <v>ES523</v>
          </cell>
          <cell r="C36" t="str">
            <v>ES52</v>
          </cell>
          <cell r="D36">
            <v>4.78</v>
          </cell>
          <cell r="E36">
            <v>2.3330000000000002</v>
          </cell>
          <cell r="F36">
            <v>1.0269999999999999</v>
          </cell>
          <cell r="G36">
            <v>1.859</v>
          </cell>
          <cell r="H36">
            <v>2.2863242059145601</v>
          </cell>
          <cell r="I36">
            <v>4.2617064622124818</v>
          </cell>
          <cell r="J36">
            <v>0.53648092053895369</v>
          </cell>
        </row>
        <row r="37">
          <cell r="B37" t="str">
            <v>ES531</v>
          </cell>
          <cell r="C37" t="str">
            <v>ES53</v>
          </cell>
          <cell r="D37">
            <v>1.0609999999999999</v>
          </cell>
          <cell r="E37">
            <v>0.55899999999999905</v>
          </cell>
          <cell r="F37">
            <v>0.52100000000000002</v>
          </cell>
          <cell r="G37">
            <v>8.1000000000000003E-2</v>
          </cell>
          <cell r="H37">
            <v>0.15573959474260701</v>
          </cell>
          <cell r="I37">
            <v>1.0686601861993519</v>
          </cell>
          <cell r="J37">
            <v>0.1457335051439399</v>
          </cell>
        </row>
        <row r="38">
          <cell r="B38" t="str">
            <v>ES532</v>
          </cell>
          <cell r="C38" t="str">
            <v>ES53</v>
          </cell>
          <cell r="D38">
            <v>3.8969999999999998</v>
          </cell>
          <cell r="E38">
            <v>1.972</v>
          </cell>
          <cell r="F38">
            <v>1.845</v>
          </cell>
          <cell r="G38">
            <v>0.498</v>
          </cell>
          <cell r="H38">
            <v>0.91292059145674498</v>
          </cell>
          <cell r="I38">
            <v>1.0686601861993519</v>
          </cell>
          <cell r="J38">
            <v>0.85426649485606021</v>
          </cell>
        </row>
        <row r="39">
          <cell r="B39" t="str">
            <v>ES533</v>
          </cell>
          <cell r="C39" t="str">
            <v>ES53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1.0686601861993519</v>
          </cell>
          <cell r="J39">
            <v>0</v>
          </cell>
        </row>
        <row r="40">
          <cell r="B40" t="str">
            <v>ES611</v>
          </cell>
          <cell r="C40" t="str">
            <v>ES61</v>
          </cell>
          <cell r="D40">
            <v>1.238</v>
          </cell>
          <cell r="E40">
            <v>0.70499999999999996</v>
          </cell>
          <cell r="F40">
            <v>0.24199999999999999</v>
          </cell>
          <cell r="G40">
            <v>0.41499999999999998</v>
          </cell>
          <cell r="H40">
            <v>0.50433871851040002</v>
          </cell>
          <cell r="I40">
            <v>5.7235802300109571</v>
          </cell>
          <cell r="J40">
            <v>8.8115951597211126E-2</v>
          </cell>
        </row>
        <row r="41">
          <cell r="B41" t="str">
            <v>ES612</v>
          </cell>
          <cell r="C41" t="str">
            <v>ES61</v>
          </cell>
          <cell r="D41">
            <v>2.4249999999999998</v>
          </cell>
          <cell r="E41">
            <v>1.548</v>
          </cell>
          <cell r="F41">
            <v>0.52100000000000002</v>
          </cell>
          <cell r="G41">
            <v>0.58099999999999996</v>
          </cell>
          <cell r="H41">
            <v>0.80944550930996095</v>
          </cell>
          <cell r="I41">
            <v>5.7235802300109571</v>
          </cell>
          <cell r="J41">
            <v>0.1414229340344918</v>
          </cell>
        </row>
        <row r="42">
          <cell r="B42" t="str">
            <v>ES613</v>
          </cell>
          <cell r="C42" t="str">
            <v>ES61</v>
          </cell>
          <cell r="D42">
            <v>1.175</v>
          </cell>
          <cell r="E42">
            <v>0.64700000000000002</v>
          </cell>
          <cell r="F42">
            <v>0.27800000000000002</v>
          </cell>
          <cell r="G42">
            <v>0.39100000000000001</v>
          </cell>
          <cell r="H42">
            <v>0.52155914567361195</v>
          </cell>
          <cell r="I42">
            <v>5.7235802300109571</v>
          </cell>
          <cell r="J42">
            <v>9.1124632610000728E-2</v>
          </cell>
        </row>
        <row r="43">
          <cell r="B43" t="str">
            <v>ES614</v>
          </cell>
          <cell r="C43" t="str">
            <v>ES61</v>
          </cell>
          <cell r="D43">
            <v>1.224</v>
          </cell>
          <cell r="E43">
            <v>0.61399999999999999</v>
          </cell>
          <cell r="F43">
            <v>0.28999999999999998</v>
          </cell>
          <cell r="G43">
            <v>0.44500000000000001</v>
          </cell>
          <cell r="H43">
            <v>0.61070208105148405</v>
          </cell>
          <cell r="I43">
            <v>5.7235802300109571</v>
          </cell>
          <cell r="J43">
            <v>0.10669931345582186</v>
          </cell>
        </row>
        <row r="44">
          <cell r="B44" t="str">
            <v>ES615</v>
          </cell>
          <cell r="C44" t="str">
            <v>ES61</v>
          </cell>
          <cell r="D44">
            <v>0.90700000000000003</v>
          </cell>
          <cell r="E44">
            <v>0.52300000000000002</v>
          </cell>
          <cell r="F44">
            <v>0.222</v>
          </cell>
          <cell r="G44">
            <v>0.32600000000000001</v>
          </cell>
          <cell r="H44">
            <v>0.36884994523548498</v>
          </cell>
          <cell r="I44">
            <v>5.7235802300109571</v>
          </cell>
          <cell r="J44">
            <v>6.4443919786685483E-2</v>
          </cell>
        </row>
        <row r="45">
          <cell r="B45" t="str">
            <v>ES616</v>
          </cell>
          <cell r="C45" t="str">
            <v>ES61</v>
          </cell>
          <cell r="D45">
            <v>0.88</v>
          </cell>
          <cell r="E45">
            <v>0.45299999999999901</v>
          </cell>
          <cell r="F45">
            <v>0.217</v>
          </cell>
          <cell r="G45">
            <v>0.30499999999999999</v>
          </cell>
          <cell r="H45">
            <v>0.41714238773275503</v>
          </cell>
          <cell r="I45">
            <v>5.7235802300109571</v>
          </cell>
          <cell r="J45">
            <v>7.2881373365837568E-2</v>
          </cell>
        </row>
        <row r="46">
          <cell r="B46" t="str">
            <v>ES617</v>
          </cell>
          <cell r="C46" t="str">
            <v>ES61</v>
          </cell>
          <cell r="D46">
            <v>2.6080000000000001</v>
          </cell>
          <cell r="E46">
            <v>1.498</v>
          </cell>
          <cell r="F46">
            <v>0.55600000000000005</v>
          </cell>
          <cell r="G46">
            <v>0.82099999999999995</v>
          </cell>
          <cell r="H46">
            <v>1.0877269989047</v>
          </cell>
          <cell r="I46">
            <v>5.7235802300109571</v>
          </cell>
          <cell r="J46">
            <v>0.19004311203699467</v>
          </cell>
        </row>
        <row r="47">
          <cell r="B47" t="str">
            <v>ES618</v>
          </cell>
          <cell r="C47" t="str">
            <v>ES61</v>
          </cell>
          <cell r="D47">
            <v>3.4809999999999999</v>
          </cell>
          <cell r="E47">
            <v>2.08</v>
          </cell>
          <cell r="F47">
            <v>0.78799999999999903</v>
          </cell>
          <cell r="G47">
            <v>1.123</v>
          </cell>
          <cell r="H47">
            <v>1.4038154435925601</v>
          </cell>
          <cell r="I47">
            <v>5.7235802300109571</v>
          </cell>
          <cell r="J47">
            <v>0.24526876311295678</v>
          </cell>
        </row>
        <row r="48">
          <cell r="B48" t="str">
            <v>ES620</v>
          </cell>
          <cell r="C48" t="str">
            <v>ES62</v>
          </cell>
          <cell r="D48">
            <v>3.9159999999999999</v>
          </cell>
          <cell r="E48">
            <v>1.4039999999999999</v>
          </cell>
          <cell r="F48">
            <v>1.86</v>
          </cell>
          <cell r="G48">
            <v>1.2</v>
          </cell>
          <cell r="H48">
            <v>1.61692880613366</v>
          </cell>
          <cell r="I48">
            <v>1.61692880613366</v>
          </cell>
          <cell r="J48">
            <v>1</v>
          </cell>
        </row>
        <row r="49">
          <cell r="B49" t="str">
            <v>FRI15</v>
          </cell>
          <cell r="C49" t="str">
            <v>FRI1</v>
          </cell>
          <cell r="D49">
            <v>2.4430000000000001</v>
          </cell>
          <cell r="E49">
            <v>0.75700000000000001</v>
          </cell>
          <cell r="F49">
            <v>1.31</v>
          </cell>
          <cell r="G49">
            <v>0.42499999999999999</v>
          </cell>
          <cell r="H49">
            <v>0.87385432639649596</v>
          </cell>
          <cell r="I49">
            <v>0.87385432639649596</v>
          </cell>
          <cell r="J49">
            <v>1</v>
          </cell>
        </row>
        <row r="50">
          <cell r="B50" t="str">
            <v>FRJ15</v>
          </cell>
          <cell r="C50" t="str">
            <v>FRJ1</v>
          </cell>
          <cell r="D50">
            <v>1.48</v>
          </cell>
          <cell r="E50">
            <v>0.35499999999999998</v>
          </cell>
          <cell r="F50">
            <v>0.99</v>
          </cell>
          <cell r="G50">
            <v>0.20199999999999901</v>
          </cell>
          <cell r="H50">
            <v>0.53784337349397704</v>
          </cell>
          <cell r="I50">
            <v>0.53784337349397704</v>
          </cell>
          <cell r="J50">
            <v>1</v>
          </cell>
        </row>
        <row r="51">
          <cell r="B51" t="str">
            <v>FRJ21</v>
          </cell>
          <cell r="C51" t="str">
            <v>FRJ2</v>
          </cell>
          <cell r="D51">
            <v>0.47699999999999998</v>
          </cell>
          <cell r="E51">
            <v>9.1999999999999998E-2</v>
          </cell>
          <cell r="F51">
            <v>0.31900000000000001</v>
          </cell>
          <cell r="G51">
            <v>7.0000000000000007E-2</v>
          </cell>
          <cell r="H51">
            <v>0.178089813800656</v>
          </cell>
          <cell r="I51">
            <v>2.574197152245314</v>
          </cell>
          <cell r="J51">
            <v>6.9182662891736635E-2</v>
          </cell>
        </row>
        <row r="52">
          <cell r="B52" t="str">
            <v>FRJ23</v>
          </cell>
          <cell r="C52" t="str">
            <v>FRJ2</v>
          </cell>
          <cell r="D52">
            <v>5.7709999999999999</v>
          </cell>
          <cell r="E52">
            <v>1.9930000000000001</v>
          </cell>
          <cell r="F52">
            <v>2.6719999999999899</v>
          </cell>
          <cell r="G52">
            <v>1.171</v>
          </cell>
          <cell r="H52">
            <v>2.1079356516976699</v>
          </cell>
          <cell r="I52">
            <v>2.574197152245314</v>
          </cell>
          <cell r="J52">
            <v>0.8188710992314816</v>
          </cell>
        </row>
        <row r="53">
          <cell r="B53" t="str">
            <v>FRJ26</v>
          </cell>
          <cell r="C53" t="str">
            <v>FRJ2</v>
          </cell>
          <cell r="D53">
            <v>0.75</v>
          </cell>
          <cell r="E53">
            <v>0.16</v>
          </cell>
          <cell r="F53">
            <v>0.47499999999999998</v>
          </cell>
          <cell r="G53">
            <v>0.122</v>
          </cell>
          <cell r="H53">
            <v>0.28817168674698801</v>
          </cell>
          <cell r="I53">
            <v>2.574197152245314</v>
          </cell>
          <cell r="J53">
            <v>0.11194623787678172</v>
          </cell>
        </row>
        <row r="54">
          <cell r="B54" t="str">
            <v>PT111</v>
          </cell>
          <cell r="C54" t="str">
            <v>PT11</v>
          </cell>
          <cell r="D54">
            <v>0.18099999999999999</v>
          </cell>
          <cell r="E54">
            <v>5.5999999999999897E-2</v>
          </cell>
          <cell r="F54">
            <v>1.9E-2</v>
          </cell>
          <cell r="G54">
            <v>0.11599999999999901</v>
          </cell>
          <cell r="H54">
            <v>0.12393455640744799</v>
          </cell>
          <cell r="I54">
            <v>1.446409090909081</v>
          </cell>
          <cell r="J54">
            <v>8.568430410621522E-2</v>
          </cell>
        </row>
        <row r="55">
          <cell r="B55" t="str">
            <v>PT112</v>
          </cell>
          <cell r="C55" t="str">
            <v>PT11</v>
          </cell>
          <cell r="D55">
            <v>0.34699999999999998</v>
          </cell>
          <cell r="E55">
            <v>0.114</v>
          </cell>
          <cell r="F55">
            <v>3.3000000000000002E-2</v>
          </cell>
          <cell r="G55">
            <v>0.221</v>
          </cell>
          <cell r="H55">
            <v>0.223772453450163</v>
          </cell>
          <cell r="I55">
            <v>1.446409090909081</v>
          </cell>
          <cell r="J55">
            <v>0.15470896502006912</v>
          </cell>
        </row>
        <row r="56">
          <cell r="B56" t="str">
            <v>PT11A</v>
          </cell>
          <cell r="C56" t="str">
            <v>PT11</v>
          </cell>
          <cell r="D56">
            <v>1.7409999999999899</v>
          </cell>
          <cell r="E56">
            <v>0.623</v>
          </cell>
          <cell r="F56">
            <v>0.13800000000000001</v>
          </cell>
          <cell r="G56">
            <v>1.075</v>
          </cell>
          <cell r="H56">
            <v>1.09870208105147</v>
          </cell>
          <cell r="I56">
            <v>1.446409090909081</v>
          </cell>
          <cell r="J56">
            <v>0.75960673087371566</v>
          </cell>
        </row>
        <row r="57">
          <cell r="B57" t="str">
            <v>PT150</v>
          </cell>
          <cell r="C57" t="str">
            <v>PT15</v>
          </cell>
          <cell r="D57">
            <v>0.47199999999999998</v>
          </cell>
          <cell r="E57">
            <v>0.27</v>
          </cell>
          <cell r="F57">
            <v>0.12</v>
          </cell>
          <cell r="G57">
            <v>0.105</v>
          </cell>
          <cell r="H57">
            <v>0.20371029572836499</v>
          </cell>
          <cell r="I57">
            <v>0.20371029572836499</v>
          </cell>
          <cell r="J57">
            <v>1</v>
          </cell>
        </row>
        <row r="58">
          <cell r="B58" t="str">
            <v>PT16B</v>
          </cell>
          <cell r="C58" t="str">
            <v>PT16</v>
          </cell>
          <cell r="D58">
            <v>0.36499999999999999</v>
          </cell>
          <cell r="E58">
            <v>0.157</v>
          </cell>
          <cell r="F58">
            <v>3.5000000000000003E-2</v>
          </cell>
          <cell r="G58">
            <v>0.17799999999999999</v>
          </cell>
          <cell r="H58">
            <v>0.20363910186199499</v>
          </cell>
          <cell r="I58">
            <v>0.81203614457830398</v>
          </cell>
          <cell r="J58">
            <v>0.25077590846371278</v>
          </cell>
        </row>
        <row r="59">
          <cell r="B59" t="str">
            <v>PT16E</v>
          </cell>
          <cell r="C59" t="str">
            <v>PT16</v>
          </cell>
          <cell r="D59">
            <v>0.436</v>
          </cell>
          <cell r="E59">
            <v>0.156</v>
          </cell>
          <cell r="F59">
            <v>4.2000000000000003E-2</v>
          </cell>
          <cell r="G59">
            <v>0.24399999999999999</v>
          </cell>
          <cell r="H59">
            <v>0.275859255202623</v>
          </cell>
          <cell r="I59">
            <v>0.81203614457830398</v>
          </cell>
          <cell r="J59">
            <v>0.33971302514604029</v>
          </cell>
        </row>
        <row r="60">
          <cell r="B60" t="str">
            <v>PT16F</v>
          </cell>
          <cell r="C60" t="str">
            <v>PT16</v>
          </cell>
          <cell r="D60">
            <v>0.32999999999999902</v>
          </cell>
          <cell r="E60">
            <v>0.13100000000000001</v>
          </cell>
          <cell r="F60">
            <v>2.79999999999999E-2</v>
          </cell>
          <cell r="G60">
            <v>0.17499999999999999</v>
          </cell>
          <cell r="H60">
            <v>0.19481297918948001</v>
          </cell>
          <cell r="I60">
            <v>0.81203614457830398</v>
          </cell>
          <cell r="J60">
            <v>0.23990678307878494</v>
          </cell>
        </row>
        <row r="61">
          <cell r="B61" t="str">
            <v>PT16I</v>
          </cell>
          <cell r="C61" t="str">
            <v>PT16</v>
          </cell>
          <cell r="D61">
            <v>0.224</v>
          </cell>
          <cell r="E61">
            <v>8.5000000000000006E-2</v>
          </cell>
          <cell r="F61">
            <v>2.3E-2</v>
          </cell>
          <cell r="G61">
            <v>0.11899999999999999</v>
          </cell>
          <cell r="H61">
            <v>0.137724808324206</v>
          </cell>
          <cell r="I61">
            <v>0.81203614457830398</v>
          </cell>
          <cell r="J61">
            <v>0.16960428331146202</v>
          </cell>
        </row>
        <row r="62">
          <cell r="B62" t="str">
            <v>PT181</v>
          </cell>
          <cell r="C62" t="str">
            <v>PT18</v>
          </cell>
          <cell r="D62">
            <v>0.13500000000000001</v>
          </cell>
          <cell r="E62">
            <v>6.4000000000000001E-2</v>
          </cell>
          <cell r="F62">
            <v>1.7999999999999999E-2</v>
          </cell>
          <cell r="G62">
            <v>5.7000000000000002E-2</v>
          </cell>
          <cell r="H62">
            <v>6.6713307776560593E-2</v>
          </cell>
          <cell r="I62">
            <v>0.26659173055859658</v>
          </cell>
          <cell r="J62">
            <v>0.25024522567438406</v>
          </cell>
        </row>
        <row r="63">
          <cell r="B63" t="str">
            <v>PT185</v>
          </cell>
          <cell r="C63" t="str">
            <v>PT18</v>
          </cell>
          <cell r="D63">
            <v>0.223</v>
          </cell>
          <cell r="E63">
            <v>9.5000000000000001E-2</v>
          </cell>
          <cell r="F63">
            <v>4.4999999999999998E-2</v>
          </cell>
          <cell r="G63">
            <v>8.8999999999999996E-2</v>
          </cell>
          <cell r="H63">
            <v>0.11968291347207</v>
          </cell>
          <cell r="I63">
            <v>0.26659173055859658</v>
          </cell>
          <cell r="J63">
            <v>0.44893708151147554</v>
          </cell>
        </row>
        <row r="64">
          <cell r="B64" t="str">
            <v>PT186</v>
          </cell>
          <cell r="C64" t="str">
            <v>PT18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0.26659173055859658</v>
          </cell>
          <cell r="J64">
            <v>0</v>
          </cell>
        </row>
        <row r="65">
          <cell r="B65" t="str">
            <v>PT187</v>
          </cell>
          <cell r="C65" t="str">
            <v>PT18</v>
          </cell>
          <cell r="D65">
            <v>0.13999999999999899</v>
          </cell>
          <cell r="E65">
            <v>5.5999999999999897E-2</v>
          </cell>
          <cell r="F65">
            <v>2.8999999999999901E-2</v>
          </cell>
          <cell r="G65">
            <v>0.06</v>
          </cell>
          <cell r="H65">
            <v>8.0195509309965995E-2</v>
          </cell>
          <cell r="I65">
            <v>0.26659173055859658</v>
          </cell>
          <cell r="J65">
            <v>0.30081769281414039</v>
          </cell>
        </row>
        <row r="67">
          <cell r="B67" t="str">
            <v>DZ000</v>
          </cell>
          <cell r="J67">
            <v>1</v>
          </cell>
        </row>
        <row r="68">
          <cell r="B68" t="str">
            <v>ES418</v>
          </cell>
          <cell r="J68">
            <v>1</v>
          </cell>
        </row>
        <row r="69">
          <cell r="B69" t="str">
            <v>ES630</v>
          </cell>
          <cell r="J69">
            <v>1</v>
          </cell>
        </row>
        <row r="70">
          <cell r="B70" t="str">
            <v>MA000</v>
          </cell>
          <cell r="J70">
            <v>1</v>
          </cell>
        </row>
        <row r="71">
          <cell r="B71" t="str">
            <v>PT11B</v>
          </cell>
          <cell r="J71">
            <v>1</v>
          </cell>
        </row>
        <row r="73">
          <cell r="B73" t="str">
            <v>PT186</v>
          </cell>
          <cell r="D73">
            <v>8.5999999999999993E-2</v>
          </cell>
          <cell r="E73">
            <v>3.3000000000000002E-2</v>
          </cell>
          <cell r="F73">
            <v>0.02</v>
          </cell>
          <cell r="G73">
            <v>3.5999999999999997E-2</v>
          </cell>
          <cell r="H73">
            <v>5.0680175246440397E-2</v>
          </cell>
          <cell r="I73">
            <v>0</v>
          </cell>
          <cell r="J73" t="e">
            <v>#DIV/0!</v>
          </cell>
        </row>
        <row r="74">
          <cell r="B74" t="str">
            <v>PT186</v>
          </cell>
          <cell r="D74">
            <v>2.5539999999999998</v>
          </cell>
          <cell r="E74">
            <v>1.806</v>
          </cell>
          <cell r="F74">
            <v>0.249</v>
          </cell>
          <cell r="G74">
            <v>0.622</v>
          </cell>
          <cell r="H74">
            <v>0.91345016429354697</v>
          </cell>
          <cell r="I74">
            <v>0</v>
          </cell>
          <cell r="J74" t="e">
            <v>#DIV/0!</v>
          </cell>
        </row>
        <row r="76">
          <cell r="B76" t="e">
            <v>#N/A</v>
          </cell>
          <cell r="C76"/>
          <cell r="D76">
            <v>0.64400000000000002</v>
          </cell>
          <cell r="E76">
            <v>0.24299999999999999</v>
          </cell>
          <cell r="F76">
            <v>0.22600000000000001</v>
          </cell>
          <cell r="G76">
            <v>0.318</v>
          </cell>
          <cell r="H76">
            <v>0.37400438116100898</v>
          </cell>
          <cell r="I76">
            <v>0</v>
          </cell>
          <cell r="J76" t="e">
            <v>#DIV/0!</v>
          </cell>
        </row>
        <row r="77">
          <cell r="B77" t="str">
            <v>ES220</v>
          </cell>
          <cell r="C77"/>
          <cell r="D77">
            <v>2.2610000000000001</v>
          </cell>
          <cell r="E77">
            <v>0.41099999999999998</v>
          </cell>
          <cell r="F77">
            <v>1.4750000000000001</v>
          </cell>
          <cell r="G77">
            <v>0.70699999999999996</v>
          </cell>
          <cell r="H77">
            <v>1.0413603504928799</v>
          </cell>
          <cell r="I77">
            <v>0</v>
          </cell>
          <cell r="J77" t="e">
            <v>#DIV/0!</v>
          </cell>
        </row>
        <row r="78">
          <cell r="B78"/>
          <cell r="C78"/>
          <cell r="H78"/>
          <cell r="I78"/>
          <cell r="J78"/>
        </row>
        <row r="79">
          <cell r="B79" t="e">
            <v>#N/A</v>
          </cell>
          <cell r="C79"/>
          <cell r="D79">
            <v>2.1949999999999998</v>
          </cell>
          <cell r="E79">
            <v>0.83</v>
          </cell>
          <cell r="F79">
            <v>0.86799999999999999</v>
          </cell>
          <cell r="G79">
            <v>0.91500000000000004</v>
          </cell>
          <cell r="H79">
            <v>1.1419449616648301</v>
          </cell>
          <cell r="I79">
            <v>0</v>
          </cell>
          <cell r="J79" t="e">
            <v>#DIV/0!</v>
          </cell>
        </row>
        <row r="80">
          <cell r="B80" t="str">
            <v>ES230</v>
          </cell>
          <cell r="C80"/>
          <cell r="D80">
            <v>1.6619999999999999</v>
          </cell>
          <cell r="E80">
            <v>0.191</v>
          </cell>
          <cell r="F80">
            <v>1.3939999999999999</v>
          </cell>
          <cell r="G80">
            <v>0.36199999999999999</v>
          </cell>
          <cell r="H80">
            <v>0.70199780941950496</v>
          </cell>
          <cell r="I80">
            <v>0</v>
          </cell>
          <cell r="J80" t="e">
            <v>#DIV/0!</v>
          </cell>
        </row>
      </sheetData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OKUP"/>
      <sheetName val="Readme"/>
      <sheetName val="Select nodes"/>
      <sheetName val="Gross nodes list"/>
      <sheetName val="Prod"/>
      <sheetName val="Cons"/>
      <sheetName val="Power"/>
      <sheetName val="BP"/>
      <sheetName val="A- w duplicates"/>
      <sheetName val="Arcs"/>
      <sheetName val="Stor"/>
      <sheetName val="Regas"/>
      <sheetName val="NUTS3-changes"/>
      <sheetName val="Nodes"/>
      <sheetName val="Enagas-Pipes"/>
      <sheetName val="Compressors"/>
    </sheetNames>
    <sheetDataSet>
      <sheetData sheetId="0" refreshError="1"/>
      <sheetData sheetId="1" refreshError="1"/>
      <sheetData sheetId="2">
        <row r="1">
          <cell r="C1" t="str">
            <v>NUTS3-old</v>
          </cell>
          <cell r="E1" t="str">
            <v>NUTS3</v>
          </cell>
        </row>
        <row r="2">
          <cell r="E2" t="str">
            <v>DZ000</v>
          </cell>
        </row>
        <row r="3">
          <cell r="E3" t="str">
            <v>ES111</v>
          </cell>
        </row>
        <row r="4">
          <cell r="E4" t="str">
            <v>ES112</v>
          </cell>
        </row>
        <row r="5">
          <cell r="E5" t="str">
            <v>ES113</v>
          </cell>
        </row>
        <row r="6">
          <cell r="E6" t="str">
            <v>ES114</v>
          </cell>
        </row>
        <row r="7">
          <cell r="E7" t="str">
            <v>ES120</v>
          </cell>
        </row>
        <row r="8">
          <cell r="E8" t="str">
            <v>ES130</v>
          </cell>
        </row>
        <row r="9">
          <cell r="E9" t="str">
            <v>ES220</v>
          </cell>
        </row>
        <row r="10">
          <cell r="E10" t="str">
            <v>ES212</v>
          </cell>
        </row>
        <row r="11">
          <cell r="E11" t="str">
            <v>ES230</v>
          </cell>
        </row>
        <row r="12">
          <cell r="E12" t="str">
            <v>ES220</v>
          </cell>
        </row>
        <row r="13">
          <cell r="E13" t="str">
            <v>ES230</v>
          </cell>
        </row>
        <row r="14">
          <cell r="E14" t="str">
            <v>ES241</v>
          </cell>
        </row>
        <row r="15">
          <cell r="E15" t="str">
            <v>ES242</v>
          </cell>
        </row>
        <row r="16">
          <cell r="E16" t="str">
            <v>ES243</v>
          </cell>
        </row>
        <row r="17">
          <cell r="E17" t="str">
            <v>ES300</v>
          </cell>
        </row>
        <row r="18">
          <cell r="E18" t="str">
            <v>ES411</v>
          </cell>
        </row>
        <row r="19">
          <cell r="E19" t="str">
            <v>ES412</v>
          </cell>
        </row>
        <row r="20">
          <cell r="E20" t="str">
            <v>ES413</v>
          </cell>
        </row>
        <row r="21">
          <cell r="E21" t="str">
            <v>ES414</v>
          </cell>
        </row>
        <row r="22">
          <cell r="E22" t="str">
            <v>ES415</v>
          </cell>
        </row>
        <row r="23">
          <cell r="E23" t="str">
            <v>ES416</v>
          </cell>
        </row>
        <row r="24">
          <cell r="E24" t="str">
            <v>ES417</v>
          </cell>
        </row>
        <row r="25">
          <cell r="E25" t="str">
            <v>ES418</v>
          </cell>
        </row>
        <row r="26">
          <cell r="E26" t="str">
            <v>ES419</v>
          </cell>
        </row>
        <row r="27">
          <cell r="E27" t="str">
            <v>ES421</v>
          </cell>
        </row>
        <row r="28">
          <cell r="E28" t="str">
            <v>ES422</v>
          </cell>
        </row>
        <row r="29">
          <cell r="E29" t="str">
            <v>ES423</v>
          </cell>
        </row>
        <row r="30">
          <cell r="E30" t="str">
            <v>ES424</v>
          </cell>
        </row>
        <row r="31">
          <cell r="E31" t="str">
            <v>ES425</v>
          </cell>
        </row>
        <row r="32">
          <cell r="E32" t="str">
            <v>ES431</v>
          </cell>
        </row>
        <row r="33">
          <cell r="E33" t="str">
            <v>ES432</v>
          </cell>
        </row>
        <row r="34">
          <cell r="E34" t="str">
            <v>ES511</v>
          </cell>
        </row>
        <row r="35">
          <cell r="E35" t="str">
            <v>ES512</v>
          </cell>
        </row>
        <row r="36">
          <cell r="E36" t="str">
            <v>ES513</v>
          </cell>
        </row>
        <row r="37">
          <cell r="E37" t="str">
            <v>ES514</v>
          </cell>
        </row>
        <row r="38">
          <cell r="E38" t="str">
            <v>ES521</v>
          </cell>
        </row>
        <row r="39">
          <cell r="E39" t="str">
            <v>ES522</v>
          </cell>
        </row>
        <row r="40">
          <cell r="E40" t="str">
            <v>ES523</v>
          </cell>
        </row>
        <row r="41">
          <cell r="E41" t="str">
            <v>ES531</v>
          </cell>
        </row>
        <row r="42">
          <cell r="E42" t="str">
            <v>ES532</v>
          </cell>
        </row>
        <row r="43">
          <cell r="E43" t="str">
            <v>ES533</v>
          </cell>
        </row>
        <row r="44">
          <cell r="E44" t="str">
            <v>ES611</v>
          </cell>
        </row>
        <row r="45">
          <cell r="E45" t="str">
            <v>ES612</v>
          </cell>
        </row>
        <row r="46">
          <cell r="E46" t="str">
            <v>ES613</v>
          </cell>
        </row>
        <row r="47">
          <cell r="E47" t="str">
            <v>ES614</v>
          </cell>
        </row>
        <row r="48">
          <cell r="E48" t="str">
            <v>ES615</v>
          </cell>
        </row>
        <row r="49">
          <cell r="E49" t="str">
            <v>ES616</v>
          </cell>
        </row>
        <row r="50">
          <cell r="E50" t="str">
            <v>ES617</v>
          </cell>
        </row>
        <row r="51">
          <cell r="E51" t="str">
            <v>ES618</v>
          </cell>
        </row>
        <row r="52">
          <cell r="E52" t="str">
            <v>ES620</v>
          </cell>
        </row>
        <row r="53">
          <cell r="E53" t="str">
            <v>ES630</v>
          </cell>
        </row>
        <row r="54">
          <cell r="E54" t="str">
            <v>OUT</v>
          </cell>
        </row>
        <row r="55">
          <cell r="E55" t="str">
            <v>OUT</v>
          </cell>
        </row>
        <row r="56">
          <cell r="E56" t="str">
            <v>MAYBE</v>
          </cell>
        </row>
        <row r="57">
          <cell r="E57" t="str">
            <v>OUT</v>
          </cell>
        </row>
        <row r="58">
          <cell r="E58" t="str">
            <v>FRI15</v>
          </cell>
        </row>
        <row r="59">
          <cell r="E59" t="str">
            <v>MAYBE</v>
          </cell>
        </row>
        <row r="60">
          <cell r="E60" t="str">
            <v>OUT</v>
          </cell>
        </row>
        <row r="61">
          <cell r="E61" t="str">
            <v>FRJ15</v>
          </cell>
        </row>
        <row r="62">
          <cell r="E62" t="str">
            <v>FRJ21</v>
          </cell>
        </row>
        <row r="63">
          <cell r="E63" t="str">
            <v>FRJ23</v>
          </cell>
        </row>
        <row r="64">
          <cell r="E64" t="str">
            <v>MAYBE</v>
          </cell>
        </row>
        <row r="65">
          <cell r="E65" t="str">
            <v>FRJ26</v>
          </cell>
        </row>
        <row r="66">
          <cell r="E66" t="str">
            <v>OUT</v>
          </cell>
        </row>
        <row r="67">
          <cell r="E67" t="str">
            <v>OUT</v>
          </cell>
        </row>
        <row r="68">
          <cell r="E68" t="str">
            <v>MA000</v>
          </cell>
        </row>
        <row r="69">
          <cell r="E69" t="str">
            <v>PT111</v>
          </cell>
        </row>
        <row r="70">
          <cell r="E70" t="str">
            <v>PT112</v>
          </cell>
        </row>
        <row r="71">
          <cell r="E71" t="str">
            <v>PT11A</v>
          </cell>
        </row>
        <row r="72">
          <cell r="E72" t="str">
            <v>PT11B</v>
          </cell>
        </row>
        <row r="73">
          <cell r="E73" t="str">
            <v>PT150</v>
          </cell>
        </row>
        <row r="74">
          <cell r="E74" t="str">
            <v>PT16B</v>
          </cell>
        </row>
        <row r="75">
          <cell r="E75" t="str">
            <v>PT16E</v>
          </cell>
        </row>
        <row r="76">
          <cell r="E76" t="str">
            <v>PT16F</v>
          </cell>
        </row>
        <row r="77">
          <cell r="E77" t="str">
            <v>PT16I</v>
          </cell>
        </row>
        <row r="78">
          <cell r="E78" t="str">
            <v>PT186</v>
          </cell>
        </row>
        <row r="79">
          <cell r="E79" t="str">
            <v>PT181</v>
          </cell>
        </row>
        <row r="80">
          <cell r="E80" t="str">
            <v>PT185</v>
          </cell>
        </row>
        <row r="81">
          <cell r="E81" t="str">
            <v>PT186</v>
          </cell>
        </row>
        <row r="82">
          <cell r="E82" t="str">
            <v>PT187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tabSelected="1" zoomScale="70" zoomScaleNormal="70" workbookViewId="0">
      <selection activeCell="A4" sqref="A4"/>
    </sheetView>
  </sheetViews>
  <sheetFormatPr defaultColWidth="10.84375" defaultRowHeight="14.6"/>
  <cols>
    <col min="2" max="2" width="15.15234375" customWidth="1"/>
    <col min="3" max="3" width="10.4609375" customWidth="1"/>
    <col min="4" max="4" width="11.84375" customWidth="1"/>
    <col min="5" max="5" width="5.23046875" customWidth="1"/>
    <col min="8" max="8" width="12.84375" customWidth="1"/>
    <col min="10" max="17" width="8.84375" customWidth="1"/>
  </cols>
  <sheetData>
    <row r="1" spans="1:9">
      <c r="A1" t="s">
        <v>25</v>
      </c>
    </row>
    <row r="2" spans="1:9">
      <c r="A2" t="s">
        <v>26</v>
      </c>
    </row>
    <row r="3" spans="1:9">
      <c r="F3" t="s">
        <v>376</v>
      </c>
      <c r="G3" t="s">
        <v>377</v>
      </c>
    </row>
    <row r="4" spans="1:9">
      <c r="A4" s="230" t="s">
        <v>468</v>
      </c>
      <c r="F4" s="101" t="s">
        <v>367</v>
      </c>
      <c r="G4" s="101" t="s">
        <v>178</v>
      </c>
    </row>
    <row r="5" spans="1:9">
      <c r="F5" s="101" t="s">
        <v>140</v>
      </c>
      <c r="G5" s="101" t="s">
        <v>181</v>
      </c>
    </row>
    <row r="6" spans="1:9">
      <c r="F6" s="97" t="s">
        <v>368</v>
      </c>
      <c r="G6" t="s">
        <v>286</v>
      </c>
    </row>
    <row r="8" spans="1:9">
      <c r="F8" t="s">
        <v>464</v>
      </c>
    </row>
    <row r="10" spans="1:9">
      <c r="F10" s="29" t="s">
        <v>54</v>
      </c>
      <c r="G10" s="150"/>
      <c r="H10" s="7"/>
      <c r="I10" s="155">
        <v>50000</v>
      </c>
    </row>
    <row r="11" spans="1:9">
      <c r="F11" s="29" t="s">
        <v>54</v>
      </c>
      <c r="G11" s="150" t="s">
        <v>434</v>
      </c>
      <c r="H11" s="7"/>
      <c r="I11" s="155">
        <v>20000</v>
      </c>
    </row>
    <row r="12" spans="1:9">
      <c r="F12" s="29" t="s">
        <v>54</v>
      </c>
      <c r="G12" s="150" t="s">
        <v>435</v>
      </c>
      <c r="H12" s="7"/>
      <c r="I12" s="155">
        <v>10000</v>
      </c>
    </row>
    <row r="13" spans="1:9">
      <c r="F13" s="29" t="s">
        <v>54</v>
      </c>
      <c r="G13" s="150" t="s">
        <v>435</v>
      </c>
      <c r="H13" s="7" t="s">
        <v>53</v>
      </c>
      <c r="I13" s="155">
        <v>1</v>
      </c>
    </row>
    <row r="14" spans="1:9">
      <c r="F14" s="29" t="s">
        <v>54</v>
      </c>
      <c r="G14" s="150" t="s">
        <v>436</v>
      </c>
      <c r="H14" s="7"/>
      <c r="I14" s="155">
        <v>9000</v>
      </c>
    </row>
    <row r="15" spans="1:9">
      <c r="F15" s="29" t="s">
        <v>54</v>
      </c>
      <c r="G15" s="150" t="s">
        <v>437</v>
      </c>
      <c r="H15" s="7"/>
      <c r="I15" s="155">
        <v>8000</v>
      </c>
    </row>
    <row r="16" spans="1:9">
      <c r="F16" s="29" t="s">
        <v>54</v>
      </c>
      <c r="G16" s="150" t="s">
        <v>438</v>
      </c>
      <c r="H16" s="7"/>
      <c r="I16" s="155">
        <v>50000</v>
      </c>
    </row>
    <row r="17" spans="6:9">
      <c r="F17" s="29" t="s">
        <v>54</v>
      </c>
      <c r="G17" s="150" t="s">
        <v>438</v>
      </c>
      <c r="H17" s="7" t="s">
        <v>30</v>
      </c>
      <c r="I17" s="155">
        <v>5000</v>
      </c>
    </row>
    <row r="18" spans="6:9">
      <c r="F18" s="29" t="s">
        <v>54</v>
      </c>
      <c r="G18" s="150" t="s">
        <v>438</v>
      </c>
      <c r="H18" s="7" t="s">
        <v>53</v>
      </c>
      <c r="I18" s="155">
        <v>600</v>
      </c>
    </row>
    <row r="19" spans="6:9">
      <c r="F19" s="29" t="s">
        <v>54</v>
      </c>
      <c r="G19" s="150" t="s">
        <v>439</v>
      </c>
      <c r="H19" s="7"/>
      <c r="I19" s="155">
        <v>40000</v>
      </c>
    </row>
    <row r="20" spans="6:9">
      <c r="F20" s="29" t="s">
        <v>54</v>
      </c>
      <c r="G20" s="150" t="s">
        <v>439</v>
      </c>
      <c r="H20" s="7" t="s">
        <v>53</v>
      </c>
      <c r="I20" s="155">
        <v>30000</v>
      </c>
    </row>
  </sheetData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8"/>
  <sheetViews>
    <sheetView workbookViewId="0">
      <selection activeCell="D8" sqref="D8"/>
    </sheetView>
  </sheetViews>
  <sheetFormatPr defaultRowHeight="14.6"/>
  <sheetData>
    <row r="3" spans="1:7">
      <c r="A3" s="26" t="s">
        <v>67</v>
      </c>
      <c r="B3" s="26" t="s">
        <v>59</v>
      </c>
      <c r="C3" s="26" t="s">
        <v>68</v>
      </c>
      <c r="D3" s="26">
        <v>2025</v>
      </c>
      <c r="E3" s="26">
        <v>2030</v>
      </c>
      <c r="F3" s="26">
        <v>2035</v>
      </c>
      <c r="G3" s="26">
        <v>2040</v>
      </c>
    </row>
    <row r="4" spans="1:7">
      <c r="A4" s="26" t="s">
        <v>62</v>
      </c>
      <c r="B4" s="26" t="s">
        <v>24</v>
      </c>
      <c r="C4" s="26" t="s">
        <v>64</v>
      </c>
      <c r="D4" s="26">
        <v>0</v>
      </c>
      <c r="E4" s="26">
        <v>0</v>
      </c>
      <c r="F4" s="26">
        <v>0</v>
      </c>
      <c r="G4" s="26">
        <v>1E-4</v>
      </c>
    </row>
    <row r="5" spans="1:7">
      <c r="A5" s="26" t="s">
        <v>62</v>
      </c>
      <c r="B5" s="26" t="s">
        <v>65</v>
      </c>
      <c r="C5" s="26" t="s">
        <v>66</v>
      </c>
      <c r="D5" s="26">
        <v>1000</v>
      </c>
      <c r="E5" s="26">
        <v>1000</v>
      </c>
      <c r="F5" s="26">
        <v>1000</v>
      </c>
      <c r="G5" s="26">
        <v>1000</v>
      </c>
    </row>
    <row r="6" spans="1:7">
      <c r="A6" s="26" t="s">
        <v>63</v>
      </c>
      <c r="B6" s="26" t="s">
        <v>65</v>
      </c>
      <c r="C6" s="26" t="s">
        <v>66</v>
      </c>
      <c r="D6" s="26">
        <v>1000</v>
      </c>
      <c r="E6" s="26">
        <v>1000</v>
      </c>
      <c r="F6" s="26">
        <v>1000</v>
      </c>
      <c r="G6" s="26">
        <v>1000</v>
      </c>
    </row>
    <row r="8" spans="1:7" ht="20.6">
      <c r="D8" s="177" t="s">
        <v>414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8"/>
  <sheetViews>
    <sheetView workbookViewId="0">
      <selection activeCell="D15" sqref="D15"/>
    </sheetView>
  </sheetViews>
  <sheetFormatPr defaultRowHeight="14.6"/>
  <cols>
    <col min="1" max="1" width="6.921875" customWidth="1"/>
    <col min="2" max="2" width="2.07421875" style="1" bestFit="1" customWidth="1"/>
    <col min="8" max="8" width="9.23046875" style="59"/>
    <col min="9" max="10" width="9.23046875" style="27"/>
    <col min="13" max="13" width="15.3828125" bestFit="1" customWidth="1"/>
    <col min="14" max="14" width="9.53515625" bestFit="1" customWidth="1"/>
    <col min="15" max="15" width="6.61328125" bestFit="1" customWidth="1"/>
    <col min="16" max="16" width="6.69140625" bestFit="1" customWidth="1"/>
    <col min="17" max="18" width="1.84375" bestFit="1" customWidth="1"/>
  </cols>
  <sheetData>
    <row r="1" spans="1:16">
      <c r="A1" s="20" t="s">
        <v>398</v>
      </c>
      <c r="C1" s="1"/>
      <c r="D1" s="1"/>
      <c r="E1" s="1"/>
      <c r="F1" s="1"/>
      <c r="G1" s="1"/>
      <c r="H1" s="58"/>
      <c r="I1" s="24"/>
      <c r="J1" s="24"/>
      <c r="K1" s="1"/>
      <c r="L1" s="1"/>
    </row>
    <row r="2" spans="1:16">
      <c r="A2" s="20"/>
      <c r="C2" s="1"/>
      <c r="D2" s="1"/>
      <c r="E2" s="1"/>
      <c r="F2" s="1"/>
      <c r="G2" s="1"/>
      <c r="H2" s="58"/>
      <c r="I2" s="24"/>
      <c r="J2" s="24"/>
      <c r="K2" s="1"/>
      <c r="L2" s="1"/>
    </row>
    <row r="3" spans="1:16">
      <c r="C3" s="1"/>
      <c r="D3" s="1"/>
      <c r="E3" s="1"/>
      <c r="F3" s="1"/>
      <c r="G3" s="1" t="s">
        <v>327</v>
      </c>
      <c r="H3" s="58"/>
      <c r="I3" s="24"/>
      <c r="J3" s="24"/>
      <c r="K3" s="1"/>
      <c r="L3" s="1"/>
    </row>
    <row r="4" spans="1:16" ht="15" thickBot="1">
      <c r="A4" s="54"/>
      <c r="B4" s="11"/>
      <c r="C4" s="11"/>
      <c r="D4" s="11"/>
      <c r="E4" s="11"/>
      <c r="F4" s="11" t="s">
        <v>299</v>
      </c>
      <c r="G4" s="11" t="s">
        <v>299</v>
      </c>
      <c r="H4" s="58" t="s">
        <v>8</v>
      </c>
      <c r="I4" s="24" t="s">
        <v>58</v>
      </c>
      <c r="J4" s="24" t="s">
        <v>58</v>
      </c>
      <c r="K4" s="1"/>
      <c r="L4" s="1"/>
    </row>
    <row r="5" spans="1:16" ht="16.3" thickBot="1">
      <c r="A5" t="s">
        <v>0</v>
      </c>
      <c r="B5" s="1" t="s">
        <v>59</v>
      </c>
      <c r="C5" s="1" t="s">
        <v>61</v>
      </c>
      <c r="D5" s="1"/>
      <c r="E5" s="1"/>
      <c r="F5" s="1"/>
      <c r="G5" s="1" t="s">
        <v>296</v>
      </c>
      <c r="H5" s="58"/>
      <c r="I5" s="24"/>
      <c r="J5" s="24"/>
      <c r="K5" s="1"/>
      <c r="L5" s="1"/>
      <c r="M5" s="40" t="s">
        <v>114</v>
      </c>
      <c r="N5" s="41" t="s">
        <v>297</v>
      </c>
      <c r="O5" s="41" t="s">
        <v>115</v>
      </c>
      <c r="P5" s="41" t="s">
        <v>116</v>
      </c>
    </row>
    <row r="6" spans="1:16" ht="15.9">
      <c r="K6" s="1"/>
      <c r="L6" s="1"/>
      <c r="N6" s="41" t="s">
        <v>298</v>
      </c>
    </row>
    <row r="7" spans="1:16">
      <c r="A7" t="s">
        <v>0</v>
      </c>
      <c r="B7" s="1" t="s">
        <v>59</v>
      </c>
      <c r="C7" s="1" t="s">
        <v>61</v>
      </c>
      <c r="D7" s="1" t="s">
        <v>11</v>
      </c>
      <c r="E7" s="1" t="s">
        <v>91</v>
      </c>
      <c r="F7" s="11" t="s">
        <v>70</v>
      </c>
      <c r="G7" s="11" t="s">
        <v>66</v>
      </c>
      <c r="H7" s="58"/>
      <c r="I7" s="24" t="s">
        <v>70</v>
      </c>
      <c r="J7" s="24" t="s">
        <v>66</v>
      </c>
      <c r="K7" s="1" t="s">
        <v>55</v>
      </c>
      <c r="L7" s="1" t="s">
        <v>407</v>
      </c>
    </row>
    <row r="8" spans="1:16" ht="15" thickBot="1">
      <c r="A8" s="54" t="s">
        <v>141</v>
      </c>
      <c r="B8" s="11" t="s">
        <v>24</v>
      </c>
      <c r="C8" s="11">
        <v>2025</v>
      </c>
      <c r="D8" s="198">
        <v>30</v>
      </c>
      <c r="E8" s="198">
        <v>1</v>
      </c>
      <c r="F8" s="39">
        <v>1E-4</v>
      </c>
      <c r="G8" s="56">
        <f t="shared" ref="G8:G15" si="0">ROUND(N8*0.9/24,1)</f>
        <v>20.399999999999999</v>
      </c>
      <c r="H8" s="60" t="str">
        <f t="shared" ref="H8:H15" si="1">M8</f>
        <v>Barcelona</v>
      </c>
      <c r="I8" s="63">
        <v>1E-4</v>
      </c>
      <c r="J8" s="63">
        <v>1E-4</v>
      </c>
      <c r="K8" s="1">
        <f t="shared" ref="K8:K15" si="2">COUNTIF(A:A,A8)</f>
        <v>1</v>
      </c>
      <c r="L8" s="1" t="str">
        <f>VLOOKUP(A8,N!B:B,1,FALSE)</f>
        <v>ES511</v>
      </c>
      <c r="M8" s="45" t="s">
        <v>118</v>
      </c>
      <c r="N8" s="46">
        <v>542.9</v>
      </c>
      <c r="O8" s="47" t="s">
        <v>119</v>
      </c>
      <c r="P8" s="45" t="s">
        <v>120</v>
      </c>
    </row>
    <row r="9" spans="1:16" ht="15" thickBot="1">
      <c r="A9" s="54" t="s">
        <v>142</v>
      </c>
      <c r="B9" s="11" t="s">
        <v>24</v>
      </c>
      <c r="C9" s="11">
        <v>2025</v>
      </c>
      <c r="D9" s="198">
        <v>30</v>
      </c>
      <c r="E9" s="198">
        <v>1</v>
      </c>
      <c r="F9" s="54"/>
      <c r="G9" s="56">
        <f t="shared" si="0"/>
        <v>10.4</v>
      </c>
      <c r="H9" s="60" t="str">
        <f t="shared" si="1"/>
        <v>Sagunto</v>
      </c>
      <c r="K9" s="1">
        <f t="shared" si="2"/>
        <v>1</v>
      </c>
      <c r="L9" s="1" t="str">
        <f>VLOOKUP(A9,N!B:B,1,FALSE)</f>
        <v>ES523</v>
      </c>
      <c r="M9" s="42" t="s">
        <v>121</v>
      </c>
      <c r="N9" s="43">
        <v>278.3</v>
      </c>
      <c r="O9" s="44" t="s">
        <v>119</v>
      </c>
      <c r="P9" s="42" t="s">
        <v>120</v>
      </c>
    </row>
    <row r="10" spans="1:16" ht="15" thickBot="1">
      <c r="A10" s="54" t="s">
        <v>144</v>
      </c>
      <c r="B10" s="11" t="s">
        <v>24</v>
      </c>
      <c r="C10" s="11">
        <v>2025</v>
      </c>
      <c r="D10" s="198">
        <v>30</v>
      </c>
      <c r="E10" s="198">
        <v>1</v>
      </c>
      <c r="F10" s="54"/>
      <c r="G10" s="56">
        <f t="shared" si="0"/>
        <v>14.1</v>
      </c>
      <c r="H10" s="60" t="str">
        <f t="shared" si="1"/>
        <v>Cartagena</v>
      </c>
      <c r="K10" s="1">
        <f t="shared" si="2"/>
        <v>1</v>
      </c>
      <c r="L10" s="1" t="str">
        <f>VLOOKUP(A10,N!B:B,1,FALSE)</f>
        <v>ES620</v>
      </c>
      <c r="M10" s="45" t="s">
        <v>122</v>
      </c>
      <c r="N10" s="46">
        <v>375.8</v>
      </c>
      <c r="O10" s="47" t="s">
        <v>119</v>
      </c>
      <c r="P10" s="45" t="s">
        <v>120</v>
      </c>
    </row>
    <row r="11" spans="1:16" ht="15" thickBot="1">
      <c r="A11" s="54" t="s">
        <v>143</v>
      </c>
      <c r="B11" s="11" t="s">
        <v>24</v>
      </c>
      <c r="C11" s="11">
        <v>2025</v>
      </c>
      <c r="D11" s="198">
        <v>30</v>
      </c>
      <c r="E11" s="198">
        <v>1</v>
      </c>
      <c r="F11" s="54"/>
      <c r="G11" s="56">
        <f t="shared" si="0"/>
        <v>14.1</v>
      </c>
      <c r="H11" s="60" t="str">
        <f t="shared" si="1"/>
        <v>Huelva</v>
      </c>
      <c r="K11" s="1">
        <f t="shared" si="2"/>
        <v>1</v>
      </c>
      <c r="L11" s="1" t="str">
        <f>VLOOKUP(A11,N!B:B,1,FALSE)</f>
        <v>ES615</v>
      </c>
      <c r="M11" s="42" t="s">
        <v>123</v>
      </c>
      <c r="N11" s="43">
        <v>375.8</v>
      </c>
      <c r="O11" s="44" t="s">
        <v>119</v>
      </c>
      <c r="P11" s="42" t="s">
        <v>120</v>
      </c>
    </row>
    <row r="12" spans="1:16" ht="15" thickBot="1">
      <c r="A12" s="54" t="s">
        <v>138</v>
      </c>
      <c r="B12" s="11" t="s">
        <v>24</v>
      </c>
      <c r="C12" s="11">
        <v>2025</v>
      </c>
      <c r="D12" s="198">
        <v>30</v>
      </c>
      <c r="E12" s="198">
        <v>1</v>
      </c>
      <c r="F12" s="54"/>
      <c r="G12" s="56">
        <f t="shared" si="0"/>
        <v>4.3</v>
      </c>
      <c r="H12" s="60" t="str">
        <f t="shared" si="1"/>
        <v>Mugardos</v>
      </c>
      <c r="K12" s="1">
        <f t="shared" si="2"/>
        <v>1</v>
      </c>
      <c r="L12" s="1" t="str">
        <f>VLOOKUP(A12,N!B:B,1,FALSE)</f>
        <v>ES111</v>
      </c>
      <c r="M12" s="45" t="s">
        <v>124</v>
      </c>
      <c r="N12" s="46">
        <v>115.2</v>
      </c>
      <c r="O12" s="47" t="s">
        <v>119</v>
      </c>
      <c r="P12" s="45" t="s">
        <v>120</v>
      </c>
    </row>
    <row r="13" spans="1:16" ht="15" thickBot="1">
      <c r="A13" s="54" t="s">
        <v>181</v>
      </c>
      <c r="B13" s="11" t="s">
        <v>24</v>
      </c>
      <c r="C13" s="11">
        <v>2025</v>
      </c>
      <c r="D13" s="198">
        <v>30</v>
      </c>
      <c r="E13" s="198">
        <v>1</v>
      </c>
      <c r="F13" s="54"/>
      <c r="G13" s="56">
        <f t="shared" si="0"/>
        <v>8.3000000000000007</v>
      </c>
      <c r="H13" s="60" t="str">
        <f t="shared" si="1"/>
        <v>Bilbao</v>
      </c>
      <c r="I13" s="113" t="s">
        <v>140</v>
      </c>
      <c r="K13" s="1">
        <f t="shared" si="2"/>
        <v>1</v>
      </c>
      <c r="L13" s="1" t="str">
        <f>VLOOKUP(A13,N!B:B,1,FALSE)</f>
        <v>ES230</v>
      </c>
      <c r="M13" s="42" t="s">
        <v>125</v>
      </c>
      <c r="N13" s="43">
        <v>222.4</v>
      </c>
      <c r="O13" s="44" t="s">
        <v>119</v>
      </c>
      <c r="P13" s="42" t="s">
        <v>120</v>
      </c>
    </row>
    <row r="14" spans="1:16" ht="15" thickBot="1">
      <c r="A14" s="54" t="s">
        <v>139</v>
      </c>
      <c r="B14" s="11" t="s">
        <v>24</v>
      </c>
      <c r="C14" s="11">
        <v>2025</v>
      </c>
      <c r="D14" s="198">
        <v>30</v>
      </c>
      <c r="E14" s="198">
        <v>1</v>
      </c>
      <c r="F14" s="54"/>
      <c r="G14" s="56">
        <f t="shared" si="0"/>
        <v>8.4</v>
      </c>
      <c r="H14" s="60" t="str">
        <f t="shared" si="1"/>
        <v>Musel</v>
      </c>
      <c r="K14" s="1">
        <f t="shared" si="2"/>
        <v>1</v>
      </c>
      <c r="L14" s="1" t="str">
        <f>VLOOKUP(A14,N!B:B,1,FALSE)</f>
        <v>ES120</v>
      </c>
      <c r="M14" s="45" t="s">
        <v>126</v>
      </c>
      <c r="N14" s="46">
        <v>222.7</v>
      </c>
      <c r="O14" s="47" t="s">
        <v>119</v>
      </c>
      <c r="P14" s="45" t="s">
        <v>120</v>
      </c>
    </row>
    <row r="15" spans="1:16" ht="15" thickBot="1">
      <c r="A15" s="54" t="s">
        <v>145</v>
      </c>
      <c r="B15" s="11" t="s">
        <v>24</v>
      </c>
      <c r="C15" s="11">
        <v>2025</v>
      </c>
      <c r="D15" s="198">
        <v>30</v>
      </c>
      <c r="E15" s="198">
        <v>1</v>
      </c>
      <c r="F15" s="54"/>
      <c r="G15" s="56">
        <f t="shared" si="0"/>
        <v>7.5</v>
      </c>
      <c r="H15" s="60" t="str">
        <f t="shared" si="1"/>
        <v>Sines</v>
      </c>
      <c r="K15" s="1">
        <f t="shared" si="2"/>
        <v>1</v>
      </c>
      <c r="L15" s="1" t="str">
        <f>VLOOKUP(A15,N!B:B,1,FALSE)</f>
        <v>PT181</v>
      </c>
      <c r="M15" s="42" t="s">
        <v>127</v>
      </c>
      <c r="N15" s="43">
        <v>200</v>
      </c>
      <c r="O15" s="44" t="s">
        <v>128</v>
      </c>
      <c r="P15" s="42" t="s">
        <v>129</v>
      </c>
    </row>
    <row r="17" spans="13:18">
      <c r="M17" t="s">
        <v>124</v>
      </c>
      <c r="N17" s="48" t="s">
        <v>130</v>
      </c>
      <c r="O17" s="48" t="s">
        <v>138</v>
      </c>
      <c r="P17" s="1">
        <v>2007</v>
      </c>
      <c r="Q17" s="1">
        <f>COUNTIF(N17:N24,N17)</f>
        <v>1</v>
      </c>
      <c r="R17" s="1">
        <f>COUNTIF(O17:O24,O17)</f>
        <v>1</v>
      </c>
    </row>
    <row r="18" spans="13:18">
      <c r="M18" t="s">
        <v>126</v>
      </c>
      <c r="N18" s="48" t="s">
        <v>131</v>
      </c>
      <c r="O18" s="48" t="s">
        <v>139</v>
      </c>
      <c r="P18" s="1">
        <v>2012</v>
      </c>
      <c r="Q18" s="1">
        <f t="shared" ref="Q18:R18" si="3">COUNTIF(N18:N25,N18)</f>
        <v>1</v>
      </c>
      <c r="R18" s="1">
        <f t="shared" si="3"/>
        <v>1</v>
      </c>
    </row>
    <row r="19" spans="13:18">
      <c r="M19" t="s">
        <v>125</v>
      </c>
      <c r="N19" s="48" t="s">
        <v>132</v>
      </c>
      <c r="O19" s="48" t="s">
        <v>140</v>
      </c>
      <c r="P19" s="1">
        <v>2003</v>
      </c>
      <c r="Q19" s="1">
        <f t="shared" ref="Q19:R19" si="4">COUNTIF(N19:N26,N19)</f>
        <v>1</v>
      </c>
      <c r="R19" s="1">
        <f t="shared" si="4"/>
        <v>1</v>
      </c>
    </row>
    <row r="20" spans="13:18">
      <c r="M20" t="s">
        <v>118</v>
      </c>
      <c r="N20" s="48" t="s">
        <v>133</v>
      </c>
      <c r="O20" s="48" t="s">
        <v>141</v>
      </c>
      <c r="P20" s="1">
        <v>1969</v>
      </c>
      <c r="Q20" s="1">
        <f t="shared" ref="Q20:R20" si="5">COUNTIF(N20:N27,N20)</f>
        <v>1</v>
      </c>
      <c r="R20" s="1">
        <f t="shared" si="5"/>
        <v>1</v>
      </c>
    </row>
    <row r="21" spans="13:18">
      <c r="M21" t="s">
        <v>121</v>
      </c>
      <c r="N21" s="48" t="s">
        <v>134</v>
      </c>
      <c r="O21" s="48" t="s">
        <v>142</v>
      </c>
      <c r="P21" s="1">
        <v>2006</v>
      </c>
      <c r="Q21" s="1">
        <f t="shared" ref="Q21:R21" si="6">COUNTIF(N21:N28,N21)</f>
        <v>1</v>
      </c>
      <c r="R21" s="1">
        <f t="shared" si="6"/>
        <v>1</v>
      </c>
    </row>
    <row r="22" spans="13:18">
      <c r="M22" t="s">
        <v>123</v>
      </c>
      <c r="N22" s="48" t="s">
        <v>135</v>
      </c>
      <c r="O22" s="48" t="s">
        <v>143</v>
      </c>
      <c r="P22" s="1">
        <v>1988</v>
      </c>
      <c r="Q22" s="1">
        <f t="shared" ref="Q22:R22" si="7">COUNTIF(N22:N29,N22)</f>
        <v>1</v>
      </c>
      <c r="R22" s="1">
        <f t="shared" si="7"/>
        <v>1</v>
      </c>
    </row>
    <row r="23" spans="13:18">
      <c r="M23" t="s">
        <v>122</v>
      </c>
      <c r="N23" s="48" t="s">
        <v>136</v>
      </c>
      <c r="O23" s="48" t="s">
        <v>144</v>
      </c>
      <c r="P23" s="1">
        <v>1989</v>
      </c>
      <c r="Q23" s="1">
        <f t="shared" ref="Q23:R23" si="8">COUNTIF(N23:N30,N23)</f>
        <v>1</v>
      </c>
      <c r="R23" s="1">
        <f t="shared" si="8"/>
        <v>1</v>
      </c>
    </row>
    <row r="24" spans="13:18">
      <c r="M24" t="s">
        <v>127</v>
      </c>
      <c r="N24" s="48" t="s">
        <v>137</v>
      </c>
      <c r="O24" s="48" t="s">
        <v>145</v>
      </c>
      <c r="P24" s="1">
        <v>2003</v>
      </c>
      <c r="Q24" s="1">
        <f t="shared" ref="Q24:R24" si="9">COUNTIF(N24:N31,N24)</f>
        <v>1</v>
      </c>
      <c r="R24" s="1">
        <f t="shared" si="9"/>
        <v>1</v>
      </c>
    </row>
    <row r="26" spans="13:18">
      <c r="M26" t="s">
        <v>413</v>
      </c>
      <c r="N26" t="s">
        <v>412</v>
      </c>
    </row>
    <row r="27" spans="13:18">
      <c r="M27" t="s">
        <v>410</v>
      </c>
      <c r="N27" s="1" t="s">
        <v>411</v>
      </c>
    </row>
    <row r="28" spans="13:18">
      <c r="M28" t="s">
        <v>455</v>
      </c>
    </row>
  </sheetData>
  <conditionalFormatting sqref="P17:P24">
    <cfRule type="containsText" dxfId="0" priority="1" operator="containsText" text="None">
      <formula>NOT(ISERROR(SEARCH("None",P17)))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13"/>
  <sheetViews>
    <sheetView workbookViewId="0">
      <pane xSplit="2" ySplit="5" topLeftCell="C6" activePane="bottomRight" state="frozen"/>
      <selection activeCell="D17" sqref="D17"/>
      <selection pane="topRight" activeCell="D17" sqref="D17"/>
      <selection pane="bottomLeft" activeCell="D17" sqref="D17"/>
      <selection pane="bottomRight" activeCell="D6" sqref="D6"/>
    </sheetView>
  </sheetViews>
  <sheetFormatPr defaultRowHeight="14.6"/>
  <cols>
    <col min="1" max="1" width="4.84375" style="35" bestFit="1" customWidth="1"/>
    <col min="2" max="2" width="6.69140625" style="35" bestFit="1" customWidth="1"/>
    <col min="3" max="3" width="6.69140625" style="203" bestFit="1" customWidth="1"/>
    <col min="4" max="4" width="6.3828125" style="213" bestFit="1" customWidth="1"/>
    <col min="5" max="6" width="6.53515625" style="213" bestFit="1" customWidth="1"/>
    <col min="7" max="7" width="7.15234375" style="213" bestFit="1" customWidth="1"/>
    <col min="8" max="8" width="8.69140625" style="213" bestFit="1" customWidth="1"/>
    <col min="9" max="10" width="6.53515625" style="218" bestFit="1" customWidth="1"/>
    <col min="11" max="11" width="7.15234375" style="218" bestFit="1" customWidth="1"/>
    <col min="12" max="12" width="8.921875" style="218" bestFit="1" customWidth="1"/>
    <col min="13" max="13" width="7.61328125" style="218" bestFit="1" customWidth="1"/>
    <col min="14" max="14" width="6.3828125" style="213" bestFit="1" customWidth="1"/>
    <col min="15" max="15" width="6.61328125" style="218" bestFit="1" customWidth="1"/>
    <col min="16" max="16" width="9.23046875" style="35"/>
    <col min="18" max="19" width="6.69140625" bestFit="1" customWidth="1"/>
    <col min="20" max="21" width="4.84375" bestFit="1" customWidth="1"/>
    <col min="22" max="22" width="4.23046875" style="1" customWidth="1"/>
    <col min="23" max="23" width="6.84375" bestFit="1" customWidth="1"/>
  </cols>
  <sheetData>
    <row r="1" spans="1:16" customFormat="1">
      <c r="A1" s="204" t="s">
        <v>61</v>
      </c>
      <c r="B1" s="204" t="s">
        <v>0</v>
      </c>
      <c r="C1" s="205" t="s">
        <v>30</v>
      </c>
      <c r="D1" s="209">
        <f t="shared" ref="D1:O1" si="0">SUM(D6:D999)</f>
        <v>0</v>
      </c>
      <c r="E1" s="209">
        <f t="shared" si="0"/>
        <v>0</v>
      </c>
      <c r="F1" s="209">
        <f t="shared" si="0"/>
        <v>0</v>
      </c>
      <c r="G1" s="209">
        <f t="shared" si="0"/>
        <v>0</v>
      </c>
      <c r="H1" s="209">
        <f t="shared" si="0"/>
        <v>0</v>
      </c>
      <c r="I1" s="214">
        <f t="shared" si="0"/>
        <v>0</v>
      </c>
      <c r="J1" s="214">
        <f t="shared" si="0"/>
        <v>0</v>
      </c>
      <c r="K1" s="214">
        <f t="shared" si="0"/>
        <v>0</v>
      </c>
      <c r="L1" s="214">
        <f t="shared" si="0"/>
        <v>0</v>
      </c>
      <c r="M1" s="214">
        <f t="shared" si="0"/>
        <v>0</v>
      </c>
      <c r="N1" s="209">
        <f t="shared" si="0"/>
        <v>0</v>
      </c>
      <c r="O1" s="214">
        <f t="shared" si="0"/>
        <v>0</v>
      </c>
      <c r="P1" s="35"/>
    </row>
    <row r="2" spans="1:16" customFormat="1">
      <c r="A2" s="204" t="s">
        <v>61</v>
      </c>
      <c r="B2" s="204" t="s">
        <v>0</v>
      </c>
      <c r="C2" s="205" t="s">
        <v>30</v>
      </c>
      <c r="D2" s="209"/>
      <c r="E2" s="209"/>
      <c r="F2" s="209"/>
      <c r="G2" s="209"/>
      <c r="H2" s="209"/>
      <c r="I2" s="214"/>
      <c r="J2" s="214"/>
      <c r="K2" s="214"/>
      <c r="L2" s="214"/>
      <c r="M2" s="214"/>
      <c r="N2" s="209"/>
      <c r="O2" s="214"/>
      <c r="P2" s="35"/>
    </row>
    <row r="3" spans="1:16" customFormat="1">
      <c r="A3" s="204" t="s">
        <v>61</v>
      </c>
      <c r="B3" s="204" t="s">
        <v>0</v>
      </c>
      <c r="C3" s="205" t="s">
        <v>30</v>
      </c>
      <c r="D3" s="210" t="s">
        <v>24</v>
      </c>
      <c r="E3" s="210" t="s">
        <v>24</v>
      </c>
      <c r="F3" s="210" t="s">
        <v>24</v>
      </c>
      <c r="G3" s="210" t="s">
        <v>24</v>
      </c>
      <c r="H3" s="210" t="s">
        <v>24</v>
      </c>
      <c r="I3" s="215" t="s">
        <v>24</v>
      </c>
      <c r="J3" s="215" t="s">
        <v>24</v>
      </c>
      <c r="K3" s="215" t="s">
        <v>24</v>
      </c>
      <c r="L3" s="215" t="s">
        <v>24</v>
      </c>
      <c r="M3" s="215" t="s">
        <v>24</v>
      </c>
      <c r="N3" s="210" t="s">
        <v>30</v>
      </c>
      <c r="O3" s="215" t="s">
        <v>30</v>
      </c>
      <c r="P3" s="35"/>
    </row>
    <row r="4" spans="1:16" customFormat="1">
      <c r="A4" s="204" t="s">
        <v>61</v>
      </c>
      <c r="B4" s="204" t="s">
        <v>0</v>
      </c>
      <c r="C4" s="205" t="s">
        <v>30</v>
      </c>
      <c r="D4" s="210" t="s">
        <v>448</v>
      </c>
      <c r="E4" s="210" t="s">
        <v>448</v>
      </c>
      <c r="F4" s="210" t="s">
        <v>448</v>
      </c>
      <c r="G4" s="210" t="s">
        <v>448</v>
      </c>
      <c r="H4" s="210" t="s">
        <v>448</v>
      </c>
      <c r="I4" s="215" t="s">
        <v>449</v>
      </c>
      <c r="J4" s="215" t="s">
        <v>449</v>
      </c>
      <c r="K4" s="215" t="s">
        <v>449</v>
      </c>
      <c r="L4" s="215" t="s">
        <v>450</v>
      </c>
      <c r="M4" s="215" t="s">
        <v>450</v>
      </c>
      <c r="N4" s="210" t="s">
        <v>448</v>
      </c>
      <c r="O4" s="215" t="s">
        <v>449</v>
      </c>
      <c r="P4" s="35"/>
    </row>
    <row r="5" spans="1:16" s="184" customFormat="1" ht="28.75" customHeight="1">
      <c r="A5" s="204" t="s">
        <v>61</v>
      </c>
      <c r="B5" s="204" t="s">
        <v>0</v>
      </c>
      <c r="C5" s="205" t="s">
        <v>30</v>
      </c>
      <c r="D5" s="211" t="s">
        <v>451</v>
      </c>
      <c r="E5" s="211" t="s">
        <v>67</v>
      </c>
      <c r="F5" s="211" t="s">
        <v>30</v>
      </c>
      <c r="G5" s="211" t="s">
        <v>394</v>
      </c>
      <c r="H5" s="211" t="s">
        <v>452</v>
      </c>
      <c r="I5" s="216" t="s">
        <v>453</v>
      </c>
      <c r="J5" s="216" t="s">
        <v>67</v>
      </c>
      <c r="K5" s="216" t="s">
        <v>394</v>
      </c>
      <c r="L5" s="216" t="s">
        <v>437</v>
      </c>
      <c r="M5" s="216" t="s">
        <v>454</v>
      </c>
      <c r="N5" s="211" t="s">
        <v>451</v>
      </c>
      <c r="O5" s="216" t="s">
        <v>24</v>
      </c>
      <c r="P5" s="206"/>
    </row>
    <row r="6" spans="1:16" customFormat="1">
      <c r="A6" s="207">
        <v>2025</v>
      </c>
      <c r="B6" s="207" t="s">
        <v>292</v>
      </c>
      <c r="C6" s="208">
        <v>1</v>
      </c>
      <c r="D6" s="212"/>
      <c r="E6" s="212"/>
      <c r="F6" s="212"/>
      <c r="G6" s="212"/>
      <c r="H6" s="212"/>
      <c r="I6" s="201"/>
      <c r="J6" s="201"/>
      <c r="K6" s="201"/>
      <c r="L6" s="201"/>
      <c r="M6" s="201"/>
      <c r="N6" s="212"/>
      <c r="O6" s="201"/>
      <c r="P6" s="35"/>
    </row>
    <row r="7" spans="1:16" customFormat="1">
      <c r="A7" s="207">
        <v>2025</v>
      </c>
      <c r="B7" s="207" t="s">
        <v>292</v>
      </c>
      <c r="C7" s="208">
        <v>2</v>
      </c>
      <c r="D7" s="212"/>
      <c r="E7" s="212"/>
      <c r="F7" s="212"/>
      <c r="G7" s="212"/>
      <c r="H7" s="212"/>
      <c r="I7" s="201"/>
      <c r="J7" s="201"/>
      <c r="K7" s="201"/>
      <c r="L7" s="201"/>
      <c r="M7" s="201"/>
      <c r="N7" s="212"/>
      <c r="O7" s="201"/>
      <c r="P7" s="35"/>
    </row>
    <row r="8" spans="1:16" customFormat="1">
      <c r="A8" s="207">
        <v>2025</v>
      </c>
      <c r="B8" s="207" t="s">
        <v>292</v>
      </c>
      <c r="C8" s="208">
        <v>3</v>
      </c>
      <c r="D8" s="212"/>
      <c r="E8" s="212"/>
      <c r="F8" s="212"/>
      <c r="G8" s="212"/>
      <c r="H8" s="212"/>
      <c r="I8" s="201"/>
      <c r="J8" s="201"/>
      <c r="K8" s="201"/>
      <c r="L8" s="201"/>
      <c r="M8" s="201"/>
      <c r="N8" s="212"/>
      <c r="O8" s="201"/>
      <c r="P8" s="35"/>
    </row>
    <row r="9" spans="1:16" customFormat="1">
      <c r="A9" s="207">
        <v>2025</v>
      </c>
      <c r="B9" s="207" t="s">
        <v>292</v>
      </c>
      <c r="C9" s="208">
        <v>4</v>
      </c>
      <c r="D9" s="212"/>
      <c r="E9" s="212"/>
      <c r="F9" s="212"/>
      <c r="G9" s="212"/>
      <c r="H9" s="212"/>
      <c r="I9" s="201"/>
      <c r="J9" s="201"/>
      <c r="K9" s="201"/>
      <c r="L9" s="201"/>
      <c r="M9" s="201"/>
      <c r="N9" s="212"/>
      <c r="O9" s="201"/>
      <c r="P9" s="35"/>
    </row>
    <row r="10" spans="1:16" customFormat="1">
      <c r="A10" s="207">
        <v>2025</v>
      </c>
      <c r="B10" s="207" t="s">
        <v>138</v>
      </c>
      <c r="C10" s="208">
        <v>1</v>
      </c>
      <c r="D10" s="212"/>
      <c r="E10" s="212"/>
      <c r="F10" s="212"/>
      <c r="G10" s="212"/>
      <c r="H10" s="212"/>
      <c r="I10" s="201"/>
      <c r="J10" s="201"/>
      <c r="K10" s="201"/>
      <c r="L10" s="201"/>
      <c r="M10" s="201"/>
      <c r="N10" s="212"/>
      <c r="O10" s="201"/>
      <c r="P10" s="35"/>
    </row>
    <row r="11" spans="1:16" customFormat="1">
      <c r="A11" s="207">
        <v>2025</v>
      </c>
      <c r="B11" s="207" t="s">
        <v>138</v>
      </c>
      <c r="C11" s="208">
        <v>2</v>
      </c>
      <c r="D11" s="212"/>
      <c r="E11" s="212"/>
      <c r="F11" s="212"/>
      <c r="G11" s="212"/>
      <c r="H11" s="212"/>
      <c r="I11" s="201"/>
      <c r="J11" s="201"/>
      <c r="K11" s="201"/>
      <c r="L11" s="201"/>
      <c r="M11" s="201"/>
      <c r="N11" s="212"/>
      <c r="O11" s="201"/>
      <c r="P11" s="35"/>
    </row>
    <row r="12" spans="1:16" customFormat="1">
      <c r="A12" s="207">
        <v>2025</v>
      </c>
      <c r="B12" s="207" t="s">
        <v>138</v>
      </c>
      <c r="C12" s="208">
        <v>3</v>
      </c>
      <c r="D12" s="212"/>
      <c r="E12" s="212"/>
      <c r="F12" s="212"/>
      <c r="G12" s="212"/>
      <c r="H12" s="212"/>
      <c r="I12" s="201"/>
      <c r="J12" s="201"/>
      <c r="K12" s="201"/>
      <c r="L12" s="201"/>
      <c r="M12" s="201"/>
      <c r="N12" s="212"/>
      <c r="O12" s="201"/>
      <c r="P12" s="35"/>
    </row>
    <row r="13" spans="1:16" customFormat="1">
      <c r="A13" s="207">
        <v>2025</v>
      </c>
      <c r="B13" s="207" t="s">
        <v>138</v>
      </c>
      <c r="C13" s="208">
        <v>4</v>
      </c>
      <c r="D13" s="212"/>
      <c r="E13" s="212"/>
      <c r="F13" s="212"/>
      <c r="G13" s="212"/>
      <c r="H13" s="212"/>
      <c r="I13" s="201"/>
      <c r="J13" s="201"/>
      <c r="K13" s="201"/>
      <c r="L13" s="201"/>
      <c r="M13" s="201"/>
      <c r="N13" s="212"/>
      <c r="O13" s="201"/>
      <c r="P13" s="35"/>
    </row>
    <row r="14" spans="1:16" customFormat="1">
      <c r="A14" s="207">
        <v>2025</v>
      </c>
      <c r="B14" s="207" t="s">
        <v>168</v>
      </c>
      <c r="C14" s="208">
        <v>1</v>
      </c>
      <c r="D14" s="212"/>
      <c r="E14" s="212"/>
      <c r="F14" s="212"/>
      <c r="G14" s="212"/>
      <c r="H14" s="212"/>
      <c r="I14" s="201"/>
      <c r="J14" s="201"/>
      <c r="K14" s="201"/>
      <c r="L14" s="201"/>
      <c r="M14" s="201"/>
      <c r="N14" s="212"/>
      <c r="O14" s="201"/>
      <c r="P14" s="35"/>
    </row>
    <row r="15" spans="1:16" customFormat="1">
      <c r="A15" s="207">
        <v>2025</v>
      </c>
      <c r="B15" s="207" t="s">
        <v>168</v>
      </c>
      <c r="C15" s="208">
        <v>2</v>
      </c>
      <c r="D15" s="212"/>
      <c r="E15" s="212"/>
      <c r="F15" s="212"/>
      <c r="G15" s="212"/>
      <c r="H15" s="212"/>
      <c r="I15" s="201"/>
      <c r="J15" s="201"/>
      <c r="K15" s="201"/>
      <c r="L15" s="201"/>
      <c r="M15" s="201"/>
      <c r="N15" s="212"/>
      <c r="O15" s="201"/>
      <c r="P15" s="35"/>
    </row>
    <row r="16" spans="1:16" customFormat="1">
      <c r="A16" s="207">
        <v>2025</v>
      </c>
      <c r="B16" s="207" t="s">
        <v>168</v>
      </c>
      <c r="C16" s="208">
        <v>3</v>
      </c>
      <c r="D16" s="212"/>
      <c r="E16" s="212"/>
      <c r="F16" s="212"/>
      <c r="G16" s="212"/>
      <c r="H16" s="212"/>
      <c r="I16" s="201"/>
      <c r="J16" s="201"/>
      <c r="K16" s="201"/>
      <c r="L16" s="201"/>
      <c r="M16" s="201"/>
      <c r="N16" s="212"/>
      <c r="O16" s="201"/>
      <c r="P16" s="35"/>
    </row>
    <row r="17" spans="1:15" customFormat="1">
      <c r="A17" s="207">
        <v>2025</v>
      </c>
      <c r="B17" s="207" t="s">
        <v>168</v>
      </c>
      <c r="C17" s="208">
        <v>4</v>
      </c>
      <c r="D17" s="212"/>
      <c r="E17" s="212"/>
      <c r="F17" s="212"/>
      <c r="G17" s="212"/>
      <c r="H17" s="212"/>
      <c r="I17" s="201"/>
      <c r="J17" s="201"/>
      <c r="K17" s="201"/>
      <c r="L17" s="201"/>
      <c r="M17" s="201"/>
      <c r="N17" s="212"/>
      <c r="O17" s="201"/>
    </row>
    <row r="18" spans="1:15" customFormat="1">
      <c r="A18" s="207">
        <v>2025</v>
      </c>
      <c r="B18" s="207" t="s">
        <v>170</v>
      </c>
      <c r="C18" s="208">
        <v>1</v>
      </c>
      <c r="D18" s="212"/>
      <c r="E18" s="212"/>
      <c r="F18" s="212"/>
      <c r="G18" s="212"/>
      <c r="H18" s="212"/>
      <c r="I18" s="201"/>
      <c r="J18" s="201"/>
      <c r="K18" s="201"/>
      <c r="L18" s="201"/>
      <c r="M18" s="201"/>
      <c r="N18" s="212"/>
      <c r="O18" s="201"/>
    </row>
    <row r="19" spans="1:15" customFormat="1">
      <c r="A19" s="207">
        <v>2025</v>
      </c>
      <c r="B19" s="207" t="s">
        <v>170</v>
      </c>
      <c r="C19" s="208">
        <v>2</v>
      </c>
      <c r="D19" s="212"/>
      <c r="E19" s="212"/>
      <c r="F19" s="212"/>
      <c r="G19" s="212"/>
      <c r="H19" s="212"/>
      <c r="I19" s="201"/>
      <c r="J19" s="201"/>
      <c r="K19" s="201"/>
      <c r="L19" s="201"/>
      <c r="M19" s="201"/>
      <c r="N19" s="212"/>
      <c r="O19" s="201"/>
    </row>
    <row r="20" spans="1:15" customFormat="1">
      <c r="A20" s="207">
        <v>2025</v>
      </c>
      <c r="B20" s="207" t="s">
        <v>170</v>
      </c>
      <c r="C20" s="208">
        <v>3</v>
      </c>
      <c r="D20" s="212"/>
      <c r="E20" s="212"/>
      <c r="F20" s="212"/>
      <c r="G20" s="212"/>
      <c r="H20" s="212"/>
      <c r="I20" s="201"/>
      <c r="J20" s="201"/>
      <c r="K20" s="201"/>
      <c r="L20" s="201"/>
      <c r="M20" s="201"/>
      <c r="N20" s="212"/>
      <c r="O20" s="201"/>
    </row>
    <row r="21" spans="1:15" customFormat="1">
      <c r="A21" s="207">
        <v>2025</v>
      </c>
      <c r="B21" s="207" t="s">
        <v>170</v>
      </c>
      <c r="C21" s="208">
        <v>4</v>
      </c>
      <c r="D21" s="212"/>
      <c r="E21" s="212"/>
      <c r="F21" s="212"/>
      <c r="G21" s="212"/>
      <c r="H21" s="212"/>
      <c r="I21" s="201"/>
      <c r="J21" s="201"/>
      <c r="K21" s="201"/>
      <c r="L21" s="201"/>
      <c r="M21" s="201"/>
      <c r="N21" s="212"/>
      <c r="O21" s="201"/>
    </row>
    <row r="22" spans="1:15" customFormat="1">
      <c r="A22" s="207">
        <v>2025</v>
      </c>
      <c r="B22" s="207" t="s">
        <v>172</v>
      </c>
      <c r="C22" s="208">
        <v>1</v>
      </c>
      <c r="D22" s="212"/>
      <c r="E22" s="212"/>
      <c r="F22" s="212"/>
      <c r="G22" s="212"/>
      <c r="H22" s="212"/>
      <c r="I22" s="201"/>
      <c r="J22" s="201"/>
      <c r="K22" s="201"/>
      <c r="L22" s="201"/>
      <c r="M22" s="201"/>
      <c r="N22" s="212"/>
      <c r="O22" s="201"/>
    </row>
    <row r="23" spans="1:15" customFormat="1">
      <c r="A23" s="207">
        <v>2025</v>
      </c>
      <c r="B23" s="207" t="s">
        <v>172</v>
      </c>
      <c r="C23" s="208">
        <v>2</v>
      </c>
      <c r="D23" s="212"/>
      <c r="E23" s="212"/>
      <c r="F23" s="212"/>
      <c r="G23" s="212"/>
      <c r="H23" s="212"/>
      <c r="I23" s="201"/>
      <c r="J23" s="201"/>
      <c r="K23" s="201"/>
      <c r="L23" s="201"/>
      <c r="M23" s="201"/>
      <c r="N23" s="212"/>
      <c r="O23" s="201"/>
    </row>
    <row r="24" spans="1:15" customFormat="1">
      <c r="A24" s="207">
        <v>2025</v>
      </c>
      <c r="B24" s="207" t="s">
        <v>172</v>
      </c>
      <c r="C24" s="208">
        <v>3</v>
      </c>
      <c r="D24" s="212"/>
      <c r="E24" s="212"/>
      <c r="F24" s="212"/>
      <c r="G24" s="212"/>
      <c r="H24" s="212"/>
      <c r="I24" s="201"/>
      <c r="J24" s="201"/>
      <c r="K24" s="201"/>
      <c r="L24" s="201"/>
      <c r="M24" s="201"/>
      <c r="N24" s="212"/>
      <c r="O24" s="201"/>
    </row>
    <row r="25" spans="1:15" customFormat="1">
      <c r="A25" s="207">
        <v>2025</v>
      </c>
      <c r="B25" s="207" t="s">
        <v>172</v>
      </c>
      <c r="C25" s="208">
        <v>4</v>
      </c>
      <c r="D25" s="212"/>
      <c r="E25" s="212"/>
      <c r="F25" s="212"/>
      <c r="G25" s="212"/>
      <c r="H25" s="212"/>
      <c r="I25" s="201"/>
      <c r="J25" s="201"/>
      <c r="K25" s="201"/>
      <c r="L25" s="201"/>
      <c r="M25" s="201"/>
      <c r="N25" s="212"/>
      <c r="O25" s="201"/>
    </row>
    <row r="26" spans="1:15" customFormat="1">
      <c r="A26" s="207">
        <v>2025</v>
      </c>
      <c r="B26" s="207" t="s">
        <v>139</v>
      </c>
      <c r="C26" s="208">
        <v>1</v>
      </c>
      <c r="D26" s="212"/>
      <c r="E26" s="212"/>
      <c r="F26" s="212"/>
      <c r="G26" s="212"/>
      <c r="H26" s="212"/>
      <c r="I26" s="201"/>
      <c r="J26" s="201"/>
      <c r="K26" s="201"/>
      <c r="L26" s="201"/>
      <c r="M26" s="201"/>
      <c r="N26" s="212"/>
      <c r="O26" s="201"/>
    </row>
    <row r="27" spans="1:15" customFormat="1">
      <c r="A27" s="207">
        <v>2025</v>
      </c>
      <c r="B27" s="207" t="s">
        <v>139</v>
      </c>
      <c r="C27" s="208">
        <v>2</v>
      </c>
      <c r="D27" s="212"/>
      <c r="E27" s="212"/>
      <c r="F27" s="212"/>
      <c r="G27" s="212"/>
      <c r="H27" s="212"/>
      <c r="I27" s="201"/>
      <c r="J27" s="201"/>
      <c r="K27" s="201"/>
      <c r="L27" s="201"/>
      <c r="M27" s="201"/>
      <c r="N27" s="212"/>
      <c r="O27" s="201"/>
    </row>
    <row r="28" spans="1:15" customFormat="1">
      <c r="A28" s="207">
        <v>2025</v>
      </c>
      <c r="B28" s="207" t="s">
        <v>139</v>
      </c>
      <c r="C28" s="208">
        <v>3</v>
      </c>
      <c r="D28" s="212"/>
      <c r="E28" s="212"/>
      <c r="F28" s="212"/>
      <c r="G28" s="212"/>
      <c r="H28" s="212"/>
      <c r="I28" s="201"/>
      <c r="J28" s="201"/>
      <c r="K28" s="201"/>
      <c r="L28" s="201"/>
      <c r="M28" s="201"/>
      <c r="N28" s="212"/>
      <c r="O28" s="201"/>
    </row>
    <row r="29" spans="1:15" customFormat="1">
      <c r="A29" s="207">
        <v>2025</v>
      </c>
      <c r="B29" s="207" t="s">
        <v>139</v>
      </c>
      <c r="C29" s="208">
        <v>4</v>
      </c>
      <c r="D29" s="212"/>
      <c r="E29" s="212"/>
      <c r="F29" s="212"/>
      <c r="G29" s="212"/>
      <c r="H29" s="212"/>
      <c r="I29" s="201"/>
      <c r="J29" s="201"/>
      <c r="K29" s="201"/>
      <c r="L29" s="201"/>
      <c r="M29" s="201"/>
      <c r="N29" s="212"/>
      <c r="O29" s="201"/>
    </row>
    <row r="30" spans="1:15" customFormat="1">
      <c r="A30" s="207">
        <v>2025</v>
      </c>
      <c r="B30" s="207" t="s">
        <v>175</v>
      </c>
      <c r="C30" s="208">
        <v>1</v>
      </c>
      <c r="D30" s="212"/>
      <c r="E30" s="212"/>
      <c r="F30" s="212"/>
      <c r="G30" s="212"/>
      <c r="H30" s="212"/>
      <c r="I30" s="201"/>
      <c r="J30" s="201"/>
      <c r="K30" s="201"/>
      <c r="L30" s="201"/>
      <c r="M30" s="201"/>
      <c r="N30" s="212"/>
      <c r="O30" s="201"/>
    </row>
    <row r="31" spans="1:15" customFormat="1">
      <c r="A31" s="207">
        <v>2025</v>
      </c>
      <c r="B31" s="207" t="s">
        <v>175</v>
      </c>
      <c r="C31" s="208">
        <v>2</v>
      </c>
      <c r="D31" s="212"/>
      <c r="E31" s="212"/>
      <c r="F31" s="212"/>
      <c r="G31" s="212"/>
      <c r="H31" s="212"/>
      <c r="I31" s="201"/>
      <c r="J31" s="201"/>
      <c r="K31" s="201"/>
      <c r="L31" s="201"/>
      <c r="M31" s="201"/>
      <c r="N31" s="212"/>
      <c r="O31" s="201"/>
    </row>
    <row r="32" spans="1:15" customFormat="1">
      <c r="A32" s="207">
        <v>2025</v>
      </c>
      <c r="B32" s="207" t="s">
        <v>175</v>
      </c>
      <c r="C32" s="208">
        <v>3</v>
      </c>
      <c r="D32" s="212"/>
      <c r="E32" s="212"/>
      <c r="F32" s="212"/>
      <c r="G32" s="212"/>
      <c r="H32" s="212"/>
      <c r="I32" s="201"/>
      <c r="J32" s="201"/>
      <c r="K32" s="201"/>
      <c r="L32" s="201"/>
      <c r="M32" s="201"/>
      <c r="N32" s="212"/>
      <c r="O32" s="201"/>
    </row>
    <row r="33" spans="1:15" customFormat="1">
      <c r="A33" s="207">
        <v>2025</v>
      </c>
      <c r="B33" s="207" t="s">
        <v>175</v>
      </c>
      <c r="C33" s="208">
        <v>4</v>
      </c>
      <c r="D33" s="212"/>
      <c r="E33" s="212"/>
      <c r="F33" s="212"/>
      <c r="G33" s="212"/>
      <c r="H33" s="212"/>
      <c r="I33" s="201"/>
      <c r="J33" s="201"/>
      <c r="K33" s="201"/>
      <c r="L33" s="201"/>
      <c r="M33" s="201"/>
      <c r="N33" s="212"/>
      <c r="O33" s="201"/>
    </row>
    <row r="34" spans="1:15" customFormat="1">
      <c r="A34" s="207">
        <v>2025</v>
      </c>
      <c r="B34" s="207" t="s">
        <v>179</v>
      </c>
      <c r="C34" s="208">
        <v>1</v>
      </c>
      <c r="D34" s="212"/>
      <c r="E34" s="212"/>
      <c r="F34" s="212"/>
      <c r="G34" s="212"/>
      <c r="H34" s="212"/>
      <c r="I34" s="201"/>
      <c r="J34" s="201"/>
      <c r="K34" s="201"/>
      <c r="L34" s="201"/>
      <c r="M34" s="201"/>
      <c r="N34" s="212"/>
      <c r="O34" s="201"/>
    </row>
    <row r="35" spans="1:15" customFormat="1">
      <c r="A35" s="207">
        <v>2025</v>
      </c>
      <c r="B35" s="207" t="s">
        <v>179</v>
      </c>
      <c r="C35" s="208">
        <v>2</v>
      </c>
      <c r="D35" s="212"/>
      <c r="E35" s="212"/>
      <c r="F35" s="212"/>
      <c r="G35" s="212"/>
      <c r="H35" s="212"/>
      <c r="I35" s="201"/>
      <c r="J35" s="201"/>
      <c r="K35" s="201"/>
      <c r="L35" s="201"/>
      <c r="M35" s="201"/>
      <c r="N35" s="212"/>
      <c r="O35" s="201"/>
    </row>
    <row r="36" spans="1:15" customFormat="1">
      <c r="A36" s="207">
        <v>2025</v>
      </c>
      <c r="B36" s="207" t="s">
        <v>179</v>
      </c>
      <c r="C36" s="208">
        <v>3</v>
      </c>
      <c r="D36" s="212"/>
      <c r="E36" s="212"/>
      <c r="F36" s="212"/>
      <c r="G36" s="212"/>
      <c r="H36" s="212"/>
      <c r="I36" s="201"/>
      <c r="J36" s="201"/>
      <c r="K36" s="201"/>
      <c r="L36" s="201"/>
      <c r="M36" s="201"/>
      <c r="N36" s="212"/>
      <c r="O36" s="201"/>
    </row>
    <row r="37" spans="1:15" customFormat="1">
      <c r="A37" s="207">
        <v>2025</v>
      </c>
      <c r="B37" s="207" t="s">
        <v>179</v>
      </c>
      <c r="C37" s="208">
        <v>4</v>
      </c>
      <c r="D37" s="212"/>
      <c r="E37" s="212"/>
      <c r="F37" s="212"/>
      <c r="G37" s="212"/>
      <c r="H37" s="212"/>
      <c r="I37" s="201"/>
      <c r="J37" s="201"/>
      <c r="K37" s="201"/>
      <c r="L37" s="201"/>
      <c r="M37" s="201"/>
      <c r="N37" s="212"/>
      <c r="O37" s="201"/>
    </row>
    <row r="38" spans="1:15" customFormat="1">
      <c r="A38" s="207">
        <v>2025</v>
      </c>
      <c r="B38" s="207" t="s">
        <v>178</v>
      </c>
      <c r="C38" s="208">
        <v>1</v>
      </c>
      <c r="D38" s="212"/>
      <c r="E38" s="212"/>
      <c r="F38" s="212"/>
      <c r="G38" s="212"/>
      <c r="H38" s="212"/>
      <c r="I38" s="201"/>
      <c r="J38" s="201"/>
      <c r="K38" s="201"/>
      <c r="L38" s="201"/>
      <c r="M38" s="201"/>
      <c r="N38" s="212"/>
      <c r="O38" s="201"/>
    </row>
    <row r="39" spans="1:15" customFormat="1">
      <c r="A39" s="207">
        <v>2025</v>
      </c>
      <c r="B39" s="207" t="s">
        <v>178</v>
      </c>
      <c r="C39" s="208">
        <v>2</v>
      </c>
      <c r="D39" s="212"/>
      <c r="E39" s="212"/>
      <c r="F39" s="212"/>
      <c r="G39" s="212"/>
      <c r="H39" s="212"/>
      <c r="I39" s="201"/>
      <c r="J39" s="201"/>
      <c r="K39" s="201"/>
      <c r="L39" s="201"/>
      <c r="M39" s="201"/>
      <c r="N39" s="212"/>
      <c r="O39" s="201"/>
    </row>
    <row r="40" spans="1:15" customFormat="1">
      <c r="A40" s="207">
        <v>2025</v>
      </c>
      <c r="B40" s="207" t="s">
        <v>178</v>
      </c>
      <c r="C40" s="208">
        <v>3</v>
      </c>
      <c r="D40" s="212"/>
      <c r="E40" s="212"/>
      <c r="F40" s="212"/>
      <c r="G40" s="212"/>
      <c r="H40" s="212"/>
      <c r="I40" s="201"/>
      <c r="J40" s="201"/>
      <c r="K40" s="201"/>
      <c r="L40" s="201"/>
      <c r="M40" s="201"/>
      <c r="N40" s="212"/>
      <c r="O40" s="201"/>
    </row>
    <row r="41" spans="1:15" customFormat="1">
      <c r="A41" s="207">
        <v>2025</v>
      </c>
      <c r="B41" s="207" t="s">
        <v>178</v>
      </c>
      <c r="C41" s="208">
        <v>4</v>
      </c>
      <c r="D41" s="212"/>
      <c r="E41" s="212"/>
      <c r="F41" s="212"/>
      <c r="G41" s="212"/>
      <c r="H41" s="212"/>
      <c r="I41" s="201"/>
      <c r="J41" s="201"/>
      <c r="K41" s="201"/>
      <c r="L41" s="201"/>
      <c r="M41" s="201"/>
      <c r="N41" s="212"/>
      <c r="O41" s="201"/>
    </row>
    <row r="42" spans="1:15" customFormat="1">
      <c r="A42" s="207">
        <v>2025</v>
      </c>
      <c r="B42" s="207" t="s">
        <v>181</v>
      </c>
      <c r="C42" s="208">
        <v>1</v>
      </c>
      <c r="D42" s="212"/>
      <c r="E42" s="212"/>
      <c r="F42" s="212"/>
      <c r="G42" s="212"/>
      <c r="H42" s="212"/>
      <c r="I42" s="217"/>
      <c r="J42" s="217"/>
      <c r="K42" s="217"/>
      <c r="L42" s="217"/>
      <c r="M42" s="217"/>
      <c r="N42" s="212"/>
      <c r="O42" s="217"/>
    </row>
    <row r="43" spans="1:15" customFormat="1">
      <c r="A43" s="207">
        <v>2025</v>
      </c>
      <c r="B43" s="207" t="s">
        <v>181</v>
      </c>
      <c r="C43" s="208">
        <v>2</v>
      </c>
      <c r="D43" s="212"/>
      <c r="E43" s="212"/>
      <c r="F43" s="212"/>
      <c r="G43" s="212"/>
      <c r="H43" s="212"/>
      <c r="I43" s="217"/>
      <c r="J43" s="217"/>
      <c r="K43" s="217"/>
      <c r="L43" s="217"/>
      <c r="M43" s="217"/>
      <c r="N43" s="212"/>
      <c r="O43" s="217"/>
    </row>
    <row r="44" spans="1:15" customFormat="1">
      <c r="A44" s="207">
        <v>2025</v>
      </c>
      <c r="B44" s="207" t="s">
        <v>181</v>
      </c>
      <c r="C44" s="208">
        <v>3</v>
      </c>
      <c r="D44" s="212"/>
      <c r="E44" s="212"/>
      <c r="F44" s="212"/>
      <c r="G44" s="212"/>
      <c r="H44" s="212"/>
      <c r="I44" s="217"/>
      <c r="J44" s="217"/>
      <c r="K44" s="217"/>
      <c r="L44" s="217"/>
      <c r="M44" s="217"/>
      <c r="N44" s="212"/>
      <c r="O44" s="217"/>
    </row>
    <row r="45" spans="1:15" customFormat="1">
      <c r="A45" s="207">
        <v>2025</v>
      </c>
      <c r="B45" s="207" t="s">
        <v>181</v>
      </c>
      <c r="C45" s="208">
        <v>4</v>
      </c>
      <c r="D45" s="212"/>
      <c r="E45" s="212"/>
      <c r="F45" s="212"/>
      <c r="G45" s="212"/>
      <c r="H45" s="212"/>
      <c r="I45" s="217"/>
      <c r="J45" s="217"/>
      <c r="K45" s="217"/>
      <c r="L45" s="217"/>
      <c r="M45" s="217"/>
      <c r="N45" s="212"/>
      <c r="O45" s="217"/>
    </row>
    <row r="46" spans="1:15" customFormat="1">
      <c r="A46" s="207">
        <v>2025</v>
      </c>
      <c r="B46" s="207" t="s">
        <v>186</v>
      </c>
      <c r="C46" s="208">
        <v>1</v>
      </c>
      <c r="D46" s="212"/>
      <c r="E46" s="212"/>
      <c r="F46" s="212"/>
      <c r="G46" s="212"/>
      <c r="H46" s="212"/>
      <c r="I46" s="217"/>
      <c r="J46" s="217"/>
      <c r="K46" s="217"/>
      <c r="L46" s="217"/>
      <c r="M46" s="217"/>
      <c r="N46" s="212"/>
      <c r="O46" s="217"/>
    </row>
    <row r="47" spans="1:15" customFormat="1">
      <c r="A47" s="207">
        <v>2025</v>
      </c>
      <c r="B47" s="207" t="s">
        <v>186</v>
      </c>
      <c r="C47" s="208">
        <v>2</v>
      </c>
      <c r="D47" s="212"/>
      <c r="E47" s="212"/>
      <c r="F47" s="212"/>
      <c r="G47" s="212"/>
      <c r="H47" s="212"/>
      <c r="I47" s="217"/>
      <c r="J47" s="217"/>
      <c r="K47" s="217"/>
      <c r="L47" s="217"/>
      <c r="M47" s="217"/>
      <c r="N47" s="212"/>
      <c r="O47" s="217"/>
    </row>
    <row r="48" spans="1:15" customFormat="1">
      <c r="A48" s="207">
        <v>2025</v>
      </c>
      <c r="B48" s="207" t="s">
        <v>186</v>
      </c>
      <c r="C48" s="208">
        <v>3</v>
      </c>
      <c r="D48" s="212"/>
      <c r="E48" s="212"/>
      <c r="F48" s="212"/>
      <c r="G48" s="212"/>
      <c r="H48" s="212"/>
      <c r="I48" s="217"/>
      <c r="J48" s="217"/>
      <c r="K48" s="217"/>
      <c r="L48" s="217"/>
      <c r="M48" s="217"/>
      <c r="N48" s="212"/>
      <c r="O48" s="217"/>
    </row>
    <row r="49" spans="1:15" customFormat="1">
      <c r="A49" s="207">
        <v>2025</v>
      </c>
      <c r="B49" s="207" t="s">
        <v>186</v>
      </c>
      <c r="C49" s="208">
        <v>4</v>
      </c>
      <c r="D49" s="212"/>
      <c r="E49" s="212"/>
      <c r="F49" s="212"/>
      <c r="G49" s="212"/>
      <c r="H49" s="212"/>
      <c r="I49" s="217"/>
      <c r="J49" s="217"/>
      <c r="K49" s="217"/>
      <c r="L49" s="217"/>
      <c r="M49" s="217"/>
      <c r="N49" s="212"/>
      <c r="O49" s="217"/>
    </row>
    <row r="50" spans="1:15" customFormat="1">
      <c r="A50" s="207">
        <v>2025</v>
      </c>
      <c r="B50" s="207" t="s">
        <v>189</v>
      </c>
      <c r="C50" s="208">
        <v>1</v>
      </c>
      <c r="D50" s="212"/>
      <c r="E50" s="212"/>
      <c r="F50" s="212"/>
      <c r="G50" s="212"/>
      <c r="H50" s="212"/>
      <c r="I50" s="201"/>
      <c r="J50" s="201"/>
      <c r="K50" s="201"/>
      <c r="L50" s="201"/>
      <c r="M50" s="201"/>
      <c r="N50" s="212"/>
      <c r="O50" s="201"/>
    </row>
    <row r="51" spans="1:15" customFormat="1">
      <c r="A51" s="207">
        <v>2025</v>
      </c>
      <c r="B51" s="207" t="s">
        <v>189</v>
      </c>
      <c r="C51" s="208">
        <v>2</v>
      </c>
      <c r="D51" s="212"/>
      <c r="E51" s="212"/>
      <c r="F51" s="212"/>
      <c r="G51" s="212"/>
      <c r="H51" s="212"/>
      <c r="I51" s="201"/>
      <c r="J51" s="201"/>
      <c r="K51" s="201"/>
      <c r="L51" s="201"/>
      <c r="M51" s="201"/>
      <c r="N51" s="212"/>
      <c r="O51" s="201"/>
    </row>
    <row r="52" spans="1:15" customFormat="1">
      <c r="A52" s="207">
        <v>2025</v>
      </c>
      <c r="B52" s="207" t="s">
        <v>189</v>
      </c>
      <c r="C52" s="208">
        <v>3</v>
      </c>
      <c r="D52" s="212"/>
      <c r="E52" s="212"/>
      <c r="F52" s="212"/>
      <c r="G52" s="212"/>
      <c r="H52" s="212"/>
      <c r="I52" s="201"/>
      <c r="J52" s="201"/>
      <c r="K52" s="201"/>
      <c r="L52" s="201"/>
      <c r="M52" s="201"/>
      <c r="N52" s="212"/>
      <c r="O52" s="201"/>
    </row>
    <row r="53" spans="1:15" customFormat="1">
      <c r="A53" s="207">
        <v>2025</v>
      </c>
      <c r="B53" s="207" t="s">
        <v>189</v>
      </c>
      <c r="C53" s="208">
        <v>4</v>
      </c>
      <c r="D53" s="212"/>
      <c r="E53" s="212"/>
      <c r="F53" s="212"/>
      <c r="G53" s="212"/>
      <c r="H53" s="212"/>
      <c r="I53" s="201"/>
      <c r="J53" s="201"/>
      <c r="K53" s="201"/>
      <c r="L53" s="201"/>
      <c r="M53" s="201"/>
      <c r="N53" s="212"/>
      <c r="O53" s="201"/>
    </row>
    <row r="54" spans="1:15" customFormat="1">
      <c r="A54" s="207">
        <v>2025</v>
      </c>
      <c r="B54" s="207" t="s">
        <v>191</v>
      </c>
      <c r="C54" s="208">
        <v>1</v>
      </c>
      <c r="D54" s="212"/>
      <c r="E54" s="212"/>
      <c r="F54" s="212"/>
      <c r="G54" s="212"/>
      <c r="H54" s="212"/>
      <c r="I54" s="201"/>
      <c r="J54" s="201"/>
      <c r="K54" s="201"/>
      <c r="L54" s="201"/>
      <c r="M54" s="201"/>
      <c r="N54" s="212"/>
      <c r="O54" s="201"/>
    </row>
    <row r="55" spans="1:15" customFormat="1">
      <c r="A55" s="207">
        <v>2025</v>
      </c>
      <c r="B55" s="207" t="s">
        <v>191</v>
      </c>
      <c r="C55" s="208">
        <v>2</v>
      </c>
      <c r="D55" s="212"/>
      <c r="E55" s="212"/>
      <c r="F55" s="212"/>
      <c r="G55" s="212"/>
      <c r="H55" s="212"/>
      <c r="I55" s="201"/>
      <c r="J55" s="201"/>
      <c r="K55" s="201"/>
      <c r="L55" s="201"/>
      <c r="M55" s="201"/>
      <c r="N55" s="212"/>
      <c r="O55" s="201"/>
    </row>
    <row r="56" spans="1:15" customFormat="1">
      <c r="A56" s="207">
        <v>2025</v>
      </c>
      <c r="B56" s="207" t="s">
        <v>191</v>
      </c>
      <c r="C56" s="208">
        <v>3</v>
      </c>
      <c r="D56" s="212"/>
      <c r="E56" s="212"/>
      <c r="F56" s="212"/>
      <c r="G56" s="212"/>
      <c r="H56" s="212"/>
      <c r="I56" s="201"/>
      <c r="J56" s="201"/>
      <c r="K56" s="201"/>
      <c r="L56" s="201"/>
      <c r="M56" s="201"/>
      <c r="N56" s="212"/>
      <c r="O56" s="201"/>
    </row>
    <row r="57" spans="1:15" customFormat="1">
      <c r="A57" s="207">
        <v>2025</v>
      </c>
      <c r="B57" s="207" t="s">
        <v>191</v>
      </c>
      <c r="C57" s="208">
        <v>4</v>
      </c>
      <c r="D57" s="212"/>
      <c r="E57" s="212"/>
      <c r="F57" s="212"/>
      <c r="G57" s="212"/>
      <c r="H57" s="212"/>
      <c r="I57" s="201"/>
      <c r="J57" s="201"/>
      <c r="K57" s="201"/>
      <c r="L57" s="201"/>
      <c r="M57" s="201"/>
      <c r="N57" s="212"/>
      <c r="O57" s="201"/>
    </row>
    <row r="58" spans="1:15" customFormat="1">
      <c r="A58" s="207">
        <v>2025</v>
      </c>
      <c r="B58" s="207" t="s">
        <v>193</v>
      </c>
      <c r="C58" s="208">
        <v>1</v>
      </c>
      <c r="D58" s="212"/>
      <c r="E58" s="212"/>
      <c r="F58" s="212"/>
      <c r="G58" s="212"/>
      <c r="H58" s="212"/>
      <c r="I58" s="201"/>
      <c r="J58" s="201"/>
      <c r="K58" s="201"/>
      <c r="L58" s="201"/>
      <c r="M58" s="201"/>
      <c r="N58" s="212"/>
      <c r="O58" s="201"/>
    </row>
    <row r="59" spans="1:15" customFormat="1">
      <c r="A59" s="207">
        <v>2025</v>
      </c>
      <c r="B59" s="207" t="s">
        <v>193</v>
      </c>
      <c r="C59" s="208">
        <v>2</v>
      </c>
      <c r="D59" s="212"/>
      <c r="E59" s="212"/>
      <c r="F59" s="212"/>
      <c r="G59" s="212"/>
      <c r="H59" s="212"/>
      <c r="I59" s="201"/>
      <c r="J59" s="201"/>
      <c r="K59" s="201"/>
      <c r="L59" s="201"/>
      <c r="M59" s="201"/>
      <c r="N59" s="212"/>
      <c r="O59" s="202"/>
    </row>
    <row r="60" spans="1:15" customFormat="1">
      <c r="A60" s="207">
        <v>2025</v>
      </c>
      <c r="B60" s="207" t="s">
        <v>193</v>
      </c>
      <c r="C60" s="208">
        <v>3</v>
      </c>
      <c r="D60" s="212"/>
      <c r="E60" s="212"/>
      <c r="F60" s="212"/>
      <c r="G60" s="212"/>
      <c r="H60" s="212"/>
      <c r="I60" s="201"/>
      <c r="J60" s="201"/>
      <c r="K60" s="201"/>
      <c r="L60" s="201"/>
      <c r="M60" s="201"/>
      <c r="N60" s="212"/>
      <c r="O60" s="201"/>
    </row>
    <row r="61" spans="1:15" customFormat="1">
      <c r="A61" s="207">
        <v>2025</v>
      </c>
      <c r="B61" s="207" t="s">
        <v>193</v>
      </c>
      <c r="C61" s="208">
        <v>4</v>
      </c>
      <c r="D61" s="212"/>
      <c r="E61" s="212"/>
      <c r="F61" s="212"/>
      <c r="G61" s="212"/>
      <c r="H61" s="212"/>
      <c r="I61" s="201"/>
      <c r="J61" s="201"/>
      <c r="K61" s="201"/>
      <c r="L61" s="201"/>
      <c r="M61" s="201"/>
      <c r="N61" s="212"/>
      <c r="O61" s="201"/>
    </row>
    <row r="62" spans="1:15" customFormat="1">
      <c r="A62" s="207">
        <v>2025</v>
      </c>
      <c r="B62" s="207" t="s">
        <v>196</v>
      </c>
      <c r="C62" s="208">
        <v>1</v>
      </c>
      <c r="D62" s="212"/>
      <c r="E62" s="212"/>
      <c r="F62" s="212"/>
      <c r="G62" s="212"/>
      <c r="H62" s="212"/>
      <c r="I62" s="201"/>
      <c r="J62" s="201"/>
      <c r="K62" s="201"/>
      <c r="L62" s="201"/>
      <c r="M62" s="201"/>
      <c r="N62" s="212"/>
      <c r="O62" s="201"/>
    </row>
    <row r="63" spans="1:15" customFormat="1">
      <c r="A63" s="207">
        <v>2025</v>
      </c>
      <c r="B63" s="207" t="s">
        <v>196</v>
      </c>
      <c r="C63" s="208">
        <v>2</v>
      </c>
      <c r="D63" s="212"/>
      <c r="E63" s="212"/>
      <c r="F63" s="212"/>
      <c r="G63" s="212"/>
      <c r="H63" s="212"/>
      <c r="I63" s="201"/>
      <c r="J63" s="201"/>
      <c r="K63" s="201"/>
      <c r="L63" s="201"/>
      <c r="M63" s="201"/>
      <c r="N63" s="212"/>
      <c r="O63" s="201"/>
    </row>
    <row r="64" spans="1:15" customFormat="1">
      <c r="A64" s="207">
        <v>2025</v>
      </c>
      <c r="B64" s="207" t="s">
        <v>196</v>
      </c>
      <c r="C64" s="208">
        <v>3</v>
      </c>
      <c r="D64" s="212"/>
      <c r="E64" s="212"/>
      <c r="F64" s="212"/>
      <c r="G64" s="212"/>
      <c r="H64" s="212"/>
      <c r="I64" s="201"/>
      <c r="J64" s="201"/>
      <c r="K64" s="201"/>
      <c r="L64" s="201"/>
      <c r="M64" s="201"/>
      <c r="N64" s="212"/>
      <c r="O64" s="201"/>
    </row>
    <row r="65" spans="1:15" customFormat="1">
      <c r="A65" s="207">
        <v>2025</v>
      </c>
      <c r="B65" s="207" t="s">
        <v>196</v>
      </c>
      <c r="C65" s="208">
        <v>4</v>
      </c>
      <c r="D65" s="212"/>
      <c r="E65" s="212"/>
      <c r="F65" s="212"/>
      <c r="G65" s="212"/>
      <c r="H65" s="212"/>
      <c r="I65" s="201"/>
      <c r="J65" s="201"/>
      <c r="K65" s="201"/>
      <c r="L65" s="201"/>
      <c r="M65" s="201"/>
      <c r="N65" s="212"/>
      <c r="O65" s="201"/>
    </row>
    <row r="66" spans="1:15" customFormat="1">
      <c r="A66" s="207">
        <v>2025</v>
      </c>
      <c r="B66" s="207" t="s">
        <v>198</v>
      </c>
      <c r="C66" s="208">
        <v>1</v>
      </c>
      <c r="D66" s="212"/>
      <c r="E66" s="212"/>
      <c r="F66" s="212"/>
      <c r="G66" s="212"/>
      <c r="H66" s="212"/>
      <c r="I66" s="201"/>
      <c r="J66" s="201"/>
      <c r="K66" s="201"/>
      <c r="L66" s="201"/>
      <c r="M66" s="201"/>
      <c r="N66" s="212"/>
      <c r="O66" s="201"/>
    </row>
    <row r="67" spans="1:15" customFormat="1">
      <c r="A67" s="207">
        <v>2025</v>
      </c>
      <c r="B67" s="207" t="s">
        <v>198</v>
      </c>
      <c r="C67" s="208">
        <v>2</v>
      </c>
      <c r="D67" s="212"/>
      <c r="E67" s="212"/>
      <c r="F67" s="212"/>
      <c r="G67" s="212"/>
      <c r="H67" s="212"/>
      <c r="I67" s="201"/>
      <c r="J67" s="201"/>
      <c r="K67" s="201"/>
      <c r="L67" s="201"/>
      <c r="M67" s="201"/>
      <c r="N67" s="212"/>
      <c r="O67" s="201"/>
    </row>
    <row r="68" spans="1:15" customFormat="1">
      <c r="A68" s="207">
        <v>2025</v>
      </c>
      <c r="B68" s="207" t="s">
        <v>198</v>
      </c>
      <c r="C68" s="208">
        <v>3</v>
      </c>
      <c r="D68" s="212"/>
      <c r="E68" s="212"/>
      <c r="F68" s="212"/>
      <c r="G68" s="212"/>
      <c r="H68" s="212"/>
      <c r="I68" s="201"/>
      <c r="J68" s="201"/>
      <c r="K68" s="201"/>
      <c r="L68" s="201"/>
      <c r="M68" s="201"/>
      <c r="N68" s="212"/>
      <c r="O68" s="201"/>
    </row>
    <row r="69" spans="1:15" customFormat="1">
      <c r="A69" s="207">
        <v>2025</v>
      </c>
      <c r="B69" s="207" t="s">
        <v>198</v>
      </c>
      <c r="C69" s="208">
        <v>4</v>
      </c>
      <c r="D69" s="212"/>
      <c r="E69" s="212"/>
      <c r="F69" s="212"/>
      <c r="G69" s="212"/>
      <c r="H69" s="212"/>
      <c r="I69" s="201"/>
      <c r="J69" s="201"/>
      <c r="K69" s="201"/>
      <c r="L69" s="201"/>
      <c r="M69" s="201"/>
      <c r="N69" s="212"/>
      <c r="O69" s="201"/>
    </row>
    <row r="70" spans="1:15" customFormat="1">
      <c r="A70" s="207">
        <v>2025</v>
      </c>
      <c r="B70" s="207" t="s">
        <v>200</v>
      </c>
      <c r="C70" s="208">
        <v>1</v>
      </c>
      <c r="D70" s="212"/>
      <c r="E70" s="212"/>
      <c r="F70" s="212"/>
      <c r="G70" s="212"/>
      <c r="H70" s="212"/>
      <c r="I70" s="201"/>
      <c r="J70" s="201"/>
      <c r="K70" s="201"/>
      <c r="L70" s="201"/>
      <c r="M70" s="201"/>
      <c r="N70" s="212"/>
      <c r="O70" s="201"/>
    </row>
    <row r="71" spans="1:15" customFormat="1">
      <c r="A71" s="207">
        <v>2025</v>
      </c>
      <c r="B71" s="207" t="s">
        <v>200</v>
      </c>
      <c r="C71" s="208">
        <v>2</v>
      </c>
      <c r="D71" s="212"/>
      <c r="E71" s="212"/>
      <c r="F71" s="212"/>
      <c r="G71" s="212"/>
      <c r="H71" s="212"/>
      <c r="I71" s="201"/>
      <c r="J71" s="201"/>
      <c r="K71" s="201"/>
      <c r="L71" s="201"/>
      <c r="M71" s="201"/>
      <c r="N71" s="212"/>
      <c r="O71" s="201"/>
    </row>
    <row r="72" spans="1:15" customFormat="1">
      <c r="A72" s="207">
        <v>2025</v>
      </c>
      <c r="B72" s="207" t="s">
        <v>200</v>
      </c>
      <c r="C72" s="208">
        <v>3</v>
      </c>
      <c r="D72" s="212"/>
      <c r="E72" s="212"/>
      <c r="F72" s="212"/>
      <c r="G72" s="212"/>
      <c r="H72" s="212"/>
      <c r="I72" s="201"/>
      <c r="J72" s="201"/>
      <c r="K72" s="201"/>
      <c r="L72" s="201"/>
      <c r="M72" s="201"/>
      <c r="N72" s="212"/>
      <c r="O72" s="201"/>
    </row>
    <row r="73" spans="1:15" customFormat="1">
      <c r="A73" s="207">
        <v>2025</v>
      </c>
      <c r="B73" s="207" t="s">
        <v>200</v>
      </c>
      <c r="C73" s="208">
        <v>4</v>
      </c>
      <c r="D73" s="212"/>
      <c r="E73" s="212"/>
      <c r="F73" s="212"/>
      <c r="G73" s="212"/>
      <c r="H73" s="212"/>
      <c r="I73" s="201"/>
      <c r="J73" s="201"/>
      <c r="K73" s="201"/>
      <c r="L73" s="201"/>
      <c r="M73" s="201"/>
      <c r="N73" s="212"/>
      <c r="O73" s="201"/>
    </row>
    <row r="74" spans="1:15" customFormat="1">
      <c r="A74" s="207">
        <v>2025</v>
      </c>
      <c r="B74" s="207" t="s">
        <v>201</v>
      </c>
      <c r="C74" s="208">
        <v>1</v>
      </c>
      <c r="D74" s="212"/>
      <c r="E74" s="212"/>
      <c r="F74" s="212"/>
      <c r="G74" s="212"/>
      <c r="H74" s="212"/>
      <c r="I74" s="201"/>
      <c r="J74" s="201"/>
      <c r="K74" s="201"/>
      <c r="L74" s="201"/>
      <c r="M74" s="201"/>
      <c r="N74" s="212"/>
      <c r="O74" s="201"/>
    </row>
    <row r="75" spans="1:15" customFormat="1">
      <c r="A75" s="207">
        <v>2025</v>
      </c>
      <c r="B75" s="207" t="s">
        <v>201</v>
      </c>
      <c r="C75" s="208">
        <v>2</v>
      </c>
      <c r="D75" s="212"/>
      <c r="E75" s="212"/>
      <c r="F75" s="212"/>
      <c r="G75" s="212"/>
      <c r="H75" s="212"/>
      <c r="I75" s="201"/>
      <c r="J75" s="201"/>
      <c r="K75" s="201"/>
      <c r="L75" s="201"/>
      <c r="M75" s="201"/>
      <c r="N75" s="212"/>
      <c r="O75" s="201"/>
    </row>
    <row r="76" spans="1:15" customFormat="1">
      <c r="A76" s="207">
        <v>2025</v>
      </c>
      <c r="B76" s="207" t="s">
        <v>201</v>
      </c>
      <c r="C76" s="208">
        <v>3</v>
      </c>
      <c r="D76" s="212"/>
      <c r="E76" s="212"/>
      <c r="F76" s="212"/>
      <c r="G76" s="212"/>
      <c r="H76" s="212"/>
      <c r="I76" s="201"/>
      <c r="J76" s="201"/>
      <c r="K76" s="201"/>
      <c r="L76" s="201"/>
      <c r="M76" s="201"/>
      <c r="N76" s="212"/>
      <c r="O76" s="201"/>
    </row>
    <row r="77" spans="1:15" customFormat="1">
      <c r="A77" s="207">
        <v>2025</v>
      </c>
      <c r="B77" s="207" t="s">
        <v>201</v>
      </c>
      <c r="C77" s="208">
        <v>4</v>
      </c>
      <c r="D77" s="212"/>
      <c r="E77" s="212"/>
      <c r="F77" s="212"/>
      <c r="G77" s="212"/>
      <c r="H77" s="212"/>
      <c r="I77" s="201"/>
      <c r="J77" s="201"/>
      <c r="K77" s="201"/>
      <c r="L77" s="201"/>
      <c r="M77" s="201"/>
      <c r="N77" s="212"/>
      <c r="O77" s="201"/>
    </row>
    <row r="78" spans="1:15" customFormat="1">
      <c r="A78" s="207">
        <v>2025</v>
      </c>
      <c r="B78" s="207" t="s">
        <v>203</v>
      </c>
      <c r="C78" s="208">
        <v>1</v>
      </c>
      <c r="D78" s="212"/>
      <c r="E78" s="212"/>
      <c r="F78" s="212"/>
      <c r="G78" s="212"/>
      <c r="H78" s="212"/>
      <c r="I78" s="201"/>
      <c r="J78" s="201"/>
      <c r="K78" s="201"/>
      <c r="L78" s="201"/>
      <c r="M78" s="201"/>
      <c r="N78" s="212"/>
      <c r="O78" s="201"/>
    </row>
    <row r="79" spans="1:15" customFormat="1">
      <c r="A79" s="207">
        <v>2025</v>
      </c>
      <c r="B79" s="207" t="s">
        <v>203</v>
      </c>
      <c r="C79" s="208">
        <v>2</v>
      </c>
      <c r="D79" s="212"/>
      <c r="E79" s="212"/>
      <c r="F79" s="212"/>
      <c r="G79" s="212"/>
      <c r="H79" s="212"/>
      <c r="I79" s="201"/>
      <c r="J79" s="201"/>
      <c r="K79" s="201"/>
      <c r="L79" s="201"/>
      <c r="M79" s="201"/>
      <c r="N79" s="212"/>
      <c r="O79" s="201"/>
    </row>
    <row r="80" spans="1:15" customFormat="1">
      <c r="A80" s="207">
        <v>2025</v>
      </c>
      <c r="B80" s="207" t="s">
        <v>203</v>
      </c>
      <c r="C80" s="208">
        <v>3</v>
      </c>
      <c r="D80" s="212"/>
      <c r="E80" s="212"/>
      <c r="F80" s="212"/>
      <c r="G80" s="212"/>
      <c r="H80" s="212"/>
      <c r="I80" s="201"/>
      <c r="J80" s="201"/>
      <c r="K80" s="201"/>
      <c r="L80" s="201"/>
      <c r="M80" s="201"/>
      <c r="N80" s="212"/>
      <c r="O80" s="201"/>
    </row>
    <row r="81" spans="1:15" customFormat="1">
      <c r="A81" s="207">
        <v>2025</v>
      </c>
      <c r="B81" s="207" t="s">
        <v>203</v>
      </c>
      <c r="C81" s="208">
        <v>4</v>
      </c>
      <c r="D81" s="212"/>
      <c r="E81" s="212"/>
      <c r="F81" s="212"/>
      <c r="G81" s="212"/>
      <c r="H81" s="212"/>
      <c r="I81" s="201"/>
      <c r="J81" s="201"/>
      <c r="K81" s="201"/>
      <c r="L81" s="201"/>
      <c r="M81" s="201"/>
      <c r="N81" s="212"/>
      <c r="O81" s="201"/>
    </row>
    <row r="82" spans="1:15" customFormat="1">
      <c r="A82" s="207">
        <v>2025</v>
      </c>
      <c r="B82" s="207" t="s">
        <v>205</v>
      </c>
      <c r="C82" s="208">
        <v>1</v>
      </c>
      <c r="D82" s="212"/>
      <c r="E82" s="212"/>
      <c r="F82" s="212"/>
      <c r="G82" s="212"/>
      <c r="H82" s="212"/>
      <c r="I82" s="201"/>
      <c r="J82" s="201"/>
      <c r="K82" s="201"/>
      <c r="L82" s="201"/>
      <c r="M82" s="201"/>
      <c r="N82" s="212"/>
      <c r="O82" s="201"/>
    </row>
    <row r="83" spans="1:15" customFormat="1">
      <c r="A83" s="207">
        <v>2025</v>
      </c>
      <c r="B83" s="207" t="s">
        <v>205</v>
      </c>
      <c r="C83" s="208">
        <v>2</v>
      </c>
      <c r="D83" s="212"/>
      <c r="E83" s="212"/>
      <c r="F83" s="212"/>
      <c r="G83" s="212"/>
      <c r="H83" s="212"/>
      <c r="I83" s="201"/>
      <c r="J83" s="201"/>
      <c r="K83" s="201"/>
      <c r="L83" s="201"/>
      <c r="M83" s="201"/>
      <c r="N83" s="212"/>
      <c r="O83" s="201"/>
    </row>
    <row r="84" spans="1:15" customFormat="1">
      <c r="A84" s="207">
        <v>2025</v>
      </c>
      <c r="B84" s="207" t="s">
        <v>205</v>
      </c>
      <c r="C84" s="208">
        <v>3</v>
      </c>
      <c r="D84" s="212"/>
      <c r="E84" s="212"/>
      <c r="F84" s="212"/>
      <c r="G84" s="212"/>
      <c r="H84" s="212"/>
      <c r="I84" s="201"/>
      <c r="J84" s="201"/>
      <c r="K84" s="201"/>
      <c r="L84" s="201"/>
      <c r="M84" s="201"/>
      <c r="N84" s="212"/>
      <c r="O84" s="201"/>
    </row>
    <row r="85" spans="1:15" customFormat="1">
      <c r="A85" s="207">
        <v>2025</v>
      </c>
      <c r="B85" s="207" t="s">
        <v>205</v>
      </c>
      <c r="C85" s="208">
        <v>4</v>
      </c>
      <c r="D85" s="212"/>
      <c r="E85" s="212"/>
      <c r="F85" s="212"/>
      <c r="G85" s="212"/>
      <c r="H85" s="212"/>
      <c r="I85" s="201"/>
      <c r="J85" s="201"/>
      <c r="K85" s="201"/>
      <c r="L85" s="201"/>
      <c r="M85" s="201"/>
      <c r="N85" s="212"/>
      <c r="O85" s="201"/>
    </row>
    <row r="86" spans="1:15" customFormat="1">
      <c r="A86" s="207">
        <v>2025</v>
      </c>
      <c r="B86" s="207" t="s">
        <v>207</v>
      </c>
      <c r="C86" s="208">
        <v>1</v>
      </c>
      <c r="D86" s="212"/>
      <c r="E86" s="212"/>
      <c r="F86" s="212"/>
      <c r="G86" s="212"/>
      <c r="H86" s="212"/>
      <c r="I86" s="201"/>
      <c r="J86" s="201"/>
      <c r="K86" s="201"/>
      <c r="L86" s="201"/>
      <c r="M86" s="201"/>
      <c r="N86" s="212"/>
      <c r="O86" s="201"/>
    </row>
    <row r="87" spans="1:15" customFormat="1">
      <c r="A87" s="207">
        <v>2025</v>
      </c>
      <c r="B87" s="207" t="s">
        <v>207</v>
      </c>
      <c r="C87" s="208">
        <v>2</v>
      </c>
      <c r="D87" s="212"/>
      <c r="E87" s="212"/>
      <c r="F87" s="212"/>
      <c r="G87" s="212"/>
      <c r="H87" s="212"/>
      <c r="I87" s="201"/>
      <c r="J87" s="201"/>
      <c r="K87" s="201"/>
      <c r="L87" s="201"/>
      <c r="M87" s="201"/>
      <c r="N87" s="212"/>
      <c r="O87" s="201"/>
    </row>
    <row r="88" spans="1:15" customFormat="1">
      <c r="A88" s="207">
        <v>2025</v>
      </c>
      <c r="B88" s="207" t="s">
        <v>207</v>
      </c>
      <c r="C88" s="208">
        <v>3</v>
      </c>
      <c r="D88" s="212"/>
      <c r="E88" s="212"/>
      <c r="F88" s="212"/>
      <c r="G88" s="212"/>
      <c r="H88" s="212"/>
      <c r="I88" s="201"/>
      <c r="J88" s="201"/>
      <c r="K88" s="201"/>
      <c r="L88" s="201"/>
      <c r="M88" s="201"/>
      <c r="N88" s="212"/>
      <c r="O88" s="201"/>
    </row>
    <row r="89" spans="1:15" customFormat="1">
      <c r="A89" s="207">
        <v>2025</v>
      </c>
      <c r="B89" s="207" t="s">
        <v>207</v>
      </c>
      <c r="C89" s="208">
        <v>4</v>
      </c>
      <c r="D89" s="212"/>
      <c r="E89" s="212"/>
      <c r="F89" s="212"/>
      <c r="G89" s="212"/>
      <c r="H89" s="212"/>
      <c r="I89" s="201"/>
      <c r="J89" s="201"/>
      <c r="K89" s="201"/>
      <c r="L89" s="201"/>
      <c r="M89" s="201"/>
      <c r="N89" s="212"/>
      <c r="O89" s="201"/>
    </row>
    <row r="90" spans="1:15" customFormat="1">
      <c r="A90" s="207">
        <v>2025</v>
      </c>
      <c r="B90" s="207" t="s">
        <v>209</v>
      </c>
      <c r="C90" s="208">
        <v>1</v>
      </c>
      <c r="D90" s="212"/>
      <c r="E90" s="212"/>
      <c r="F90" s="212"/>
      <c r="G90" s="212"/>
      <c r="H90" s="212"/>
      <c r="I90" s="201"/>
      <c r="J90" s="201"/>
      <c r="K90" s="201"/>
      <c r="L90" s="201"/>
      <c r="M90" s="201"/>
      <c r="N90" s="212"/>
      <c r="O90" s="201"/>
    </row>
    <row r="91" spans="1:15" customFormat="1">
      <c r="A91" s="207">
        <v>2025</v>
      </c>
      <c r="B91" s="207" t="s">
        <v>209</v>
      </c>
      <c r="C91" s="208">
        <v>2</v>
      </c>
      <c r="D91" s="212"/>
      <c r="E91" s="212"/>
      <c r="F91" s="212"/>
      <c r="G91" s="212"/>
      <c r="H91" s="212"/>
      <c r="I91" s="201"/>
      <c r="J91" s="201"/>
      <c r="K91" s="201"/>
      <c r="L91" s="201"/>
      <c r="M91" s="201"/>
      <c r="N91" s="212"/>
      <c r="O91" s="201"/>
    </row>
    <row r="92" spans="1:15" customFormat="1">
      <c r="A92" s="207">
        <v>2025</v>
      </c>
      <c r="B92" s="207" t="s">
        <v>209</v>
      </c>
      <c r="C92" s="208">
        <v>3</v>
      </c>
      <c r="D92" s="212"/>
      <c r="E92" s="212"/>
      <c r="F92" s="212"/>
      <c r="G92" s="212"/>
      <c r="H92" s="212"/>
      <c r="I92" s="201"/>
      <c r="J92" s="201"/>
      <c r="K92" s="201"/>
      <c r="L92" s="201"/>
      <c r="M92" s="201"/>
      <c r="N92" s="212"/>
      <c r="O92" s="201"/>
    </row>
    <row r="93" spans="1:15" customFormat="1">
      <c r="A93" s="207">
        <v>2025</v>
      </c>
      <c r="B93" s="207" t="s">
        <v>209</v>
      </c>
      <c r="C93" s="208">
        <v>4</v>
      </c>
      <c r="D93" s="212"/>
      <c r="E93" s="212"/>
      <c r="F93" s="212"/>
      <c r="G93" s="212"/>
      <c r="H93" s="212"/>
      <c r="I93" s="201"/>
      <c r="J93" s="201"/>
      <c r="K93" s="201"/>
      <c r="L93" s="201"/>
      <c r="M93" s="201"/>
      <c r="N93" s="212"/>
      <c r="O93" s="201"/>
    </row>
    <row r="94" spans="1:15" customFormat="1">
      <c r="A94" s="207">
        <v>2025</v>
      </c>
      <c r="B94" s="207" t="s">
        <v>211</v>
      </c>
      <c r="C94" s="208">
        <v>1</v>
      </c>
      <c r="D94" s="212"/>
      <c r="E94" s="212"/>
      <c r="F94" s="212"/>
      <c r="G94" s="212"/>
      <c r="H94" s="212"/>
      <c r="I94" s="201"/>
      <c r="J94" s="201"/>
      <c r="K94" s="201"/>
      <c r="L94" s="201"/>
      <c r="M94" s="201"/>
      <c r="N94" s="212"/>
      <c r="O94" s="201"/>
    </row>
    <row r="95" spans="1:15" customFormat="1">
      <c r="A95" s="207">
        <v>2025</v>
      </c>
      <c r="B95" s="207" t="s">
        <v>211</v>
      </c>
      <c r="C95" s="208">
        <v>2</v>
      </c>
      <c r="D95" s="212"/>
      <c r="E95" s="212"/>
      <c r="F95" s="212"/>
      <c r="G95" s="212"/>
      <c r="H95" s="212"/>
      <c r="I95" s="201"/>
      <c r="J95" s="201"/>
      <c r="K95" s="201"/>
      <c r="L95" s="201"/>
      <c r="M95" s="201"/>
      <c r="N95" s="212"/>
      <c r="O95" s="201"/>
    </row>
    <row r="96" spans="1:15" customFormat="1">
      <c r="A96" s="207">
        <v>2025</v>
      </c>
      <c r="B96" s="207" t="s">
        <v>211</v>
      </c>
      <c r="C96" s="208">
        <v>3</v>
      </c>
      <c r="D96" s="212"/>
      <c r="E96" s="212"/>
      <c r="F96" s="212"/>
      <c r="G96" s="212"/>
      <c r="H96" s="212"/>
      <c r="I96" s="201"/>
      <c r="J96" s="201"/>
      <c r="K96" s="201"/>
      <c r="L96" s="201"/>
      <c r="M96" s="201"/>
      <c r="N96" s="212"/>
      <c r="O96" s="201"/>
    </row>
    <row r="97" spans="1:15" customFormat="1">
      <c r="A97" s="207">
        <v>2025</v>
      </c>
      <c r="B97" s="207" t="s">
        <v>211</v>
      </c>
      <c r="C97" s="208">
        <v>4</v>
      </c>
      <c r="D97" s="212"/>
      <c r="E97" s="212"/>
      <c r="F97" s="212"/>
      <c r="G97" s="212"/>
      <c r="H97" s="212"/>
      <c r="I97" s="201"/>
      <c r="J97" s="201"/>
      <c r="K97" s="201"/>
      <c r="L97" s="201"/>
      <c r="M97" s="201"/>
      <c r="N97" s="212"/>
      <c r="O97" s="201"/>
    </row>
    <row r="98" spans="1:15" customFormat="1">
      <c r="A98" s="207">
        <v>2025</v>
      </c>
      <c r="B98" s="207" t="s">
        <v>213</v>
      </c>
      <c r="C98" s="208">
        <v>1</v>
      </c>
      <c r="D98" s="212"/>
      <c r="E98" s="212"/>
      <c r="F98" s="212"/>
      <c r="G98" s="212"/>
      <c r="H98" s="212"/>
      <c r="I98" s="201"/>
      <c r="J98" s="201"/>
      <c r="K98" s="201"/>
      <c r="L98" s="201"/>
      <c r="M98" s="201"/>
      <c r="N98" s="212"/>
      <c r="O98" s="201"/>
    </row>
    <row r="99" spans="1:15" customFormat="1">
      <c r="A99" s="207">
        <v>2025</v>
      </c>
      <c r="B99" s="207" t="s">
        <v>213</v>
      </c>
      <c r="C99" s="208">
        <v>2</v>
      </c>
      <c r="D99" s="212"/>
      <c r="E99" s="212"/>
      <c r="F99" s="212"/>
      <c r="G99" s="212"/>
      <c r="H99" s="212"/>
      <c r="I99" s="201"/>
      <c r="J99" s="201"/>
      <c r="K99" s="201"/>
      <c r="L99" s="201"/>
      <c r="M99" s="201"/>
      <c r="N99" s="212"/>
      <c r="O99" s="201"/>
    </row>
    <row r="100" spans="1:15" customFormat="1">
      <c r="A100" s="207">
        <v>2025</v>
      </c>
      <c r="B100" s="207" t="s">
        <v>213</v>
      </c>
      <c r="C100" s="208">
        <v>3</v>
      </c>
      <c r="D100" s="212"/>
      <c r="E100" s="212"/>
      <c r="F100" s="212"/>
      <c r="G100" s="212"/>
      <c r="H100" s="212"/>
      <c r="I100" s="201"/>
      <c r="J100" s="201"/>
      <c r="K100" s="201"/>
      <c r="L100" s="201"/>
      <c r="M100" s="201"/>
      <c r="N100" s="212"/>
      <c r="O100" s="201"/>
    </row>
    <row r="101" spans="1:15" customFormat="1">
      <c r="A101" s="207">
        <v>2025</v>
      </c>
      <c r="B101" s="207" t="s">
        <v>213</v>
      </c>
      <c r="C101" s="208">
        <v>4</v>
      </c>
      <c r="D101" s="212"/>
      <c r="E101" s="212"/>
      <c r="F101" s="212"/>
      <c r="G101" s="212"/>
      <c r="H101" s="212"/>
      <c r="I101" s="201"/>
      <c r="J101" s="201"/>
      <c r="K101" s="201"/>
      <c r="L101" s="201"/>
      <c r="M101" s="201"/>
      <c r="N101" s="212"/>
      <c r="O101" s="201"/>
    </row>
    <row r="102" spans="1:15" customFormat="1">
      <c r="A102" s="207">
        <v>2025</v>
      </c>
      <c r="B102" s="207" t="s">
        <v>216</v>
      </c>
      <c r="C102" s="208">
        <v>1</v>
      </c>
      <c r="D102" s="212"/>
      <c r="E102" s="212"/>
      <c r="F102" s="212"/>
      <c r="G102" s="212"/>
      <c r="H102" s="212"/>
      <c r="I102" s="201"/>
      <c r="J102" s="201"/>
      <c r="K102" s="201"/>
      <c r="L102" s="201"/>
      <c r="M102" s="201"/>
      <c r="N102" s="212"/>
      <c r="O102" s="201"/>
    </row>
    <row r="103" spans="1:15" customFormat="1">
      <c r="A103" s="207">
        <v>2025</v>
      </c>
      <c r="B103" s="207" t="s">
        <v>216</v>
      </c>
      <c r="C103" s="208">
        <v>2</v>
      </c>
      <c r="D103" s="212"/>
      <c r="E103" s="212"/>
      <c r="F103" s="212"/>
      <c r="G103" s="212"/>
      <c r="H103" s="212"/>
      <c r="I103" s="201"/>
      <c r="J103" s="201"/>
      <c r="K103" s="201"/>
      <c r="L103" s="201"/>
      <c r="M103" s="201"/>
      <c r="N103" s="212"/>
      <c r="O103" s="201"/>
    </row>
    <row r="104" spans="1:15" customFormat="1">
      <c r="A104" s="207">
        <v>2025</v>
      </c>
      <c r="B104" s="207" t="s">
        <v>216</v>
      </c>
      <c r="C104" s="208">
        <v>3</v>
      </c>
      <c r="D104" s="212"/>
      <c r="E104" s="212"/>
      <c r="F104" s="212"/>
      <c r="G104" s="212"/>
      <c r="H104" s="212"/>
      <c r="I104" s="201"/>
      <c r="J104" s="201"/>
      <c r="K104" s="201"/>
      <c r="L104" s="201"/>
      <c r="M104" s="201"/>
      <c r="N104" s="212"/>
      <c r="O104" s="201"/>
    </row>
    <row r="105" spans="1:15" customFormat="1">
      <c r="A105" s="207">
        <v>2025</v>
      </c>
      <c r="B105" s="207" t="s">
        <v>216</v>
      </c>
      <c r="C105" s="208">
        <v>4</v>
      </c>
      <c r="D105" s="212"/>
      <c r="E105" s="212"/>
      <c r="F105" s="212"/>
      <c r="G105" s="212"/>
      <c r="H105" s="212"/>
      <c r="I105" s="201"/>
      <c r="J105" s="201"/>
      <c r="K105" s="201"/>
      <c r="L105" s="201"/>
      <c r="M105" s="201"/>
      <c r="N105" s="212"/>
      <c r="O105" s="201"/>
    </row>
    <row r="106" spans="1:15" customFormat="1">
      <c r="A106" s="207">
        <v>2025</v>
      </c>
      <c r="B106" s="207" t="s">
        <v>218</v>
      </c>
      <c r="C106" s="208">
        <v>1</v>
      </c>
      <c r="D106" s="212"/>
      <c r="E106" s="212"/>
      <c r="F106" s="212"/>
      <c r="G106" s="212"/>
      <c r="H106" s="212"/>
      <c r="I106" s="201"/>
      <c r="J106" s="201"/>
      <c r="K106" s="201"/>
      <c r="L106" s="201"/>
      <c r="M106" s="201"/>
      <c r="N106" s="212"/>
      <c r="O106" s="201"/>
    </row>
    <row r="107" spans="1:15" customFormat="1">
      <c r="A107" s="207">
        <v>2025</v>
      </c>
      <c r="B107" s="207" t="s">
        <v>218</v>
      </c>
      <c r="C107" s="208">
        <v>2</v>
      </c>
      <c r="D107" s="212"/>
      <c r="E107" s="212"/>
      <c r="F107" s="212"/>
      <c r="G107" s="212"/>
      <c r="H107" s="212"/>
      <c r="I107" s="201"/>
      <c r="J107" s="201"/>
      <c r="K107" s="201"/>
      <c r="L107" s="201"/>
      <c r="M107" s="201"/>
      <c r="N107" s="212"/>
      <c r="O107" s="201"/>
    </row>
    <row r="108" spans="1:15" customFormat="1">
      <c r="A108" s="207">
        <v>2025</v>
      </c>
      <c r="B108" s="207" t="s">
        <v>218</v>
      </c>
      <c r="C108" s="208">
        <v>3</v>
      </c>
      <c r="D108" s="212"/>
      <c r="E108" s="212"/>
      <c r="F108" s="212"/>
      <c r="G108" s="212"/>
      <c r="H108" s="212"/>
      <c r="I108" s="201"/>
      <c r="J108" s="201"/>
      <c r="K108" s="201"/>
      <c r="L108" s="201"/>
      <c r="M108" s="201"/>
      <c r="N108" s="212"/>
      <c r="O108" s="201"/>
    </row>
    <row r="109" spans="1:15" customFormat="1">
      <c r="A109" s="207">
        <v>2025</v>
      </c>
      <c r="B109" s="207" t="s">
        <v>218</v>
      </c>
      <c r="C109" s="208">
        <v>4</v>
      </c>
      <c r="D109" s="212"/>
      <c r="E109" s="212"/>
      <c r="F109" s="212"/>
      <c r="G109" s="212"/>
      <c r="H109" s="212"/>
      <c r="I109" s="201"/>
      <c r="J109" s="201"/>
      <c r="K109" s="201"/>
      <c r="L109" s="201"/>
      <c r="M109" s="201"/>
      <c r="N109" s="212"/>
      <c r="O109" s="201"/>
    </row>
    <row r="110" spans="1:15" customFormat="1">
      <c r="A110" s="207">
        <v>2025</v>
      </c>
      <c r="B110" s="207" t="s">
        <v>220</v>
      </c>
      <c r="C110" s="208">
        <v>1</v>
      </c>
      <c r="D110" s="212"/>
      <c r="E110" s="212"/>
      <c r="F110" s="212"/>
      <c r="G110" s="212"/>
      <c r="H110" s="212"/>
      <c r="I110" s="201"/>
      <c r="J110" s="201"/>
      <c r="K110" s="201"/>
      <c r="L110" s="201"/>
      <c r="M110" s="201"/>
      <c r="N110" s="212"/>
      <c r="O110" s="201"/>
    </row>
    <row r="111" spans="1:15" customFormat="1">
      <c r="A111" s="207">
        <v>2025</v>
      </c>
      <c r="B111" s="207" t="s">
        <v>220</v>
      </c>
      <c r="C111" s="208">
        <v>2</v>
      </c>
      <c r="D111" s="212"/>
      <c r="E111" s="212"/>
      <c r="F111" s="212"/>
      <c r="G111" s="212"/>
      <c r="H111" s="212"/>
      <c r="I111" s="201"/>
      <c r="J111" s="201"/>
      <c r="K111" s="201"/>
      <c r="L111" s="201"/>
      <c r="M111" s="201"/>
      <c r="N111" s="212"/>
      <c r="O111" s="201"/>
    </row>
    <row r="112" spans="1:15" customFormat="1">
      <c r="A112" s="207">
        <v>2025</v>
      </c>
      <c r="B112" s="207" t="s">
        <v>220</v>
      </c>
      <c r="C112" s="208">
        <v>3</v>
      </c>
      <c r="D112" s="212"/>
      <c r="E112" s="212"/>
      <c r="F112" s="212"/>
      <c r="G112" s="212"/>
      <c r="H112" s="212"/>
      <c r="I112" s="201"/>
      <c r="J112" s="201"/>
      <c r="K112" s="201"/>
      <c r="L112" s="201"/>
      <c r="M112" s="201"/>
      <c r="N112" s="212"/>
      <c r="O112" s="201"/>
    </row>
    <row r="113" spans="1:15" customFormat="1">
      <c r="A113" s="207">
        <v>2025</v>
      </c>
      <c r="B113" s="207" t="s">
        <v>220</v>
      </c>
      <c r="C113" s="208">
        <v>4</v>
      </c>
      <c r="D113" s="212"/>
      <c r="E113" s="212"/>
      <c r="F113" s="212"/>
      <c r="G113" s="212"/>
      <c r="H113" s="212"/>
      <c r="I113" s="201"/>
      <c r="J113" s="201"/>
      <c r="K113" s="201"/>
      <c r="L113" s="201"/>
      <c r="M113" s="201"/>
      <c r="N113" s="212"/>
      <c r="O113" s="201"/>
    </row>
    <row r="114" spans="1:15" customFormat="1">
      <c r="A114" s="207">
        <v>2025</v>
      </c>
      <c r="B114" s="207" t="s">
        <v>222</v>
      </c>
      <c r="C114" s="208">
        <v>1</v>
      </c>
      <c r="D114" s="212"/>
      <c r="E114" s="212"/>
      <c r="F114" s="212"/>
      <c r="G114" s="212"/>
      <c r="H114" s="212"/>
      <c r="I114" s="201"/>
      <c r="J114" s="201"/>
      <c r="K114" s="201"/>
      <c r="L114" s="201"/>
      <c r="M114" s="201"/>
      <c r="N114" s="212"/>
      <c r="O114" s="201"/>
    </row>
    <row r="115" spans="1:15" customFormat="1">
      <c r="A115" s="207">
        <v>2025</v>
      </c>
      <c r="B115" s="207" t="s">
        <v>222</v>
      </c>
      <c r="C115" s="208">
        <v>2</v>
      </c>
      <c r="D115" s="212"/>
      <c r="E115" s="212"/>
      <c r="F115" s="212"/>
      <c r="G115" s="212"/>
      <c r="H115" s="212"/>
      <c r="I115" s="201"/>
      <c r="J115" s="201"/>
      <c r="K115" s="201"/>
      <c r="L115" s="201"/>
      <c r="M115" s="201"/>
      <c r="N115" s="212"/>
      <c r="O115" s="201"/>
    </row>
    <row r="116" spans="1:15" customFormat="1">
      <c r="A116" s="207">
        <v>2025</v>
      </c>
      <c r="B116" s="207" t="s">
        <v>222</v>
      </c>
      <c r="C116" s="208">
        <v>3</v>
      </c>
      <c r="D116" s="212"/>
      <c r="E116" s="212"/>
      <c r="F116" s="212"/>
      <c r="G116" s="212"/>
      <c r="H116" s="212"/>
      <c r="I116" s="201"/>
      <c r="J116" s="201"/>
      <c r="K116" s="201"/>
      <c r="L116" s="201"/>
      <c r="M116" s="201"/>
      <c r="N116" s="212"/>
      <c r="O116" s="201"/>
    </row>
    <row r="117" spans="1:15" customFormat="1">
      <c r="A117" s="207">
        <v>2025</v>
      </c>
      <c r="B117" s="207" t="s">
        <v>222</v>
      </c>
      <c r="C117" s="208">
        <v>4</v>
      </c>
      <c r="D117" s="212"/>
      <c r="E117" s="212"/>
      <c r="F117" s="212"/>
      <c r="G117" s="212"/>
      <c r="H117" s="212"/>
      <c r="I117" s="201"/>
      <c r="J117" s="201"/>
      <c r="K117" s="201"/>
      <c r="L117" s="201"/>
      <c r="M117" s="201"/>
      <c r="N117" s="212"/>
      <c r="O117" s="201"/>
    </row>
    <row r="118" spans="1:15" customFormat="1">
      <c r="A118" s="207">
        <v>2025</v>
      </c>
      <c r="B118" s="207" t="s">
        <v>224</v>
      </c>
      <c r="C118" s="208">
        <v>1</v>
      </c>
      <c r="D118" s="212"/>
      <c r="E118" s="212"/>
      <c r="F118" s="212"/>
      <c r="G118" s="212"/>
      <c r="H118" s="212"/>
      <c r="I118" s="201"/>
      <c r="J118" s="201"/>
      <c r="K118" s="201"/>
      <c r="L118" s="201"/>
      <c r="M118" s="201"/>
      <c r="N118" s="212"/>
      <c r="O118" s="201"/>
    </row>
    <row r="119" spans="1:15" customFormat="1">
      <c r="A119" s="207">
        <v>2025</v>
      </c>
      <c r="B119" s="207" t="s">
        <v>224</v>
      </c>
      <c r="C119" s="208">
        <v>2</v>
      </c>
      <c r="D119" s="212"/>
      <c r="E119" s="212"/>
      <c r="F119" s="212"/>
      <c r="G119" s="212"/>
      <c r="H119" s="212"/>
      <c r="I119" s="201"/>
      <c r="J119" s="201"/>
      <c r="K119" s="201"/>
      <c r="L119" s="201"/>
      <c r="M119" s="201"/>
      <c r="N119" s="212"/>
      <c r="O119" s="201"/>
    </row>
    <row r="120" spans="1:15" customFormat="1">
      <c r="A120" s="207">
        <v>2025</v>
      </c>
      <c r="B120" s="207" t="s">
        <v>224</v>
      </c>
      <c r="C120" s="208">
        <v>3</v>
      </c>
      <c r="D120" s="212"/>
      <c r="E120" s="212"/>
      <c r="F120" s="212"/>
      <c r="G120" s="212"/>
      <c r="H120" s="212"/>
      <c r="I120" s="201"/>
      <c r="J120" s="201"/>
      <c r="K120" s="201"/>
      <c r="L120" s="201"/>
      <c r="M120" s="201"/>
      <c r="N120" s="212"/>
      <c r="O120" s="201"/>
    </row>
    <row r="121" spans="1:15" customFormat="1">
      <c r="A121" s="207">
        <v>2025</v>
      </c>
      <c r="B121" s="207" t="s">
        <v>224</v>
      </c>
      <c r="C121" s="208">
        <v>4</v>
      </c>
      <c r="D121" s="212"/>
      <c r="E121" s="212"/>
      <c r="F121" s="212"/>
      <c r="G121" s="212"/>
      <c r="H121" s="212"/>
      <c r="I121" s="201"/>
      <c r="J121" s="201"/>
      <c r="K121" s="201"/>
      <c r="L121" s="201"/>
      <c r="M121" s="201"/>
      <c r="N121" s="212"/>
      <c r="O121" s="201"/>
    </row>
    <row r="122" spans="1:15" customFormat="1">
      <c r="A122" s="207">
        <v>2025</v>
      </c>
      <c r="B122" s="207" t="s">
        <v>227</v>
      </c>
      <c r="C122" s="208">
        <v>1</v>
      </c>
      <c r="D122" s="212"/>
      <c r="E122" s="212"/>
      <c r="F122" s="212"/>
      <c r="G122" s="212"/>
      <c r="H122" s="212"/>
      <c r="I122" s="201"/>
      <c r="J122" s="201"/>
      <c r="K122" s="201"/>
      <c r="L122" s="201"/>
      <c r="M122" s="201"/>
      <c r="N122" s="212"/>
      <c r="O122" s="201"/>
    </row>
    <row r="123" spans="1:15" customFormat="1">
      <c r="A123" s="207">
        <v>2025</v>
      </c>
      <c r="B123" s="207" t="s">
        <v>227</v>
      </c>
      <c r="C123" s="208">
        <v>2</v>
      </c>
      <c r="D123" s="212"/>
      <c r="E123" s="212"/>
      <c r="F123" s="212"/>
      <c r="G123" s="212"/>
      <c r="H123" s="212"/>
      <c r="I123" s="201"/>
      <c r="J123" s="201"/>
      <c r="K123" s="201"/>
      <c r="L123" s="201"/>
      <c r="M123" s="201"/>
      <c r="N123" s="212"/>
      <c r="O123" s="201"/>
    </row>
    <row r="124" spans="1:15" customFormat="1">
      <c r="A124" s="207">
        <v>2025</v>
      </c>
      <c r="B124" s="207" t="s">
        <v>227</v>
      </c>
      <c r="C124" s="208">
        <v>3</v>
      </c>
      <c r="D124" s="212"/>
      <c r="E124" s="212"/>
      <c r="F124" s="212"/>
      <c r="G124" s="212"/>
      <c r="H124" s="212"/>
      <c r="I124" s="201"/>
      <c r="J124" s="201"/>
      <c r="K124" s="201"/>
      <c r="L124" s="201"/>
      <c r="M124" s="201"/>
      <c r="N124" s="212"/>
      <c r="O124" s="201"/>
    </row>
    <row r="125" spans="1:15" customFormat="1">
      <c r="A125" s="207">
        <v>2025</v>
      </c>
      <c r="B125" s="207" t="s">
        <v>227</v>
      </c>
      <c r="C125" s="208">
        <v>4</v>
      </c>
      <c r="D125" s="212"/>
      <c r="E125" s="212"/>
      <c r="F125" s="212"/>
      <c r="G125" s="212"/>
      <c r="H125" s="212"/>
      <c r="I125" s="201"/>
      <c r="J125" s="201"/>
      <c r="K125" s="201"/>
      <c r="L125" s="201"/>
      <c r="M125" s="201"/>
      <c r="N125" s="212"/>
      <c r="O125" s="201"/>
    </row>
    <row r="126" spans="1:15" customFormat="1">
      <c r="A126" s="207">
        <v>2025</v>
      </c>
      <c r="B126" s="207" t="s">
        <v>141</v>
      </c>
      <c r="C126" s="208">
        <v>1</v>
      </c>
      <c r="D126" s="212"/>
      <c r="E126" s="212"/>
      <c r="F126" s="212"/>
      <c r="G126" s="212"/>
      <c r="H126" s="212"/>
      <c r="I126" s="201"/>
      <c r="J126" s="201"/>
      <c r="K126" s="201"/>
      <c r="L126" s="201"/>
      <c r="M126" s="201"/>
      <c r="N126" s="212"/>
      <c r="O126" s="201"/>
    </row>
    <row r="127" spans="1:15" customFormat="1">
      <c r="A127" s="207">
        <v>2025</v>
      </c>
      <c r="B127" s="207" t="s">
        <v>141</v>
      </c>
      <c r="C127" s="208">
        <v>2</v>
      </c>
      <c r="D127" s="212"/>
      <c r="E127" s="212"/>
      <c r="F127" s="212"/>
      <c r="G127" s="212"/>
      <c r="H127" s="212"/>
      <c r="I127" s="201"/>
      <c r="J127" s="201"/>
      <c r="K127" s="201"/>
      <c r="L127" s="201"/>
      <c r="M127" s="201"/>
      <c r="N127" s="212"/>
      <c r="O127" s="201"/>
    </row>
    <row r="128" spans="1:15" customFormat="1">
      <c r="A128" s="207">
        <v>2025</v>
      </c>
      <c r="B128" s="207" t="s">
        <v>141</v>
      </c>
      <c r="C128" s="208">
        <v>3</v>
      </c>
      <c r="D128" s="212"/>
      <c r="E128" s="212"/>
      <c r="F128" s="212"/>
      <c r="G128" s="212"/>
      <c r="H128" s="212"/>
      <c r="I128" s="201"/>
      <c r="J128" s="201"/>
      <c r="K128" s="201"/>
      <c r="L128" s="201"/>
      <c r="M128" s="201"/>
      <c r="N128" s="212"/>
      <c r="O128" s="201"/>
    </row>
    <row r="129" spans="1:15" customFormat="1">
      <c r="A129" s="207">
        <v>2025</v>
      </c>
      <c r="B129" s="207" t="s">
        <v>141</v>
      </c>
      <c r="C129" s="208">
        <v>4</v>
      </c>
      <c r="D129" s="212"/>
      <c r="E129" s="212"/>
      <c r="F129" s="212"/>
      <c r="G129" s="212"/>
      <c r="H129" s="212"/>
      <c r="I129" s="201"/>
      <c r="J129" s="201"/>
      <c r="K129" s="201"/>
      <c r="L129" s="201"/>
      <c r="M129" s="201"/>
      <c r="N129" s="212"/>
      <c r="O129" s="201"/>
    </row>
    <row r="130" spans="1:15" customFormat="1">
      <c r="A130" s="207">
        <v>2025</v>
      </c>
      <c r="B130" s="207" t="s">
        <v>228</v>
      </c>
      <c r="C130" s="208">
        <v>1</v>
      </c>
      <c r="D130" s="212"/>
      <c r="E130" s="212"/>
      <c r="F130" s="212"/>
      <c r="G130" s="212"/>
      <c r="H130" s="212"/>
      <c r="I130" s="201"/>
      <c r="J130" s="201"/>
      <c r="K130" s="201"/>
      <c r="L130" s="201"/>
      <c r="M130" s="201"/>
      <c r="N130" s="212"/>
      <c r="O130" s="201"/>
    </row>
    <row r="131" spans="1:15" customFormat="1">
      <c r="A131" s="207">
        <v>2025</v>
      </c>
      <c r="B131" s="207" t="s">
        <v>228</v>
      </c>
      <c r="C131" s="208">
        <v>2</v>
      </c>
      <c r="D131" s="212"/>
      <c r="E131" s="212"/>
      <c r="F131" s="212"/>
      <c r="G131" s="212"/>
      <c r="H131" s="212"/>
      <c r="I131" s="201"/>
      <c r="J131" s="201"/>
      <c r="K131" s="201"/>
      <c r="L131" s="201"/>
      <c r="M131" s="201"/>
      <c r="N131" s="212"/>
      <c r="O131" s="201"/>
    </row>
    <row r="132" spans="1:15" customFormat="1">
      <c r="A132" s="207">
        <v>2025</v>
      </c>
      <c r="B132" s="207" t="s">
        <v>228</v>
      </c>
      <c r="C132" s="208">
        <v>3</v>
      </c>
      <c r="D132" s="212"/>
      <c r="E132" s="212"/>
      <c r="F132" s="212"/>
      <c r="G132" s="212"/>
      <c r="H132" s="212"/>
      <c r="I132" s="201"/>
      <c r="J132" s="201"/>
      <c r="K132" s="201"/>
      <c r="L132" s="201"/>
      <c r="M132" s="201"/>
      <c r="N132" s="212"/>
      <c r="O132" s="201"/>
    </row>
    <row r="133" spans="1:15" customFormat="1">
      <c r="A133" s="207">
        <v>2025</v>
      </c>
      <c r="B133" s="207" t="s">
        <v>228</v>
      </c>
      <c r="C133" s="208">
        <v>4</v>
      </c>
      <c r="D133" s="212"/>
      <c r="E133" s="212"/>
      <c r="F133" s="212"/>
      <c r="G133" s="212"/>
      <c r="H133" s="212"/>
      <c r="I133" s="201"/>
      <c r="J133" s="201"/>
      <c r="K133" s="201"/>
      <c r="L133" s="201"/>
      <c r="M133" s="201"/>
      <c r="N133" s="212"/>
      <c r="O133" s="201"/>
    </row>
    <row r="134" spans="1:15" customFormat="1">
      <c r="A134" s="207">
        <v>2025</v>
      </c>
      <c r="B134" s="207" t="s">
        <v>230</v>
      </c>
      <c r="C134" s="208">
        <v>1</v>
      </c>
      <c r="D134" s="212"/>
      <c r="E134" s="212"/>
      <c r="F134" s="212"/>
      <c r="G134" s="212"/>
      <c r="H134" s="212"/>
      <c r="I134" s="201"/>
      <c r="J134" s="201"/>
      <c r="K134" s="201"/>
      <c r="L134" s="201"/>
      <c r="M134" s="201"/>
      <c r="N134" s="212"/>
      <c r="O134" s="201"/>
    </row>
    <row r="135" spans="1:15" customFormat="1">
      <c r="A135" s="207">
        <v>2025</v>
      </c>
      <c r="B135" s="207" t="s">
        <v>230</v>
      </c>
      <c r="C135" s="208">
        <v>2</v>
      </c>
      <c r="D135" s="212"/>
      <c r="E135" s="212"/>
      <c r="F135" s="212"/>
      <c r="G135" s="212"/>
      <c r="H135" s="212"/>
      <c r="I135" s="201"/>
      <c r="J135" s="201"/>
      <c r="K135" s="201"/>
      <c r="L135" s="201"/>
      <c r="M135" s="201"/>
      <c r="N135" s="212"/>
      <c r="O135" s="201"/>
    </row>
    <row r="136" spans="1:15" customFormat="1">
      <c r="A136" s="207">
        <v>2025</v>
      </c>
      <c r="B136" s="207" t="s">
        <v>230</v>
      </c>
      <c r="C136" s="208">
        <v>3</v>
      </c>
      <c r="D136" s="212"/>
      <c r="E136" s="212"/>
      <c r="F136" s="212"/>
      <c r="G136" s="212"/>
      <c r="H136" s="212"/>
      <c r="I136" s="201"/>
      <c r="J136" s="201"/>
      <c r="K136" s="201"/>
      <c r="L136" s="201"/>
      <c r="M136" s="201"/>
      <c r="N136" s="212"/>
      <c r="O136" s="201"/>
    </row>
    <row r="137" spans="1:15" customFormat="1">
      <c r="A137" s="207">
        <v>2025</v>
      </c>
      <c r="B137" s="207" t="s">
        <v>230</v>
      </c>
      <c r="C137" s="208">
        <v>4</v>
      </c>
      <c r="D137" s="212"/>
      <c r="E137" s="212"/>
      <c r="F137" s="212"/>
      <c r="G137" s="212"/>
      <c r="H137" s="212"/>
      <c r="I137" s="201"/>
      <c r="J137" s="201"/>
      <c r="K137" s="201"/>
      <c r="L137" s="201"/>
      <c r="M137" s="201"/>
      <c r="N137" s="212"/>
      <c r="O137" s="201"/>
    </row>
    <row r="138" spans="1:15" customFormat="1">
      <c r="A138" s="207">
        <v>2025</v>
      </c>
      <c r="B138" s="207" t="s">
        <v>232</v>
      </c>
      <c r="C138" s="208">
        <v>1</v>
      </c>
      <c r="D138" s="212"/>
      <c r="E138" s="212"/>
      <c r="F138" s="212"/>
      <c r="G138" s="212"/>
      <c r="H138" s="212"/>
      <c r="I138" s="217"/>
      <c r="J138" s="217"/>
      <c r="K138" s="217"/>
      <c r="L138" s="217"/>
      <c r="M138" s="217"/>
      <c r="N138" s="212"/>
      <c r="O138" s="217"/>
    </row>
    <row r="139" spans="1:15" customFormat="1">
      <c r="A139" s="207">
        <v>2025</v>
      </c>
      <c r="B139" s="207" t="s">
        <v>232</v>
      </c>
      <c r="C139" s="208">
        <v>2</v>
      </c>
      <c r="D139" s="212"/>
      <c r="E139" s="212"/>
      <c r="F139" s="212"/>
      <c r="G139" s="212"/>
      <c r="H139" s="212"/>
      <c r="I139" s="217"/>
      <c r="J139" s="217"/>
      <c r="K139" s="217"/>
      <c r="L139" s="217"/>
      <c r="M139" s="217"/>
      <c r="N139" s="212"/>
      <c r="O139" s="217"/>
    </row>
    <row r="140" spans="1:15" customFormat="1">
      <c r="A140" s="207">
        <v>2025</v>
      </c>
      <c r="B140" s="207" t="s">
        <v>232</v>
      </c>
      <c r="C140" s="208">
        <v>3</v>
      </c>
      <c r="D140" s="212"/>
      <c r="E140" s="212"/>
      <c r="F140" s="212"/>
      <c r="G140" s="212"/>
      <c r="H140" s="212"/>
      <c r="I140" s="217"/>
      <c r="J140" s="217"/>
      <c r="K140" s="217"/>
      <c r="L140" s="217"/>
      <c r="M140" s="217"/>
      <c r="N140" s="212"/>
      <c r="O140" s="217"/>
    </row>
    <row r="141" spans="1:15" customFormat="1">
      <c r="A141" s="207">
        <v>2025</v>
      </c>
      <c r="B141" s="207" t="s">
        <v>232</v>
      </c>
      <c r="C141" s="208">
        <v>4</v>
      </c>
      <c r="D141" s="212"/>
      <c r="E141" s="212"/>
      <c r="F141" s="212"/>
      <c r="G141" s="212"/>
      <c r="H141" s="212"/>
      <c r="I141" s="217"/>
      <c r="J141" s="217"/>
      <c r="K141" s="217"/>
      <c r="L141" s="217"/>
      <c r="M141" s="217"/>
      <c r="N141" s="212"/>
      <c r="O141" s="217"/>
    </row>
    <row r="142" spans="1:15" customFormat="1">
      <c r="A142" s="207">
        <v>2025</v>
      </c>
      <c r="B142" s="207" t="s">
        <v>234</v>
      </c>
      <c r="C142" s="208">
        <v>1</v>
      </c>
      <c r="D142" s="212"/>
      <c r="E142" s="212"/>
      <c r="F142" s="212"/>
      <c r="G142" s="212"/>
      <c r="H142" s="212"/>
      <c r="I142" s="201"/>
      <c r="J142" s="201"/>
      <c r="K142" s="201"/>
      <c r="L142" s="201"/>
      <c r="M142" s="201"/>
      <c r="N142" s="212"/>
      <c r="O142" s="201"/>
    </row>
    <row r="143" spans="1:15" customFormat="1">
      <c r="A143" s="207">
        <v>2025</v>
      </c>
      <c r="B143" s="207" t="s">
        <v>234</v>
      </c>
      <c r="C143" s="208">
        <v>2</v>
      </c>
      <c r="D143" s="212"/>
      <c r="E143" s="212"/>
      <c r="F143" s="212"/>
      <c r="G143" s="212"/>
      <c r="H143" s="212"/>
      <c r="I143" s="201"/>
      <c r="J143" s="201"/>
      <c r="K143" s="201"/>
      <c r="L143" s="201"/>
      <c r="M143" s="201"/>
      <c r="N143" s="212"/>
      <c r="O143" s="201"/>
    </row>
    <row r="144" spans="1:15" customFormat="1">
      <c r="A144" s="207">
        <v>2025</v>
      </c>
      <c r="B144" s="207" t="s">
        <v>234</v>
      </c>
      <c r="C144" s="208">
        <v>3</v>
      </c>
      <c r="D144" s="212"/>
      <c r="E144" s="212"/>
      <c r="F144" s="212"/>
      <c r="G144" s="212"/>
      <c r="H144" s="212"/>
      <c r="I144" s="201"/>
      <c r="J144" s="201"/>
      <c r="K144" s="201"/>
      <c r="L144" s="201"/>
      <c r="M144" s="201"/>
      <c r="N144" s="212"/>
      <c r="O144" s="201"/>
    </row>
    <row r="145" spans="1:15" customFormat="1">
      <c r="A145" s="207">
        <v>2025</v>
      </c>
      <c r="B145" s="207" t="s">
        <v>234</v>
      </c>
      <c r="C145" s="208">
        <v>4</v>
      </c>
      <c r="D145" s="212"/>
      <c r="E145" s="212"/>
      <c r="F145" s="212"/>
      <c r="G145" s="212"/>
      <c r="H145" s="212"/>
      <c r="I145" s="201"/>
      <c r="J145" s="201"/>
      <c r="K145" s="201"/>
      <c r="L145" s="201"/>
      <c r="M145" s="201"/>
      <c r="N145" s="212"/>
      <c r="O145" s="201"/>
    </row>
    <row r="146" spans="1:15" customFormat="1">
      <c r="A146" s="207">
        <v>2025</v>
      </c>
      <c r="B146" s="207" t="s">
        <v>235</v>
      </c>
      <c r="C146" s="208">
        <v>1</v>
      </c>
      <c r="D146" s="212"/>
      <c r="E146" s="212"/>
      <c r="F146" s="212"/>
      <c r="G146" s="212"/>
      <c r="H146" s="212"/>
      <c r="I146" s="201"/>
      <c r="J146" s="201"/>
      <c r="K146" s="201"/>
      <c r="L146" s="201"/>
      <c r="M146" s="201"/>
      <c r="N146" s="212"/>
      <c r="O146" s="201"/>
    </row>
    <row r="147" spans="1:15" customFormat="1">
      <c r="A147" s="207">
        <v>2025</v>
      </c>
      <c r="B147" s="207" t="s">
        <v>235</v>
      </c>
      <c r="C147" s="208">
        <v>2</v>
      </c>
      <c r="D147" s="212"/>
      <c r="E147" s="212"/>
      <c r="F147" s="212"/>
      <c r="G147" s="212"/>
      <c r="H147" s="212"/>
      <c r="I147" s="201"/>
      <c r="J147" s="201"/>
      <c r="K147" s="201"/>
      <c r="L147" s="201"/>
      <c r="M147" s="201"/>
      <c r="N147" s="212"/>
      <c r="O147" s="201"/>
    </row>
    <row r="148" spans="1:15" customFormat="1">
      <c r="A148" s="207">
        <v>2025</v>
      </c>
      <c r="B148" s="207" t="s">
        <v>235</v>
      </c>
      <c r="C148" s="208">
        <v>3</v>
      </c>
      <c r="D148" s="212"/>
      <c r="E148" s="212"/>
      <c r="F148" s="212"/>
      <c r="G148" s="212"/>
      <c r="H148" s="212"/>
      <c r="I148" s="201"/>
      <c r="J148" s="201"/>
      <c r="K148" s="201"/>
      <c r="L148" s="201"/>
      <c r="M148" s="201"/>
      <c r="N148" s="212"/>
      <c r="O148" s="201"/>
    </row>
    <row r="149" spans="1:15" customFormat="1">
      <c r="A149" s="207">
        <v>2025</v>
      </c>
      <c r="B149" s="207" t="s">
        <v>235</v>
      </c>
      <c r="C149" s="208">
        <v>4</v>
      </c>
      <c r="D149" s="212"/>
      <c r="E149" s="212"/>
      <c r="F149" s="212"/>
      <c r="G149" s="212"/>
      <c r="H149" s="212"/>
      <c r="I149" s="201"/>
      <c r="J149" s="201"/>
      <c r="K149" s="201"/>
      <c r="L149" s="201"/>
      <c r="M149" s="201"/>
      <c r="N149" s="212"/>
      <c r="O149" s="201"/>
    </row>
    <row r="150" spans="1:15" customFormat="1">
      <c r="A150" s="207">
        <v>2025</v>
      </c>
      <c r="B150" s="207" t="s">
        <v>142</v>
      </c>
      <c r="C150" s="208">
        <v>1</v>
      </c>
      <c r="D150" s="212"/>
      <c r="E150" s="212"/>
      <c r="F150" s="212"/>
      <c r="G150" s="212"/>
      <c r="H150" s="212"/>
      <c r="I150" s="201"/>
      <c r="J150" s="201"/>
      <c r="K150" s="201"/>
      <c r="L150" s="201"/>
      <c r="M150" s="201"/>
      <c r="N150" s="212"/>
      <c r="O150" s="201"/>
    </row>
    <row r="151" spans="1:15" customFormat="1">
      <c r="A151" s="207">
        <v>2025</v>
      </c>
      <c r="B151" s="207" t="s">
        <v>142</v>
      </c>
      <c r="C151" s="208">
        <v>2</v>
      </c>
      <c r="D151" s="212"/>
      <c r="E151" s="212"/>
      <c r="F151" s="212"/>
      <c r="G151" s="212"/>
      <c r="H151" s="212"/>
      <c r="I151" s="201"/>
      <c r="J151" s="201"/>
      <c r="K151" s="201"/>
      <c r="L151" s="201"/>
      <c r="M151" s="201"/>
      <c r="N151" s="212"/>
      <c r="O151" s="201"/>
    </row>
    <row r="152" spans="1:15" customFormat="1">
      <c r="A152" s="207">
        <v>2025</v>
      </c>
      <c r="B152" s="207" t="s">
        <v>142</v>
      </c>
      <c r="C152" s="208">
        <v>3</v>
      </c>
      <c r="D152" s="212"/>
      <c r="E152" s="212"/>
      <c r="F152" s="212"/>
      <c r="G152" s="212"/>
      <c r="H152" s="212"/>
      <c r="I152" s="201"/>
      <c r="J152" s="201"/>
      <c r="K152" s="201"/>
      <c r="L152" s="201"/>
      <c r="M152" s="201"/>
      <c r="N152" s="212"/>
      <c r="O152" s="201"/>
    </row>
    <row r="153" spans="1:15" customFormat="1">
      <c r="A153" s="207">
        <v>2025</v>
      </c>
      <c r="B153" s="207" t="s">
        <v>142</v>
      </c>
      <c r="C153" s="208">
        <v>4</v>
      </c>
      <c r="D153" s="212"/>
      <c r="E153" s="212"/>
      <c r="F153" s="212"/>
      <c r="G153" s="212"/>
      <c r="H153" s="212"/>
      <c r="I153" s="201"/>
      <c r="J153" s="201"/>
      <c r="K153" s="201"/>
      <c r="L153" s="201"/>
      <c r="M153" s="201"/>
      <c r="N153" s="212"/>
      <c r="O153" s="201"/>
    </row>
    <row r="154" spans="1:15" customFormat="1">
      <c r="A154" s="207">
        <v>2025</v>
      </c>
      <c r="B154" s="207" t="s">
        <v>236</v>
      </c>
      <c r="C154" s="208">
        <v>1</v>
      </c>
      <c r="D154" s="212"/>
      <c r="E154" s="212"/>
      <c r="F154" s="212"/>
      <c r="G154" s="212"/>
      <c r="H154" s="212"/>
      <c r="I154" s="201"/>
      <c r="J154" s="201"/>
      <c r="K154" s="201"/>
      <c r="L154" s="201"/>
      <c r="M154" s="201"/>
      <c r="N154" s="212"/>
      <c r="O154" s="201"/>
    </row>
    <row r="155" spans="1:15" customFormat="1">
      <c r="A155" s="207">
        <v>2025</v>
      </c>
      <c r="B155" s="207" t="s">
        <v>236</v>
      </c>
      <c r="C155" s="208">
        <v>2</v>
      </c>
      <c r="D155" s="212"/>
      <c r="E155" s="212"/>
      <c r="F155" s="212"/>
      <c r="G155" s="212"/>
      <c r="H155" s="212"/>
      <c r="I155" s="201"/>
      <c r="J155" s="201"/>
      <c r="K155" s="201"/>
      <c r="L155" s="201"/>
      <c r="M155" s="201"/>
      <c r="N155" s="212"/>
      <c r="O155" s="201"/>
    </row>
    <row r="156" spans="1:15" customFormat="1">
      <c r="A156" s="207">
        <v>2025</v>
      </c>
      <c r="B156" s="207" t="s">
        <v>236</v>
      </c>
      <c r="C156" s="208">
        <v>3</v>
      </c>
      <c r="D156" s="212"/>
      <c r="E156" s="212"/>
      <c r="F156" s="212"/>
      <c r="G156" s="212"/>
      <c r="H156" s="212"/>
      <c r="I156" s="201"/>
      <c r="J156" s="201"/>
      <c r="K156" s="201"/>
      <c r="L156" s="201"/>
      <c r="M156" s="201"/>
      <c r="N156" s="212"/>
      <c r="O156" s="201"/>
    </row>
    <row r="157" spans="1:15" customFormat="1">
      <c r="A157" s="207">
        <v>2025</v>
      </c>
      <c r="B157" s="207" t="s">
        <v>236</v>
      </c>
      <c r="C157" s="208">
        <v>4</v>
      </c>
      <c r="D157" s="212"/>
      <c r="E157" s="212"/>
      <c r="F157" s="212"/>
      <c r="G157" s="212"/>
      <c r="H157" s="212"/>
      <c r="I157" s="201"/>
      <c r="J157" s="201"/>
      <c r="K157" s="201"/>
      <c r="L157" s="201"/>
      <c r="M157" s="201"/>
      <c r="N157" s="212"/>
      <c r="O157" s="201"/>
    </row>
    <row r="158" spans="1:15" customFormat="1">
      <c r="A158" s="207">
        <v>2025</v>
      </c>
      <c r="B158" s="207" t="s">
        <v>239</v>
      </c>
      <c r="C158" s="208">
        <v>1</v>
      </c>
      <c r="D158" s="212"/>
      <c r="E158" s="212"/>
      <c r="F158" s="212"/>
      <c r="G158" s="212"/>
      <c r="H158" s="212"/>
      <c r="I158" s="201"/>
      <c r="J158" s="201"/>
      <c r="K158" s="201"/>
      <c r="L158" s="201"/>
      <c r="M158" s="201"/>
      <c r="N158" s="212"/>
      <c r="O158" s="201"/>
    </row>
    <row r="159" spans="1:15" customFormat="1">
      <c r="A159" s="207">
        <v>2025</v>
      </c>
      <c r="B159" s="207" t="s">
        <v>239</v>
      </c>
      <c r="C159" s="208">
        <v>2</v>
      </c>
      <c r="D159" s="212"/>
      <c r="E159" s="212"/>
      <c r="F159" s="212"/>
      <c r="G159" s="212"/>
      <c r="H159" s="212"/>
      <c r="I159" s="201"/>
      <c r="J159" s="201"/>
      <c r="K159" s="201"/>
      <c r="L159" s="201"/>
      <c r="M159" s="201"/>
      <c r="N159" s="212"/>
      <c r="O159" s="201"/>
    </row>
    <row r="160" spans="1:15" customFormat="1">
      <c r="A160" s="207">
        <v>2025</v>
      </c>
      <c r="B160" s="207" t="s">
        <v>239</v>
      </c>
      <c r="C160" s="208">
        <v>3</v>
      </c>
      <c r="D160" s="212"/>
      <c r="E160" s="212"/>
      <c r="F160" s="212"/>
      <c r="G160" s="212"/>
      <c r="H160" s="212"/>
      <c r="I160" s="201"/>
      <c r="J160" s="201"/>
      <c r="K160" s="201"/>
      <c r="L160" s="201"/>
      <c r="M160" s="201"/>
      <c r="N160" s="212"/>
      <c r="O160" s="201"/>
    </row>
    <row r="161" spans="1:15" customFormat="1">
      <c r="A161" s="207">
        <v>2025</v>
      </c>
      <c r="B161" s="207" t="s">
        <v>239</v>
      </c>
      <c r="C161" s="208">
        <v>4</v>
      </c>
      <c r="D161" s="212"/>
      <c r="E161" s="212"/>
      <c r="F161" s="212"/>
      <c r="G161" s="212"/>
      <c r="H161" s="212"/>
      <c r="I161" s="201"/>
      <c r="J161" s="201"/>
      <c r="K161" s="201"/>
      <c r="L161" s="201"/>
      <c r="M161" s="201"/>
      <c r="N161" s="212"/>
      <c r="O161" s="201"/>
    </row>
    <row r="162" spans="1:15" customFormat="1">
      <c r="A162" s="207">
        <v>2025</v>
      </c>
      <c r="B162" s="207" t="s">
        <v>243</v>
      </c>
      <c r="C162" s="208">
        <v>1</v>
      </c>
      <c r="D162" s="212"/>
      <c r="E162" s="212"/>
      <c r="F162" s="212"/>
      <c r="G162" s="212"/>
      <c r="H162" s="212"/>
      <c r="I162" s="201"/>
      <c r="J162" s="201"/>
      <c r="K162" s="201"/>
      <c r="L162" s="201"/>
      <c r="M162" s="201"/>
      <c r="N162" s="212"/>
      <c r="O162" s="201"/>
    </row>
    <row r="163" spans="1:15" customFormat="1">
      <c r="A163" s="207">
        <v>2025</v>
      </c>
      <c r="B163" s="207" t="s">
        <v>243</v>
      </c>
      <c r="C163" s="208">
        <v>2</v>
      </c>
      <c r="D163" s="212"/>
      <c r="E163" s="212"/>
      <c r="F163" s="212"/>
      <c r="G163" s="212"/>
      <c r="H163" s="212"/>
      <c r="I163" s="201"/>
      <c r="J163" s="201"/>
      <c r="K163" s="201"/>
      <c r="L163" s="201"/>
      <c r="M163" s="201"/>
      <c r="N163" s="212"/>
      <c r="O163" s="201"/>
    </row>
    <row r="164" spans="1:15" customFormat="1">
      <c r="A164" s="207">
        <v>2025</v>
      </c>
      <c r="B164" s="207" t="s">
        <v>243</v>
      </c>
      <c r="C164" s="208">
        <v>3</v>
      </c>
      <c r="D164" s="212"/>
      <c r="E164" s="212"/>
      <c r="F164" s="212"/>
      <c r="G164" s="212"/>
      <c r="H164" s="212"/>
      <c r="I164" s="201"/>
      <c r="J164" s="201"/>
      <c r="K164" s="201"/>
      <c r="L164" s="201"/>
      <c r="M164" s="201"/>
      <c r="N164" s="212"/>
      <c r="O164" s="201"/>
    </row>
    <row r="165" spans="1:15" customFormat="1">
      <c r="A165" s="207">
        <v>2025</v>
      </c>
      <c r="B165" s="207" t="s">
        <v>243</v>
      </c>
      <c r="C165" s="208">
        <v>4</v>
      </c>
      <c r="D165" s="212"/>
      <c r="E165" s="212"/>
      <c r="F165" s="212"/>
      <c r="G165" s="212"/>
      <c r="H165" s="212"/>
      <c r="I165" s="201"/>
      <c r="J165" s="201"/>
      <c r="K165" s="201"/>
      <c r="L165" s="201"/>
      <c r="M165" s="201"/>
      <c r="N165" s="212"/>
      <c r="O165" s="201"/>
    </row>
    <row r="166" spans="1:15" customFormat="1">
      <c r="A166" s="35">
        <v>2025</v>
      </c>
      <c r="B166" s="35" t="s">
        <v>244</v>
      </c>
      <c r="C166" s="203">
        <v>1</v>
      </c>
      <c r="D166" s="213"/>
      <c r="E166" s="213"/>
      <c r="F166" s="213"/>
      <c r="G166" s="213"/>
      <c r="H166" s="213"/>
      <c r="I166" s="35"/>
      <c r="J166" s="35"/>
      <c r="K166" s="35"/>
      <c r="L166" s="35"/>
      <c r="M166" s="35"/>
      <c r="N166" s="213"/>
      <c r="O166" s="35"/>
    </row>
    <row r="167" spans="1:15" customFormat="1">
      <c r="A167" s="35">
        <v>2025</v>
      </c>
      <c r="B167" s="35" t="s">
        <v>244</v>
      </c>
      <c r="C167" s="203">
        <v>2</v>
      </c>
      <c r="D167" s="213"/>
      <c r="E167" s="213"/>
      <c r="F167" s="213"/>
      <c r="G167" s="213"/>
      <c r="H167" s="213"/>
      <c r="I167" s="35"/>
      <c r="J167" s="35"/>
      <c r="K167" s="35"/>
      <c r="L167" s="35"/>
      <c r="M167" s="35"/>
      <c r="N167" s="213"/>
      <c r="O167" s="35"/>
    </row>
    <row r="168" spans="1:15" customFormat="1">
      <c r="A168" s="35">
        <v>2025</v>
      </c>
      <c r="B168" s="35" t="s">
        <v>244</v>
      </c>
      <c r="C168" s="203">
        <v>3</v>
      </c>
      <c r="D168" s="213"/>
      <c r="E168" s="213"/>
      <c r="F168" s="213"/>
      <c r="G168" s="213"/>
      <c r="H168" s="213"/>
      <c r="I168" s="35"/>
      <c r="J168" s="35"/>
      <c r="K168" s="35"/>
      <c r="L168" s="35"/>
      <c r="M168" s="35"/>
      <c r="N168" s="213"/>
      <c r="O168" s="35"/>
    </row>
    <row r="169" spans="1:15" customFormat="1">
      <c r="A169" s="35">
        <v>2025</v>
      </c>
      <c r="B169" s="35" t="s">
        <v>244</v>
      </c>
      <c r="C169" s="203">
        <v>4</v>
      </c>
      <c r="D169" s="213"/>
      <c r="E169" s="213"/>
      <c r="F169" s="213"/>
      <c r="G169" s="213"/>
      <c r="H169" s="213"/>
      <c r="I169" s="35"/>
      <c r="J169" s="35"/>
      <c r="K169" s="35"/>
      <c r="L169" s="35"/>
      <c r="M169" s="35"/>
      <c r="N169" s="213"/>
      <c r="O169" s="35"/>
    </row>
    <row r="170" spans="1:15" customFormat="1">
      <c r="A170" s="35">
        <v>2025</v>
      </c>
      <c r="B170" s="35" t="s">
        <v>245</v>
      </c>
      <c r="C170" s="203">
        <v>1</v>
      </c>
      <c r="D170" s="213"/>
      <c r="E170" s="213"/>
      <c r="F170" s="213"/>
      <c r="G170" s="213"/>
      <c r="H170" s="213"/>
      <c r="I170" s="35"/>
      <c r="J170" s="35"/>
      <c r="K170" s="35"/>
      <c r="L170" s="35"/>
      <c r="M170" s="35"/>
      <c r="N170" s="213"/>
      <c r="O170" s="35"/>
    </row>
    <row r="171" spans="1:15" customFormat="1">
      <c r="A171" s="35">
        <v>2025</v>
      </c>
      <c r="B171" s="35" t="s">
        <v>245</v>
      </c>
      <c r="C171" s="203">
        <v>2</v>
      </c>
      <c r="D171" s="213"/>
      <c r="E171" s="213"/>
      <c r="F171" s="213"/>
      <c r="G171" s="213"/>
      <c r="H171" s="213"/>
      <c r="I171" s="35"/>
      <c r="J171" s="35"/>
      <c r="K171" s="35"/>
      <c r="L171" s="35"/>
      <c r="M171" s="35"/>
      <c r="N171" s="213"/>
      <c r="O171" s="35"/>
    </row>
    <row r="172" spans="1:15" customFormat="1">
      <c r="A172" s="35">
        <v>2025</v>
      </c>
      <c r="B172" s="35" t="s">
        <v>245</v>
      </c>
      <c r="C172" s="203">
        <v>3</v>
      </c>
      <c r="D172" s="213"/>
      <c r="E172" s="213"/>
      <c r="F172" s="213"/>
      <c r="G172" s="213"/>
      <c r="H172" s="213"/>
      <c r="I172" s="35"/>
      <c r="J172" s="35"/>
      <c r="K172" s="35"/>
      <c r="L172" s="35"/>
      <c r="M172" s="35"/>
      <c r="N172" s="213"/>
      <c r="O172" s="35"/>
    </row>
    <row r="173" spans="1:15" customFormat="1">
      <c r="A173" s="35">
        <v>2025</v>
      </c>
      <c r="B173" s="35" t="s">
        <v>245</v>
      </c>
      <c r="C173" s="203">
        <v>4</v>
      </c>
      <c r="D173" s="213"/>
      <c r="E173" s="213"/>
      <c r="F173" s="213"/>
      <c r="G173" s="213"/>
      <c r="H173" s="213"/>
      <c r="I173" s="35"/>
      <c r="J173" s="35"/>
      <c r="K173" s="35"/>
      <c r="L173" s="35"/>
      <c r="M173" s="35"/>
      <c r="N173" s="213"/>
      <c r="O173" s="35"/>
    </row>
    <row r="174" spans="1:15" customFormat="1">
      <c r="A174" s="35">
        <v>2025</v>
      </c>
      <c r="B174" s="35" t="s">
        <v>246</v>
      </c>
      <c r="C174" s="203">
        <v>1</v>
      </c>
      <c r="D174" s="213"/>
      <c r="E174" s="213"/>
      <c r="F174" s="213"/>
      <c r="G174" s="213"/>
      <c r="H174" s="213"/>
      <c r="I174" s="35"/>
      <c r="J174" s="35"/>
      <c r="K174" s="35"/>
      <c r="L174" s="35"/>
      <c r="M174" s="35"/>
      <c r="N174" s="213"/>
      <c r="O174" s="35"/>
    </row>
    <row r="175" spans="1:15" customFormat="1">
      <c r="A175" s="35">
        <v>2025</v>
      </c>
      <c r="B175" s="35" t="s">
        <v>246</v>
      </c>
      <c r="C175" s="203">
        <v>2</v>
      </c>
      <c r="D175" s="213"/>
      <c r="E175" s="213"/>
      <c r="F175" s="213"/>
      <c r="G175" s="213"/>
      <c r="H175" s="213"/>
      <c r="I175" s="35"/>
      <c r="J175" s="35"/>
      <c r="K175" s="35"/>
      <c r="L175" s="35"/>
      <c r="M175" s="35"/>
      <c r="N175" s="213"/>
      <c r="O175" s="35"/>
    </row>
    <row r="176" spans="1:15" customFormat="1">
      <c r="A176" s="35">
        <v>2025</v>
      </c>
      <c r="B176" s="35" t="s">
        <v>246</v>
      </c>
      <c r="C176" s="203">
        <v>3</v>
      </c>
      <c r="D176" s="213"/>
      <c r="E176" s="213"/>
      <c r="F176" s="213"/>
      <c r="G176" s="213"/>
      <c r="H176" s="213"/>
      <c r="I176" s="35"/>
      <c r="J176" s="35"/>
      <c r="K176" s="35"/>
      <c r="L176" s="35"/>
      <c r="M176" s="35"/>
      <c r="N176" s="213"/>
      <c r="O176" s="35"/>
    </row>
    <row r="177" spans="1:15" customFormat="1">
      <c r="A177" s="35">
        <v>2025</v>
      </c>
      <c r="B177" s="35" t="s">
        <v>246</v>
      </c>
      <c r="C177" s="203">
        <v>4</v>
      </c>
      <c r="D177" s="213"/>
      <c r="E177" s="213"/>
      <c r="F177" s="213"/>
      <c r="G177" s="213"/>
      <c r="H177" s="213"/>
      <c r="I177" s="35"/>
      <c r="J177" s="35"/>
      <c r="K177" s="35"/>
      <c r="L177" s="35"/>
      <c r="M177" s="35"/>
      <c r="N177" s="213"/>
      <c r="O177" s="35"/>
    </row>
    <row r="178" spans="1:15" customFormat="1">
      <c r="A178" s="35">
        <v>2025</v>
      </c>
      <c r="B178" s="35" t="s">
        <v>143</v>
      </c>
      <c r="C178" s="203">
        <v>1</v>
      </c>
      <c r="D178" s="213"/>
      <c r="E178" s="213"/>
      <c r="F178" s="213"/>
      <c r="G178" s="213"/>
      <c r="H178" s="213"/>
      <c r="I178" s="218"/>
      <c r="J178" s="218"/>
      <c r="K178" s="218"/>
      <c r="L178" s="218"/>
      <c r="M178" s="218"/>
      <c r="N178" s="213"/>
      <c r="O178" s="218"/>
    </row>
    <row r="179" spans="1:15" customFormat="1">
      <c r="A179" s="35">
        <v>2025</v>
      </c>
      <c r="B179" s="35" t="s">
        <v>143</v>
      </c>
      <c r="C179" s="203">
        <v>2</v>
      </c>
      <c r="D179" s="213"/>
      <c r="E179" s="213"/>
      <c r="F179" s="213"/>
      <c r="G179" s="213"/>
      <c r="H179" s="213"/>
      <c r="I179" s="218"/>
      <c r="J179" s="218"/>
      <c r="K179" s="218"/>
      <c r="L179" s="218"/>
      <c r="M179" s="218"/>
      <c r="N179" s="213"/>
      <c r="O179" s="218"/>
    </row>
    <row r="180" spans="1:15" customFormat="1">
      <c r="A180" s="35">
        <v>2025</v>
      </c>
      <c r="B180" s="35" t="s">
        <v>143</v>
      </c>
      <c r="C180" s="203">
        <v>3</v>
      </c>
      <c r="D180" s="213"/>
      <c r="E180" s="213"/>
      <c r="F180" s="213"/>
      <c r="G180" s="213"/>
      <c r="H180" s="213"/>
      <c r="I180" s="218"/>
      <c r="J180" s="218"/>
      <c r="K180" s="218"/>
      <c r="L180" s="218"/>
      <c r="M180" s="218"/>
      <c r="N180" s="213"/>
      <c r="O180" s="218"/>
    </row>
    <row r="181" spans="1:15" customFormat="1">
      <c r="A181" s="35">
        <v>2025</v>
      </c>
      <c r="B181" s="35" t="s">
        <v>143</v>
      </c>
      <c r="C181" s="203">
        <v>4</v>
      </c>
      <c r="D181" s="213"/>
      <c r="E181" s="213"/>
      <c r="F181" s="213"/>
      <c r="G181" s="213"/>
      <c r="H181" s="213"/>
      <c r="I181" s="218"/>
      <c r="J181" s="218"/>
      <c r="K181" s="218"/>
      <c r="L181" s="218"/>
      <c r="M181" s="218"/>
      <c r="N181" s="213"/>
      <c r="O181" s="218"/>
    </row>
    <row r="182" spans="1:15" customFormat="1">
      <c r="A182" s="35">
        <v>2025</v>
      </c>
      <c r="B182" s="35" t="s">
        <v>248</v>
      </c>
      <c r="C182" s="203">
        <v>1</v>
      </c>
      <c r="D182" s="213"/>
      <c r="E182" s="213"/>
      <c r="F182" s="213"/>
      <c r="G182" s="213"/>
      <c r="H182" s="213"/>
      <c r="I182" s="35"/>
      <c r="J182" s="35"/>
      <c r="K182" s="35"/>
      <c r="L182" s="35"/>
      <c r="M182" s="35"/>
      <c r="N182" s="213"/>
      <c r="O182" s="35"/>
    </row>
    <row r="183" spans="1:15" customFormat="1">
      <c r="A183" s="35">
        <v>2025</v>
      </c>
      <c r="B183" s="35" t="s">
        <v>248</v>
      </c>
      <c r="C183" s="203">
        <v>2</v>
      </c>
      <c r="D183" s="213"/>
      <c r="E183" s="213"/>
      <c r="F183" s="213"/>
      <c r="G183" s="213"/>
      <c r="H183" s="213"/>
      <c r="I183" s="35"/>
      <c r="J183" s="35"/>
      <c r="K183" s="35"/>
      <c r="L183" s="35"/>
      <c r="M183" s="35"/>
      <c r="N183" s="213"/>
      <c r="O183" s="35"/>
    </row>
    <row r="184" spans="1:15" customFormat="1">
      <c r="A184" s="35">
        <v>2025</v>
      </c>
      <c r="B184" s="35" t="s">
        <v>248</v>
      </c>
      <c r="C184" s="203">
        <v>3</v>
      </c>
      <c r="D184" s="213"/>
      <c r="E184" s="213"/>
      <c r="F184" s="213"/>
      <c r="G184" s="213"/>
      <c r="H184" s="213"/>
      <c r="I184" s="35"/>
      <c r="J184" s="35"/>
      <c r="K184" s="35"/>
      <c r="L184" s="35"/>
      <c r="M184" s="35"/>
      <c r="N184" s="213"/>
      <c r="O184" s="35"/>
    </row>
    <row r="185" spans="1:15" customFormat="1">
      <c r="A185" s="35">
        <v>2025</v>
      </c>
      <c r="B185" s="35" t="s">
        <v>248</v>
      </c>
      <c r="C185" s="203">
        <v>4</v>
      </c>
      <c r="D185" s="213"/>
      <c r="E185" s="213"/>
      <c r="F185" s="213"/>
      <c r="G185" s="213"/>
      <c r="H185" s="213"/>
      <c r="I185" s="35"/>
      <c r="J185" s="35"/>
      <c r="K185" s="35"/>
      <c r="L185" s="35"/>
      <c r="M185" s="35"/>
      <c r="N185" s="213"/>
      <c r="O185" s="35"/>
    </row>
    <row r="186" spans="1:15" customFormat="1">
      <c r="A186" s="35">
        <v>2025</v>
      </c>
      <c r="B186" s="35" t="s">
        <v>249</v>
      </c>
      <c r="C186" s="203">
        <v>1</v>
      </c>
      <c r="D186" s="213"/>
      <c r="E186" s="213"/>
      <c r="F186" s="213"/>
      <c r="G186" s="213"/>
      <c r="H186" s="213"/>
      <c r="I186" s="35"/>
      <c r="J186" s="35"/>
      <c r="K186" s="35"/>
      <c r="L186" s="35"/>
      <c r="M186" s="35"/>
      <c r="N186" s="213"/>
      <c r="O186" s="35"/>
    </row>
    <row r="187" spans="1:15" customFormat="1">
      <c r="A187" s="35">
        <v>2025</v>
      </c>
      <c r="B187" s="35" t="s">
        <v>249</v>
      </c>
      <c r="C187" s="203">
        <v>2</v>
      </c>
      <c r="D187" s="213"/>
      <c r="E187" s="213"/>
      <c r="F187" s="213"/>
      <c r="G187" s="213"/>
      <c r="H187" s="213"/>
      <c r="I187" s="35"/>
      <c r="J187" s="35"/>
      <c r="K187" s="35"/>
      <c r="L187" s="35"/>
      <c r="M187" s="35"/>
      <c r="N187" s="213"/>
      <c r="O187" s="35"/>
    </row>
    <row r="188" spans="1:15" customFormat="1">
      <c r="A188" s="35">
        <v>2025</v>
      </c>
      <c r="B188" s="35" t="s">
        <v>249</v>
      </c>
      <c r="C188" s="203">
        <v>3</v>
      </c>
      <c r="D188" s="213"/>
      <c r="E188" s="213"/>
      <c r="F188" s="213"/>
      <c r="G188" s="213"/>
      <c r="H188" s="213"/>
      <c r="I188" s="35"/>
      <c r="J188" s="35"/>
      <c r="K188" s="35"/>
      <c r="L188" s="35"/>
      <c r="M188" s="35"/>
      <c r="N188" s="213"/>
      <c r="O188" s="35"/>
    </row>
    <row r="189" spans="1:15" customFormat="1">
      <c r="A189" s="35">
        <v>2025</v>
      </c>
      <c r="B189" s="35" t="s">
        <v>249</v>
      </c>
      <c r="C189" s="203">
        <v>4</v>
      </c>
      <c r="D189" s="213"/>
      <c r="E189" s="213"/>
      <c r="F189" s="213"/>
      <c r="G189" s="213"/>
      <c r="H189" s="213"/>
      <c r="I189" s="35"/>
      <c r="J189" s="35"/>
      <c r="K189" s="35"/>
      <c r="L189" s="35"/>
      <c r="M189" s="35"/>
      <c r="N189" s="213"/>
      <c r="O189" s="35"/>
    </row>
    <row r="190" spans="1:15" customFormat="1">
      <c r="A190" s="35">
        <v>2025</v>
      </c>
      <c r="B190" s="35" t="s">
        <v>250</v>
      </c>
      <c r="C190" s="203">
        <v>1</v>
      </c>
      <c r="D190" s="213"/>
      <c r="E190" s="213"/>
      <c r="F190" s="213"/>
      <c r="G190" s="213"/>
      <c r="H190" s="213"/>
      <c r="I190" s="218"/>
      <c r="J190" s="218"/>
      <c r="K190" s="218"/>
      <c r="L190" s="218"/>
      <c r="M190" s="218"/>
      <c r="N190" s="213"/>
      <c r="O190" s="218"/>
    </row>
    <row r="191" spans="1:15" customFormat="1">
      <c r="A191" s="35">
        <v>2025</v>
      </c>
      <c r="B191" s="35" t="s">
        <v>250</v>
      </c>
      <c r="C191" s="203">
        <v>2</v>
      </c>
      <c r="D191" s="213"/>
      <c r="E191" s="213"/>
      <c r="F191" s="213"/>
      <c r="G191" s="213"/>
      <c r="H191" s="213"/>
      <c r="I191" s="218"/>
      <c r="J191" s="218"/>
      <c r="K191" s="218"/>
      <c r="L191" s="218"/>
      <c r="M191" s="218"/>
      <c r="N191" s="213"/>
      <c r="O191" s="218"/>
    </row>
    <row r="192" spans="1:15" customFormat="1">
      <c r="A192" s="35">
        <v>2025</v>
      </c>
      <c r="B192" s="35" t="s">
        <v>250</v>
      </c>
      <c r="C192" s="203">
        <v>3</v>
      </c>
      <c r="D192" s="213"/>
      <c r="E192" s="213"/>
      <c r="F192" s="213"/>
      <c r="G192" s="213"/>
      <c r="H192" s="213"/>
      <c r="I192" s="218"/>
      <c r="J192" s="218"/>
      <c r="K192" s="218"/>
      <c r="L192" s="218"/>
      <c r="M192" s="218"/>
      <c r="N192" s="213"/>
      <c r="O192" s="218"/>
    </row>
    <row r="193" spans="1:15" customFormat="1">
      <c r="A193" s="35">
        <v>2025</v>
      </c>
      <c r="B193" s="35" t="s">
        <v>250</v>
      </c>
      <c r="C193" s="203">
        <v>4</v>
      </c>
      <c r="D193" s="213"/>
      <c r="E193" s="213"/>
      <c r="F193" s="213"/>
      <c r="G193" s="213"/>
      <c r="H193" s="213"/>
      <c r="I193" s="218"/>
      <c r="J193" s="218"/>
      <c r="K193" s="218"/>
      <c r="L193" s="218"/>
      <c r="M193" s="218"/>
      <c r="N193" s="213"/>
      <c r="O193" s="218"/>
    </row>
    <row r="194" spans="1:15" customFormat="1">
      <c r="A194" s="35">
        <v>2025</v>
      </c>
      <c r="B194" s="35" t="s">
        <v>144</v>
      </c>
      <c r="C194" s="203">
        <v>1</v>
      </c>
      <c r="D194" s="213"/>
      <c r="E194" s="213"/>
      <c r="F194" s="213"/>
      <c r="G194" s="213"/>
      <c r="H194" s="213"/>
      <c r="I194" s="35"/>
      <c r="J194" s="35"/>
      <c r="K194" s="35"/>
      <c r="L194" s="35"/>
      <c r="M194" s="35"/>
      <c r="N194" s="213"/>
      <c r="O194" s="35"/>
    </row>
    <row r="195" spans="1:15" customFormat="1">
      <c r="A195" s="35">
        <v>2025</v>
      </c>
      <c r="B195" s="35" t="s">
        <v>144</v>
      </c>
      <c r="C195" s="203">
        <v>2</v>
      </c>
      <c r="D195" s="213"/>
      <c r="E195" s="213"/>
      <c r="F195" s="213"/>
      <c r="G195" s="213"/>
      <c r="H195" s="213"/>
      <c r="I195" s="35"/>
      <c r="J195" s="35"/>
      <c r="K195" s="35"/>
      <c r="L195" s="35"/>
      <c r="M195" s="35"/>
      <c r="N195" s="213"/>
      <c r="O195" s="35"/>
    </row>
    <row r="196" spans="1:15" customFormat="1">
      <c r="A196" s="35">
        <v>2025</v>
      </c>
      <c r="B196" s="35" t="s">
        <v>144</v>
      </c>
      <c r="C196" s="203">
        <v>3</v>
      </c>
      <c r="D196" s="213"/>
      <c r="E196" s="213"/>
      <c r="F196" s="213"/>
      <c r="G196" s="213"/>
      <c r="H196" s="213"/>
      <c r="I196" s="35"/>
      <c r="J196" s="35"/>
      <c r="K196" s="35"/>
      <c r="L196" s="35"/>
      <c r="M196" s="35"/>
      <c r="N196" s="213"/>
      <c r="O196" s="35"/>
    </row>
    <row r="197" spans="1:15" customFormat="1">
      <c r="A197" s="35">
        <v>2025</v>
      </c>
      <c r="B197" s="35" t="s">
        <v>144</v>
      </c>
      <c r="C197" s="203">
        <v>4</v>
      </c>
      <c r="D197" s="213"/>
      <c r="E197" s="213"/>
      <c r="F197" s="213"/>
      <c r="G197" s="213"/>
      <c r="H197" s="213"/>
      <c r="I197" s="35"/>
      <c r="J197" s="35"/>
      <c r="K197" s="35"/>
      <c r="L197" s="35"/>
      <c r="M197" s="35"/>
      <c r="N197" s="213"/>
      <c r="O197" s="35"/>
    </row>
    <row r="198" spans="1:15" customFormat="1">
      <c r="A198" s="35">
        <v>2025</v>
      </c>
      <c r="B198" s="35" t="s">
        <v>257</v>
      </c>
      <c r="C198" s="203">
        <v>1</v>
      </c>
      <c r="D198" s="213"/>
      <c r="E198" s="213"/>
      <c r="F198" s="213"/>
      <c r="G198" s="213"/>
      <c r="H198" s="213"/>
      <c r="I198" s="218"/>
      <c r="J198" s="218"/>
      <c r="K198" s="218"/>
      <c r="L198" s="218"/>
      <c r="M198" s="218"/>
      <c r="N198" s="213"/>
      <c r="O198" s="218"/>
    </row>
    <row r="199" spans="1:15" customFormat="1">
      <c r="A199" s="35">
        <v>2025</v>
      </c>
      <c r="B199" s="35" t="s">
        <v>257</v>
      </c>
      <c r="C199" s="203">
        <v>2</v>
      </c>
      <c r="D199" s="213"/>
      <c r="E199" s="213"/>
      <c r="F199" s="213"/>
      <c r="G199" s="213"/>
      <c r="H199" s="213"/>
      <c r="I199" s="218"/>
      <c r="J199" s="218"/>
      <c r="K199" s="218"/>
      <c r="L199" s="218"/>
      <c r="M199" s="218"/>
      <c r="N199" s="213"/>
      <c r="O199" s="218"/>
    </row>
    <row r="200" spans="1:15" customFormat="1">
      <c r="A200" s="35">
        <v>2025</v>
      </c>
      <c r="B200" s="35" t="s">
        <v>257</v>
      </c>
      <c r="C200" s="203">
        <v>3</v>
      </c>
      <c r="D200" s="213"/>
      <c r="E200" s="213"/>
      <c r="F200" s="213"/>
      <c r="G200" s="213"/>
      <c r="H200" s="213"/>
      <c r="I200" s="218"/>
      <c r="J200" s="218"/>
      <c r="K200" s="218"/>
      <c r="L200" s="218"/>
      <c r="M200" s="218"/>
      <c r="N200" s="213"/>
      <c r="O200" s="218"/>
    </row>
    <row r="201" spans="1:15" customFormat="1">
      <c r="A201" s="35">
        <v>2025</v>
      </c>
      <c r="B201" s="35" t="s">
        <v>257</v>
      </c>
      <c r="C201" s="203">
        <v>4</v>
      </c>
      <c r="D201" s="213"/>
      <c r="E201" s="213"/>
      <c r="F201" s="213"/>
      <c r="G201" s="213"/>
      <c r="H201" s="213"/>
      <c r="I201" s="218"/>
      <c r="J201" s="218"/>
      <c r="K201" s="218"/>
      <c r="L201" s="218"/>
      <c r="M201" s="218"/>
      <c r="N201" s="213"/>
      <c r="O201" s="218"/>
    </row>
    <row r="202" spans="1:15" customFormat="1">
      <c r="A202" s="35">
        <v>2025</v>
      </c>
      <c r="B202" s="35" t="s">
        <v>293</v>
      </c>
      <c r="C202" s="203">
        <v>1</v>
      </c>
      <c r="D202" s="213"/>
      <c r="E202" s="213"/>
      <c r="F202" s="213"/>
      <c r="G202" s="213"/>
      <c r="H202" s="213"/>
      <c r="I202" s="35"/>
      <c r="J202" s="35"/>
      <c r="K202" s="35"/>
      <c r="L202" s="35"/>
      <c r="M202" s="35"/>
      <c r="N202" s="213"/>
      <c r="O202" s="35"/>
    </row>
    <row r="203" spans="1:15" customFormat="1">
      <c r="A203" s="35">
        <v>2025</v>
      </c>
      <c r="B203" s="35" t="s">
        <v>293</v>
      </c>
      <c r="C203" s="203">
        <v>2</v>
      </c>
      <c r="D203" s="213"/>
      <c r="E203" s="213"/>
      <c r="F203" s="213"/>
      <c r="G203" s="213"/>
      <c r="H203" s="213"/>
      <c r="I203" s="35"/>
      <c r="J203" s="35"/>
      <c r="K203" s="35"/>
      <c r="L203" s="35"/>
      <c r="M203" s="35"/>
      <c r="N203" s="213"/>
      <c r="O203" s="35"/>
    </row>
    <row r="204" spans="1:15" customFormat="1">
      <c r="A204" s="35">
        <v>2025</v>
      </c>
      <c r="B204" s="35" t="s">
        <v>293</v>
      </c>
      <c r="C204" s="203">
        <v>3</v>
      </c>
      <c r="D204" s="213"/>
      <c r="E204" s="213"/>
      <c r="F204" s="213"/>
      <c r="G204" s="213"/>
      <c r="H204" s="213"/>
      <c r="I204" s="35"/>
      <c r="J204" s="35"/>
      <c r="K204" s="35"/>
      <c r="L204" s="35"/>
      <c r="M204" s="35"/>
      <c r="N204" s="213"/>
      <c r="O204" s="35"/>
    </row>
    <row r="205" spans="1:15" customFormat="1">
      <c r="A205" s="35">
        <v>2025</v>
      </c>
      <c r="B205" s="35" t="s">
        <v>293</v>
      </c>
      <c r="C205" s="203">
        <v>4</v>
      </c>
      <c r="D205" s="213"/>
      <c r="E205" s="213"/>
      <c r="F205" s="213"/>
      <c r="G205" s="213"/>
      <c r="H205" s="213"/>
      <c r="I205" s="35"/>
      <c r="J205" s="35"/>
      <c r="K205" s="35"/>
      <c r="L205" s="35"/>
      <c r="M205" s="35"/>
      <c r="N205" s="213"/>
      <c r="O205" s="35"/>
    </row>
    <row r="206" spans="1:15" customFormat="1">
      <c r="A206" s="35">
        <v>2025</v>
      </c>
      <c r="B206" s="35" t="s">
        <v>271</v>
      </c>
      <c r="C206" s="203">
        <v>1</v>
      </c>
      <c r="D206" s="213"/>
      <c r="E206" s="213"/>
      <c r="F206" s="213"/>
      <c r="G206" s="213"/>
      <c r="H206" s="213"/>
      <c r="I206" s="35"/>
      <c r="J206" s="35"/>
      <c r="K206" s="35"/>
      <c r="L206" s="35"/>
      <c r="M206" s="35"/>
      <c r="N206" s="213"/>
      <c r="O206" s="35"/>
    </row>
    <row r="207" spans="1:15" customFormat="1">
      <c r="A207" s="35">
        <v>2025</v>
      </c>
      <c r="B207" s="35" t="s">
        <v>271</v>
      </c>
      <c r="C207" s="203">
        <v>2</v>
      </c>
      <c r="D207" s="213"/>
      <c r="E207" s="213"/>
      <c r="F207" s="213"/>
      <c r="G207" s="213"/>
      <c r="H207" s="213"/>
      <c r="I207" s="35"/>
      <c r="J207" s="35"/>
      <c r="K207" s="35"/>
      <c r="L207" s="35"/>
      <c r="M207" s="35"/>
      <c r="N207" s="213"/>
      <c r="O207" s="35"/>
    </row>
    <row r="208" spans="1:15" customFormat="1">
      <c r="A208" s="35">
        <v>2025</v>
      </c>
      <c r="B208" s="35" t="s">
        <v>271</v>
      </c>
      <c r="C208" s="203">
        <v>3</v>
      </c>
      <c r="D208" s="213"/>
      <c r="E208" s="213"/>
      <c r="F208" s="213"/>
      <c r="G208" s="213"/>
      <c r="H208" s="213"/>
      <c r="I208" s="35"/>
      <c r="J208" s="35"/>
      <c r="K208" s="35"/>
      <c r="L208" s="35"/>
      <c r="M208" s="35"/>
      <c r="N208" s="213"/>
      <c r="O208" s="35"/>
    </row>
    <row r="209" spans="1:15" customFormat="1">
      <c r="A209" s="35">
        <v>2025</v>
      </c>
      <c r="B209" s="35" t="s">
        <v>271</v>
      </c>
      <c r="C209" s="203">
        <v>4</v>
      </c>
      <c r="D209" s="213"/>
      <c r="E209" s="213"/>
      <c r="F209" s="213"/>
      <c r="G209" s="213"/>
      <c r="H209" s="213"/>
      <c r="I209" s="35"/>
      <c r="J209" s="35"/>
      <c r="K209" s="35"/>
      <c r="L209" s="35"/>
      <c r="M209" s="35"/>
      <c r="N209" s="213"/>
      <c r="O209" s="35"/>
    </row>
    <row r="210" spans="1:15" customFormat="1">
      <c r="A210" s="35">
        <v>2025</v>
      </c>
      <c r="B210" s="35" t="s">
        <v>274</v>
      </c>
      <c r="C210" s="203">
        <v>1</v>
      </c>
      <c r="D210" s="213"/>
      <c r="E210" s="213"/>
      <c r="F210" s="213"/>
      <c r="G210" s="213"/>
      <c r="H210" s="213"/>
      <c r="I210" s="35"/>
      <c r="J210" s="35"/>
      <c r="K210" s="35"/>
      <c r="L210" s="35"/>
      <c r="M210" s="35"/>
      <c r="N210" s="213"/>
      <c r="O210" s="35"/>
    </row>
    <row r="211" spans="1:15" customFormat="1">
      <c r="A211" s="35">
        <v>2025</v>
      </c>
      <c r="B211" s="35" t="s">
        <v>274</v>
      </c>
      <c r="C211" s="203">
        <v>2</v>
      </c>
      <c r="D211" s="213"/>
      <c r="E211" s="213"/>
      <c r="F211" s="213"/>
      <c r="G211" s="213"/>
      <c r="H211" s="213"/>
      <c r="I211" s="35"/>
      <c r="J211" s="35"/>
      <c r="K211" s="35"/>
      <c r="L211" s="35"/>
      <c r="M211" s="35"/>
      <c r="N211" s="213"/>
      <c r="O211" s="35"/>
    </row>
    <row r="212" spans="1:15" customFormat="1">
      <c r="A212" s="35">
        <v>2025</v>
      </c>
      <c r="B212" s="35" t="s">
        <v>274</v>
      </c>
      <c r="C212" s="203">
        <v>3</v>
      </c>
      <c r="D212" s="213"/>
      <c r="E212" s="213"/>
      <c r="F212" s="213"/>
      <c r="G212" s="213"/>
      <c r="H212" s="213"/>
      <c r="I212" s="35"/>
      <c r="J212" s="35"/>
      <c r="K212" s="35"/>
      <c r="L212" s="35"/>
      <c r="M212" s="35"/>
      <c r="N212" s="213"/>
      <c r="O212" s="35"/>
    </row>
    <row r="213" spans="1:15" customFormat="1">
      <c r="A213" s="35">
        <v>2025</v>
      </c>
      <c r="B213" s="35" t="s">
        <v>274</v>
      </c>
      <c r="C213" s="203">
        <v>4</v>
      </c>
      <c r="D213" s="213"/>
      <c r="E213" s="213"/>
      <c r="F213" s="213"/>
      <c r="G213" s="213"/>
      <c r="H213" s="213"/>
      <c r="I213" s="35"/>
      <c r="J213" s="35"/>
      <c r="K213" s="35"/>
      <c r="L213" s="35"/>
      <c r="M213" s="35"/>
      <c r="N213" s="213"/>
      <c r="O213" s="35"/>
    </row>
    <row r="214" spans="1:15" customFormat="1">
      <c r="A214" s="35">
        <v>2025</v>
      </c>
      <c r="B214" s="35" t="s">
        <v>275</v>
      </c>
      <c r="C214" s="203">
        <v>1</v>
      </c>
      <c r="D214" s="213"/>
      <c r="E214" s="213"/>
      <c r="F214" s="213"/>
      <c r="G214" s="213"/>
      <c r="H214" s="213"/>
      <c r="I214" s="35"/>
      <c r="J214" s="35"/>
      <c r="K214" s="35"/>
      <c r="L214" s="35"/>
      <c r="M214" s="35"/>
      <c r="N214" s="213"/>
      <c r="O214" s="35"/>
    </row>
    <row r="215" spans="1:15" customFormat="1">
      <c r="A215" s="35">
        <v>2025</v>
      </c>
      <c r="B215" s="35" t="s">
        <v>275</v>
      </c>
      <c r="C215" s="203">
        <v>2</v>
      </c>
      <c r="D215" s="213"/>
      <c r="E215" s="213"/>
      <c r="F215" s="213"/>
      <c r="G215" s="213"/>
      <c r="H215" s="213"/>
      <c r="I215" s="35"/>
      <c r="J215" s="35"/>
      <c r="K215" s="35"/>
      <c r="L215" s="35"/>
      <c r="M215" s="35"/>
      <c r="N215" s="213"/>
      <c r="O215" s="35"/>
    </row>
    <row r="216" spans="1:15" customFormat="1">
      <c r="A216" s="35">
        <v>2025</v>
      </c>
      <c r="B216" s="35" t="s">
        <v>275</v>
      </c>
      <c r="C216" s="203">
        <v>3</v>
      </c>
      <c r="D216" s="213"/>
      <c r="E216" s="213"/>
      <c r="F216" s="213"/>
      <c r="G216" s="213"/>
      <c r="H216" s="213"/>
      <c r="I216" s="35"/>
      <c r="J216" s="35"/>
      <c r="K216" s="35"/>
      <c r="L216" s="35"/>
      <c r="M216" s="35"/>
      <c r="N216" s="213"/>
      <c r="O216" s="35"/>
    </row>
    <row r="217" spans="1:15" customFormat="1">
      <c r="A217" s="35">
        <v>2025</v>
      </c>
      <c r="B217" s="35" t="s">
        <v>275</v>
      </c>
      <c r="C217" s="203">
        <v>4</v>
      </c>
      <c r="D217" s="213"/>
      <c r="E217" s="213"/>
      <c r="F217" s="213"/>
      <c r="G217" s="213"/>
      <c r="H217" s="213"/>
      <c r="I217" s="35"/>
      <c r="J217" s="35"/>
      <c r="K217" s="35"/>
      <c r="L217" s="35"/>
      <c r="M217" s="35"/>
      <c r="N217" s="213"/>
      <c r="O217" s="35"/>
    </row>
    <row r="218" spans="1:15" customFormat="1">
      <c r="A218" s="35">
        <v>2025</v>
      </c>
      <c r="B218" s="35" t="s">
        <v>276</v>
      </c>
      <c r="C218" s="203">
        <v>1</v>
      </c>
      <c r="D218" s="213"/>
      <c r="E218" s="213"/>
      <c r="F218" s="213"/>
      <c r="G218" s="213"/>
      <c r="H218" s="213"/>
      <c r="I218" s="35"/>
      <c r="J218" s="35"/>
      <c r="K218" s="35"/>
      <c r="L218" s="35"/>
      <c r="M218" s="35"/>
      <c r="N218" s="213"/>
      <c r="O218" s="35"/>
    </row>
    <row r="219" spans="1:15" customFormat="1">
      <c r="A219" s="35">
        <v>2025</v>
      </c>
      <c r="B219" s="35" t="s">
        <v>276</v>
      </c>
      <c r="C219" s="203">
        <v>2</v>
      </c>
      <c r="D219" s="213"/>
      <c r="E219" s="213"/>
      <c r="F219" s="213"/>
      <c r="G219" s="213"/>
      <c r="H219" s="213"/>
      <c r="I219" s="35"/>
      <c r="J219" s="35"/>
      <c r="K219" s="35"/>
      <c r="L219" s="35"/>
      <c r="M219" s="35"/>
      <c r="N219" s="213"/>
      <c r="O219" s="35"/>
    </row>
    <row r="220" spans="1:15" customFormat="1">
      <c r="A220" s="35">
        <v>2025</v>
      </c>
      <c r="B220" s="35" t="s">
        <v>276</v>
      </c>
      <c r="C220" s="203">
        <v>3</v>
      </c>
      <c r="D220" s="213"/>
      <c r="E220" s="213"/>
      <c r="F220" s="213"/>
      <c r="G220" s="213"/>
      <c r="H220" s="213"/>
      <c r="I220" s="35"/>
      <c r="J220" s="35"/>
      <c r="K220" s="35"/>
      <c r="L220" s="35"/>
      <c r="M220" s="35"/>
      <c r="N220" s="213"/>
      <c r="O220" s="35"/>
    </row>
    <row r="221" spans="1:15" customFormat="1">
      <c r="A221" s="35">
        <v>2025</v>
      </c>
      <c r="B221" s="35" t="s">
        <v>276</v>
      </c>
      <c r="C221" s="203">
        <v>4</v>
      </c>
      <c r="D221" s="213"/>
      <c r="E221" s="213"/>
      <c r="F221" s="213"/>
      <c r="G221" s="213"/>
      <c r="H221" s="213"/>
      <c r="I221" s="35"/>
      <c r="J221" s="35"/>
      <c r="K221" s="35"/>
      <c r="L221" s="35"/>
      <c r="M221" s="35"/>
      <c r="N221" s="213"/>
      <c r="O221" s="35"/>
    </row>
    <row r="222" spans="1:15" customFormat="1">
      <c r="A222" s="35">
        <v>2025</v>
      </c>
      <c r="B222" s="35" t="s">
        <v>277</v>
      </c>
      <c r="C222" s="203">
        <v>1</v>
      </c>
      <c r="D222" s="213"/>
      <c r="E222" s="213"/>
      <c r="F222" s="213"/>
      <c r="G222" s="213"/>
      <c r="H222" s="213"/>
      <c r="I222" s="35"/>
      <c r="J222" s="35"/>
      <c r="K222" s="35"/>
      <c r="L222" s="35"/>
      <c r="M222" s="35"/>
      <c r="N222" s="213"/>
      <c r="O222" s="35"/>
    </row>
    <row r="223" spans="1:15" customFormat="1">
      <c r="A223" s="35">
        <v>2025</v>
      </c>
      <c r="B223" s="35" t="s">
        <v>277</v>
      </c>
      <c r="C223" s="203">
        <v>2</v>
      </c>
      <c r="D223" s="213"/>
      <c r="E223" s="213"/>
      <c r="F223" s="213"/>
      <c r="G223" s="213"/>
      <c r="H223" s="213"/>
      <c r="I223" s="35"/>
      <c r="J223" s="35"/>
      <c r="K223" s="35"/>
      <c r="L223" s="35"/>
      <c r="M223" s="35"/>
      <c r="N223" s="213"/>
      <c r="O223" s="35"/>
    </row>
    <row r="224" spans="1:15" customFormat="1">
      <c r="A224" s="35">
        <v>2025</v>
      </c>
      <c r="B224" s="35" t="s">
        <v>277</v>
      </c>
      <c r="C224" s="203">
        <v>3</v>
      </c>
      <c r="D224" s="213"/>
      <c r="E224" s="213"/>
      <c r="F224" s="213"/>
      <c r="G224" s="213"/>
      <c r="H224" s="213"/>
      <c r="I224" s="35"/>
      <c r="J224" s="35"/>
      <c r="K224" s="35"/>
      <c r="L224" s="35"/>
      <c r="M224" s="35"/>
      <c r="N224" s="213"/>
      <c r="O224" s="35"/>
    </row>
    <row r="225" spans="1:15" customFormat="1">
      <c r="A225" s="35">
        <v>2025</v>
      </c>
      <c r="B225" s="35" t="s">
        <v>277</v>
      </c>
      <c r="C225" s="203">
        <v>4</v>
      </c>
      <c r="D225" s="213"/>
      <c r="E225" s="213"/>
      <c r="F225" s="213"/>
      <c r="G225" s="213"/>
      <c r="H225" s="213"/>
      <c r="I225" s="35"/>
      <c r="J225" s="35"/>
      <c r="K225" s="35"/>
      <c r="L225" s="35"/>
      <c r="M225" s="35"/>
      <c r="N225" s="213"/>
      <c r="O225" s="35"/>
    </row>
    <row r="226" spans="1:15" customFormat="1">
      <c r="A226" s="35">
        <v>2025</v>
      </c>
      <c r="B226" s="35" t="s">
        <v>280</v>
      </c>
      <c r="C226" s="203">
        <v>1</v>
      </c>
      <c r="D226" s="213"/>
      <c r="E226" s="213"/>
      <c r="F226" s="213"/>
      <c r="G226" s="213"/>
      <c r="H226" s="213"/>
      <c r="I226" s="35"/>
      <c r="J226" s="35"/>
      <c r="K226" s="35"/>
      <c r="L226" s="35"/>
      <c r="M226" s="35"/>
      <c r="N226" s="213"/>
      <c r="O226" s="35"/>
    </row>
    <row r="227" spans="1:15" customFormat="1">
      <c r="A227" s="35">
        <v>2025</v>
      </c>
      <c r="B227" s="35" t="s">
        <v>280</v>
      </c>
      <c r="C227" s="203">
        <v>2</v>
      </c>
      <c r="D227" s="213"/>
      <c r="E227" s="213"/>
      <c r="F227" s="213"/>
      <c r="G227" s="213"/>
      <c r="H227" s="213"/>
      <c r="I227" s="35"/>
      <c r="J227" s="35"/>
      <c r="K227" s="35"/>
      <c r="L227" s="35"/>
      <c r="M227" s="35"/>
      <c r="N227" s="213"/>
      <c r="O227" s="35"/>
    </row>
    <row r="228" spans="1:15" customFormat="1">
      <c r="A228" s="35">
        <v>2025</v>
      </c>
      <c r="B228" s="35" t="s">
        <v>280</v>
      </c>
      <c r="C228" s="203">
        <v>3</v>
      </c>
      <c r="D228" s="213"/>
      <c r="E228" s="213"/>
      <c r="F228" s="213"/>
      <c r="G228" s="213"/>
      <c r="H228" s="213"/>
      <c r="I228" s="35"/>
      <c r="J228" s="35"/>
      <c r="K228" s="35"/>
      <c r="L228" s="35"/>
      <c r="M228" s="35"/>
      <c r="N228" s="213"/>
      <c r="O228" s="35"/>
    </row>
    <row r="229" spans="1:15" customFormat="1">
      <c r="A229" s="35">
        <v>2025</v>
      </c>
      <c r="B229" s="35" t="s">
        <v>280</v>
      </c>
      <c r="C229" s="203">
        <v>4</v>
      </c>
      <c r="D229" s="213"/>
      <c r="E229" s="213"/>
      <c r="F229" s="213"/>
      <c r="G229" s="213"/>
      <c r="H229" s="213"/>
      <c r="I229" s="35"/>
      <c r="J229" s="35"/>
      <c r="K229" s="35"/>
      <c r="L229" s="35"/>
      <c r="M229" s="35"/>
      <c r="N229" s="213"/>
      <c r="O229" s="35"/>
    </row>
    <row r="230" spans="1:15" customFormat="1">
      <c r="A230" s="35">
        <v>2025</v>
      </c>
      <c r="B230" s="35" t="s">
        <v>283</v>
      </c>
      <c r="C230" s="203">
        <v>1</v>
      </c>
      <c r="D230" s="213"/>
      <c r="E230" s="213"/>
      <c r="F230" s="213"/>
      <c r="G230" s="213"/>
      <c r="H230" s="213"/>
      <c r="I230" s="35"/>
      <c r="J230" s="35"/>
      <c r="K230" s="35"/>
      <c r="L230" s="35"/>
      <c r="M230" s="35"/>
      <c r="N230" s="213"/>
      <c r="O230" s="35"/>
    </row>
    <row r="231" spans="1:15" customFormat="1">
      <c r="A231" s="35">
        <v>2025</v>
      </c>
      <c r="B231" s="35" t="s">
        <v>283</v>
      </c>
      <c r="C231" s="203">
        <v>2</v>
      </c>
      <c r="D231" s="213"/>
      <c r="E231" s="213"/>
      <c r="F231" s="213"/>
      <c r="G231" s="213"/>
      <c r="H231" s="213"/>
      <c r="I231" s="35"/>
      <c r="J231" s="35"/>
      <c r="K231" s="35"/>
      <c r="L231" s="35"/>
      <c r="M231" s="35"/>
      <c r="N231" s="213"/>
      <c r="O231" s="35"/>
    </row>
    <row r="232" spans="1:15" customFormat="1">
      <c r="A232" s="35">
        <v>2025</v>
      </c>
      <c r="B232" s="35" t="s">
        <v>283</v>
      </c>
      <c r="C232" s="203">
        <v>3</v>
      </c>
      <c r="D232" s="213"/>
      <c r="E232" s="213"/>
      <c r="F232" s="213"/>
      <c r="G232" s="213"/>
      <c r="H232" s="213"/>
      <c r="I232" s="35"/>
      <c r="J232" s="35"/>
      <c r="K232" s="35"/>
      <c r="L232" s="35"/>
      <c r="M232" s="35"/>
      <c r="N232" s="213"/>
      <c r="O232" s="35"/>
    </row>
    <row r="233" spans="1:15" customFormat="1">
      <c r="A233" s="35">
        <v>2025</v>
      </c>
      <c r="B233" s="35" t="s">
        <v>283</v>
      </c>
      <c r="C233" s="203">
        <v>4</v>
      </c>
      <c r="D233" s="213"/>
      <c r="E233" s="213"/>
      <c r="F233" s="213"/>
      <c r="G233" s="213"/>
      <c r="H233" s="213"/>
      <c r="I233" s="35"/>
      <c r="J233" s="35"/>
      <c r="K233" s="35"/>
      <c r="L233" s="35"/>
      <c r="M233" s="35"/>
      <c r="N233" s="213"/>
      <c r="O233" s="35"/>
    </row>
    <row r="234" spans="1:15" customFormat="1">
      <c r="A234" s="35">
        <v>2025</v>
      </c>
      <c r="B234" s="35" t="s">
        <v>284</v>
      </c>
      <c r="C234" s="203">
        <v>1</v>
      </c>
      <c r="D234" s="213"/>
      <c r="E234" s="213"/>
      <c r="F234" s="213"/>
      <c r="G234" s="213"/>
      <c r="H234" s="213"/>
      <c r="I234" s="35"/>
      <c r="J234" s="35"/>
      <c r="K234" s="35"/>
      <c r="L234" s="35"/>
      <c r="M234" s="35"/>
      <c r="N234" s="213"/>
      <c r="O234" s="35"/>
    </row>
    <row r="235" spans="1:15" customFormat="1">
      <c r="A235" s="35">
        <v>2025</v>
      </c>
      <c r="B235" s="35" t="s">
        <v>284</v>
      </c>
      <c r="C235" s="203">
        <v>2</v>
      </c>
      <c r="D235" s="213"/>
      <c r="E235" s="213"/>
      <c r="F235" s="213"/>
      <c r="G235" s="213"/>
      <c r="H235" s="213"/>
      <c r="I235" s="35"/>
      <c r="J235" s="35"/>
      <c r="K235" s="35"/>
      <c r="L235" s="35"/>
      <c r="M235" s="35"/>
      <c r="N235" s="213"/>
      <c r="O235" s="35"/>
    </row>
    <row r="236" spans="1:15" customFormat="1">
      <c r="A236" s="35">
        <v>2025</v>
      </c>
      <c r="B236" s="35" t="s">
        <v>284</v>
      </c>
      <c r="C236" s="203">
        <v>3</v>
      </c>
      <c r="D236" s="213"/>
      <c r="E236" s="213"/>
      <c r="F236" s="213"/>
      <c r="G236" s="213"/>
      <c r="H236" s="213"/>
      <c r="I236" s="35"/>
      <c r="J236" s="35"/>
      <c r="K236" s="35"/>
      <c r="L236" s="35"/>
      <c r="M236" s="35"/>
      <c r="N236" s="213"/>
      <c r="O236" s="35"/>
    </row>
    <row r="237" spans="1:15" customFormat="1">
      <c r="A237" s="35">
        <v>2025</v>
      </c>
      <c r="B237" s="35" t="s">
        <v>284</v>
      </c>
      <c r="C237" s="203">
        <v>4</v>
      </c>
      <c r="D237" s="213"/>
      <c r="E237" s="213"/>
      <c r="F237" s="213"/>
      <c r="G237" s="213"/>
      <c r="H237" s="213"/>
      <c r="I237" s="35"/>
      <c r="J237" s="35"/>
      <c r="K237" s="35"/>
      <c r="L237" s="35"/>
      <c r="M237" s="35"/>
      <c r="N237" s="213"/>
      <c r="O237" s="35"/>
    </row>
    <row r="238" spans="1:15" customFormat="1">
      <c r="A238" s="35">
        <v>2025</v>
      </c>
      <c r="B238" s="35" t="s">
        <v>285</v>
      </c>
      <c r="C238" s="203">
        <v>1</v>
      </c>
      <c r="D238" s="213"/>
      <c r="E238" s="213"/>
      <c r="F238" s="213"/>
      <c r="G238" s="213"/>
      <c r="H238" s="213"/>
      <c r="I238" s="35"/>
      <c r="J238" s="35"/>
      <c r="K238" s="35"/>
      <c r="L238" s="35"/>
      <c r="M238" s="35"/>
      <c r="N238" s="213"/>
      <c r="O238" s="35"/>
    </row>
    <row r="239" spans="1:15" customFormat="1">
      <c r="A239" s="35">
        <v>2025</v>
      </c>
      <c r="B239" s="35" t="s">
        <v>285</v>
      </c>
      <c r="C239" s="203">
        <v>2</v>
      </c>
      <c r="D239" s="213"/>
      <c r="E239" s="213"/>
      <c r="F239" s="213"/>
      <c r="G239" s="213"/>
      <c r="H239" s="213"/>
      <c r="I239" s="35"/>
      <c r="J239" s="35"/>
      <c r="K239" s="35"/>
      <c r="L239" s="35"/>
      <c r="M239" s="35"/>
      <c r="N239" s="213"/>
      <c r="O239" s="35"/>
    </row>
    <row r="240" spans="1:15" customFormat="1">
      <c r="A240" s="35">
        <v>2025</v>
      </c>
      <c r="B240" s="35" t="s">
        <v>285</v>
      </c>
      <c r="C240" s="203">
        <v>3</v>
      </c>
      <c r="D240" s="213"/>
      <c r="E240" s="213"/>
      <c r="F240" s="213"/>
      <c r="G240" s="213"/>
      <c r="H240" s="213"/>
      <c r="I240" s="35"/>
      <c r="J240" s="35"/>
      <c r="K240" s="35"/>
      <c r="L240" s="35"/>
      <c r="M240" s="35"/>
      <c r="N240" s="213"/>
      <c r="O240" s="35"/>
    </row>
    <row r="241" spans="1:15" customFormat="1">
      <c r="A241" s="35">
        <v>2025</v>
      </c>
      <c r="B241" s="35" t="s">
        <v>285</v>
      </c>
      <c r="C241" s="203">
        <v>4</v>
      </c>
      <c r="D241" s="213"/>
      <c r="E241" s="213"/>
      <c r="F241" s="213"/>
      <c r="G241" s="213"/>
      <c r="H241" s="213"/>
      <c r="I241" s="35"/>
      <c r="J241" s="35"/>
      <c r="K241" s="35"/>
      <c r="L241" s="35"/>
      <c r="M241" s="35"/>
      <c r="N241" s="213"/>
      <c r="O241" s="35"/>
    </row>
    <row r="242" spans="1:15" customFormat="1">
      <c r="A242" s="35">
        <v>2025</v>
      </c>
      <c r="B242" s="35" t="s">
        <v>145</v>
      </c>
      <c r="C242" s="203">
        <v>1</v>
      </c>
      <c r="D242" s="213"/>
      <c r="E242" s="213"/>
      <c r="F242" s="213"/>
      <c r="G242" s="213"/>
      <c r="H242" s="213"/>
      <c r="I242" s="35"/>
      <c r="J242" s="35"/>
      <c r="K242" s="35"/>
      <c r="L242" s="35"/>
      <c r="M242" s="35"/>
      <c r="N242" s="213"/>
      <c r="O242" s="35"/>
    </row>
    <row r="243" spans="1:15" customFormat="1">
      <c r="A243" s="35">
        <v>2025</v>
      </c>
      <c r="B243" s="35" t="s">
        <v>145</v>
      </c>
      <c r="C243" s="203">
        <v>2</v>
      </c>
      <c r="D243" s="213"/>
      <c r="E243" s="213"/>
      <c r="F243" s="213"/>
      <c r="G243" s="213"/>
      <c r="H243" s="213"/>
      <c r="I243" s="35"/>
      <c r="J243" s="35"/>
      <c r="K243" s="35"/>
      <c r="L243" s="35"/>
      <c r="M243" s="35"/>
      <c r="N243" s="213"/>
      <c r="O243" s="35"/>
    </row>
    <row r="244" spans="1:15" customFormat="1">
      <c r="A244" s="35">
        <v>2025</v>
      </c>
      <c r="B244" s="35" t="s">
        <v>145</v>
      </c>
      <c r="C244" s="203">
        <v>3</v>
      </c>
      <c r="D244" s="213"/>
      <c r="E244" s="213"/>
      <c r="F244" s="213"/>
      <c r="G244" s="213"/>
      <c r="H244" s="213"/>
      <c r="I244" s="35"/>
      <c r="J244" s="35"/>
      <c r="K244" s="35"/>
      <c r="L244" s="35"/>
      <c r="M244" s="35"/>
      <c r="N244" s="213"/>
      <c r="O244" s="35"/>
    </row>
    <row r="245" spans="1:15" customFormat="1">
      <c r="A245" s="35">
        <v>2025</v>
      </c>
      <c r="B245" s="35" t="s">
        <v>145</v>
      </c>
      <c r="C245" s="203">
        <v>4</v>
      </c>
      <c r="D245" s="213"/>
      <c r="E245" s="213"/>
      <c r="F245" s="213"/>
      <c r="G245" s="213"/>
      <c r="H245" s="213"/>
      <c r="I245" s="35"/>
      <c r="J245" s="35"/>
      <c r="K245" s="35"/>
      <c r="L245" s="35"/>
      <c r="M245" s="35"/>
      <c r="N245" s="213"/>
      <c r="O245" s="35"/>
    </row>
    <row r="246" spans="1:15" customFormat="1">
      <c r="A246" s="35">
        <v>2025</v>
      </c>
      <c r="B246" s="35" t="s">
        <v>288</v>
      </c>
      <c r="C246" s="203">
        <v>1</v>
      </c>
      <c r="D246" s="213"/>
      <c r="E246" s="213"/>
      <c r="F246" s="213"/>
      <c r="G246" s="213"/>
      <c r="H246" s="213"/>
      <c r="I246" s="35"/>
      <c r="J246" s="35"/>
      <c r="K246" s="35"/>
      <c r="L246" s="35"/>
      <c r="M246" s="35"/>
      <c r="N246" s="213"/>
      <c r="O246" s="35"/>
    </row>
    <row r="247" spans="1:15" customFormat="1">
      <c r="A247" s="35">
        <v>2025</v>
      </c>
      <c r="B247" s="35" t="s">
        <v>288</v>
      </c>
      <c r="C247" s="203">
        <v>2</v>
      </c>
      <c r="D247" s="213"/>
      <c r="E247" s="213"/>
      <c r="F247" s="213"/>
      <c r="G247" s="213"/>
      <c r="H247" s="213"/>
      <c r="I247" s="35"/>
      <c r="J247" s="35"/>
      <c r="K247" s="35"/>
      <c r="L247" s="35"/>
      <c r="M247" s="35"/>
      <c r="N247" s="213"/>
      <c r="O247" s="35"/>
    </row>
    <row r="248" spans="1:15" customFormat="1">
      <c r="A248" s="35">
        <v>2025</v>
      </c>
      <c r="B248" s="35" t="s">
        <v>288</v>
      </c>
      <c r="C248" s="203">
        <v>3</v>
      </c>
      <c r="D248" s="213"/>
      <c r="E248" s="213"/>
      <c r="F248" s="213"/>
      <c r="G248" s="213"/>
      <c r="H248" s="213"/>
      <c r="I248" s="35"/>
      <c r="J248" s="35"/>
      <c r="K248" s="35"/>
      <c r="L248" s="35"/>
      <c r="M248" s="35"/>
      <c r="N248" s="213"/>
      <c r="O248" s="35"/>
    </row>
    <row r="249" spans="1:15" customFormat="1">
      <c r="A249" s="35">
        <v>2025</v>
      </c>
      <c r="B249" s="35" t="s">
        <v>288</v>
      </c>
      <c r="C249" s="203">
        <v>4</v>
      </c>
      <c r="D249" s="213"/>
      <c r="E249" s="213"/>
      <c r="F249" s="213"/>
      <c r="G249" s="213"/>
      <c r="H249" s="213"/>
      <c r="I249" s="35"/>
      <c r="J249" s="35"/>
      <c r="K249" s="35"/>
      <c r="L249" s="35"/>
      <c r="M249" s="35"/>
      <c r="N249" s="213"/>
      <c r="O249" s="35"/>
    </row>
    <row r="250" spans="1:15" customFormat="1">
      <c r="A250" s="35">
        <v>2025</v>
      </c>
      <c r="B250" s="35" t="s">
        <v>286</v>
      </c>
      <c r="C250" s="203">
        <v>1</v>
      </c>
      <c r="D250" s="213"/>
      <c r="E250" s="213"/>
      <c r="F250" s="213"/>
      <c r="G250" s="213"/>
      <c r="H250" s="213"/>
      <c r="I250" s="35"/>
      <c r="J250" s="35"/>
      <c r="K250" s="35"/>
      <c r="L250" s="35"/>
      <c r="M250" s="35"/>
      <c r="N250" s="213"/>
      <c r="O250" s="35"/>
    </row>
    <row r="251" spans="1:15" customFormat="1">
      <c r="A251" s="35">
        <v>2025</v>
      </c>
      <c r="B251" s="35" t="s">
        <v>286</v>
      </c>
      <c r="C251" s="203">
        <v>2</v>
      </c>
      <c r="D251" s="213"/>
      <c r="E251" s="213"/>
      <c r="F251" s="213"/>
      <c r="G251" s="213"/>
      <c r="H251" s="213"/>
      <c r="I251" s="35"/>
      <c r="J251" s="35"/>
      <c r="K251" s="35"/>
      <c r="L251" s="35"/>
      <c r="M251" s="35"/>
      <c r="N251" s="213"/>
      <c r="O251" s="35"/>
    </row>
    <row r="252" spans="1:15" customFormat="1">
      <c r="A252" s="35">
        <v>2025</v>
      </c>
      <c r="B252" s="35" t="s">
        <v>286</v>
      </c>
      <c r="C252" s="203">
        <v>3</v>
      </c>
      <c r="D252" s="213"/>
      <c r="E252" s="213"/>
      <c r="F252" s="213"/>
      <c r="G252" s="213"/>
      <c r="H252" s="213"/>
      <c r="I252" s="35"/>
      <c r="J252" s="35"/>
      <c r="K252" s="35"/>
      <c r="L252" s="35"/>
      <c r="M252" s="35"/>
      <c r="N252" s="213"/>
      <c r="O252" s="35"/>
    </row>
    <row r="253" spans="1:15" customFormat="1">
      <c r="A253" s="35">
        <v>2025</v>
      </c>
      <c r="B253" s="35" t="s">
        <v>286</v>
      </c>
      <c r="C253" s="203">
        <v>4</v>
      </c>
      <c r="D253" s="213"/>
      <c r="E253" s="213"/>
      <c r="F253" s="213"/>
      <c r="G253" s="213"/>
      <c r="H253" s="213"/>
      <c r="I253" s="35"/>
      <c r="J253" s="35"/>
      <c r="K253" s="35"/>
      <c r="L253" s="35"/>
      <c r="M253" s="35"/>
      <c r="N253" s="213"/>
      <c r="O253" s="35"/>
    </row>
    <row r="254" spans="1:15" customFormat="1">
      <c r="A254" s="35">
        <v>2025</v>
      </c>
      <c r="B254" s="35" t="s">
        <v>290</v>
      </c>
      <c r="C254" s="203">
        <v>1</v>
      </c>
      <c r="D254" s="213"/>
      <c r="E254" s="213"/>
      <c r="F254" s="213"/>
      <c r="G254" s="213"/>
      <c r="H254" s="213"/>
      <c r="I254" s="35"/>
      <c r="J254" s="35"/>
      <c r="K254" s="35"/>
      <c r="L254" s="35"/>
      <c r="M254" s="35"/>
      <c r="N254" s="213"/>
      <c r="O254" s="35"/>
    </row>
    <row r="255" spans="1:15" customFormat="1">
      <c r="A255" s="35">
        <v>2025</v>
      </c>
      <c r="B255" s="35" t="s">
        <v>290</v>
      </c>
      <c r="C255" s="203">
        <v>2</v>
      </c>
      <c r="D255" s="213"/>
      <c r="E255" s="213"/>
      <c r="F255" s="213"/>
      <c r="G255" s="213"/>
      <c r="H255" s="213"/>
      <c r="I255" s="35"/>
      <c r="J255" s="35"/>
      <c r="K255" s="35"/>
      <c r="L255" s="35"/>
      <c r="M255" s="35"/>
      <c r="N255" s="213"/>
      <c r="O255" s="35"/>
    </row>
    <row r="256" spans="1:15" customFormat="1">
      <c r="A256" s="35">
        <v>2025</v>
      </c>
      <c r="B256" s="35" t="s">
        <v>290</v>
      </c>
      <c r="C256" s="203">
        <v>3</v>
      </c>
      <c r="D256" s="213"/>
      <c r="E256" s="213"/>
      <c r="F256" s="213"/>
      <c r="G256" s="213"/>
      <c r="H256" s="213"/>
      <c r="I256" s="35"/>
      <c r="J256" s="35"/>
      <c r="K256" s="35"/>
      <c r="L256" s="35"/>
      <c r="M256" s="35"/>
      <c r="N256" s="213"/>
      <c r="O256" s="35"/>
    </row>
    <row r="257" spans="1:15" customFormat="1">
      <c r="A257" s="35">
        <v>2025</v>
      </c>
      <c r="B257" s="35" t="s">
        <v>290</v>
      </c>
      <c r="C257" s="203">
        <v>4</v>
      </c>
      <c r="D257" s="213"/>
      <c r="E257" s="213"/>
      <c r="F257" s="213"/>
      <c r="G257" s="213"/>
      <c r="H257" s="213"/>
      <c r="I257" s="35"/>
      <c r="J257" s="35"/>
      <c r="K257" s="35"/>
      <c r="L257" s="35"/>
      <c r="M257" s="35"/>
      <c r="N257" s="213"/>
      <c r="O257" s="35"/>
    </row>
    <row r="258" spans="1:15" customFormat="1">
      <c r="A258" s="35">
        <v>2030</v>
      </c>
      <c r="B258" s="35" t="s">
        <v>292</v>
      </c>
      <c r="C258" s="203">
        <v>1</v>
      </c>
      <c r="D258" s="213"/>
      <c r="E258" s="213"/>
      <c r="F258" s="213"/>
      <c r="G258" s="213"/>
      <c r="H258" s="213"/>
      <c r="I258" s="218"/>
      <c r="J258" s="218"/>
      <c r="K258" s="218"/>
      <c r="L258" s="218"/>
      <c r="M258" s="218"/>
      <c r="N258" s="213"/>
      <c r="O258" s="218"/>
    </row>
    <row r="259" spans="1:15" customFormat="1">
      <c r="A259" s="35">
        <v>2030</v>
      </c>
      <c r="B259" s="35" t="s">
        <v>292</v>
      </c>
      <c r="C259" s="203">
        <v>2</v>
      </c>
      <c r="D259" s="213"/>
      <c r="E259" s="213"/>
      <c r="F259" s="213"/>
      <c r="G259" s="213"/>
      <c r="H259" s="213"/>
      <c r="I259" s="218"/>
      <c r="J259" s="218"/>
      <c r="K259" s="218"/>
      <c r="L259" s="218"/>
      <c r="M259" s="218"/>
      <c r="N259" s="213"/>
      <c r="O259" s="218"/>
    </row>
    <row r="260" spans="1:15" customFormat="1">
      <c r="A260" s="35">
        <v>2030</v>
      </c>
      <c r="B260" s="35" t="s">
        <v>292</v>
      </c>
      <c r="C260" s="203">
        <v>3</v>
      </c>
      <c r="D260" s="213"/>
      <c r="E260" s="213"/>
      <c r="F260" s="213"/>
      <c r="G260" s="213"/>
      <c r="H260" s="213"/>
      <c r="I260" s="218"/>
      <c r="J260" s="218"/>
      <c r="K260" s="218"/>
      <c r="L260" s="218"/>
      <c r="M260" s="218"/>
      <c r="N260" s="213"/>
      <c r="O260" s="218"/>
    </row>
    <row r="261" spans="1:15" customFormat="1">
      <c r="A261" s="35">
        <v>2030</v>
      </c>
      <c r="B261" s="35" t="s">
        <v>292</v>
      </c>
      <c r="C261" s="203">
        <v>4</v>
      </c>
      <c r="D261" s="213"/>
      <c r="E261" s="213"/>
      <c r="F261" s="213"/>
      <c r="G261" s="213"/>
      <c r="H261" s="213"/>
      <c r="I261" s="218"/>
      <c r="J261" s="218"/>
      <c r="K261" s="218"/>
      <c r="L261" s="218"/>
      <c r="M261" s="218"/>
      <c r="N261" s="213"/>
      <c r="O261" s="218"/>
    </row>
    <row r="262" spans="1:15" customFormat="1">
      <c r="A262" s="35">
        <v>2030</v>
      </c>
      <c r="B262" s="35" t="s">
        <v>138</v>
      </c>
      <c r="C262" s="203">
        <v>1</v>
      </c>
      <c r="D262" s="213"/>
      <c r="E262" s="213"/>
      <c r="F262" s="213"/>
      <c r="G262" s="213"/>
      <c r="H262" s="213"/>
      <c r="I262" s="35"/>
      <c r="J262" s="35"/>
      <c r="K262" s="35"/>
      <c r="L262" s="35"/>
      <c r="M262" s="35"/>
      <c r="N262" s="213"/>
      <c r="O262" s="35"/>
    </row>
    <row r="263" spans="1:15" customFormat="1">
      <c r="A263" s="35">
        <v>2030</v>
      </c>
      <c r="B263" s="35" t="s">
        <v>138</v>
      </c>
      <c r="C263" s="203">
        <v>2</v>
      </c>
      <c r="D263" s="213"/>
      <c r="E263" s="213"/>
      <c r="F263" s="213"/>
      <c r="G263" s="213"/>
      <c r="H263" s="213"/>
      <c r="I263" s="35"/>
      <c r="J263" s="35"/>
      <c r="K263" s="35"/>
      <c r="L263" s="35"/>
      <c r="M263" s="35"/>
      <c r="N263" s="213"/>
      <c r="O263" s="35"/>
    </row>
    <row r="264" spans="1:15" customFormat="1">
      <c r="A264" s="35">
        <v>2030</v>
      </c>
      <c r="B264" s="35" t="s">
        <v>138</v>
      </c>
      <c r="C264" s="203">
        <v>3</v>
      </c>
      <c r="D264" s="213"/>
      <c r="E264" s="213"/>
      <c r="F264" s="213"/>
      <c r="G264" s="213"/>
      <c r="H264" s="213"/>
      <c r="I264" s="35"/>
      <c r="J264" s="35"/>
      <c r="K264" s="35"/>
      <c r="L264" s="35"/>
      <c r="M264" s="35"/>
      <c r="N264" s="213"/>
      <c r="O264" s="35"/>
    </row>
    <row r="265" spans="1:15" customFormat="1">
      <c r="A265" s="35">
        <v>2030</v>
      </c>
      <c r="B265" s="35" t="s">
        <v>138</v>
      </c>
      <c r="C265" s="203">
        <v>4</v>
      </c>
      <c r="D265" s="213"/>
      <c r="E265" s="213"/>
      <c r="F265" s="213"/>
      <c r="G265" s="213"/>
      <c r="H265" s="213"/>
      <c r="I265" s="35"/>
      <c r="J265" s="35"/>
      <c r="K265" s="35"/>
      <c r="L265" s="35"/>
      <c r="M265" s="35"/>
      <c r="N265" s="213"/>
      <c r="O265" s="35"/>
    </row>
    <row r="266" spans="1:15" customFormat="1">
      <c r="A266" s="35">
        <v>2030</v>
      </c>
      <c r="B266" s="35" t="s">
        <v>168</v>
      </c>
      <c r="C266" s="203">
        <v>1</v>
      </c>
      <c r="D266" s="213"/>
      <c r="E266" s="213"/>
      <c r="F266" s="213"/>
      <c r="G266" s="213"/>
      <c r="H266" s="213"/>
      <c r="I266" s="35"/>
      <c r="J266" s="35"/>
      <c r="K266" s="35"/>
      <c r="L266" s="35"/>
      <c r="M266" s="35"/>
      <c r="N266" s="213"/>
      <c r="O266" s="35"/>
    </row>
    <row r="267" spans="1:15" customFormat="1">
      <c r="A267" s="35">
        <v>2030</v>
      </c>
      <c r="B267" s="35" t="s">
        <v>168</v>
      </c>
      <c r="C267" s="203">
        <v>2</v>
      </c>
      <c r="D267" s="213"/>
      <c r="E267" s="213"/>
      <c r="F267" s="213"/>
      <c r="G267" s="213"/>
      <c r="H267" s="213"/>
      <c r="I267" s="35"/>
      <c r="J267" s="35"/>
      <c r="K267" s="35"/>
      <c r="L267" s="35"/>
      <c r="M267" s="35"/>
      <c r="N267" s="213"/>
      <c r="O267" s="35"/>
    </row>
    <row r="268" spans="1:15" customFormat="1">
      <c r="A268" s="35">
        <v>2030</v>
      </c>
      <c r="B268" s="35" t="s">
        <v>168</v>
      </c>
      <c r="C268" s="203">
        <v>3</v>
      </c>
      <c r="D268" s="213"/>
      <c r="E268" s="213"/>
      <c r="F268" s="213"/>
      <c r="G268" s="213"/>
      <c r="H268" s="213"/>
      <c r="I268" s="35"/>
      <c r="J268" s="35"/>
      <c r="K268" s="35"/>
      <c r="L268" s="35"/>
      <c r="M268" s="35"/>
      <c r="N268" s="213"/>
      <c r="O268" s="35"/>
    </row>
    <row r="269" spans="1:15" customFormat="1">
      <c r="A269" s="35">
        <v>2030</v>
      </c>
      <c r="B269" s="35" t="s">
        <v>168</v>
      </c>
      <c r="C269" s="203">
        <v>4</v>
      </c>
      <c r="D269" s="213"/>
      <c r="E269" s="213"/>
      <c r="F269" s="213"/>
      <c r="G269" s="213"/>
      <c r="H269" s="213"/>
      <c r="I269" s="35"/>
      <c r="J269" s="35"/>
      <c r="K269" s="35"/>
      <c r="L269" s="35"/>
      <c r="M269" s="35"/>
      <c r="N269" s="213"/>
      <c r="O269" s="35"/>
    </row>
    <row r="270" spans="1:15" customFormat="1">
      <c r="A270" s="35">
        <v>2030</v>
      </c>
      <c r="B270" s="35" t="s">
        <v>170</v>
      </c>
      <c r="C270" s="203">
        <v>1</v>
      </c>
      <c r="D270" s="213"/>
      <c r="E270" s="213"/>
      <c r="F270" s="213"/>
      <c r="G270" s="213"/>
      <c r="H270" s="213"/>
      <c r="I270" s="35"/>
      <c r="J270" s="35"/>
      <c r="K270" s="35"/>
      <c r="L270" s="35"/>
      <c r="M270" s="35"/>
      <c r="N270" s="213"/>
      <c r="O270" s="35"/>
    </row>
    <row r="271" spans="1:15" customFormat="1">
      <c r="A271" s="35">
        <v>2030</v>
      </c>
      <c r="B271" s="35" t="s">
        <v>170</v>
      </c>
      <c r="C271" s="203">
        <v>2</v>
      </c>
      <c r="D271" s="213"/>
      <c r="E271" s="213"/>
      <c r="F271" s="213"/>
      <c r="G271" s="213"/>
      <c r="H271" s="213"/>
      <c r="I271" s="35"/>
      <c r="J271" s="35"/>
      <c r="K271" s="35"/>
      <c r="L271" s="35"/>
      <c r="M271" s="35"/>
      <c r="N271" s="213"/>
      <c r="O271" s="35"/>
    </row>
    <row r="272" spans="1:15" customFormat="1">
      <c r="A272" s="35">
        <v>2030</v>
      </c>
      <c r="B272" s="35" t="s">
        <v>170</v>
      </c>
      <c r="C272" s="203">
        <v>3</v>
      </c>
      <c r="D272" s="213"/>
      <c r="E272" s="213"/>
      <c r="F272" s="213"/>
      <c r="G272" s="213"/>
      <c r="H272" s="213"/>
      <c r="I272" s="35"/>
      <c r="J272" s="35"/>
      <c r="K272" s="35"/>
      <c r="L272" s="35"/>
      <c r="M272" s="35"/>
      <c r="N272" s="213"/>
      <c r="O272" s="35"/>
    </row>
    <row r="273" spans="1:15" customFormat="1">
      <c r="A273" s="35">
        <v>2030</v>
      </c>
      <c r="B273" s="35" t="s">
        <v>170</v>
      </c>
      <c r="C273" s="203">
        <v>4</v>
      </c>
      <c r="D273" s="213"/>
      <c r="E273" s="213"/>
      <c r="F273" s="213"/>
      <c r="G273" s="213"/>
      <c r="H273" s="213"/>
      <c r="I273" s="35"/>
      <c r="J273" s="35"/>
      <c r="K273" s="35"/>
      <c r="L273" s="35"/>
      <c r="M273" s="35"/>
      <c r="N273" s="213"/>
      <c r="O273" s="35"/>
    </row>
    <row r="274" spans="1:15" customFormat="1">
      <c r="A274" s="35">
        <v>2030</v>
      </c>
      <c r="B274" s="35" t="s">
        <v>172</v>
      </c>
      <c r="C274" s="203">
        <v>1</v>
      </c>
      <c r="D274" s="213"/>
      <c r="E274" s="213"/>
      <c r="F274" s="213"/>
      <c r="G274" s="213"/>
      <c r="H274" s="213"/>
      <c r="I274" s="35"/>
      <c r="J274" s="35"/>
      <c r="K274" s="35"/>
      <c r="L274" s="35"/>
      <c r="M274" s="35"/>
      <c r="N274" s="213"/>
      <c r="O274" s="35"/>
    </row>
    <row r="275" spans="1:15" customFormat="1">
      <c r="A275" s="35">
        <v>2030</v>
      </c>
      <c r="B275" s="35" t="s">
        <v>172</v>
      </c>
      <c r="C275" s="203">
        <v>2</v>
      </c>
      <c r="D275" s="213"/>
      <c r="E275" s="213"/>
      <c r="F275" s="213"/>
      <c r="G275" s="213"/>
      <c r="H275" s="213"/>
      <c r="I275" s="35"/>
      <c r="J275" s="35"/>
      <c r="K275" s="35"/>
      <c r="L275" s="35"/>
      <c r="M275" s="35"/>
      <c r="N275" s="213"/>
      <c r="O275" s="35"/>
    </row>
    <row r="276" spans="1:15" customFormat="1">
      <c r="A276" s="35">
        <v>2030</v>
      </c>
      <c r="B276" s="35" t="s">
        <v>172</v>
      </c>
      <c r="C276" s="203">
        <v>3</v>
      </c>
      <c r="D276" s="213"/>
      <c r="E276" s="213"/>
      <c r="F276" s="213"/>
      <c r="G276" s="213"/>
      <c r="H276" s="213"/>
      <c r="I276" s="35"/>
      <c r="J276" s="35"/>
      <c r="K276" s="35"/>
      <c r="L276" s="35"/>
      <c r="M276" s="35"/>
      <c r="N276" s="213"/>
      <c r="O276" s="35"/>
    </row>
    <row r="277" spans="1:15" customFormat="1">
      <c r="A277" s="35">
        <v>2030</v>
      </c>
      <c r="B277" s="35" t="s">
        <v>172</v>
      </c>
      <c r="C277" s="203">
        <v>4</v>
      </c>
      <c r="D277" s="213"/>
      <c r="E277" s="213"/>
      <c r="F277" s="213"/>
      <c r="G277" s="213"/>
      <c r="H277" s="213"/>
      <c r="I277" s="35"/>
      <c r="J277" s="35"/>
      <c r="K277" s="35"/>
      <c r="L277" s="35"/>
      <c r="M277" s="35"/>
      <c r="N277" s="213"/>
      <c r="O277" s="35"/>
    </row>
    <row r="278" spans="1:15" customFormat="1">
      <c r="A278" s="35">
        <v>2030</v>
      </c>
      <c r="B278" s="35" t="s">
        <v>139</v>
      </c>
      <c r="C278" s="203">
        <v>1</v>
      </c>
      <c r="D278" s="213"/>
      <c r="E278" s="213"/>
      <c r="F278" s="213"/>
      <c r="G278" s="213"/>
      <c r="H278" s="213"/>
      <c r="I278" s="35"/>
      <c r="J278" s="35"/>
      <c r="K278" s="35"/>
      <c r="L278" s="35"/>
      <c r="M278" s="35"/>
      <c r="N278" s="213"/>
      <c r="O278" s="35"/>
    </row>
    <row r="279" spans="1:15" customFormat="1">
      <c r="A279" s="35">
        <v>2030</v>
      </c>
      <c r="B279" s="35" t="s">
        <v>139</v>
      </c>
      <c r="C279" s="203">
        <v>2</v>
      </c>
      <c r="D279" s="213"/>
      <c r="E279" s="213"/>
      <c r="F279" s="213"/>
      <c r="G279" s="213"/>
      <c r="H279" s="213"/>
      <c r="I279" s="35"/>
      <c r="J279" s="35"/>
      <c r="K279" s="35"/>
      <c r="L279" s="35"/>
      <c r="M279" s="35"/>
      <c r="N279" s="213"/>
      <c r="O279" s="35"/>
    </row>
    <row r="280" spans="1:15" customFormat="1">
      <c r="A280" s="35">
        <v>2030</v>
      </c>
      <c r="B280" s="35" t="s">
        <v>139</v>
      </c>
      <c r="C280" s="203">
        <v>3</v>
      </c>
      <c r="D280" s="213"/>
      <c r="E280" s="213"/>
      <c r="F280" s="213"/>
      <c r="G280" s="213"/>
      <c r="H280" s="213"/>
      <c r="I280" s="35"/>
      <c r="J280" s="35"/>
      <c r="K280" s="35"/>
      <c r="L280" s="35"/>
      <c r="M280" s="35"/>
      <c r="N280" s="213"/>
      <c r="O280" s="35"/>
    </row>
    <row r="281" spans="1:15" customFormat="1">
      <c r="A281" s="35">
        <v>2030</v>
      </c>
      <c r="B281" s="35" t="s">
        <v>139</v>
      </c>
      <c r="C281" s="203">
        <v>4</v>
      </c>
      <c r="D281" s="213"/>
      <c r="E281" s="213"/>
      <c r="F281" s="213"/>
      <c r="G281" s="213"/>
      <c r="H281" s="213"/>
      <c r="I281" s="35"/>
      <c r="J281" s="35"/>
      <c r="K281" s="35"/>
      <c r="L281" s="35"/>
      <c r="M281" s="35"/>
      <c r="N281" s="213"/>
      <c r="O281" s="35"/>
    </row>
    <row r="282" spans="1:15" customFormat="1">
      <c r="A282" s="35">
        <v>2030</v>
      </c>
      <c r="B282" s="35" t="s">
        <v>175</v>
      </c>
      <c r="C282" s="203">
        <v>1</v>
      </c>
      <c r="D282" s="213"/>
      <c r="E282" s="213"/>
      <c r="F282" s="213"/>
      <c r="G282" s="213"/>
      <c r="H282" s="213"/>
      <c r="I282" s="35"/>
      <c r="J282" s="35"/>
      <c r="K282" s="35"/>
      <c r="L282" s="35"/>
      <c r="M282" s="35"/>
      <c r="N282" s="213"/>
      <c r="O282" s="35"/>
    </row>
    <row r="283" spans="1:15" customFormat="1">
      <c r="A283" s="35">
        <v>2030</v>
      </c>
      <c r="B283" s="35" t="s">
        <v>175</v>
      </c>
      <c r="C283" s="203">
        <v>2</v>
      </c>
      <c r="D283" s="213"/>
      <c r="E283" s="213"/>
      <c r="F283" s="213"/>
      <c r="G283" s="213"/>
      <c r="H283" s="213"/>
      <c r="I283" s="35"/>
      <c r="J283" s="35"/>
      <c r="K283" s="35"/>
      <c r="L283" s="35"/>
      <c r="M283" s="35"/>
      <c r="N283" s="213"/>
      <c r="O283" s="35"/>
    </row>
    <row r="284" spans="1:15" customFormat="1">
      <c r="A284" s="35">
        <v>2030</v>
      </c>
      <c r="B284" s="35" t="s">
        <v>175</v>
      </c>
      <c r="C284" s="203">
        <v>3</v>
      </c>
      <c r="D284" s="213"/>
      <c r="E284" s="213"/>
      <c r="F284" s="213"/>
      <c r="G284" s="213"/>
      <c r="H284" s="213"/>
      <c r="I284" s="35"/>
      <c r="J284" s="35"/>
      <c r="K284" s="35"/>
      <c r="L284" s="35"/>
      <c r="M284" s="35"/>
      <c r="N284" s="213"/>
      <c r="O284" s="35"/>
    </row>
    <row r="285" spans="1:15" customFormat="1">
      <c r="A285" s="35">
        <v>2030</v>
      </c>
      <c r="B285" s="35" t="s">
        <v>175</v>
      </c>
      <c r="C285" s="203">
        <v>4</v>
      </c>
      <c r="D285" s="213"/>
      <c r="E285" s="213"/>
      <c r="F285" s="213"/>
      <c r="G285" s="213"/>
      <c r="H285" s="213"/>
      <c r="I285" s="35"/>
      <c r="J285" s="35"/>
      <c r="K285" s="35"/>
      <c r="L285" s="35"/>
      <c r="M285" s="35"/>
      <c r="N285" s="213"/>
      <c r="O285" s="35"/>
    </row>
    <row r="286" spans="1:15" customFormat="1">
      <c r="A286" s="35">
        <v>2030</v>
      </c>
      <c r="B286" s="35" t="s">
        <v>179</v>
      </c>
      <c r="C286" s="203">
        <v>1</v>
      </c>
      <c r="D286" s="213"/>
      <c r="E286" s="213"/>
      <c r="F286" s="213"/>
      <c r="G286" s="213"/>
      <c r="H286" s="213"/>
      <c r="I286" s="35"/>
      <c r="J286" s="35"/>
      <c r="K286" s="35"/>
      <c r="L286" s="35"/>
      <c r="M286" s="35"/>
      <c r="N286" s="213"/>
      <c r="O286" s="35"/>
    </row>
    <row r="287" spans="1:15" customFormat="1">
      <c r="A287" s="35">
        <v>2030</v>
      </c>
      <c r="B287" s="35" t="s">
        <v>179</v>
      </c>
      <c r="C287" s="203">
        <v>2</v>
      </c>
      <c r="D287" s="213"/>
      <c r="E287" s="213"/>
      <c r="F287" s="213"/>
      <c r="G287" s="213"/>
      <c r="H287" s="213"/>
      <c r="I287" s="35"/>
      <c r="J287" s="35"/>
      <c r="K287" s="35"/>
      <c r="L287" s="35"/>
      <c r="M287" s="35"/>
      <c r="N287" s="213"/>
      <c r="O287" s="35"/>
    </row>
    <row r="288" spans="1:15" customFormat="1">
      <c r="A288" s="35">
        <v>2030</v>
      </c>
      <c r="B288" s="35" t="s">
        <v>179</v>
      </c>
      <c r="C288" s="203">
        <v>3</v>
      </c>
      <c r="D288" s="213"/>
      <c r="E288" s="213"/>
      <c r="F288" s="213"/>
      <c r="G288" s="213"/>
      <c r="H288" s="213"/>
      <c r="I288" s="35"/>
      <c r="J288" s="35"/>
      <c r="K288" s="35"/>
      <c r="L288" s="35"/>
      <c r="M288" s="35"/>
      <c r="N288" s="213"/>
      <c r="O288" s="35"/>
    </row>
    <row r="289" spans="1:15" customFormat="1">
      <c r="A289" s="35">
        <v>2030</v>
      </c>
      <c r="B289" s="35" t="s">
        <v>179</v>
      </c>
      <c r="C289" s="203">
        <v>4</v>
      </c>
      <c r="D289" s="213"/>
      <c r="E289" s="213"/>
      <c r="F289" s="213"/>
      <c r="G289" s="213"/>
      <c r="H289" s="213"/>
      <c r="I289" s="35"/>
      <c r="J289" s="35"/>
      <c r="K289" s="35"/>
      <c r="L289" s="35"/>
      <c r="M289" s="35"/>
      <c r="N289" s="213"/>
      <c r="O289" s="35"/>
    </row>
    <row r="290" spans="1:15" customFormat="1">
      <c r="A290" s="35">
        <v>2030</v>
      </c>
      <c r="B290" s="35" t="s">
        <v>178</v>
      </c>
      <c r="C290" s="203">
        <v>1</v>
      </c>
      <c r="D290" s="213"/>
      <c r="E290" s="213"/>
      <c r="F290" s="213"/>
      <c r="G290" s="213"/>
      <c r="H290" s="213"/>
      <c r="I290" s="35"/>
      <c r="J290" s="35"/>
      <c r="K290" s="35"/>
      <c r="L290" s="35"/>
      <c r="M290" s="35"/>
      <c r="N290" s="213"/>
      <c r="O290" s="35"/>
    </row>
    <row r="291" spans="1:15" customFormat="1">
      <c r="A291" s="35">
        <v>2030</v>
      </c>
      <c r="B291" s="35" t="s">
        <v>178</v>
      </c>
      <c r="C291" s="203">
        <v>2</v>
      </c>
      <c r="D291" s="213"/>
      <c r="E291" s="213"/>
      <c r="F291" s="213"/>
      <c r="G291" s="213"/>
      <c r="H291" s="213"/>
      <c r="I291" s="35"/>
      <c r="J291" s="35"/>
      <c r="K291" s="35"/>
      <c r="L291" s="35"/>
      <c r="M291" s="35"/>
      <c r="N291" s="213"/>
      <c r="O291" s="35"/>
    </row>
    <row r="292" spans="1:15" customFormat="1">
      <c r="A292" s="35">
        <v>2030</v>
      </c>
      <c r="B292" s="35" t="s">
        <v>178</v>
      </c>
      <c r="C292" s="203">
        <v>3</v>
      </c>
      <c r="D292" s="213"/>
      <c r="E292" s="213"/>
      <c r="F292" s="213"/>
      <c r="G292" s="213"/>
      <c r="H292" s="213"/>
      <c r="I292" s="35"/>
      <c r="J292" s="35"/>
      <c r="K292" s="35"/>
      <c r="L292" s="35"/>
      <c r="M292" s="35"/>
      <c r="N292" s="213"/>
      <c r="O292" s="35"/>
    </row>
    <row r="293" spans="1:15" customFormat="1">
      <c r="A293" s="35">
        <v>2030</v>
      </c>
      <c r="B293" s="35" t="s">
        <v>178</v>
      </c>
      <c r="C293" s="203">
        <v>4</v>
      </c>
      <c r="D293" s="213"/>
      <c r="E293" s="213"/>
      <c r="F293" s="213"/>
      <c r="G293" s="213"/>
      <c r="H293" s="213"/>
      <c r="I293" s="35"/>
      <c r="J293" s="35"/>
      <c r="K293" s="35"/>
      <c r="L293" s="35"/>
      <c r="M293" s="35"/>
      <c r="N293" s="213"/>
      <c r="O293" s="35"/>
    </row>
    <row r="294" spans="1:15" customFormat="1">
      <c r="A294" s="35">
        <v>2030</v>
      </c>
      <c r="B294" s="35" t="s">
        <v>181</v>
      </c>
      <c r="C294" s="203">
        <v>1</v>
      </c>
      <c r="D294" s="213"/>
      <c r="E294" s="213"/>
      <c r="F294" s="213"/>
      <c r="G294" s="213"/>
      <c r="H294" s="213"/>
      <c r="I294" s="218"/>
      <c r="J294" s="218"/>
      <c r="K294" s="218"/>
      <c r="L294" s="218"/>
      <c r="M294" s="218"/>
      <c r="N294" s="213"/>
      <c r="O294" s="218"/>
    </row>
    <row r="295" spans="1:15" customFormat="1">
      <c r="A295" s="35">
        <v>2030</v>
      </c>
      <c r="B295" s="35" t="s">
        <v>181</v>
      </c>
      <c r="C295" s="203">
        <v>2</v>
      </c>
      <c r="D295" s="213"/>
      <c r="E295" s="213"/>
      <c r="F295" s="213"/>
      <c r="G295" s="213"/>
      <c r="H295" s="213"/>
      <c r="I295" s="218"/>
      <c r="J295" s="218"/>
      <c r="K295" s="218"/>
      <c r="L295" s="218"/>
      <c r="M295" s="218"/>
      <c r="N295" s="213"/>
      <c r="O295" s="218"/>
    </row>
    <row r="296" spans="1:15" customFormat="1">
      <c r="A296" s="35">
        <v>2030</v>
      </c>
      <c r="B296" s="35" t="s">
        <v>181</v>
      </c>
      <c r="C296" s="203">
        <v>3</v>
      </c>
      <c r="D296" s="213"/>
      <c r="E296" s="213"/>
      <c r="F296" s="213"/>
      <c r="G296" s="213"/>
      <c r="H296" s="213"/>
      <c r="I296" s="218"/>
      <c r="J296" s="218"/>
      <c r="K296" s="218"/>
      <c r="L296" s="218"/>
      <c r="M296" s="218"/>
      <c r="N296" s="213"/>
      <c r="O296" s="218"/>
    </row>
    <row r="297" spans="1:15" customFormat="1">
      <c r="A297" s="35">
        <v>2030</v>
      </c>
      <c r="B297" s="35" t="s">
        <v>181</v>
      </c>
      <c r="C297" s="203">
        <v>4</v>
      </c>
      <c r="D297" s="213"/>
      <c r="E297" s="213"/>
      <c r="F297" s="213"/>
      <c r="G297" s="213"/>
      <c r="H297" s="213"/>
      <c r="I297" s="218"/>
      <c r="J297" s="218"/>
      <c r="K297" s="218"/>
      <c r="L297" s="218"/>
      <c r="M297" s="218"/>
      <c r="N297" s="213"/>
      <c r="O297" s="218"/>
    </row>
    <row r="298" spans="1:15" customFormat="1">
      <c r="A298" s="35">
        <v>2030</v>
      </c>
      <c r="B298" s="35" t="s">
        <v>186</v>
      </c>
      <c r="C298" s="203">
        <v>1</v>
      </c>
      <c r="D298" s="213"/>
      <c r="E298" s="213"/>
      <c r="F298" s="213"/>
      <c r="G298" s="213"/>
      <c r="H298" s="213"/>
      <c r="I298" s="218"/>
      <c r="J298" s="218"/>
      <c r="K298" s="218"/>
      <c r="L298" s="218"/>
      <c r="M298" s="218"/>
      <c r="N298" s="213"/>
      <c r="O298" s="218"/>
    </row>
    <row r="299" spans="1:15" customFormat="1">
      <c r="A299" s="35">
        <v>2030</v>
      </c>
      <c r="B299" s="35" t="s">
        <v>186</v>
      </c>
      <c r="C299" s="203">
        <v>2</v>
      </c>
      <c r="D299" s="213"/>
      <c r="E299" s="213"/>
      <c r="F299" s="213"/>
      <c r="G299" s="213"/>
      <c r="H299" s="213"/>
      <c r="I299" s="218"/>
      <c r="J299" s="218"/>
      <c r="K299" s="218"/>
      <c r="L299" s="218"/>
      <c r="M299" s="218"/>
      <c r="N299" s="213"/>
      <c r="O299" s="218"/>
    </row>
    <row r="300" spans="1:15" customFormat="1">
      <c r="A300" s="35">
        <v>2030</v>
      </c>
      <c r="B300" s="35" t="s">
        <v>186</v>
      </c>
      <c r="C300" s="203">
        <v>3</v>
      </c>
      <c r="D300" s="213"/>
      <c r="E300" s="213"/>
      <c r="F300" s="213"/>
      <c r="G300" s="213"/>
      <c r="H300" s="213"/>
      <c r="I300" s="218"/>
      <c r="J300" s="218"/>
      <c r="K300" s="218"/>
      <c r="L300" s="218"/>
      <c r="M300" s="218"/>
      <c r="N300" s="213"/>
      <c r="O300" s="218"/>
    </row>
    <row r="301" spans="1:15" customFormat="1">
      <c r="A301" s="35">
        <v>2030</v>
      </c>
      <c r="B301" s="35" t="s">
        <v>186</v>
      </c>
      <c r="C301" s="203">
        <v>4</v>
      </c>
      <c r="D301" s="213"/>
      <c r="E301" s="213"/>
      <c r="F301" s="213"/>
      <c r="G301" s="213"/>
      <c r="H301" s="213"/>
      <c r="I301" s="218"/>
      <c r="J301" s="218"/>
      <c r="K301" s="218"/>
      <c r="L301" s="218"/>
      <c r="M301" s="218"/>
      <c r="N301" s="213"/>
      <c r="O301" s="218"/>
    </row>
    <row r="302" spans="1:15" customFormat="1">
      <c r="A302" s="35">
        <v>2030</v>
      </c>
      <c r="B302" s="35" t="s">
        <v>189</v>
      </c>
      <c r="C302" s="203">
        <v>1</v>
      </c>
      <c r="D302" s="213"/>
      <c r="E302" s="213"/>
      <c r="F302" s="213"/>
      <c r="G302" s="213"/>
      <c r="H302" s="213"/>
      <c r="I302" s="35"/>
      <c r="J302" s="35"/>
      <c r="K302" s="35"/>
      <c r="L302" s="35"/>
      <c r="M302" s="35"/>
      <c r="N302" s="213"/>
      <c r="O302" s="35"/>
    </row>
    <row r="303" spans="1:15" customFormat="1">
      <c r="A303" s="35">
        <v>2030</v>
      </c>
      <c r="B303" s="35" t="s">
        <v>189</v>
      </c>
      <c r="C303" s="203">
        <v>2</v>
      </c>
      <c r="D303" s="213"/>
      <c r="E303" s="213"/>
      <c r="F303" s="213"/>
      <c r="G303" s="213"/>
      <c r="H303" s="213"/>
      <c r="I303" s="35"/>
      <c r="J303" s="35"/>
      <c r="K303" s="35"/>
      <c r="L303" s="35"/>
      <c r="M303" s="35"/>
      <c r="N303" s="213"/>
      <c r="O303" s="35"/>
    </row>
    <row r="304" spans="1:15" customFormat="1">
      <c r="A304" s="35">
        <v>2030</v>
      </c>
      <c r="B304" s="35" t="s">
        <v>189</v>
      </c>
      <c r="C304" s="203">
        <v>3</v>
      </c>
      <c r="D304" s="213"/>
      <c r="E304" s="213"/>
      <c r="F304" s="213"/>
      <c r="G304" s="213"/>
      <c r="H304" s="213"/>
      <c r="I304" s="35"/>
      <c r="J304" s="35"/>
      <c r="K304" s="35"/>
      <c r="L304" s="35"/>
      <c r="M304" s="35"/>
      <c r="N304" s="213"/>
      <c r="O304" s="35"/>
    </row>
    <row r="305" spans="1:15" customFormat="1">
      <c r="A305" s="35">
        <v>2030</v>
      </c>
      <c r="B305" s="35" t="s">
        <v>189</v>
      </c>
      <c r="C305" s="203">
        <v>4</v>
      </c>
      <c r="D305" s="213"/>
      <c r="E305" s="213"/>
      <c r="F305" s="213"/>
      <c r="G305" s="213"/>
      <c r="H305" s="213"/>
      <c r="I305" s="35"/>
      <c r="J305" s="35"/>
      <c r="K305" s="35"/>
      <c r="L305" s="35"/>
      <c r="M305" s="35"/>
      <c r="N305" s="213"/>
      <c r="O305" s="35"/>
    </row>
    <row r="306" spans="1:15" customFormat="1">
      <c r="A306" s="35">
        <v>2030</v>
      </c>
      <c r="B306" s="35" t="s">
        <v>191</v>
      </c>
      <c r="C306" s="203">
        <v>1</v>
      </c>
      <c r="D306" s="213"/>
      <c r="E306" s="213"/>
      <c r="F306" s="213"/>
      <c r="G306" s="213"/>
      <c r="H306" s="213"/>
      <c r="I306" s="35"/>
      <c r="J306" s="35"/>
      <c r="K306" s="35"/>
      <c r="L306" s="35"/>
      <c r="M306" s="35"/>
      <c r="N306" s="213"/>
      <c r="O306" s="35"/>
    </row>
    <row r="307" spans="1:15" customFormat="1">
      <c r="A307" s="35">
        <v>2030</v>
      </c>
      <c r="B307" s="35" t="s">
        <v>191</v>
      </c>
      <c r="C307" s="203">
        <v>2</v>
      </c>
      <c r="D307" s="213"/>
      <c r="E307" s="213"/>
      <c r="F307" s="213"/>
      <c r="G307" s="213"/>
      <c r="H307" s="213"/>
      <c r="I307" s="35"/>
      <c r="J307" s="35"/>
      <c r="K307" s="35"/>
      <c r="L307" s="35"/>
      <c r="M307" s="35"/>
      <c r="N307" s="213"/>
      <c r="O307" s="35"/>
    </row>
    <row r="308" spans="1:15" customFormat="1">
      <c r="A308" s="35">
        <v>2030</v>
      </c>
      <c r="B308" s="35" t="s">
        <v>191</v>
      </c>
      <c r="C308" s="203">
        <v>3</v>
      </c>
      <c r="D308" s="213"/>
      <c r="E308" s="213"/>
      <c r="F308" s="213"/>
      <c r="G308" s="213"/>
      <c r="H308" s="213"/>
      <c r="I308" s="35"/>
      <c r="J308" s="35"/>
      <c r="K308" s="35"/>
      <c r="L308" s="35"/>
      <c r="M308" s="35"/>
      <c r="N308" s="213"/>
      <c r="O308" s="35"/>
    </row>
    <row r="309" spans="1:15" customFormat="1">
      <c r="A309" s="35">
        <v>2030</v>
      </c>
      <c r="B309" s="35" t="s">
        <v>191</v>
      </c>
      <c r="C309" s="203">
        <v>4</v>
      </c>
      <c r="D309" s="213"/>
      <c r="E309" s="213"/>
      <c r="F309" s="213"/>
      <c r="G309" s="213"/>
      <c r="H309" s="213"/>
      <c r="I309" s="35"/>
      <c r="J309" s="35"/>
      <c r="K309" s="35"/>
      <c r="L309" s="35"/>
      <c r="M309" s="35"/>
      <c r="N309" s="213"/>
      <c r="O309" s="35"/>
    </row>
    <row r="310" spans="1:15" customFormat="1">
      <c r="A310" s="35">
        <v>2030</v>
      </c>
      <c r="B310" s="35" t="s">
        <v>193</v>
      </c>
      <c r="C310" s="203">
        <v>1</v>
      </c>
      <c r="D310" s="213"/>
      <c r="E310" s="213"/>
      <c r="F310" s="213"/>
      <c r="G310" s="213"/>
      <c r="H310" s="213"/>
      <c r="I310" s="35"/>
      <c r="J310" s="35"/>
      <c r="K310" s="35"/>
      <c r="L310" s="35"/>
      <c r="M310" s="35"/>
      <c r="N310" s="213"/>
      <c r="O310" s="35"/>
    </row>
    <row r="311" spans="1:15" customFormat="1">
      <c r="A311" s="35">
        <v>2030</v>
      </c>
      <c r="B311" s="35" t="s">
        <v>193</v>
      </c>
      <c r="C311" s="203">
        <v>2</v>
      </c>
      <c r="D311" s="213"/>
      <c r="E311" s="213"/>
      <c r="F311" s="213"/>
      <c r="G311" s="213"/>
      <c r="H311" s="213"/>
      <c r="I311" s="35"/>
      <c r="J311" s="35"/>
      <c r="K311" s="35"/>
      <c r="L311" s="35"/>
      <c r="M311" s="35"/>
      <c r="N311" s="213"/>
      <c r="O311" s="35"/>
    </row>
    <row r="312" spans="1:15" customFormat="1">
      <c r="A312" s="35">
        <v>2030</v>
      </c>
      <c r="B312" s="35" t="s">
        <v>193</v>
      </c>
      <c r="C312" s="203">
        <v>3</v>
      </c>
      <c r="D312" s="213"/>
      <c r="E312" s="213"/>
      <c r="F312" s="213"/>
      <c r="G312" s="213"/>
      <c r="H312" s="213"/>
      <c r="I312" s="35"/>
      <c r="J312" s="35"/>
      <c r="K312" s="35"/>
      <c r="L312" s="35"/>
      <c r="M312" s="35"/>
      <c r="N312" s="213"/>
      <c r="O312" s="35"/>
    </row>
    <row r="313" spans="1:15" customFormat="1">
      <c r="A313" s="35">
        <v>2030</v>
      </c>
      <c r="B313" s="35" t="s">
        <v>193</v>
      </c>
      <c r="C313" s="203">
        <v>4</v>
      </c>
      <c r="D313" s="213"/>
      <c r="E313" s="213"/>
      <c r="F313" s="213"/>
      <c r="G313" s="213"/>
      <c r="H313" s="213"/>
      <c r="I313" s="35"/>
      <c r="J313" s="35"/>
      <c r="K313" s="35"/>
      <c r="L313" s="35"/>
      <c r="M313" s="35"/>
      <c r="N313" s="213"/>
      <c r="O313" s="35"/>
    </row>
    <row r="314" spans="1:15" customFormat="1">
      <c r="A314" s="35">
        <v>2030</v>
      </c>
      <c r="B314" s="35" t="s">
        <v>196</v>
      </c>
      <c r="C314" s="203">
        <v>1</v>
      </c>
      <c r="D314" s="213"/>
      <c r="E314" s="213"/>
      <c r="F314" s="213"/>
      <c r="G314" s="213"/>
      <c r="H314" s="213"/>
      <c r="I314" s="35"/>
      <c r="J314" s="35"/>
      <c r="K314" s="35"/>
      <c r="L314" s="35"/>
      <c r="M314" s="35"/>
      <c r="N314" s="213"/>
      <c r="O314" s="35"/>
    </row>
    <row r="315" spans="1:15" customFormat="1">
      <c r="A315" s="35">
        <v>2030</v>
      </c>
      <c r="B315" s="35" t="s">
        <v>196</v>
      </c>
      <c r="C315" s="203">
        <v>2</v>
      </c>
      <c r="D315" s="213"/>
      <c r="E315" s="213"/>
      <c r="F315" s="213"/>
      <c r="G315" s="213"/>
      <c r="H315" s="213"/>
      <c r="I315" s="35"/>
      <c r="J315" s="35"/>
      <c r="K315" s="35"/>
      <c r="L315" s="35"/>
      <c r="M315" s="35"/>
      <c r="N315" s="213"/>
      <c r="O315" s="35"/>
    </row>
    <row r="316" spans="1:15" customFormat="1">
      <c r="A316" s="35">
        <v>2030</v>
      </c>
      <c r="B316" s="35" t="s">
        <v>196</v>
      </c>
      <c r="C316" s="203">
        <v>3</v>
      </c>
      <c r="D316" s="213"/>
      <c r="E316" s="213"/>
      <c r="F316" s="213"/>
      <c r="G316" s="213"/>
      <c r="H316" s="213"/>
      <c r="I316" s="35"/>
      <c r="J316" s="35"/>
      <c r="K316" s="35"/>
      <c r="L316" s="35"/>
      <c r="M316" s="35"/>
      <c r="N316" s="213"/>
      <c r="O316" s="35"/>
    </row>
    <row r="317" spans="1:15" customFormat="1">
      <c r="A317" s="35">
        <v>2030</v>
      </c>
      <c r="B317" s="35" t="s">
        <v>196</v>
      </c>
      <c r="C317" s="203">
        <v>4</v>
      </c>
      <c r="D317" s="213"/>
      <c r="E317" s="213"/>
      <c r="F317" s="213"/>
      <c r="G317" s="213"/>
      <c r="H317" s="213"/>
      <c r="I317" s="35"/>
      <c r="J317" s="35"/>
      <c r="K317" s="35"/>
      <c r="L317" s="35"/>
      <c r="M317" s="35"/>
      <c r="N317" s="213"/>
      <c r="O317" s="35"/>
    </row>
    <row r="318" spans="1:15" customFormat="1">
      <c r="A318" s="35">
        <v>2030</v>
      </c>
      <c r="B318" s="35" t="s">
        <v>198</v>
      </c>
      <c r="C318" s="203">
        <v>1</v>
      </c>
      <c r="D318" s="213"/>
      <c r="E318" s="213"/>
      <c r="F318" s="213"/>
      <c r="G318" s="213"/>
      <c r="H318" s="213"/>
      <c r="I318" s="35"/>
      <c r="J318" s="35"/>
      <c r="K318" s="35"/>
      <c r="L318" s="35"/>
      <c r="M318" s="35"/>
      <c r="N318" s="213"/>
      <c r="O318" s="35"/>
    </row>
    <row r="319" spans="1:15" customFormat="1">
      <c r="A319" s="35">
        <v>2030</v>
      </c>
      <c r="B319" s="35" t="s">
        <v>198</v>
      </c>
      <c r="C319" s="203">
        <v>2</v>
      </c>
      <c r="D319" s="213"/>
      <c r="E319" s="213"/>
      <c r="F319" s="213"/>
      <c r="G319" s="213"/>
      <c r="H319" s="213"/>
      <c r="I319" s="35"/>
      <c r="J319" s="35"/>
      <c r="K319" s="35"/>
      <c r="L319" s="35"/>
      <c r="M319" s="35"/>
      <c r="N319" s="213"/>
      <c r="O319" s="35"/>
    </row>
    <row r="320" spans="1:15" customFormat="1">
      <c r="A320" s="35">
        <v>2030</v>
      </c>
      <c r="B320" s="35" t="s">
        <v>198</v>
      </c>
      <c r="C320" s="203">
        <v>3</v>
      </c>
      <c r="D320" s="213"/>
      <c r="E320" s="213"/>
      <c r="F320" s="213"/>
      <c r="G320" s="213"/>
      <c r="H320" s="213"/>
      <c r="I320" s="35"/>
      <c r="J320" s="35"/>
      <c r="K320" s="35"/>
      <c r="L320" s="35"/>
      <c r="M320" s="35"/>
      <c r="N320" s="213"/>
      <c r="O320" s="35"/>
    </row>
    <row r="321" spans="1:15" customFormat="1">
      <c r="A321" s="35">
        <v>2030</v>
      </c>
      <c r="B321" s="35" t="s">
        <v>198</v>
      </c>
      <c r="C321" s="203">
        <v>4</v>
      </c>
      <c r="D321" s="213"/>
      <c r="E321" s="213"/>
      <c r="F321" s="213"/>
      <c r="G321" s="213"/>
      <c r="H321" s="213"/>
      <c r="I321" s="35"/>
      <c r="J321" s="35"/>
      <c r="K321" s="35"/>
      <c r="L321" s="35"/>
      <c r="M321" s="35"/>
      <c r="N321" s="213"/>
      <c r="O321" s="35"/>
    </row>
    <row r="322" spans="1:15" customFormat="1">
      <c r="A322" s="35">
        <v>2030</v>
      </c>
      <c r="B322" s="35" t="s">
        <v>200</v>
      </c>
      <c r="C322" s="203">
        <v>1</v>
      </c>
      <c r="D322" s="213"/>
      <c r="E322" s="213"/>
      <c r="F322" s="213"/>
      <c r="G322" s="213"/>
      <c r="H322" s="213"/>
      <c r="I322" s="35"/>
      <c r="J322" s="35"/>
      <c r="K322" s="35"/>
      <c r="L322" s="35"/>
      <c r="M322" s="35"/>
      <c r="N322" s="213"/>
      <c r="O322" s="35"/>
    </row>
    <row r="323" spans="1:15" customFormat="1">
      <c r="A323" s="35">
        <v>2030</v>
      </c>
      <c r="B323" s="35" t="s">
        <v>200</v>
      </c>
      <c r="C323" s="203">
        <v>2</v>
      </c>
      <c r="D323" s="213"/>
      <c r="E323" s="213"/>
      <c r="F323" s="213"/>
      <c r="G323" s="213"/>
      <c r="H323" s="213"/>
      <c r="I323" s="35"/>
      <c r="J323" s="35"/>
      <c r="K323" s="35"/>
      <c r="L323" s="35"/>
      <c r="M323" s="35"/>
      <c r="N323" s="213"/>
      <c r="O323" s="35"/>
    </row>
    <row r="324" spans="1:15" customFormat="1">
      <c r="A324" s="35">
        <v>2030</v>
      </c>
      <c r="B324" s="35" t="s">
        <v>200</v>
      </c>
      <c r="C324" s="203">
        <v>3</v>
      </c>
      <c r="D324" s="213"/>
      <c r="E324" s="213"/>
      <c r="F324" s="213"/>
      <c r="G324" s="213"/>
      <c r="H324" s="213"/>
      <c r="I324" s="35"/>
      <c r="J324" s="35"/>
      <c r="K324" s="35"/>
      <c r="L324" s="35"/>
      <c r="M324" s="35"/>
      <c r="N324" s="213"/>
      <c r="O324" s="35"/>
    </row>
    <row r="325" spans="1:15" customFormat="1">
      <c r="A325" s="35">
        <v>2030</v>
      </c>
      <c r="B325" s="35" t="s">
        <v>200</v>
      </c>
      <c r="C325" s="203">
        <v>4</v>
      </c>
      <c r="D325" s="213"/>
      <c r="E325" s="213"/>
      <c r="F325" s="213"/>
      <c r="G325" s="213"/>
      <c r="H325" s="213"/>
      <c r="I325" s="35"/>
      <c r="J325" s="35"/>
      <c r="K325" s="35"/>
      <c r="L325" s="35"/>
      <c r="M325" s="35"/>
      <c r="N325" s="213"/>
      <c r="O325" s="35"/>
    </row>
    <row r="326" spans="1:15" customFormat="1">
      <c r="A326" s="35">
        <v>2030</v>
      </c>
      <c r="B326" s="35" t="s">
        <v>201</v>
      </c>
      <c r="C326" s="203">
        <v>1</v>
      </c>
      <c r="D326" s="213"/>
      <c r="E326" s="213"/>
      <c r="F326" s="213"/>
      <c r="G326" s="213"/>
      <c r="H326" s="213"/>
      <c r="I326" s="35"/>
      <c r="J326" s="35"/>
      <c r="K326" s="35"/>
      <c r="L326" s="35"/>
      <c r="M326" s="35"/>
      <c r="N326" s="213"/>
      <c r="O326" s="35"/>
    </row>
    <row r="327" spans="1:15" customFormat="1">
      <c r="A327" s="35">
        <v>2030</v>
      </c>
      <c r="B327" s="35" t="s">
        <v>201</v>
      </c>
      <c r="C327" s="203">
        <v>2</v>
      </c>
      <c r="D327" s="213"/>
      <c r="E327" s="213"/>
      <c r="F327" s="213"/>
      <c r="G327" s="213"/>
      <c r="H327" s="213"/>
      <c r="I327" s="35"/>
      <c r="J327" s="35"/>
      <c r="K327" s="35"/>
      <c r="L327" s="35"/>
      <c r="M327" s="35"/>
      <c r="N327" s="213"/>
      <c r="O327" s="35"/>
    </row>
    <row r="328" spans="1:15" customFormat="1">
      <c r="A328" s="35">
        <v>2030</v>
      </c>
      <c r="B328" s="35" t="s">
        <v>201</v>
      </c>
      <c r="C328" s="203">
        <v>3</v>
      </c>
      <c r="D328" s="213"/>
      <c r="E328" s="213"/>
      <c r="F328" s="213"/>
      <c r="G328" s="213"/>
      <c r="H328" s="213"/>
      <c r="I328" s="35"/>
      <c r="J328" s="35"/>
      <c r="K328" s="35"/>
      <c r="L328" s="35"/>
      <c r="M328" s="35"/>
      <c r="N328" s="213"/>
      <c r="O328" s="35"/>
    </row>
    <row r="329" spans="1:15" customFormat="1">
      <c r="A329" s="35">
        <v>2030</v>
      </c>
      <c r="B329" s="35" t="s">
        <v>201</v>
      </c>
      <c r="C329" s="203">
        <v>4</v>
      </c>
      <c r="D329" s="213"/>
      <c r="E329" s="213"/>
      <c r="F329" s="213"/>
      <c r="G329" s="213"/>
      <c r="H329" s="213"/>
      <c r="I329" s="35"/>
      <c r="J329" s="35"/>
      <c r="K329" s="35"/>
      <c r="L329" s="35"/>
      <c r="M329" s="35"/>
      <c r="N329" s="213"/>
      <c r="O329" s="35"/>
    </row>
    <row r="330" spans="1:15" customFormat="1">
      <c r="A330" s="35">
        <v>2030</v>
      </c>
      <c r="B330" s="35" t="s">
        <v>203</v>
      </c>
      <c r="C330" s="203">
        <v>1</v>
      </c>
      <c r="D330" s="213"/>
      <c r="E330" s="213"/>
      <c r="F330" s="213"/>
      <c r="G330" s="213"/>
      <c r="H330" s="213"/>
      <c r="I330" s="35"/>
      <c r="J330" s="35"/>
      <c r="K330" s="35"/>
      <c r="L330" s="35"/>
      <c r="M330" s="35"/>
      <c r="N330" s="213"/>
      <c r="O330" s="35"/>
    </row>
    <row r="331" spans="1:15" customFormat="1">
      <c r="A331" s="35">
        <v>2030</v>
      </c>
      <c r="B331" s="35" t="s">
        <v>203</v>
      </c>
      <c r="C331" s="203">
        <v>2</v>
      </c>
      <c r="D331" s="213"/>
      <c r="E331" s="213"/>
      <c r="F331" s="213"/>
      <c r="G331" s="213"/>
      <c r="H331" s="213"/>
      <c r="I331" s="35"/>
      <c r="J331" s="35"/>
      <c r="K331" s="35"/>
      <c r="L331" s="35"/>
      <c r="M331" s="35"/>
      <c r="N331" s="213"/>
      <c r="O331" s="35"/>
    </row>
    <row r="332" spans="1:15" customFormat="1">
      <c r="A332" s="35">
        <v>2030</v>
      </c>
      <c r="B332" s="35" t="s">
        <v>203</v>
      </c>
      <c r="C332" s="203">
        <v>3</v>
      </c>
      <c r="D332" s="213"/>
      <c r="E332" s="213"/>
      <c r="F332" s="213"/>
      <c r="G332" s="213"/>
      <c r="H332" s="213"/>
      <c r="I332" s="35"/>
      <c r="J332" s="35"/>
      <c r="K332" s="35"/>
      <c r="L332" s="35"/>
      <c r="M332" s="35"/>
      <c r="N332" s="213"/>
      <c r="O332" s="35"/>
    </row>
    <row r="333" spans="1:15" customFormat="1">
      <c r="A333" s="35">
        <v>2030</v>
      </c>
      <c r="B333" s="35" t="s">
        <v>203</v>
      </c>
      <c r="C333" s="203">
        <v>4</v>
      </c>
      <c r="D333" s="213"/>
      <c r="E333" s="213"/>
      <c r="F333" s="213"/>
      <c r="G333" s="213"/>
      <c r="H333" s="213"/>
      <c r="I333" s="35"/>
      <c r="J333" s="35"/>
      <c r="K333" s="35"/>
      <c r="L333" s="35"/>
      <c r="M333" s="35"/>
      <c r="N333" s="213"/>
      <c r="O333" s="35"/>
    </row>
    <row r="334" spans="1:15" customFormat="1">
      <c r="A334" s="35">
        <v>2030</v>
      </c>
      <c r="B334" s="35" t="s">
        <v>205</v>
      </c>
      <c r="C334" s="203">
        <v>1</v>
      </c>
      <c r="D334" s="213"/>
      <c r="E334" s="213"/>
      <c r="F334" s="213"/>
      <c r="G334" s="213"/>
      <c r="H334" s="213"/>
      <c r="I334" s="35"/>
      <c r="J334" s="35"/>
      <c r="K334" s="35"/>
      <c r="L334" s="35"/>
      <c r="M334" s="35"/>
      <c r="N334" s="213"/>
      <c r="O334" s="35"/>
    </row>
    <row r="335" spans="1:15" customFormat="1">
      <c r="A335" s="35">
        <v>2030</v>
      </c>
      <c r="B335" s="35" t="s">
        <v>205</v>
      </c>
      <c r="C335" s="203">
        <v>2</v>
      </c>
      <c r="D335" s="213"/>
      <c r="E335" s="213"/>
      <c r="F335" s="213"/>
      <c r="G335" s="213"/>
      <c r="H335" s="213"/>
      <c r="I335" s="35"/>
      <c r="J335" s="35"/>
      <c r="K335" s="35"/>
      <c r="L335" s="35"/>
      <c r="M335" s="35"/>
      <c r="N335" s="213"/>
      <c r="O335" s="35"/>
    </row>
    <row r="336" spans="1:15" customFormat="1">
      <c r="A336" s="35">
        <v>2030</v>
      </c>
      <c r="B336" s="35" t="s">
        <v>205</v>
      </c>
      <c r="C336" s="203">
        <v>3</v>
      </c>
      <c r="D336" s="213"/>
      <c r="E336" s="213"/>
      <c r="F336" s="213"/>
      <c r="G336" s="213"/>
      <c r="H336" s="213"/>
      <c r="I336" s="35"/>
      <c r="J336" s="35"/>
      <c r="K336" s="35"/>
      <c r="L336" s="35"/>
      <c r="M336" s="35"/>
      <c r="N336" s="213"/>
      <c r="O336" s="35"/>
    </row>
    <row r="337" spans="1:15" customFormat="1">
      <c r="A337" s="35">
        <v>2030</v>
      </c>
      <c r="B337" s="35" t="s">
        <v>205</v>
      </c>
      <c r="C337" s="203">
        <v>4</v>
      </c>
      <c r="D337" s="213"/>
      <c r="E337" s="213"/>
      <c r="F337" s="213"/>
      <c r="G337" s="213"/>
      <c r="H337" s="213"/>
      <c r="I337" s="35"/>
      <c r="J337" s="35"/>
      <c r="K337" s="35"/>
      <c r="L337" s="35"/>
      <c r="M337" s="35"/>
      <c r="N337" s="213"/>
      <c r="O337" s="35"/>
    </row>
    <row r="338" spans="1:15" customFormat="1">
      <c r="A338" s="35">
        <v>2030</v>
      </c>
      <c r="B338" s="35" t="s">
        <v>207</v>
      </c>
      <c r="C338" s="203">
        <v>1</v>
      </c>
      <c r="D338" s="213"/>
      <c r="E338" s="213"/>
      <c r="F338" s="213"/>
      <c r="G338" s="213"/>
      <c r="H338" s="213"/>
      <c r="I338" s="35"/>
      <c r="J338" s="35"/>
      <c r="K338" s="35"/>
      <c r="L338" s="35"/>
      <c r="M338" s="35"/>
      <c r="N338" s="213"/>
      <c r="O338" s="35"/>
    </row>
    <row r="339" spans="1:15" customFormat="1">
      <c r="A339" s="35">
        <v>2030</v>
      </c>
      <c r="B339" s="35" t="s">
        <v>207</v>
      </c>
      <c r="C339" s="203">
        <v>2</v>
      </c>
      <c r="D339" s="213"/>
      <c r="E339" s="213"/>
      <c r="F339" s="213"/>
      <c r="G339" s="213"/>
      <c r="H339" s="213"/>
      <c r="I339" s="35"/>
      <c r="J339" s="35"/>
      <c r="K339" s="35"/>
      <c r="L339" s="35"/>
      <c r="M339" s="35"/>
      <c r="N339" s="213"/>
      <c r="O339" s="35"/>
    </row>
    <row r="340" spans="1:15" customFormat="1">
      <c r="A340" s="35">
        <v>2030</v>
      </c>
      <c r="B340" s="35" t="s">
        <v>207</v>
      </c>
      <c r="C340" s="203">
        <v>3</v>
      </c>
      <c r="D340" s="213"/>
      <c r="E340" s="213"/>
      <c r="F340" s="213"/>
      <c r="G340" s="213"/>
      <c r="H340" s="213"/>
      <c r="I340" s="35"/>
      <c r="J340" s="35"/>
      <c r="K340" s="35"/>
      <c r="L340" s="35"/>
      <c r="M340" s="35"/>
      <c r="N340" s="213"/>
      <c r="O340" s="35"/>
    </row>
    <row r="341" spans="1:15" customFormat="1">
      <c r="A341" s="35">
        <v>2030</v>
      </c>
      <c r="B341" s="35" t="s">
        <v>207</v>
      </c>
      <c r="C341" s="203">
        <v>4</v>
      </c>
      <c r="D341" s="213"/>
      <c r="E341" s="213"/>
      <c r="F341" s="213"/>
      <c r="G341" s="213"/>
      <c r="H341" s="213"/>
      <c r="I341" s="35"/>
      <c r="J341" s="35"/>
      <c r="K341" s="35"/>
      <c r="L341" s="35"/>
      <c r="M341" s="35"/>
      <c r="N341" s="213"/>
      <c r="O341" s="35"/>
    </row>
    <row r="342" spans="1:15" customFormat="1">
      <c r="A342" s="35">
        <v>2030</v>
      </c>
      <c r="B342" s="35" t="s">
        <v>209</v>
      </c>
      <c r="C342" s="203">
        <v>1</v>
      </c>
      <c r="D342" s="213"/>
      <c r="E342" s="213"/>
      <c r="F342" s="213"/>
      <c r="G342" s="213"/>
      <c r="H342" s="213"/>
      <c r="I342" s="35"/>
      <c r="J342" s="35"/>
      <c r="K342" s="35"/>
      <c r="L342" s="35"/>
      <c r="M342" s="35"/>
      <c r="N342" s="213"/>
      <c r="O342" s="35"/>
    </row>
    <row r="343" spans="1:15" customFormat="1">
      <c r="A343" s="35">
        <v>2030</v>
      </c>
      <c r="B343" s="35" t="s">
        <v>209</v>
      </c>
      <c r="C343" s="203">
        <v>2</v>
      </c>
      <c r="D343" s="213"/>
      <c r="E343" s="213"/>
      <c r="F343" s="213"/>
      <c r="G343" s="213"/>
      <c r="H343" s="213"/>
      <c r="I343" s="35"/>
      <c r="J343" s="35"/>
      <c r="K343" s="35"/>
      <c r="L343" s="35"/>
      <c r="M343" s="35"/>
      <c r="N343" s="213"/>
      <c r="O343" s="35"/>
    </row>
    <row r="344" spans="1:15" customFormat="1">
      <c r="A344" s="35">
        <v>2030</v>
      </c>
      <c r="B344" s="35" t="s">
        <v>209</v>
      </c>
      <c r="C344" s="203">
        <v>3</v>
      </c>
      <c r="D344" s="213"/>
      <c r="E344" s="213"/>
      <c r="F344" s="213"/>
      <c r="G344" s="213"/>
      <c r="H344" s="213"/>
      <c r="I344" s="35"/>
      <c r="J344" s="35"/>
      <c r="K344" s="35"/>
      <c r="L344" s="35"/>
      <c r="M344" s="35"/>
      <c r="N344" s="213"/>
      <c r="O344" s="35"/>
    </row>
    <row r="345" spans="1:15" customFormat="1">
      <c r="A345" s="35">
        <v>2030</v>
      </c>
      <c r="B345" s="35" t="s">
        <v>209</v>
      </c>
      <c r="C345" s="203">
        <v>4</v>
      </c>
      <c r="D345" s="213"/>
      <c r="E345" s="213"/>
      <c r="F345" s="213"/>
      <c r="G345" s="213"/>
      <c r="H345" s="213"/>
      <c r="I345" s="35"/>
      <c r="J345" s="35"/>
      <c r="K345" s="35"/>
      <c r="L345" s="35"/>
      <c r="M345" s="35"/>
      <c r="N345" s="213"/>
      <c r="O345" s="35"/>
    </row>
    <row r="346" spans="1:15" customFormat="1">
      <c r="A346" s="35">
        <v>2030</v>
      </c>
      <c r="B346" s="35" t="s">
        <v>211</v>
      </c>
      <c r="C346" s="203">
        <v>1</v>
      </c>
      <c r="D346" s="213"/>
      <c r="E346" s="213"/>
      <c r="F346" s="213"/>
      <c r="G346" s="213"/>
      <c r="H346" s="213"/>
      <c r="I346" s="35"/>
      <c r="J346" s="35"/>
      <c r="K346" s="35"/>
      <c r="L346" s="35"/>
      <c r="M346" s="35"/>
      <c r="N346" s="213"/>
      <c r="O346" s="35"/>
    </row>
    <row r="347" spans="1:15" customFormat="1">
      <c r="A347" s="35">
        <v>2030</v>
      </c>
      <c r="B347" s="35" t="s">
        <v>211</v>
      </c>
      <c r="C347" s="203">
        <v>2</v>
      </c>
      <c r="D347" s="213"/>
      <c r="E347" s="213"/>
      <c r="F347" s="213"/>
      <c r="G347" s="213"/>
      <c r="H347" s="213"/>
      <c r="I347" s="35"/>
      <c r="J347" s="35"/>
      <c r="K347" s="35"/>
      <c r="L347" s="35"/>
      <c r="M347" s="35"/>
      <c r="N347" s="213"/>
      <c r="O347" s="35"/>
    </row>
    <row r="348" spans="1:15" customFormat="1">
      <c r="A348" s="35">
        <v>2030</v>
      </c>
      <c r="B348" s="35" t="s">
        <v>211</v>
      </c>
      <c r="C348" s="203">
        <v>3</v>
      </c>
      <c r="D348" s="213"/>
      <c r="E348" s="213"/>
      <c r="F348" s="213"/>
      <c r="G348" s="213"/>
      <c r="H348" s="213"/>
      <c r="I348" s="35"/>
      <c r="J348" s="35"/>
      <c r="K348" s="35"/>
      <c r="L348" s="35"/>
      <c r="M348" s="35"/>
      <c r="N348" s="213"/>
      <c r="O348" s="35"/>
    </row>
    <row r="349" spans="1:15" customFormat="1">
      <c r="A349" s="35">
        <v>2030</v>
      </c>
      <c r="B349" s="35" t="s">
        <v>211</v>
      </c>
      <c r="C349" s="203">
        <v>4</v>
      </c>
      <c r="D349" s="213"/>
      <c r="E349" s="213"/>
      <c r="F349" s="213"/>
      <c r="G349" s="213"/>
      <c r="H349" s="213"/>
      <c r="I349" s="35"/>
      <c r="J349" s="35"/>
      <c r="K349" s="35"/>
      <c r="L349" s="35"/>
      <c r="M349" s="35"/>
      <c r="N349" s="213"/>
      <c r="O349" s="35"/>
    </row>
    <row r="350" spans="1:15" customFormat="1">
      <c r="A350" s="35">
        <v>2030</v>
      </c>
      <c r="B350" s="35" t="s">
        <v>213</v>
      </c>
      <c r="C350" s="203">
        <v>1</v>
      </c>
      <c r="D350" s="213"/>
      <c r="E350" s="213"/>
      <c r="F350" s="213"/>
      <c r="G350" s="213"/>
      <c r="H350" s="213"/>
      <c r="I350" s="35"/>
      <c r="J350" s="35"/>
      <c r="K350" s="35"/>
      <c r="L350" s="35"/>
      <c r="M350" s="35"/>
      <c r="N350" s="213"/>
      <c r="O350" s="35"/>
    </row>
    <row r="351" spans="1:15" customFormat="1">
      <c r="A351" s="35">
        <v>2030</v>
      </c>
      <c r="B351" s="35" t="s">
        <v>213</v>
      </c>
      <c r="C351" s="203">
        <v>2</v>
      </c>
      <c r="D351" s="213"/>
      <c r="E351" s="213"/>
      <c r="F351" s="213"/>
      <c r="G351" s="213"/>
      <c r="H351" s="213"/>
      <c r="I351" s="35"/>
      <c r="J351" s="35"/>
      <c r="K351" s="35"/>
      <c r="L351" s="35"/>
      <c r="M351" s="35"/>
      <c r="N351" s="213"/>
      <c r="O351" s="35"/>
    </row>
    <row r="352" spans="1:15" customFormat="1">
      <c r="A352" s="35">
        <v>2030</v>
      </c>
      <c r="B352" s="35" t="s">
        <v>213</v>
      </c>
      <c r="C352" s="203">
        <v>3</v>
      </c>
      <c r="D352" s="213"/>
      <c r="E352" s="213"/>
      <c r="F352" s="213"/>
      <c r="G352" s="213"/>
      <c r="H352" s="213"/>
      <c r="I352" s="35"/>
      <c r="J352" s="35"/>
      <c r="K352" s="35"/>
      <c r="L352" s="35"/>
      <c r="M352" s="35"/>
      <c r="N352" s="213"/>
      <c r="O352" s="35"/>
    </row>
    <row r="353" spans="1:15" customFormat="1">
      <c r="A353" s="35">
        <v>2030</v>
      </c>
      <c r="B353" s="35" t="s">
        <v>213</v>
      </c>
      <c r="C353" s="203">
        <v>4</v>
      </c>
      <c r="D353" s="213"/>
      <c r="E353" s="213"/>
      <c r="F353" s="213"/>
      <c r="G353" s="213"/>
      <c r="H353" s="213"/>
      <c r="I353" s="35"/>
      <c r="J353" s="35"/>
      <c r="K353" s="35"/>
      <c r="L353" s="35"/>
      <c r="M353" s="35"/>
      <c r="N353" s="213"/>
      <c r="O353" s="35"/>
    </row>
    <row r="354" spans="1:15" customFormat="1">
      <c r="A354" s="35">
        <v>2030</v>
      </c>
      <c r="B354" s="35" t="s">
        <v>216</v>
      </c>
      <c r="C354" s="203">
        <v>1</v>
      </c>
      <c r="D354" s="213"/>
      <c r="E354" s="213"/>
      <c r="F354" s="213"/>
      <c r="G354" s="213"/>
      <c r="H354" s="213"/>
      <c r="I354" s="35"/>
      <c r="J354" s="35"/>
      <c r="K354" s="35"/>
      <c r="L354" s="35"/>
      <c r="M354" s="35"/>
      <c r="N354" s="213"/>
      <c r="O354" s="35"/>
    </row>
    <row r="355" spans="1:15" customFormat="1">
      <c r="A355" s="35">
        <v>2030</v>
      </c>
      <c r="B355" s="35" t="s">
        <v>216</v>
      </c>
      <c r="C355" s="203">
        <v>2</v>
      </c>
      <c r="D355" s="213"/>
      <c r="E355" s="213"/>
      <c r="F355" s="213"/>
      <c r="G355" s="213"/>
      <c r="H355" s="213"/>
      <c r="I355" s="35"/>
      <c r="J355" s="35"/>
      <c r="K355" s="35"/>
      <c r="L355" s="35"/>
      <c r="M355" s="35"/>
      <c r="N355" s="213"/>
      <c r="O355" s="35"/>
    </row>
    <row r="356" spans="1:15" customFormat="1">
      <c r="A356" s="35">
        <v>2030</v>
      </c>
      <c r="B356" s="35" t="s">
        <v>216</v>
      </c>
      <c r="C356" s="203">
        <v>3</v>
      </c>
      <c r="D356" s="213"/>
      <c r="E356" s="213"/>
      <c r="F356" s="213"/>
      <c r="G356" s="213"/>
      <c r="H356" s="213"/>
      <c r="I356" s="35"/>
      <c r="J356" s="35"/>
      <c r="K356" s="35"/>
      <c r="L356" s="35"/>
      <c r="M356" s="35"/>
      <c r="N356" s="213"/>
      <c r="O356" s="35"/>
    </row>
    <row r="357" spans="1:15" customFormat="1">
      <c r="A357" s="35">
        <v>2030</v>
      </c>
      <c r="B357" s="35" t="s">
        <v>216</v>
      </c>
      <c r="C357" s="203">
        <v>4</v>
      </c>
      <c r="D357" s="213"/>
      <c r="E357" s="213"/>
      <c r="F357" s="213"/>
      <c r="G357" s="213"/>
      <c r="H357" s="213"/>
      <c r="I357" s="35"/>
      <c r="J357" s="35"/>
      <c r="K357" s="35"/>
      <c r="L357" s="35"/>
      <c r="M357" s="35"/>
      <c r="N357" s="213"/>
      <c r="O357" s="35"/>
    </row>
    <row r="358" spans="1:15" customFormat="1">
      <c r="A358" s="35">
        <v>2030</v>
      </c>
      <c r="B358" s="35" t="s">
        <v>218</v>
      </c>
      <c r="C358" s="203">
        <v>1</v>
      </c>
      <c r="D358" s="213"/>
      <c r="E358" s="213"/>
      <c r="F358" s="213"/>
      <c r="G358" s="213"/>
      <c r="H358" s="213"/>
      <c r="I358" s="35"/>
      <c r="J358" s="35"/>
      <c r="K358" s="35"/>
      <c r="L358" s="35"/>
      <c r="M358" s="35"/>
      <c r="N358" s="213"/>
      <c r="O358" s="35"/>
    </row>
    <row r="359" spans="1:15" customFormat="1">
      <c r="A359" s="35">
        <v>2030</v>
      </c>
      <c r="B359" s="35" t="s">
        <v>218</v>
      </c>
      <c r="C359" s="203">
        <v>2</v>
      </c>
      <c r="D359" s="213"/>
      <c r="E359" s="213"/>
      <c r="F359" s="213"/>
      <c r="G359" s="213"/>
      <c r="H359" s="213"/>
      <c r="I359" s="35"/>
      <c r="J359" s="35"/>
      <c r="K359" s="35"/>
      <c r="L359" s="35"/>
      <c r="M359" s="35"/>
      <c r="N359" s="213"/>
      <c r="O359" s="35"/>
    </row>
    <row r="360" spans="1:15" customFormat="1">
      <c r="A360" s="35">
        <v>2030</v>
      </c>
      <c r="B360" s="35" t="s">
        <v>218</v>
      </c>
      <c r="C360" s="203">
        <v>3</v>
      </c>
      <c r="D360" s="213"/>
      <c r="E360" s="213"/>
      <c r="F360" s="213"/>
      <c r="G360" s="213"/>
      <c r="H360" s="213"/>
      <c r="I360" s="35"/>
      <c r="J360" s="35"/>
      <c r="K360" s="35"/>
      <c r="L360" s="35"/>
      <c r="M360" s="35"/>
      <c r="N360" s="213"/>
      <c r="O360" s="35"/>
    </row>
    <row r="361" spans="1:15" customFormat="1">
      <c r="A361" s="35">
        <v>2030</v>
      </c>
      <c r="B361" s="35" t="s">
        <v>218</v>
      </c>
      <c r="C361" s="203">
        <v>4</v>
      </c>
      <c r="D361" s="213"/>
      <c r="E361" s="213"/>
      <c r="F361" s="213"/>
      <c r="G361" s="213"/>
      <c r="H361" s="213"/>
      <c r="I361" s="35"/>
      <c r="J361" s="35"/>
      <c r="K361" s="35"/>
      <c r="L361" s="35"/>
      <c r="M361" s="35"/>
      <c r="N361" s="213"/>
      <c r="O361" s="35"/>
    </row>
    <row r="362" spans="1:15" customFormat="1">
      <c r="A362" s="35">
        <v>2030</v>
      </c>
      <c r="B362" s="35" t="s">
        <v>220</v>
      </c>
      <c r="C362" s="203">
        <v>1</v>
      </c>
      <c r="D362" s="213"/>
      <c r="E362" s="213"/>
      <c r="F362" s="213"/>
      <c r="G362" s="213"/>
      <c r="H362" s="213"/>
      <c r="I362" s="35"/>
      <c r="J362" s="35"/>
      <c r="K362" s="35"/>
      <c r="L362" s="35"/>
      <c r="M362" s="35"/>
      <c r="N362" s="213"/>
      <c r="O362" s="35"/>
    </row>
    <row r="363" spans="1:15" customFormat="1">
      <c r="A363" s="35">
        <v>2030</v>
      </c>
      <c r="B363" s="35" t="s">
        <v>220</v>
      </c>
      <c r="C363" s="203">
        <v>2</v>
      </c>
      <c r="D363" s="213"/>
      <c r="E363" s="213"/>
      <c r="F363" s="213"/>
      <c r="G363" s="213"/>
      <c r="H363" s="213"/>
      <c r="I363" s="35"/>
      <c r="J363" s="35"/>
      <c r="K363" s="35"/>
      <c r="L363" s="35"/>
      <c r="M363" s="35"/>
      <c r="N363" s="213"/>
      <c r="O363" s="35"/>
    </row>
    <row r="364" spans="1:15" customFormat="1">
      <c r="A364" s="35">
        <v>2030</v>
      </c>
      <c r="B364" s="35" t="s">
        <v>220</v>
      </c>
      <c r="C364" s="203">
        <v>3</v>
      </c>
      <c r="D364" s="213"/>
      <c r="E364" s="213"/>
      <c r="F364" s="213"/>
      <c r="G364" s="213"/>
      <c r="H364" s="213"/>
      <c r="I364" s="35"/>
      <c r="J364" s="35"/>
      <c r="K364" s="35"/>
      <c r="L364" s="35"/>
      <c r="M364" s="35"/>
      <c r="N364" s="213"/>
      <c r="O364" s="35"/>
    </row>
    <row r="365" spans="1:15" customFormat="1">
      <c r="A365" s="35">
        <v>2030</v>
      </c>
      <c r="B365" s="35" t="s">
        <v>220</v>
      </c>
      <c r="C365" s="203">
        <v>4</v>
      </c>
      <c r="D365" s="213"/>
      <c r="E365" s="213"/>
      <c r="F365" s="213"/>
      <c r="G365" s="213"/>
      <c r="H365" s="213"/>
      <c r="I365" s="35"/>
      <c r="J365" s="35"/>
      <c r="K365" s="35"/>
      <c r="L365" s="35"/>
      <c r="M365" s="35"/>
      <c r="N365" s="213"/>
      <c r="O365" s="35"/>
    </row>
    <row r="366" spans="1:15" customFormat="1">
      <c r="A366" s="35">
        <v>2030</v>
      </c>
      <c r="B366" s="35" t="s">
        <v>222</v>
      </c>
      <c r="C366" s="203">
        <v>1</v>
      </c>
      <c r="D366" s="213"/>
      <c r="E366" s="213"/>
      <c r="F366" s="213"/>
      <c r="G366" s="213"/>
      <c r="H366" s="213"/>
      <c r="I366" s="35"/>
      <c r="J366" s="35"/>
      <c r="K366" s="35"/>
      <c r="L366" s="35"/>
      <c r="M366" s="35"/>
      <c r="N366" s="213"/>
      <c r="O366" s="35"/>
    </row>
    <row r="367" spans="1:15" customFormat="1">
      <c r="A367" s="35">
        <v>2030</v>
      </c>
      <c r="B367" s="35" t="s">
        <v>222</v>
      </c>
      <c r="C367" s="203">
        <v>2</v>
      </c>
      <c r="D367" s="213"/>
      <c r="E367" s="213"/>
      <c r="F367" s="213"/>
      <c r="G367" s="213"/>
      <c r="H367" s="213"/>
      <c r="I367" s="35"/>
      <c r="J367" s="35"/>
      <c r="K367" s="35"/>
      <c r="L367" s="35"/>
      <c r="M367" s="35"/>
      <c r="N367" s="213"/>
      <c r="O367" s="35"/>
    </row>
    <row r="368" spans="1:15" customFormat="1">
      <c r="A368" s="35">
        <v>2030</v>
      </c>
      <c r="B368" s="35" t="s">
        <v>222</v>
      </c>
      <c r="C368" s="203">
        <v>3</v>
      </c>
      <c r="D368" s="213"/>
      <c r="E368" s="213"/>
      <c r="F368" s="213"/>
      <c r="G368" s="213"/>
      <c r="H368" s="213"/>
      <c r="I368" s="35"/>
      <c r="J368" s="35"/>
      <c r="K368" s="35"/>
      <c r="L368" s="35"/>
      <c r="M368" s="35"/>
      <c r="N368" s="213"/>
      <c r="O368" s="35"/>
    </row>
    <row r="369" spans="1:15" customFormat="1">
      <c r="A369" s="35">
        <v>2030</v>
      </c>
      <c r="B369" s="35" t="s">
        <v>222</v>
      </c>
      <c r="C369" s="203">
        <v>4</v>
      </c>
      <c r="D369" s="213"/>
      <c r="E369" s="213"/>
      <c r="F369" s="213"/>
      <c r="G369" s="213"/>
      <c r="H369" s="213"/>
      <c r="I369" s="35"/>
      <c r="J369" s="35"/>
      <c r="K369" s="35"/>
      <c r="L369" s="35"/>
      <c r="M369" s="35"/>
      <c r="N369" s="213"/>
      <c r="O369" s="35"/>
    </row>
    <row r="370" spans="1:15" customFormat="1">
      <c r="A370" s="35">
        <v>2030</v>
      </c>
      <c r="B370" s="35" t="s">
        <v>224</v>
      </c>
      <c r="C370" s="203">
        <v>1</v>
      </c>
      <c r="D370" s="213"/>
      <c r="E370" s="213"/>
      <c r="F370" s="213"/>
      <c r="G370" s="213"/>
      <c r="H370" s="213"/>
      <c r="I370" s="35"/>
      <c r="J370" s="35"/>
      <c r="K370" s="35"/>
      <c r="L370" s="35"/>
      <c r="M370" s="35"/>
      <c r="N370" s="213"/>
      <c r="O370" s="35"/>
    </row>
    <row r="371" spans="1:15" customFormat="1">
      <c r="A371" s="35">
        <v>2030</v>
      </c>
      <c r="B371" s="35" t="s">
        <v>224</v>
      </c>
      <c r="C371" s="203">
        <v>2</v>
      </c>
      <c r="D371" s="213"/>
      <c r="E371" s="213"/>
      <c r="F371" s="213"/>
      <c r="G371" s="213"/>
      <c r="H371" s="213"/>
      <c r="I371" s="35"/>
      <c r="J371" s="35"/>
      <c r="K371" s="35"/>
      <c r="L371" s="35"/>
      <c r="M371" s="35"/>
      <c r="N371" s="213"/>
      <c r="O371" s="35"/>
    </row>
    <row r="372" spans="1:15" customFormat="1">
      <c r="A372" s="35">
        <v>2030</v>
      </c>
      <c r="B372" s="35" t="s">
        <v>224</v>
      </c>
      <c r="C372" s="203">
        <v>3</v>
      </c>
      <c r="D372" s="213"/>
      <c r="E372" s="213"/>
      <c r="F372" s="213"/>
      <c r="G372" s="213"/>
      <c r="H372" s="213"/>
      <c r="I372" s="35"/>
      <c r="J372" s="35"/>
      <c r="K372" s="35"/>
      <c r="L372" s="35"/>
      <c r="M372" s="35"/>
      <c r="N372" s="213"/>
      <c r="O372" s="35"/>
    </row>
    <row r="373" spans="1:15" customFormat="1">
      <c r="A373" s="35">
        <v>2030</v>
      </c>
      <c r="B373" s="35" t="s">
        <v>224</v>
      </c>
      <c r="C373" s="203">
        <v>4</v>
      </c>
      <c r="D373" s="213"/>
      <c r="E373" s="213"/>
      <c r="F373" s="213"/>
      <c r="G373" s="213"/>
      <c r="H373" s="213"/>
      <c r="I373" s="35"/>
      <c r="J373" s="35"/>
      <c r="K373" s="35"/>
      <c r="L373" s="35"/>
      <c r="M373" s="35"/>
      <c r="N373" s="213"/>
      <c r="O373" s="35"/>
    </row>
    <row r="374" spans="1:15" customFormat="1">
      <c r="A374" s="35">
        <v>2030</v>
      </c>
      <c r="B374" s="35" t="s">
        <v>227</v>
      </c>
      <c r="C374" s="203">
        <v>1</v>
      </c>
      <c r="D374" s="213"/>
      <c r="E374" s="213"/>
      <c r="F374" s="213"/>
      <c r="G374" s="213"/>
      <c r="H374" s="213"/>
      <c r="I374" s="35"/>
      <c r="J374" s="35"/>
      <c r="K374" s="35"/>
      <c r="L374" s="35"/>
      <c r="M374" s="35"/>
      <c r="N374" s="213"/>
      <c r="O374" s="35"/>
    </row>
    <row r="375" spans="1:15" customFormat="1">
      <c r="A375" s="35">
        <v>2030</v>
      </c>
      <c r="B375" s="35" t="s">
        <v>227</v>
      </c>
      <c r="C375" s="203">
        <v>2</v>
      </c>
      <c r="D375" s="213"/>
      <c r="E375" s="213"/>
      <c r="F375" s="213"/>
      <c r="G375" s="213"/>
      <c r="H375" s="213"/>
      <c r="I375" s="35"/>
      <c r="J375" s="35"/>
      <c r="K375" s="35"/>
      <c r="L375" s="35"/>
      <c r="M375" s="35"/>
      <c r="N375" s="213"/>
      <c r="O375" s="35"/>
    </row>
    <row r="376" spans="1:15" customFormat="1">
      <c r="A376" s="35">
        <v>2030</v>
      </c>
      <c r="B376" s="35" t="s">
        <v>227</v>
      </c>
      <c r="C376" s="203">
        <v>3</v>
      </c>
      <c r="D376" s="213"/>
      <c r="E376" s="213"/>
      <c r="F376" s="213"/>
      <c r="G376" s="213"/>
      <c r="H376" s="213"/>
      <c r="I376" s="35"/>
      <c r="J376" s="35"/>
      <c r="K376" s="35"/>
      <c r="L376" s="35"/>
      <c r="M376" s="35"/>
      <c r="N376" s="213"/>
      <c r="O376" s="35"/>
    </row>
    <row r="377" spans="1:15" customFormat="1">
      <c r="A377" s="35">
        <v>2030</v>
      </c>
      <c r="B377" s="35" t="s">
        <v>227</v>
      </c>
      <c r="C377" s="203">
        <v>4</v>
      </c>
      <c r="D377" s="213"/>
      <c r="E377" s="213"/>
      <c r="F377" s="213"/>
      <c r="G377" s="213"/>
      <c r="H377" s="213"/>
      <c r="I377" s="35"/>
      <c r="J377" s="35"/>
      <c r="K377" s="35"/>
      <c r="L377" s="35"/>
      <c r="M377" s="35"/>
      <c r="N377" s="213"/>
      <c r="O377" s="35"/>
    </row>
    <row r="378" spans="1:15" customFormat="1">
      <c r="A378" s="35">
        <v>2030</v>
      </c>
      <c r="B378" s="35" t="s">
        <v>141</v>
      </c>
      <c r="C378" s="203">
        <v>1</v>
      </c>
      <c r="D378" s="213"/>
      <c r="E378" s="213"/>
      <c r="F378" s="213"/>
      <c r="G378" s="213"/>
      <c r="H378" s="213"/>
      <c r="I378" s="35"/>
      <c r="J378" s="35"/>
      <c r="K378" s="35"/>
      <c r="L378" s="35"/>
      <c r="M378" s="35"/>
      <c r="N378" s="213"/>
      <c r="O378" s="35"/>
    </row>
    <row r="379" spans="1:15" customFormat="1">
      <c r="A379" s="35">
        <v>2030</v>
      </c>
      <c r="B379" s="35" t="s">
        <v>141</v>
      </c>
      <c r="C379" s="203">
        <v>2</v>
      </c>
      <c r="D379" s="213"/>
      <c r="E379" s="213"/>
      <c r="F379" s="213"/>
      <c r="G379" s="213"/>
      <c r="H379" s="213"/>
      <c r="I379" s="35"/>
      <c r="J379" s="35"/>
      <c r="K379" s="35"/>
      <c r="L379" s="35"/>
      <c r="M379" s="35"/>
      <c r="N379" s="213"/>
      <c r="O379" s="35"/>
    </row>
    <row r="380" spans="1:15" customFormat="1">
      <c r="A380" s="35">
        <v>2030</v>
      </c>
      <c r="B380" s="35" t="s">
        <v>141</v>
      </c>
      <c r="C380" s="203">
        <v>3</v>
      </c>
      <c r="D380" s="213"/>
      <c r="E380" s="213"/>
      <c r="F380" s="213"/>
      <c r="G380" s="213"/>
      <c r="H380" s="213"/>
      <c r="I380" s="35"/>
      <c r="J380" s="35"/>
      <c r="K380" s="35"/>
      <c r="L380" s="35"/>
      <c r="M380" s="35"/>
      <c r="N380" s="213"/>
      <c r="O380" s="35"/>
    </row>
    <row r="381" spans="1:15" customFormat="1">
      <c r="A381" s="35">
        <v>2030</v>
      </c>
      <c r="B381" s="35" t="s">
        <v>141</v>
      </c>
      <c r="C381" s="203">
        <v>4</v>
      </c>
      <c r="D381" s="213"/>
      <c r="E381" s="213"/>
      <c r="F381" s="213"/>
      <c r="G381" s="213"/>
      <c r="H381" s="213"/>
      <c r="I381" s="35"/>
      <c r="J381" s="35"/>
      <c r="K381" s="35"/>
      <c r="L381" s="35"/>
      <c r="M381" s="35"/>
      <c r="N381" s="213"/>
      <c r="O381" s="35"/>
    </row>
    <row r="382" spans="1:15" customFormat="1">
      <c r="A382" s="35">
        <v>2030</v>
      </c>
      <c r="B382" s="35" t="s">
        <v>228</v>
      </c>
      <c r="C382" s="203">
        <v>1</v>
      </c>
      <c r="D382" s="213"/>
      <c r="E382" s="213"/>
      <c r="F382" s="213"/>
      <c r="G382" s="213"/>
      <c r="H382" s="213"/>
      <c r="I382" s="35"/>
      <c r="J382" s="35"/>
      <c r="K382" s="35"/>
      <c r="L382" s="35"/>
      <c r="M382" s="35"/>
      <c r="N382" s="213"/>
      <c r="O382" s="35"/>
    </row>
    <row r="383" spans="1:15" customFormat="1">
      <c r="A383" s="35">
        <v>2030</v>
      </c>
      <c r="B383" s="35" t="s">
        <v>228</v>
      </c>
      <c r="C383" s="203">
        <v>2</v>
      </c>
      <c r="D383" s="213"/>
      <c r="E383" s="213"/>
      <c r="F383" s="213"/>
      <c r="G383" s="213"/>
      <c r="H383" s="213"/>
      <c r="I383" s="35"/>
      <c r="J383" s="35"/>
      <c r="K383" s="35"/>
      <c r="L383" s="35"/>
      <c r="M383" s="35"/>
      <c r="N383" s="213"/>
      <c r="O383" s="35"/>
    </row>
    <row r="384" spans="1:15" customFormat="1">
      <c r="A384" s="35">
        <v>2030</v>
      </c>
      <c r="B384" s="35" t="s">
        <v>228</v>
      </c>
      <c r="C384" s="203">
        <v>3</v>
      </c>
      <c r="D384" s="213"/>
      <c r="E384" s="213"/>
      <c r="F384" s="213"/>
      <c r="G384" s="213"/>
      <c r="H384" s="213"/>
      <c r="I384" s="35"/>
      <c r="J384" s="35"/>
      <c r="K384" s="35"/>
      <c r="L384" s="35"/>
      <c r="M384" s="35"/>
      <c r="N384" s="213"/>
      <c r="O384" s="35"/>
    </row>
    <row r="385" spans="1:15" customFormat="1">
      <c r="A385" s="35">
        <v>2030</v>
      </c>
      <c r="B385" s="35" t="s">
        <v>228</v>
      </c>
      <c r="C385" s="203">
        <v>4</v>
      </c>
      <c r="D385" s="213"/>
      <c r="E385" s="213"/>
      <c r="F385" s="213"/>
      <c r="G385" s="213"/>
      <c r="H385" s="213"/>
      <c r="I385" s="35"/>
      <c r="J385" s="35"/>
      <c r="K385" s="35"/>
      <c r="L385" s="35"/>
      <c r="M385" s="35"/>
      <c r="N385" s="213"/>
      <c r="O385" s="35"/>
    </row>
    <row r="386" spans="1:15" customFormat="1">
      <c r="A386" s="35">
        <v>2030</v>
      </c>
      <c r="B386" s="35" t="s">
        <v>230</v>
      </c>
      <c r="C386" s="203">
        <v>1</v>
      </c>
      <c r="D386" s="213"/>
      <c r="E386" s="213"/>
      <c r="F386" s="213"/>
      <c r="G386" s="213"/>
      <c r="H386" s="213"/>
      <c r="I386" s="35"/>
      <c r="J386" s="35"/>
      <c r="K386" s="35"/>
      <c r="L386" s="35"/>
      <c r="M386" s="35"/>
      <c r="N386" s="213"/>
      <c r="O386" s="35"/>
    </row>
    <row r="387" spans="1:15" customFormat="1">
      <c r="A387" s="35">
        <v>2030</v>
      </c>
      <c r="B387" s="35" t="s">
        <v>230</v>
      </c>
      <c r="C387" s="203">
        <v>2</v>
      </c>
      <c r="D387" s="213"/>
      <c r="E387" s="213"/>
      <c r="F387" s="213"/>
      <c r="G387" s="213"/>
      <c r="H387" s="213"/>
      <c r="I387" s="35"/>
      <c r="J387" s="35"/>
      <c r="K387" s="35"/>
      <c r="L387" s="35"/>
      <c r="M387" s="35"/>
      <c r="N387" s="213"/>
      <c r="O387" s="35"/>
    </row>
    <row r="388" spans="1:15" customFormat="1">
      <c r="A388" s="35">
        <v>2030</v>
      </c>
      <c r="B388" s="35" t="s">
        <v>230</v>
      </c>
      <c r="C388" s="203">
        <v>3</v>
      </c>
      <c r="D388" s="213"/>
      <c r="E388" s="213"/>
      <c r="F388" s="213"/>
      <c r="G388" s="213"/>
      <c r="H388" s="213"/>
      <c r="I388" s="35"/>
      <c r="J388" s="35"/>
      <c r="K388" s="35"/>
      <c r="L388" s="35"/>
      <c r="M388" s="35"/>
      <c r="N388" s="213"/>
      <c r="O388" s="35"/>
    </row>
    <row r="389" spans="1:15" customFormat="1">
      <c r="A389" s="35">
        <v>2030</v>
      </c>
      <c r="B389" s="35" t="s">
        <v>230</v>
      </c>
      <c r="C389" s="203">
        <v>4</v>
      </c>
      <c r="D389" s="213"/>
      <c r="E389" s="213"/>
      <c r="F389" s="213"/>
      <c r="G389" s="213"/>
      <c r="H389" s="213"/>
      <c r="I389" s="35"/>
      <c r="J389" s="35"/>
      <c r="K389" s="35"/>
      <c r="L389" s="35"/>
      <c r="M389" s="35"/>
      <c r="N389" s="213"/>
      <c r="O389" s="35"/>
    </row>
    <row r="390" spans="1:15" customFormat="1">
      <c r="A390" s="35">
        <v>2030</v>
      </c>
      <c r="B390" s="35" t="s">
        <v>232</v>
      </c>
      <c r="C390" s="203">
        <v>1</v>
      </c>
      <c r="D390" s="213"/>
      <c r="E390" s="213"/>
      <c r="F390" s="213"/>
      <c r="G390" s="213"/>
      <c r="H390" s="213"/>
      <c r="I390" s="218"/>
      <c r="J390" s="218"/>
      <c r="K390" s="218"/>
      <c r="L390" s="218"/>
      <c r="M390" s="218"/>
      <c r="N390" s="213"/>
      <c r="O390" s="218"/>
    </row>
    <row r="391" spans="1:15" customFormat="1">
      <c r="A391" s="35">
        <v>2030</v>
      </c>
      <c r="B391" s="35" t="s">
        <v>232</v>
      </c>
      <c r="C391" s="203">
        <v>2</v>
      </c>
      <c r="D391" s="213"/>
      <c r="E391" s="213"/>
      <c r="F391" s="213"/>
      <c r="G391" s="213"/>
      <c r="H391" s="213"/>
      <c r="I391" s="218"/>
      <c r="J391" s="218"/>
      <c r="K391" s="218"/>
      <c r="L391" s="218"/>
      <c r="M391" s="218"/>
      <c r="N391" s="213"/>
      <c r="O391" s="218"/>
    </row>
    <row r="392" spans="1:15" customFormat="1">
      <c r="A392" s="35">
        <v>2030</v>
      </c>
      <c r="B392" s="35" t="s">
        <v>232</v>
      </c>
      <c r="C392" s="203">
        <v>3</v>
      </c>
      <c r="D392" s="213"/>
      <c r="E392" s="213"/>
      <c r="F392" s="213"/>
      <c r="G392" s="213"/>
      <c r="H392" s="213"/>
      <c r="I392" s="218"/>
      <c r="J392" s="218"/>
      <c r="K392" s="218"/>
      <c r="L392" s="218"/>
      <c r="M392" s="218"/>
      <c r="N392" s="213"/>
      <c r="O392" s="218"/>
    </row>
    <row r="393" spans="1:15" customFormat="1">
      <c r="A393" s="35">
        <v>2030</v>
      </c>
      <c r="B393" s="35" t="s">
        <v>232</v>
      </c>
      <c r="C393" s="203">
        <v>4</v>
      </c>
      <c r="D393" s="213"/>
      <c r="E393" s="213"/>
      <c r="F393" s="213"/>
      <c r="G393" s="213"/>
      <c r="H393" s="213"/>
      <c r="I393" s="218"/>
      <c r="J393" s="218"/>
      <c r="K393" s="218"/>
      <c r="L393" s="218"/>
      <c r="M393" s="218"/>
      <c r="N393" s="213"/>
      <c r="O393" s="218"/>
    </row>
    <row r="394" spans="1:15" customFormat="1">
      <c r="A394" s="35">
        <v>2030</v>
      </c>
      <c r="B394" s="35" t="s">
        <v>234</v>
      </c>
      <c r="C394" s="203">
        <v>1</v>
      </c>
      <c r="D394" s="213"/>
      <c r="E394" s="213"/>
      <c r="F394" s="213"/>
      <c r="G394" s="213"/>
      <c r="H394" s="213"/>
      <c r="I394" s="35"/>
      <c r="J394" s="35"/>
      <c r="K394" s="35"/>
      <c r="L394" s="35"/>
      <c r="M394" s="35"/>
      <c r="N394" s="213"/>
      <c r="O394" s="35"/>
    </row>
    <row r="395" spans="1:15" customFormat="1">
      <c r="A395" s="35">
        <v>2030</v>
      </c>
      <c r="B395" s="35" t="s">
        <v>234</v>
      </c>
      <c r="C395" s="203">
        <v>2</v>
      </c>
      <c r="D395" s="213"/>
      <c r="E395" s="213"/>
      <c r="F395" s="213"/>
      <c r="G395" s="213"/>
      <c r="H395" s="213"/>
      <c r="I395" s="35"/>
      <c r="J395" s="35"/>
      <c r="K395" s="35"/>
      <c r="L395" s="35"/>
      <c r="M395" s="35"/>
      <c r="N395" s="213"/>
      <c r="O395" s="35"/>
    </row>
    <row r="396" spans="1:15" customFormat="1">
      <c r="A396" s="35">
        <v>2030</v>
      </c>
      <c r="B396" s="35" t="s">
        <v>234</v>
      </c>
      <c r="C396" s="203">
        <v>3</v>
      </c>
      <c r="D396" s="213"/>
      <c r="E396" s="213"/>
      <c r="F396" s="213"/>
      <c r="G396" s="213"/>
      <c r="H396" s="213"/>
      <c r="I396" s="35"/>
      <c r="J396" s="35"/>
      <c r="K396" s="35"/>
      <c r="L396" s="35"/>
      <c r="M396" s="35"/>
      <c r="N396" s="213"/>
      <c r="O396" s="35"/>
    </row>
    <row r="397" spans="1:15" customFormat="1">
      <c r="A397" s="35">
        <v>2030</v>
      </c>
      <c r="B397" s="35" t="s">
        <v>234</v>
      </c>
      <c r="C397" s="203">
        <v>4</v>
      </c>
      <c r="D397" s="213"/>
      <c r="E397" s="213"/>
      <c r="F397" s="213"/>
      <c r="G397" s="213"/>
      <c r="H397" s="213"/>
      <c r="I397" s="35"/>
      <c r="J397" s="35"/>
      <c r="K397" s="35"/>
      <c r="L397" s="35"/>
      <c r="M397" s="35"/>
      <c r="N397" s="213"/>
      <c r="O397" s="35"/>
    </row>
    <row r="398" spans="1:15" customFormat="1">
      <c r="A398" s="35">
        <v>2030</v>
      </c>
      <c r="B398" s="35" t="s">
        <v>235</v>
      </c>
      <c r="C398" s="203">
        <v>1</v>
      </c>
      <c r="D398" s="213"/>
      <c r="E398" s="213"/>
      <c r="F398" s="213"/>
      <c r="G398" s="213"/>
      <c r="H398" s="213"/>
      <c r="I398" s="35"/>
      <c r="J398" s="35"/>
      <c r="K398" s="35"/>
      <c r="L398" s="35"/>
      <c r="M398" s="35"/>
      <c r="N398" s="213"/>
      <c r="O398" s="35"/>
    </row>
    <row r="399" spans="1:15" customFormat="1">
      <c r="A399" s="35">
        <v>2030</v>
      </c>
      <c r="B399" s="35" t="s">
        <v>235</v>
      </c>
      <c r="C399" s="203">
        <v>2</v>
      </c>
      <c r="D399" s="213"/>
      <c r="E399" s="213"/>
      <c r="F399" s="213"/>
      <c r="G399" s="213"/>
      <c r="H399" s="213"/>
      <c r="I399" s="35"/>
      <c r="J399" s="35"/>
      <c r="K399" s="35"/>
      <c r="L399" s="35"/>
      <c r="M399" s="35"/>
      <c r="N399" s="213"/>
      <c r="O399" s="35"/>
    </row>
    <row r="400" spans="1:15" customFormat="1">
      <c r="A400" s="35">
        <v>2030</v>
      </c>
      <c r="B400" s="35" t="s">
        <v>235</v>
      </c>
      <c r="C400" s="203">
        <v>3</v>
      </c>
      <c r="D400" s="213"/>
      <c r="E400" s="213"/>
      <c r="F400" s="213"/>
      <c r="G400" s="213"/>
      <c r="H400" s="213"/>
      <c r="I400" s="35"/>
      <c r="J400" s="35"/>
      <c r="K400" s="35"/>
      <c r="L400" s="35"/>
      <c r="M400" s="35"/>
      <c r="N400" s="213"/>
      <c r="O400" s="35"/>
    </row>
    <row r="401" spans="1:15" customFormat="1">
      <c r="A401" s="35">
        <v>2030</v>
      </c>
      <c r="B401" s="35" t="s">
        <v>235</v>
      </c>
      <c r="C401" s="203">
        <v>4</v>
      </c>
      <c r="D401" s="213"/>
      <c r="E401" s="213"/>
      <c r="F401" s="213"/>
      <c r="G401" s="213"/>
      <c r="H401" s="213"/>
      <c r="I401" s="35"/>
      <c r="J401" s="35"/>
      <c r="K401" s="35"/>
      <c r="L401" s="35"/>
      <c r="M401" s="35"/>
      <c r="N401" s="213"/>
      <c r="O401" s="35"/>
    </row>
    <row r="402" spans="1:15" customFormat="1">
      <c r="A402" s="35">
        <v>2030</v>
      </c>
      <c r="B402" s="35" t="s">
        <v>142</v>
      </c>
      <c r="C402" s="203">
        <v>1</v>
      </c>
      <c r="D402" s="213"/>
      <c r="E402" s="213"/>
      <c r="F402" s="213"/>
      <c r="G402" s="213"/>
      <c r="H402" s="213"/>
      <c r="I402" s="35"/>
      <c r="J402" s="35"/>
      <c r="K402" s="35"/>
      <c r="L402" s="35"/>
      <c r="M402" s="35"/>
      <c r="N402" s="213"/>
      <c r="O402" s="35"/>
    </row>
    <row r="403" spans="1:15" customFormat="1">
      <c r="A403" s="35">
        <v>2030</v>
      </c>
      <c r="B403" s="35" t="s">
        <v>142</v>
      </c>
      <c r="C403" s="203">
        <v>2</v>
      </c>
      <c r="D403" s="213"/>
      <c r="E403" s="213"/>
      <c r="F403" s="213"/>
      <c r="G403" s="213"/>
      <c r="H403" s="213"/>
      <c r="I403" s="35"/>
      <c r="J403" s="35"/>
      <c r="K403" s="35"/>
      <c r="L403" s="35"/>
      <c r="M403" s="35"/>
      <c r="N403" s="213"/>
      <c r="O403" s="35"/>
    </row>
    <row r="404" spans="1:15" customFormat="1">
      <c r="A404" s="35">
        <v>2030</v>
      </c>
      <c r="B404" s="35" t="s">
        <v>142</v>
      </c>
      <c r="C404" s="203">
        <v>3</v>
      </c>
      <c r="D404" s="213"/>
      <c r="E404" s="213"/>
      <c r="F404" s="213"/>
      <c r="G404" s="213"/>
      <c r="H404" s="213"/>
      <c r="I404" s="35"/>
      <c r="J404" s="35"/>
      <c r="K404" s="35"/>
      <c r="L404" s="35"/>
      <c r="M404" s="35"/>
      <c r="N404" s="213"/>
      <c r="O404" s="35"/>
    </row>
    <row r="405" spans="1:15" customFormat="1">
      <c r="A405" s="35">
        <v>2030</v>
      </c>
      <c r="B405" s="35" t="s">
        <v>142</v>
      </c>
      <c r="C405" s="203">
        <v>4</v>
      </c>
      <c r="D405" s="213"/>
      <c r="E405" s="213"/>
      <c r="F405" s="213"/>
      <c r="G405" s="213"/>
      <c r="H405" s="213"/>
      <c r="I405" s="35"/>
      <c r="J405" s="35"/>
      <c r="K405" s="35"/>
      <c r="L405" s="35"/>
      <c r="M405" s="35"/>
      <c r="N405" s="213"/>
      <c r="O405" s="35"/>
    </row>
    <row r="406" spans="1:15" customFormat="1">
      <c r="A406" s="35">
        <v>2030</v>
      </c>
      <c r="B406" s="35" t="s">
        <v>236</v>
      </c>
      <c r="C406" s="203">
        <v>1</v>
      </c>
      <c r="D406" s="213"/>
      <c r="E406" s="213"/>
      <c r="F406" s="213"/>
      <c r="G406" s="213"/>
      <c r="H406" s="213"/>
      <c r="I406" s="35"/>
      <c r="J406" s="35"/>
      <c r="K406" s="35"/>
      <c r="L406" s="35"/>
      <c r="M406" s="35"/>
      <c r="N406" s="213"/>
      <c r="O406" s="35"/>
    </row>
    <row r="407" spans="1:15" customFormat="1">
      <c r="A407" s="35">
        <v>2030</v>
      </c>
      <c r="B407" s="35" t="s">
        <v>236</v>
      </c>
      <c r="C407" s="203">
        <v>2</v>
      </c>
      <c r="D407" s="213"/>
      <c r="E407" s="213"/>
      <c r="F407" s="213"/>
      <c r="G407" s="213"/>
      <c r="H407" s="213"/>
      <c r="I407" s="35"/>
      <c r="J407" s="35"/>
      <c r="K407" s="35"/>
      <c r="L407" s="35"/>
      <c r="M407" s="35"/>
      <c r="N407" s="213"/>
      <c r="O407" s="35"/>
    </row>
    <row r="408" spans="1:15" customFormat="1">
      <c r="A408" s="35">
        <v>2030</v>
      </c>
      <c r="B408" s="35" t="s">
        <v>236</v>
      </c>
      <c r="C408" s="203">
        <v>3</v>
      </c>
      <c r="D408" s="213"/>
      <c r="E408" s="213"/>
      <c r="F408" s="213"/>
      <c r="G408" s="213"/>
      <c r="H408" s="213"/>
      <c r="I408" s="35"/>
      <c r="J408" s="35"/>
      <c r="K408" s="35"/>
      <c r="L408" s="35"/>
      <c r="M408" s="35"/>
      <c r="N408" s="213"/>
      <c r="O408" s="35"/>
    </row>
    <row r="409" spans="1:15" customFormat="1">
      <c r="A409" s="35">
        <v>2030</v>
      </c>
      <c r="B409" s="35" t="s">
        <v>236</v>
      </c>
      <c r="C409" s="203">
        <v>4</v>
      </c>
      <c r="D409" s="213"/>
      <c r="E409" s="213"/>
      <c r="F409" s="213"/>
      <c r="G409" s="213"/>
      <c r="H409" s="213"/>
      <c r="I409" s="35"/>
      <c r="J409" s="35"/>
      <c r="K409" s="35"/>
      <c r="L409" s="35"/>
      <c r="M409" s="35"/>
      <c r="N409" s="213"/>
      <c r="O409" s="35"/>
    </row>
    <row r="410" spans="1:15" customFormat="1">
      <c r="A410" s="35">
        <v>2030</v>
      </c>
      <c r="B410" s="35" t="s">
        <v>239</v>
      </c>
      <c r="C410" s="203">
        <v>1</v>
      </c>
      <c r="D410" s="213"/>
      <c r="E410" s="213"/>
      <c r="F410" s="213"/>
      <c r="G410" s="213"/>
      <c r="H410" s="213"/>
      <c r="I410" s="35"/>
      <c r="J410" s="35"/>
      <c r="K410" s="35"/>
      <c r="L410" s="35"/>
      <c r="M410" s="35"/>
      <c r="N410" s="213"/>
      <c r="O410" s="35"/>
    </row>
    <row r="411" spans="1:15" customFormat="1">
      <c r="A411" s="35">
        <v>2030</v>
      </c>
      <c r="B411" s="35" t="s">
        <v>239</v>
      </c>
      <c r="C411" s="203">
        <v>2</v>
      </c>
      <c r="D411" s="213"/>
      <c r="E411" s="213"/>
      <c r="F411" s="213"/>
      <c r="G411" s="213"/>
      <c r="H411" s="213"/>
      <c r="I411" s="35"/>
      <c r="J411" s="35"/>
      <c r="K411" s="35"/>
      <c r="L411" s="35"/>
      <c r="M411" s="35"/>
      <c r="N411" s="213"/>
      <c r="O411" s="35"/>
    </row>
    <row r="412" spans="1:15" customFormat="1">
      <c r="A412" s="35">
        <v>2030</v>
      </c>
      <c r="B412" s="35" t="s">
        <v>239</v>
      </c>
      <c r="C412" s="203">
        <v>3</v>
      </c>
      <c r="D412" s="213"/>
      <c r="E412" s="213"/>
      <c r="F412" s="213"/>
      <c r="G412" s="213"/>
      <c r="H412" s="213"/>
      <c r="I412" s="35"/>
      <c r="J412" s="35"/>
      <c r="K412" s="35"/>
      <c r="L412" s="35"/>
      <c r="M412" s="35"/>
      <c r="N412" s="213"/>
      <c r="O412" s="35"/>
    </row>
    <row r="413" spans="1:15" customFormat="1">
      <c r="A413" s="35">
        <v>2030</v>
      </c>
      <c r="B413" s="35" t="s">
        <v>239</v>
      </c>
      <c r="C413" s="203">
        <v>4</v>
      </c>
      <c r="D413" s="213"/>
      <c r="E413" s="213"/>
      <c r="F413" s="213"/>
      <c r="G413" s="213"/>
      <c r="H413" s="213"/>
      <c r="I413" s="35"/>
      <c r="J413" s="35"/>
      <c r="K413" s="35"/>
      <c r="L413" s="35"/>
      <c r="M413" s="35"/>
      <c r="N413" s="213"/>
      <c r="O413" s="35"/>
    </row>
    <row r="414" spans="1:15" customFormat="1">
      <c r="A414" s="35">
        <v>2030</v>
      </c>
      <c r="B414" s="35" t="s">
        <v>243</v>
      </c>
      <c r="C414" s="203">
        <v>1</v>
      </c>
      <c r="D414" s="213"/>
      <c r="E414" s="213"/>
      <c r="F414" s="213"/>
      <c r="G414" s="213"/>
      <c r="H414" s="213"/>
      <c r="I414" s="35"/>
      <c r="J414" s="35"/>
      <c r="K414" s="35"/>
      <c r="L414" s="35"/>
      <c r="M414" s="35"/>
      <c r="N414" s="213"/>
      <c r="O414" s="35"/>
    </row>
    <row r="415" spans="1:15" customFormat="1">
      <c r="A415" s="35">
        <v>2030</v>
      </c>
      <c r="B415" s="35" t="s">
        <v>243</v>
      </c>
      <c r="C415" s="203">
        <v>2</v>
      </c>
      <c r="D415" s="213"/>
      <c r="E415" s="213"/>
      <c r="F415" s="213"/>
      <c r="G415" s="213"/>
      <c r="H415" s="213"/>
      <c r="I415" s="35"/>
      <c r="J415" s="35"/>
      <c r="K415" s="35"/>
      <c r="L415" s="35"/>
      <c r="M415" s="35"/>
      <c r="N415" s="213"/>
      <c r="O415" s="35"/>
    </row>
    <row r="416" spans="1:15" customFormat="1">
      <c r="A416" s="35">
        <v>2030</v>
      </c>
      <c r="B416" s="35" t="s">
        <v>243</v>
      </c>
      <c r="C416" s="203">
        <v>3</v>
      </c>
      <c r="D416" s="213"/>
      <c r="E416" s="213"/>
      <c r="F416" s="213"/>
      <c r="G416" s="213"/>
      <c r="H416" s="213"/>
      <c r="I416" s="35"/>
      <c r="J416" s="35"/>
      <c r="K416" s="35"/>
      <c r="L416" s="35"/>
      <c r="M416" s="35"/>
      <c r="N416" s="213"/>
      <c r="O416" s="35"/>
    </row>
    <row r="417" spans="1:15" customFormat="1">
      <c r="A417" s="35">
        <v>2030</v>
      </c>
      <c r="B417" s="35" t="s">
        <v>243</v>
      </c>
      <c r="C417" s="203">
        <v>4</v>
      </c>
      <c r="D417" s="213"/>
      <c r="E417" s="213"/>
      <c r="F417" s="213"/>
      <c r="G417" s="213"/>
      <c r="H417" s="213"/>
      <c r="I417" s="35"/>
      <c r="J417" s="35"/>
      <c r="K417" s="35"/>
      <c r="L417" s="35"/>
      <c r="M417" s="35"/>
      <c r="N417" s="213"/>
      <c r="O417" s="35"/>
    </row>
    <row r="418" spans="1:15" customFormat="1">
      <c r="A418" s="35">
        <v>2030</v>
      </c>
      <c r="B418" s="35" t="s">
        <v>244</v>
      </c>
      <c r="C418" s="203">
        <v>1</v>
      </c>
      <c r="D418" s="213"/>
      <c r="E418" s="213"/>
      <c r="F418" s="213"/>
      <c r="G418" s="213"/>
      <c r="H418" s="213"/>
      <c r="I418" s="35"/>
      <c r="J418" s="35"/>
      <c r="K418" s="35"/>
      <c r="L418" s="35"/>
      <c r="M418" s="35"/>
      <c r="N418" s="213"/>
      <c r="O418" s="35"/>
    </row>
    <row r="419" spans="1:15" customFormat="1">
      <c r="A419" s="35">
        <v>2030</v>
      </c>
      <c r="B419" s="35" t="s">
        <v>244</v>
      </c>
      <c r="C419" s="203">
        <v>2</v>
      </c>
      <c r="D419" s="213"/>
      <c r="E419" s="213"/>
      <c r="F419" s="213"/>
      <c r="G419" s="213"/>
      <c r="H419" s="213"/>
      <c r="I419" s="35"/>
      <c r="J419" s="35"/>
      <c r="K419" s="35"/>
      <c r="L419" s="35"/>
      <c r="M419" s="35"/>
      <c r="N419" s="213"/>
      <c r="O419" s="35"/>
    </row>
    <row r="420" spans="1:15" customFormat="1">
      <c r="A420" s="35">
        <v>2030</v>
      </c>
      <c r="B420" s="35" t="s">
        <v>244</v>
      </c>
      <c r="C420" s="203">
        <v>3</v>
      </c>
      <c r="D420" s="213"/>
      <c r="E420" s="213"/>
      <c r="F420" s="213"/>
      <c r="G420" s="213"/>
      <c r="H420" s="213"/>
      <c r="I420" s="35"/>
      <c r="J420" s="35"/>
      <c r="K420" s="35"/>
      <c r="L420" s="35"/>
      <c r="M420" s="35"/>
      <c r="N420" s="213"/>
      <c r="O420" s="35"/>
    </row>
    <row r="421" spans="1:15" customFormat="1">
      <c r="A421" s="35">
        <v>2030</v>
      </c>
      <c r="B421" s="35" t="s">
        <v>244</v>
      </c>
      <c r="C421" s="203">
        <v>4</v>
      </c>
      <c r="D421" s="213"/>
      <c r="E421" s="213"/>
      <c r="F421" s="213"/>
      <c r="G421" s="213"/>
      <c r="H421" s="213"/>
      <c r="I421" s="35"/>
      <c r="J421" s="35"/>
      <c r="K421" s="35"/>
      <c r="L421" s="35"/>
      <c r="M421" s="35"/>
      <c r="N421" s="213"/>
      <c r="O421" s="35"/>
    </row>
    <row r="422" spans="1:15" customFormat="1">
      <c r="A422" s="35">
        <v>2030</v>
      </c>
      <c r="B422" s="35" t="s">
        <v>245</v>
      </c>
      <c r="C422" s="203">
        <v>1</v>
      </c>
      <c r="D422" s="213"/>
      <c r="E422" s="213"/>
      <c r="F422" s="213"/>
      <c r="G422" s="213"/>
      <c r="H422" s="213"/>
      <c r="I422" s="35"/>
      <c r="J422" s="35"/>
      <c r="K422" s="35"/>
      <c r="L422" s="35"/>
      <c r="M422" s="35"/>
      <c r="N422" s="213"/>
      <c r="O422" s="35"/>
    </row>
    <row r="423" spans="1:15" customFormat="1">
      <c r="A423" s="35">
        <v>2030</v>
      </c>
      <c r="B423" s="35" t="s">
        <v>245</v>
      </c>
      <c r="C423" s="203">
        <v>2</v>
      </c>
      <c r="D423" s="213"/>
      <c r="E423" s="213"/>
      <c r="F423" s="213"/>
      <c r="G423" s="213"/>
      <c r="H423" s="213"/>
      <c r="I423" s="35"/>
      <c r="J423" s="35"/>
      <c r="K423" s="35"/>
      <c r="L423" s="35"/>
      <c r="M423" s="35"/>
      <c r="N423" s="213"/>
      <c r="O423" s="35"/>
    </row>
    <row r="424" spans="1:15" customFormat="1">
      <c r="A424" s="35">
        <v>2030</v>
      </c>
      <c r="B424" s="35" t="s">
        <v>245</v>
      </c>
      <c r="C424" s="203">
        <v>3</v>
      </c>
      <c r="D424" s="213"/>
      <c r="E424" s="213"/>
      <c r="F424" s="213"/>
      <c r="G424" s="213"/>
      <c r="H424" s="213"/>
      <c r="I424" s="35"/>
      <c r="J424" s="35"/>
      <c r="K424" s="35"/>
      <c r="L424" s="35"/>
      <c r="M424" s="35"/>
      <c r="N424" s="213"/>
      <c r="O424" s="35"/>
    </row>
    <row r="425" spans="1:15" customFormat="1">
      <c r="A425" s="35">
        <v>2030</v>
      </c>
      <c r="B425" s="35" t="s">
        <v>245</v>
      </c>
      <c r="C425" s="203">
        <v>4</v>
      </c>
      <c r="D425" s="213"/>
      <c r="E425" s="213"/>
      <c r="F425" s="213"/>
      <c r="G425" s="213"/>
      <c r="H425" s="213"/>
      <c r="I425" s="35"/>
      <c r="J425" s="35"/>
      <c r="K425" s="35"/>
      <c r="L425" s="35"/>
      <c r="M425" s="35"/>
      <c r="N425" s="213"/>
      <c r="O425" s="35"/>
    </row>
    <row r="426" spans="1:15" customFormat="1">
      <c r="A426" s="35">
        <v>2030</v>
      </c>
      <c r="B426" s="35" t="s">
        <v>246</v>
      </c>
      <c r="C426" s="203">
        <v>1</v>
      </c>
      <c r="D426" s="213"/>
      <c r="E426" s="213"/>
      <c r="F426" s="213"/>
      <c r="G426" s="213"/>
      <c r="H426" s="213"/>
      <c r="I426" s="35"/>
      <c r="J426" s="35"/>
      <c r="K426" s="35"/>
      <c r="L426" s="35"/>
      <c r="M426" s="35"/>
      <c r="N426" s="213"/>
      <c r="O426" s="35"/>
    </row>
    <row r="427" spans="1:15" customFormat="1">
      <c r="A427" s="35">
        <v>2030</v>
      </c>
      <c r="B427" s="35" t="s">
        <v>246</v>
      </c>
      <c r="C427" s="203">
        <v>2</v>
      </c>
      <c r="D427" s="213"/>
      <c r="E427" s="213"/>
      <c r="F427" s="213"/>
      <c r="G427" s="213"/>
      <c r="H427" s="213"/>
      <c r="I427" s="35"/>
      <c r="J427" s="35"/>
      <c r="K427" s="35"/>
      <c r="L427" s="35"/>
      <c r="M427" s="35"/>
      <c r="N427" s="213"/>
      <c r="O427" s="35"/>
    </row>
    <row r="428" spans="1:15" customFormat="1">
      <c r="A428" s="35">
        <v>2030</v>
      </c>
      <c r="B428" s="35" t="s">
        <v>246</v>
      </c>
      <c r="C428" s="203">
        <v>3</v>
      </c>
      <c r="D428" s="213"/>
      <c r="E428" s="213"/>
      <c r="F428" s="213"/>
      <c r="G428" s="213"/>
      <c r="H428" s="213"/>
      <c r="I428" s="35"/>
      <c r="J428" s="35"/>
      <c r="K428" s="35"/>
      <c r="L428" s="35"/>
      <c r="M428" s="35"/>
      <c r="N428" s="213"/>
      <c r="O428" s="35"/>
    </row>
    <row r="429" spans="1:15" customFormat="1">
      <c r="A429" s="35">
        <v>2030</v>
      </c>
      <c r="B429" s="35" t="s">
        <v>246</v>
      </c>
      <c r="C429" s="203">
        <v>4</v>
      </c>
      <c r="D429" s="213"/>
      <c r="E429" s="213"/>
      <c r="F429" s="213"/>
      <c r="G429" s="213"/>
      <c r="H429" s="213"/>
      <c r="I429" s="35"/>
      <c r="J429" s="35"/>
      <c r="K429" s="35"/>
      <c r="L429" s="35"/>
      <c r="M429" s="35"/>
      <c r="N429" s="213"/>
      <c r="O429" s="35"/>
    </row>
    <row r="430" spans="1:15" customFormat="1">
      <c r="A430" s="35">
        <v>2030</v>
      </c>
      <c r="B430" s="35" t="s">
        <v>143</v>
      </c>
      <c r="C430" s="203">
        <v>1</v>
      </c>
      <c r="D430" s="213"/>
      <c r="E430" s="213"/>
      <c r="F430" s="213"/>
      <c r="G430" s="213"/>
      <c r="H430" s="213"/>
      <c r="I430" s="218"/>
      <c r="J430" s="218"/>
      <c r="K430" s="218"/>
      <c r="L430" s="218"/>
      <c r="M430" s="218"/>
      <c r="N430" s="213"/>
      <c r="O430" s="218"/>
    </row>
    <row r="431" spans="1:15" customFormat="1">
      <c r="A431" s="35">
        <v>2030</v>
      </c>
      <c r="B431" s="35" t="s">
        <v>143</v>
      </c>
      <c r="C431" s="203">
        <v>2</v>
      </c>
      <c r="D431" s="213"/>
      <c r="E431" s="213"/>
      <c r="F431" s="213"/>
      <c r="G431" s="213"/>
      <c r="H431" s="213"/>
      <c r="I431" s="218"/>
      <c r="J431" s="218"/>
      <c r="K431" s="218"/>
      <c r="L431" s="218"/>
      <c r="M431" s="218"/>
      <c r="N431" s="213"/>
      <c r="O431" s="218"/>
    </row>
    <row r="432" spans="1:15" customFormat="1">
      <c r="A432" s="35">
        <v>2030</v>
      </c>
      <c r="B432" s="35" t="s">
        <v>143</v>
      </c>
      <c r="C432" s="203">
        <v>3</v>
      </c>
      <c r="D432" s="213"/>
      <c r="E432" s="213"/>
      <c r="F432" s="213"/>
      <c r="G432" s="213"/>
      <c r="H432" s="213"/>
      <c r="I432" s="218"/>
      <c r="J432" s="218"/>
      <c r="K432" s="218"/>
      <c r="L432" s="218"/>
      <c r="M432" s="218"/>
      <c r="N432" s="213"/>
      <c r="O432" s="218"/>
    </row>
    <row r="433" spans="1:15" customFormat="1">
      <c r="A433" s="35">
        <v>2030</v>
      </c>
      <c r="B433" s="35" t="s">
        <v>143</v>
      </c>
      <c r="C433" s="203">
        <v>4</v>
      </c>
      <c r="D433" s="213"/>
      <c r="E433" s="213"/>
      <c r="F433" s="213"/>
      <c r="G433" s="213"/>
      <c r="H433" s="213"/>
      <c r="I433" s="218"/>
      <c r="J433" s="218"/>
      <c r="K433" s="218"/>
      <c r="L433" s="218"/>
      <c r="M433" s="218"/>
      <c r="N433" s="213"/>
      <c r="O433" s="218"/>
    </row>
    <row r="434" spans="1:15" customFormat="1">
      <c r="A434" s="35">
        <v>2030</v>
      </c>
      <c r="B434" s="35" t="s">
        <v>248</v>
      </c>
      <c r="C434" s="203">
        <v>1</v>
      </c>
      <c r="D434" s="213"/>
      <c r="E434" s="213"/>
      <c r="F434" s="213"/>
      <c r="G434" s="213"/>
      <c r="H434" s="213"/>
      <c r="I434" s="35"/>
      <c r="J434" s="35"/>
      <c r="K434" s="35"/>
      <c r="L434" s="35"/>
      <c r="M434" s="35"/>
      <c r="N434" s="213"/>
      <c r="O434" s="35"/>
    </row>
    <row r="435" spans="1:15" customFormat="1">
      <c r="A435" s="35">
        <v>2030</v>
      </c>
      <c r="B435" s="35" t="s">
        <v>248</v>
      </c>
      <c r="C435" s="203">
        <v>2</v>
      </c>
      <c r="D435" s="213"/>
      <c r="E435" s="213"/>
      <c r="F435" s="213"/>
      <c r="G435" s="213"/>
      <c r="H435" s="213"/>
      <c r="I435" s="35"/>
      <c r="J435" s="35"/>
      <c r="K435" s="35"/>
      <c r="L435" s="35"/>
      <c r="M435" s="35"/>
      <c r="N435" s="213"/>
      <c r="O435" s="35"/>
    </row>
    <row r="436" spans="1:15" customFormat="1">
      <c r="A436" s="35">
        <v>2030</v>
      </c>
      <c r="B436" s="35" t="s">
        <v>248</v>
      </c>
      <c r="C436" s="203">
        <v>3</v>
      </c>
      <c r="D436" s="213"/>
      <c r="E436" s="213"/>
      <c r="F436" s="213"/>
      <c r="G436" s="213"/>
      <c r="H436" s="213"/>
      <c r="I436" s="35"/>
      <c r="J436" s="35"/>
      <c r="K436" s="35"/>
      <c r="L436" s="35"/>
      <c r="M436" s="35"/>
      <c r="N436" s="213"/>
      <c r="O436" s="35"/>
    </row>
    <row r="437" spans="1:15" customFormat="1">
      <c r="A437" s="35">
        <v>2030</v>
      </c>
      <c r="B437" s="35" t="s">
        <v>248</v>
      </c>
      <c r="C437" s="203">
        <v>4</v>
      </c>
      <c r="D437" s="213"/>
      <c r="E437" s="213"/>
      <c r="F437" s="213"/>
      <c r="G437" s="213"/>
      <c r="H437" s="213"/>
      <c r="I437" s="35"/>
      <c r="J437" s="35"/>
      <c r="K437" s="35"/>
      <c r="L437" s="35"/>
      <c r="M437" s="35"/>
      <c r="N437" s="213"/>
      <c r="O437" s="35"/>
    </row>
    <row r="438" spans="1:15" customFormat="1">
      <c r="A438" s="35">
        <v>2030</v>
      </c>
      <c r="B438" s="35" t="s">
        <v>249</v>
      </c>
      <c r="C438" s="203">
        <v>1</v>
      </c>
      <c r="D438" s="213"/>
      <c r="E438" s="213"/>
      <c r="F438" s="213"/>
      <c r="G438" s="213"/>
      <c r="H438" s="213"/>
      <c r="I438" s="35"/>
      <c r="J438" s="35"/>
      <c r="K438" s="35"/>
      <c r="L438" s="35"/>
      <c r="M438" s="35"/>
      <c r="N438" s="213"/>
      <c r="O438" s="35"/>
    </row>
    <row r="439" spans="1:15" customFormat="1">
      <c r="A439" s="35">
        <v>2030</v>
      </c>
      <c r="B439" s="35" t="s">
        <v>249</v>
      </c>
      <c r="C439" s="203">
        <v>2</v>
      </c>
      <c r="D439" s="213"/>
      <c r="E439" s="213"/>
      <c r="F439" s="213"/>
      <c r="G439" s="213"/>
      <c r="H439" s="213"/>
      <c r="I439" s="35"/>
      <c r="J439" s="35"/>
      <c r="K439" s="35"/>
      <c r="L439" s="35"/>
      <c r="M439" s="35"/>
      <c r="N439" s="213"/>
      <c r="O439" s="35"/>
    </row>
    <row r="440" spans="1:15" customFormat="1">
      <c r="A440" s="35">
        <v>2030</v>
      </c>
      <c r="B440" s="35" t="s">
        <v>249</v>
      </c>
      <c r="C440" s="203">
        <v>3</v>
      </c>
      <c r="D440" s="213"/>
      <c r="E440" s="213"/>
      <c r="F440" s="213"/>
      <c r="G440" s="213"/>
      <c r="H440" s="213"/>
      <c r="I440" s="35"/>
      <c r="J440" s="35"/>
      <c r="K440" s="35"/>
      <c r="L440" s="35"/>
      <c r="M440" s="35"/>
      <c r="N440" s="213"/>
      <c r="O440" s="35"/>
    </row>
    <row r="441" spans="1:15" customFormat="1">
      <c r="A441" s="35">
        <v>2030</v>
      </c>
      <c r="B441" s="35" t="s">
        <v>249</v>
      </c>
      <c r="C441" s="203">
        <v>4</v>
      </c>
      <c r="D441" s="213"/>
      <c r="E441" s="213"/>
      <c r="F441" s="213"/>
      <c r="G441" s="213"/>
      <c r="H441" s="213"/>
      <c r="I441" s="35"/>
      <c r="J441" s="35"/>
      <c r="K441" s="35"/>
      <c r="L441" s="35"/>
      <c r="M441" s="35"/>
      <c r="N441" s="213"/>
      <c r="O441" s="35"/>
    </row>
    <row r="442" spans="1:15" customFormat="1">
      <c r="A442" s="35">
        <v>2030</v>
      </c>
      <c r="B442" s="35" t="s">
        <v>250</v>
      </c>
      <c r="C442" s="203">
        <v>1</v>
      </c>
      <c r="D442" s="213"/>
      <c r="E442" s="213"/>
      <c r="F442" s="213"/>
      <c r="G442" s="213"/>
      <c r="H442" s="213"/>
      <c r="I442" s="218"/>
      <c r="J442" s="218"/>
      <c r="K442" s="218"/>
      <c r="L442" s="218"/>
      <c r="M442" s="218"/>
      <c r="N442" s="213"/>
      <c r="O442" s="218"/>
    </row>
    <row r="443" spans="1:15" customFormat="1">
      <c r="A443" s="35">
        <v>2030</v>
      </c>
      <c r="B443" s="35" t="s">
        <v>250</v>
      </c>
      <c r="C443" s="203">
        <v>2</v>
      </c>
      <c r="D443" s="213"/>
      <c r="E443" s="213"/>
      <c r="F443" s="213"/>
      <c r="G443" s="213"/>
      <c r="H443" s="213"/>
      <c r="I443" s="218"/>
      <c r="J443" s="218"/>
      <c r="K443" s="218"/>
      <c r="L443" s="218"/>
      <c r="M443" s="218"/>
      <c r="N443" s="213"/>
      <c r="O443" s="218"/>
    </row>
    <row r="444" spans="1:15" customFormat="1">
      <c r="A444" s="35">
        <v>2030</v>
      </c>
      <c r="B444" s="35" t="s">
        <v>250</v>
      </c>
      <c r="C444" s="203">
        <v>3</v>
      </c>
      <c r="D444" s="213"/>
      <c r="E444" s="213"/>
      <c r="F444" s="213"/>
      <c r="G444" s="213"/>
      <c r="H444" s="213"/>
      <c r="I444" s="218"/>
      <c r="J444" s="218"/>
      <c r="K444" s="218"/>
      <c r="L444" s="218"/>
      <c r="M444" s="218"/>
      <c r="N444" s="213"/>
      <c r="O444" s="218"/>
    </row>
    <row r="445" spans="1:15" customFormat="1">
      <c r="A445" s="35">
        <v>2030</v>
      </c>
      <c r="B445" s="35" t="s">
        <v>250</v>
      </c>
      <c r="C445" s="203">
        <v>4</v>
      </c>
      <c r="D445" s="213"/>
      <c r="E445" s="213"/>
      <c r="F445" s="213"/>
      <c r="G445" s="213"/>
      <c r="H445" s="213"/>
      <c r="I445" s="218"/>
      <c r="J445" s="218"/>
      <c r="K445" s="218"/>
      <c r="L445" s="218"/>
      <c r="M445" s="218"/>
      <c r="N445" s="213"/>
      <c r="O445" s="218"/>
    </row>
    <row r="446" spans="1:15" customFormat="1">
      <c r="A446" s="35">
        <v>2030</v>
      </c>
      <c r="B446" s="35" t="s">
        <v>144</v>
      </c>
      <c r="C446" s="203">
        <v>1</v>
      </c>
      <c r="D446" s="213"/>
      <c r="E446" s="213"/>
      <c r="F446" s="213"/>
      <c r="G446" s="213"/>
      <c r="H446" s="213"/>
      <c r="I446" s="35"/>
      <c r="J446" s="35"/>
      <c r="K446" s="35"/>
      <c r="L446" s="35"/>
      <c r="M446" s="35"/>
      <c r="N446" s="213"/>
      <c r="O446" s="35"/>
    </row>
    <row r="447" spans="1:15" customFormat="1">
      <c r="A447" s="35">
        <v>2030</v>
      </c>
      <c r="B447" s="35" t="s">
        <v>144</v>
      </c>
      <c r="C447" s="203">
        <v>2</v>
      </c>
      <c r="D447" s="213"/>
      <c r="E447" s="213"/>
      <c r="F447" s="213"/>
      <c r="G447" s="213"/>
      <c r="H447" s="213"/>
      <c r="I447" s="35"/>
      <c r="J447" s="35"/>
      <c r="K447" s="35"/>
      <c r="L447" s="35"/>
      <c r="M447" s="35"/>
      <c r="N447" s="213"/>
      <c r="O447" s="35"/>
    </row>
    <row r="448" spans="1:15" customFormat="1">
      <c r="A448" s="35">
        <v>2030</v>
      </c>
      <c r="B448" s="35" t="s">
        <v>144</v>
      </c>
      <c r="C448" s="203">
        <v>3</v>
      </c>
      <c r="D448" s="213"/>
      <c r="E448" s="213"/>
      <c r="F448" s="213"/>
      <c r="G448" s="213"/>
      <c r="H448" s="213"/>
      <c r="I448" s="35"/>
      <c r="J448" s="35"/>
      <c r="K448" s="35"/>
      <c r="L448" s="35"/>
      <c r="M448" s="35"/>
      <c r="N448" s="213"/>
      <c r="O448" s="35"/>
    </row>
    <row r="449" spans="1:15" customFormat="1">
      <c r="A449" s="35">
        <v>2030</v>
      </c>
      <c r="B449" s="35" t="s">
        <v>144</v>
      </c>
      <c r="C449" s="203">
        <v>4</v>
      </c>
      <c r="D449" s="213"/>
      <c r="E449" s="213"/>
      <c r="F449" s="213"/>
      <c r="G449" s="213"/>
      <c r="H449" s="213"/>
      <c r="I449" s="35"/>
      <c r="J449" s="35"/>
      <c r="K449" s="35"/>
      <c r="L449" s="35"/>
      <c r="M449" s="35"/>
      <c r="N449" s="213"/>
      <c r="O449" s="35"/>
    </row>
    <row r="450" spans="1:15" customFormat="1">
      <c r="A450" s="35">
        <v>2030</v>
      </c>
      <c r="B450" s="35" t="s">
        <v>253</v>
      </c>
      <c r="C450" s="203">
        <v>1</v>
      </c>
      <c r="D450" s="213"/>
      <c r="E450" s="213"/>
      <c r="F450" s="213"/>
      <c r="G450" s="213"/>
      <c r="H450" s="213"/>
      <c r="I450" s="35"/>
      <c r="J450" s="35"/>
      <c r="K450" s="35"/>
      <c r="L450" s="35"/>
      <c r="M450" s="35"/>
      <c r="N450" s="213"/>
      <c r="O450" s="35"/>
    </row>
    <row r="451" spans="1:15" customFormat="1">
      <c r="A451" s="35">
        <v>2030</v>
      </c>
      <c r="B451" s="35" t="s">
        <v>253</v>
      </c>
      <c r="C451" s="203">
        <v>2</v>
      </c>
      <c r="D451" s="213"/>
      <c r="E451" s="213"/>
      <c r="F451" s="213"/>
      <c r="G451" s="213"/>
      <c r="H451" s="213"/>
      <c r="I451" s="35"/>
      <c r="J451" s="35"/>
      <c r="K451" s="35"/>
      <c r="L451" s="35"/>
      <c r="M451" s="35"/>
      <c r="N451" s="213"/>
      <c r="O451" s="35"/>
    </row>
    <row r="452" spans="1:15" customFormat="1">
      <c r="A452" s="35">
        <v>2030</v>
      </c>
      <c r="B452" s="35" t="s">
        <v>253</v>
      </c>
      <c r="C452" s="203">
        <v>3</v>
      </c>
      <c r="D452" s="213"/>
      <c r="E452" s="213"/>
      <c r="F452" s="213"/>
      <c r="G452" s="213"/>
      <c r="H452" s="213"/>
      <c r="I452" s="35"/>
      <c r="J452" s="35"/>
      <c r="K452" s="35"/>
      <c r="L452" s="35"/>
      <c r="M452" s="35"/>
      <c r="N452" s="213"/>
      <c r="O452" s="35"/>
    </row>
    <row r="453" spans="1:15" customFormat="1">
      <c r="A453" s="35">
        <v>2030</v>
      </c>
      <c r="B453" s="35" t="s">
        <v>253</v>
      </c>
      <c r="C453" s="203">
        <v>4</v>
      </c>
      <c r="D453" s="213"/>
      <c r="E453" s="213"/>
      <c r="F453" s="213"/>
      <c r="G453" s="213"/>
      <c r="H453" s="213"/>
      <c r="I453" s="35"/>
      <c r="J453" s="35"/>
      <c r="K453" s="35"/>
      <c r="L453" s="35"/>
      <c r="M453" s="35"/>
      <c r="N453" s="213"/>
      <c r="O453" s="35"/>
    </row>
    <row r="454" spans="1:15" customFormat="1">
      <c r="A454" s="35">
        <v>2030</v>
      </c>
      <c r="B454" s="35" t="s">
        <v>257</v>
      </c>
      <c r="C454" s="203">
        <v>1</v>
      </c>
      <c r="D454" s="213"/>
      <c r="E454" s="213"/>
      <c r="F454" s="213"/>
      <c r="G454" s="213"/>
      <c r="H454" s="213"/>
      <c r="I454" s="218"/>
      <c r="J454" s="218"/>
      <c r="K454" s="218"/>
      <c r="L454" s="218"/>
      <c r="M454" s="218"/>
      <c r="N454" s="213"/>
      <c r="O454" s="218"/>
    </row>
    <row r="455" spans="1:15" customFormat="1">
      <c r="A455" s="35">
        <v>2030</v>
      </c>
      <c r="B455" s="35" t="s">
        <v>257</v>
      </c>
      <c r="C455" s="203">
        <v>2</v>
      </c>
      <c r="D455" s="213"/>
      <c r="E455" s="213"/>
      <c r="F455" s="213"/>
      <c r="G455" s="213"/>
      <c r="H455" s="213"/>
      <c r="I455" s="218"/>
      <c r="J455" s="218"/>
      <c r="K455" s="218"/>
      <c r="L455" s="218"/>
      <c r="M455" s="218"/>
      <c r="N455" s="213"/>
      <c r="O455" s="218"/>
    </row>
    <row r="456" spans="1:15" customFormat="1">
      <c r="A456" s="35">
        <v>2030</v>
      </c>
      <c r="B456" s="35" t="s">
        <v>257</v>
      </c>
      <c r="C456" s="203">
        <v>3</v>
      </c>
      <c r="D456" s="213"/>
      <c r="E456" s="213"/>
      <c r="F456" s="213"/>
      <c r="G456" s="213"/>
      <c r="H456" s="213"/>
      <c r="I456" s="218"/>
      <c r="J456" s="218"/>
      <c r="K456" s="218"/>
      <c r="L456" s="218"/>
      <c r="M456" s="218"/>
      <c r="N456" s="213"/>
      <c r="O456" s="218"/>
    </row>
    <row r="457" spans="1:15" customFormat="1">
      <c r="A457" s="35">
        <v>2030</v>
      </c>
      <c r="B457" s="35" t="s">
        <v>257</v>
      </c>
      <c r="C457" s="203">
        <v>4</v>
      </c>
      <c r="D457" s="213"/>
      <c r="E457" s="213"/>
      <c r="F457" s="213"/>
      <c r="G457" s="213"/>
      <c r="H457" s="213"/>
      <c r="I457" s="218"/>
      <c r="J457" s="218"/>
      <c r="K457" s="218"/>
      <c r="L457" s="218"/>
      <c r="M457" s="218"/>
      <c r="N457" s="213"/>
      <c r="O457" s="218"/>
    </row>
    <row r="458" spans="1:15" customFormat="1">
      <c r="A458" s="35">
        <v>2030</v>
      </c>
      <c r="B458" s="35" t="s">
        <v>293</v>
      </c>
      <c r="C458" s="203">
        <v>1</v>
      </c>
      <c r="D458" s="213"/>
      <c r="E458" s="213"/>
      <c r="F458" s="213"/>
      <c r="G458" s="213"/>
      <c r="H458" s="213"/>
      <c r="I458" s="35"/>
      <c r="J458" s="35"/>
      <c r="K458" s="35"/>
      <c r="L458" s="35"/>
      <c r="M458" s="35"/>
      <c r="N458" s="213"/>
      <c r="O458" s="35"/>
    </row>
    <row r="459" spans="1:15" customFormat="1">
      <c r="A459" s="35">
        <v>2030</v>
      </c>
      <c r="B459" s="35" t="s">
        <v>293</v>
      </c>
      <c r="C459" s="203">
        <v>2</v>
      </c>
      <c r="D459" s="213"/>
      <c r="E459" s="213"/>
      <c r="F459" s="213"/>
      <c r="G459" s="213"/>
      <c r="H459" s="213"/>
      <c r="I459" s="35"/>
      <c r="J459" s="35"/>
      <c r="K459" s="35"/>
      <c r="L459" s="35"/>
      <c r="M459" s="35"/>
      <c r="N459" s="213"/>
      <c r="O459" s="35"/>
    </row>
    <row r="460" spans="1:15" customFormat="1">
      <c r="A460" s="35">
        <v>2030</v>
      </c>
      <c r="B460" s="35" t="s">
        <v>293</v>
      </c>
      <c r="C460" s="203">
        <v>3</v>
      </c>
      <c r="D460" s="213"/>
      <c r="E460" s="213"/>
      <c r="F460" s="213"/>
      <c r="G460" s="213"/>
      <c r="H460" s="213"/>
      <c r="I460" s="35"/>
      <c r="J460" s="35"/>
      <c r="K460" s="35"/>
      <c r="L460" s="35"/>
      <c r="M460" s="35"/>
      <c r="N460" s="213"/>
      <c r="O460" s="35"/>
    </row>
    <row r="461" spans="1:15" customFormat="1">
      <c r="A461" s="35">
        <v>2030</v>
      </c>
      <c r="B461" s="35" t="s">
        <v>293</v>
      </c>
      <c r="C461" s="203">
        <v>4</v>
      </c>
      <c r="D461" s="213"/>
      <c r="E461" s="213"/>
      <c r="F461" s="213"/>
      <c r="G461" s="213"/>
      <c r="H461" s="213"/>
      <c r="I461" s="35"/>
      <c r="J461" s="35"/>
      <c r="K461" s="35"/>
      <c r="L461" s="35"/>
      <c r="M461" s="35"/>
      <c r="N461" s="213"/>
      <c r="O461" s="35"/>
    </row>
    <row r="462" spans="1:15" customFormat="1">
      <c r="A462" s="35">
        <v>2030</v>
      </c>
      <c r="B462" s="35" t="s">
        <v>271</v>
      </c>
      <c r="C462" s="203">
        <v>1</v>
      </c>
      <c r="D462" s="213"/>
      <c r="E462" s="213"/>
      <c r="F462" s="213"/>
      <c r="G462" s="213"/>
      <c r="H462" s="213"/>
      <c r="I462" s="35"/>
      <c r="J462" s="35"/>
      <c r="K462" s="35"/>
      <c r="L462" s="35"/>
      <c r="M462" s="35"/>
      <c r="N462" s="213"/>
      <c r="O462" s="35"/>
    </row>
    <row r="463" spans="1:15" customFormat="1">
      <c r="A463" s="35">
        <v>2030</v>
      </c>
      <c r="B463" s="35" t="s">
        <v>271</v>
      </c>
      <c r="C463" s="203">
        <v>2</v>
      </c>
      <c r="D463" s="213"/>
      <c r="E463" s="213"/>
      <c r="F463" s="213"/>
      <c r="G463" s="213"/>
      <c r="H463" s="213"/>
      <c r="I463" s="35"/>
      <c r="J463" s="35"/>
      <c r="K463" s="35"/>
      <c r="L463" s="35"/>
      <c r="M463" s="35"/>
      <c r="N463" s="213"/>
      <c r="O463" s="35"/>
    </row>
    <row r="464" spans="1:15" customFormat="1">
      <c r="A464" s="35">
        <v>2030</v>
      </c>
      <c r="B464" s="35" t="s">
        <v>271</v>
      </c>
      <c r="C464" s="203">
        <v>3</v>
      </c>
      <c r="D464" s="213"/>
      <c r="E464" s="213"/>
      <c r="F464" s="213"/>
      <c r="G464" s="213"/>
      <c r="H464" s="213"/>
      <c r="I464" s="35"/>
      <c r="J464" s="35"/>
      <c r="K464" s="35"/>
      <c r="L464" s="35"/>
      <c r="M464" s="35"/>
      <c r="N464" s="213"/>
      <c r="O464" s="35"/>
    </row>
    <row r="465" spans="1:15" customFormat="1">
      <c r="A465" s="35">
        <v>2030</v>
      </c>
      <c r="B465" s="35" t="s">
        <v>271</v>
      </c>
      <c r="C465" s="203">
        <v>4</v>
      </c>
      <c r="D465" s="213"/>
      <c r="E465" s="213"/>
      <c r="F465" s="213"/>
      <c r="G465" s="213"/>
      <c r="H465" s="213"/>
      <c r="I465" s="35"/>
      <c r="J465" s="35"/>
      <c r="K465" s="35"/>
      <c r="L465" s="35"/>
      <c r="M465" s="35"/>
      <c r="N465" s="213"/>
      <c r="O465" s="35"/>
    </row>
    <row r="466" spans="1:15" customFormat="1">
      <c r="A466" s="35">
        <v>2030</v>
      </c>
      <c r="B466" s="35" t="s">
        <v>274</v>
      </c>
      <c r="C466" s="203">
        <v>1</v>
      </c>
      <c r="D466" s="213"/>
      <c r="E466" s="213"/>
      <c r="F466" s="213"/>
      <c r="G466" s="213"/>
      <c r="H466" s="213"/>
      <c r="I466" s="35"/>
      <c r="J466" s="35"/>
      <c r="K466" s="35"/>
      <c r="L466" s="35"/>
      <c r="M466" s="35"/>
      <c r="N466" s="213"/>
      <c r="O466" s="35"/>
    </row>
    <row r="467" spans="1:15" customFormat="1">
      <c r="A467" s="35">
        <v>2030</v>
      </c>
      <c r="B467" s="35" t="s">
        <v>274</v>
      </c>
      <c r="C467" s="203">
        <v>2</v>
      </c>
      <c r="D467" s="213"/>
      <c r="E467" s="213"/>
      <c r="F467" s="213"/>
      <c r="G467" s="213"/>
      <c r="H467" s="213"/>
      <c r="I467" s="35"/>
      <c r="J467" s="35"/>
      <c r="K467" s="35"/>
      <c r="L467" s="35"/>
      <c r="M467" s="35"/>
      <c r="N467" s="213"/>
      <c r="O467" s="35"/>
    </row>
    <row r="468" spans="1:15" customFormat="1">
      <c r="A468" s="35">
        <v>2030</v>
      </c>
      <c r="B468" s="35" t="s">
        <v>274</v>
      </c>
      <c r="C468" s="203">
        <v>3</v>
      </c>
      <c r="D468" s="213"/>
      <c r="E468" s="213"/>
      <c r="F468" s="213"/>
      <c r="G468" s="213"/>
      <c r="H468" s="213"/>
      <c r="I468" s="35"/>
      <c r="J468" s="35"/>
      <c r="K468" s="35"/>
      <c r="L468" s="35"/>
      <c r="M468" s="35"/>
      <c r="N468" s="213"/>
      <c r="O468" s="35"/>
    </row>
    <row r="469" spans="1:15" customFormat="1">
      <c r="A469" s="35">
        <v>2030</v>
      </c>
      <c r="B469" s="35" t="s">
        <v>274</v>
      </c>
      <c r="C469" s="203">
        <v>4</v>
      </c>
      <c r="D469" s="213"/>
      <c r="E469" s="213"/>
      <c r="F469" s="213"/>
      <c r="G469" s="213"/>
      <c r="H469" s="213"/>
      <c r="I469" s="35"/>
      <c r="J469" s="35"/>
      <c r="K469" s="35"/>
      <c r="L469" s="35"/>
      <c r="M469" s="35"/>
      <c r="N469" s="213"/>
      <c r="O469" s="35"/>
    </row>
    <row r="470" spans="1:15" customFormat="1">
      <c r="A470" s="35">
        <v>2030</v>
      </c>
      <c r="B470" s="35" t="s">
        <v>275</v>
      </c>
      <c r="C470" s="203">
        <v>1</v>
      </c>
      <c r="D470" s="213"/>
      <c r="E470" s="213"/>
      <c r="F470" s="213"/>
      <c r="G470" s="213"/>
      <c r="H470" s="213"/>
      <c r="I470" s="35"/>
      <c r="J470" s="35"/>
      <c r="K470" s="35"/>
      <c r="L470" s="35"/>
      <c r="M470" s="35"/>
      <c r="N470" s="213"/>
      <c r="O470" s="35"/>
    </row>
    <row r="471" spans="1:15" customFormat="1">
      <c r="A471" s="35">
        <v>2030</v>
      </c>
      <c r="B471" s="35" t="s">
        <v>275</v>
      </c>
      <c r="C471" s="203">
        <v>2</v>
      </c>
      <c r="D471" s="213"/>
      <c r="E471" s="213"/>
      <c r="F471" s="213"/>
      <c r="G471" s="213"/>
      <c r="H471" s="213"/>
      <c r="I471" s="35"/>
      <c r="J471" s="35"/>
      <c r="K471" s="35"/>
      <c r="L471" s="35"/>
      <c r="M471" s="35"/>
      <c r="N471" s="213"/>
      <c r="O471" s="35"/>
    </row>
    <row r="472" spans="1:15" customFormat="1">
      <c r="A472" s="35">
        <v>2030</v>
      </c>
      <c r="B472" s="35" t="s">
        <v>275</v>
      </c>
      <c r="C472" s="203">
        <v>3</v>
      </c>
      <c r="D472" s="213"/>
      <c r="E472" s="213"/>
      <c r="F472" s="213"/>
      <c r="G472" s="213"/>
      <c r="H472" s="213"/>
      <c r="I472" s="35"/>
      <c r="J472" s="35"/>
      <c r="K472" s="35"/>
      <c r="L472" s="35"/>
      <c r="M472" s="35"/>
      <c r="N472" s="213"/>
      <c r="O472" s="35"/>
    </row>
    <row r="473" spans="1:15" customFormat="1">
      <c r="A473" s="35">
        <v>2030</v>
      </c>
      <c r="B473" s="35" t="s">
        <v>275</v>
      </c>
      <c r="C473" s="203">
        <v>4</v>
      </c>
      <c r="D473" s="213"/>
      <c r="E473" s="213"/>
      <c r="F473" s="213"/>
      <c r="G473" s="213"/>
      <c r="H473" s="213"/>
      <c r="I473" s="35"/>
      <c r="J473" s="35"/>
      <c r="K473" s="35"/>
      <c r="L473" s="35"/>
      <c r="M473" s="35"/>
      <c r="N473" s="213"/>
      <c r="O473" s="35"/>
    </row>
    <row r="474" spans="1:15" customFormat="1">
      <c r="A474" s="35">
        <v>2030</v>
      </c>
      <c r="B474" s="35" t="s">
        <v>276</v>
      </c>
      <c r="C474" s="203">
        <v>1</v>
      </c>
      <c r="D474" s="213"/>
      <c r="E474" s="213"/>
      <c r="F474" s="213"/>
      <c r="G474" s="213"/>
      <c r="H474" s="213"/>
      <c r="I474" s="35"/>
      <c r="J474" s="35"/>
      <c r="K474" s="35"/>
      <c r="L474" s="35"/>
      <c r="M474" s="35"/>
      <c r="N474" s="213"/>
      <c r="O474" s="35"/>
    </row>
    <row r="475" spans="1:15" customFormat="1">
      <c r="A475" s="35">
        <v>2030</v>
      </c>
      <c r="B475" s="35" t="s">
        <v>276</v>
      </c>
      <c r="C475" s="203">
        <v>2</v>
      </c>
      <c r="D475" s="213"/>
      <c r="E475" s="213"/>
      <c r="F475" s="213"/>
      <c r="G475" s="213"/>
      <c r="H475" s="213"/>
      <c r="I475" s="35"/>
      <c r="J475" s="35"/>
      <c r="K475" s="35"/>
      <c r="L475" s="35"/>
      <c r="M475" s="35"/>
      <c r="N475" s="213"/>
      <c r="O475" s="35"/>
    </row>
    <row r="476" spans="1:15" customFormat="1">
      <c r="A476" s="35">
        <v>2030</v>
      </c>
      <c r="B476" s="35" t="s">
        <v>276</v>
      </c>
      <c r="C476" s="203">
        <v>3</v>
      </c>
      <c r="D476" s="213"/>
      <c r="E476" s="213"/>
      <c r="F476" s="213"/>
      <c r="G476" s="213"/>
      <c r="H476" s="213"/>
      <c r="I476" s="35"/>
      <c r="J476" s="35"/>
      <c r="K476" s="35"/>
      <c r="L476" s="35"/>
      <c r="M476" s="35"/>
      <c r="N476" s="213"/>
      <c r="O476" s="35"/>
    </row>
    <row r="477" spans="1:15" customFormat="1">
      <c r="A477" s="35">
        <v>2030</v>
      </c>
      <c r="B477" s="35" t="s">
        <v>276</v>
      </c>
      <c r="C477" s="203">
        <v>4</v>
      </c>
      <c r="D477" s="213"/>
      <c r="E477" s="213"/>
      <c r="F477" s="213"/>
      <c r="G477" s="213"/>
      <c r="H477" s="213"/>
      <c r="I477" s="35"/>
      <c r="J477" s="35"/>
      <c r="K477" s="35"/>
      <c r="L477" s="35"/>
      <c r="M477" s="35"/>
      <c r="N477" s="213"/>
      <c r="O477" s="35"/>
    </row>
    <row r="478" spans="1:15" customFormat="1">
      <c r="A478" s="35">
        <v>2030</v>
      </c>
      <c r="B478" s="35" t="s">
        <v>277</v>
      </c>
      <c r="C478" s="203">
        <v>1</v>
      </c>
      <c r="D478" s="213"/>
      <c r="E478" s="213"/>
      <c r="F478" s="213"/>
      <c r="G478" s="213"/>
      <c r="H478" s="213"/>
      <c r="I478" s="35"/>
      <c r="J478" s="35"/>
      <c r="K478" s="35"/>
      <c r="L478" s="35"/>
      <c r="M478" s="35"/>
      <c r="N478" s="213"/>
      <c r="O478" s="35"/>
    </row>
    <row r="479" spans="1:15" customFormat="1">
      <c r="A479" s="35">
        <v>2030</v>
      </c>
      <c r="B479" s="35" t="s">
        <v>277</v>
      </c>
      <c r="C479" s="203">
        <v>2</v>
      </c>
      <c r="D479" s="213"/>
      <c r="E479" s="213"/>
      <c r="F479" s="213"/>
      <c r="G479" s="213"/>
      <c r="H479" s="213"/>
      <c r="I479" s="35"/>
      <c r="J479" s="35"/>
      <c r="K479" s="35"/>
      <c r="L479" s="35"/>
      <c r="M479" s="35"/>
      <c r="N479" s="213"/>
      <c r="O479" s="35"/>
    </row>
    <row r="480" spans="1:15" customFormat="1">
      <c r="A480" s="35">
        <v>2030</v>
      </c>
      <c r="B480" s="35" t="s">
        <v>277</v>
      </c>
      <c r="C480" s="203">
        <v>3</v>
      </c>
      <c r="D480" s="213"/>
      <c r="E480" s="213"/>
      <c r="F480" s="213"/>
      <c r="G480" s="213"/>
      <c r="H480" s="213"/>
      <c r="I480" s="35"/>
      <c r="J480" s="35"/>
      <c r="K480" s="35"/>
      <c r="L480" s="35"/>
      <c r="M480" s="35"/>
      <c r="N480" s="213"/>
      <c r="O480" s="35"/>
    </row>
    <row r="481" spans="1:15" customFormat="1">
      <c r="A481" s="35">
        <v>2030</v>
      </c>
      <c r="B481" s="35" t="s">
        <v>277</v>
      </c>
      <c r="C481" s="203">
        <v>4</v>
      </c>
      <c r="D481" s="213"/>
      <c r="E481" s="213"/>
      <c r="F481" s="213"/>
      <c r="G481" s="213"/>
      <c r="H481" s="213"/>
      <c r="I481" s="35"/>
      <c r="J481" s="35"/>
      <c r="K481" s="35"/>
      <c r="L481" s="35"/>
      <c r="M481" s="35"/>
      <c r="N481" s="213"/>
      <c r="O481" s="35"/>
    </row>
    <row r="482" spans="1:15" customFormat="1">
      <c r="A482" s="35">
        <v>2030</v>
      </c>
      <c r="B482" s="35" t="s">
        <v>280</v>
      </c>
      <c r="C482" s="203">
        <v>1</v>
      </c>
      <c r="D482" s="213"/>
      <c r="E482" s="213"/>
      <c r="F482" s="213"/>
      <c r="G482" s="213"/>
      <c r="H482" s="213"/>
      <c r="I482" s="35"/>
      <c r="J482" s="35"/>
      <c r="K482" s="35"/>
      <c r="L482" s="35"/>
      <c r="M482" s="35"/>
      <c r="N482" s="213"/>
      <c r="O482" s="35"/>
    </row>
    <row r="483" spans="1:15" customFormat="1">
      <c r="A483" s="35">
        <v>2030</v>
      </c>
      <c r="B483" s="35" t="s">
        <v>280</v>
      </c>
      <c r="C483" s="203">
        <v>2</v>
      </c>
      <c r="D483" s="213"/>
      <c r="E483" s="213"/>
      <c r="F483" s="213"/>
      <c r="G483" s="213"/>
      <c r="H483" s="213"/>
      <c r="I483" s="35"/>
      <c r="J483" s="35"/>
      <c r="K483" s="35"/>
      <c r="L483" s="35"/>
      <c r="M483" s="35"/>
      <c r="N483" s="213"/>
      <c r="O483" s="35"/>
    </row>
    <row r="484" spans="1:15" customFormat="1">
      <c r="A484" s="35">
        <v>2030</v>
      </c>
      <c r="B484" s="35" t="s">
        <v>280</v>
      </c>
      <c r="C484" s="203">
        <v>3</v>
      </c>
      <c r="D484" s="213"/>
      <c r="E484" s="213"/>
      <c r="F484" s="213"/>
      <c r="G484" s="213"/>
      <c r="H484" s="213"/>
      <c r="I484" s="35"/>
      <c r="J484" s="35"/>
      <c r="K484" s="35"/>
      <c r="L484" s="35"/>
      <c r="M484" s="35"/>
      <c r="N484" s="213"/>
      <c r="O484" s="35"/>
    </row>
    <row r="485" spans="1:15" customFormat="1">
      <c r="A485" s="35">
        <v>2030</v>
      </c>
      <c r="B485" s="35" t="s">
        <v>280</v>
      </c>
      <c r="C485" s="203">
        <v>4</v>
      </c>
      <c r="D485" s="213"/>
      <c r="E485" s="213"/>
      <c r="F485" s="213"/>
      <c r="G485" s="213"/>
      <c r="H485" s="213"/>
      <c r="I485" s="35"/>
      <c r="J485" s="35"/>
      <c r="K485" s="35"/>
      <c r="L485" s="35"/>
      <c r="M485" s="35"/>
      <c r="N485" s="213"/>
      <c r="O485" s="35"/>
    </row>
    <row r="486" spans="1:15" customFormat="1">
      <c r="A486" s="35">
        <v>2030</v>
      </c>
      <c r="B486" s="35" t="s">
        <v>283</v>
      </c>
      <c r="C486" s="203">
        <v>1</v>
      </c>
      <c r="D486" s="213"/>
      <c r="E486" s="213"/>
      <c r="F486" s="213"/>
      <c r="G486" s="213"/>
      <c r="H486" s="213"/>
      <c r="I486" s="35"/>
      <c r="J486" s="35"/>
      <c r="K486" s="35"/>
      <c r="L486" s="35"/>
      <c r="M486" s="35"/>
      <c r="N486" s="213"/>
      <c r="O486" s="35"/>
    </row>
    <row r="487" spans="1:15" customFormat="1">
      <c r="A487" s="35">
        <v>2030</v>
      </c>
      <c r="B487" s="35" t="s">
        <v>283</v>
      </c>
      <c r="C487" s="203">
        <v>2</v>
      </c>
      <c r="D487" s="213"/>
      <c r="E487" s="213"/>
      <c r="F487" s="213"/>
      <c r="G487" s="213"/>
      <c r="H487" s="213"/>
      <c r="I487" s="35"/>
      <c r="J487" s="35"/>
      <c r="K487" s="35"/>
      <c r="L487" s="35"/>
      <c r="M487" s="35"/>
      <c r="N487" s="213"/>
      <c r="O487" s="35"/>
    </row>
    <row r="488" spans="1:15" customFormat="1">
      <c r="A488" s="35">
        <v>2030</v>
      </c>
      <c r="B488" s="35" t="s">
        <v>283</v>
      </c>
      <c r="C488" s="203">
        <v>3</v>
      </c>
      <c r="D488" s="213"/>
      <c r="E488" s="213"/>
      <c r="F488" s="213"/>
      <c r="G488" s="213"/>
      <c r="H488" s="213"/>
      <c r="I488" s="35"/>
      <c r="J488" s="35"/>
      <c r="K488" s="35"/>
      <c r="L488" s="35"/>
      <c r="M488" s="35"/>
      <c r="N488" s="213"/>
      <c r="O488" s="35"/>
    </row>
    <row r="489" spans="1:15" customFormat="1">
      <c r="A489" s="35">
        <v>2030</v>
      </c>
      <c r="B489" s="35" t="s">
        <v>283</v>
      </c>
      <c r="C489" s="203">
        <v>4</v>
      </c>
      <c r="D489" s="213"/>
      <c r="E489" s="213"/>
      <c r="F489" s="213"/>
      <c r="G489" s="213"/>
      <c r="H489" s="213"/>
      <c r="I489" s="35"/>
      <c r="J489" s="35"/>
      <c r="K489" s="35"/>
      <c r="L489" s="35"/>
      <c r="M489" s="35"/>
      <c r="N489" s="213"/>
      <c r="O489" s="35"/>
    </row>
    <row r="490" spans="1:15" customFormat="1">
      <c r="A490" s="35">
        <v>2030</v>
      </c>
      <c r="B490" s="35" t="s">
        <v>284</v>
      </c>
      <c r="C490" s="203">
        <v>1</v>
      </c>
      <c r="D490" s="213"/>
      <c r="E490" s="213"/>
      <c r="F490" s="213"/>
      <c r="G490" s="213"/>
      <c r="H490" s="213"/>
      <c r="I490" s="35"/>
      <c r="J490" s="35"/>
      <c r="K490" s="35"/>
      <c r="L490" s="35"/>
      <c r="M490" s="35"/>
      <c r="N490" s="213"/>
      <c r="O490" s="35"/>
    </row>
    <row r="491" spans="1:15" customFormat="1">
      <c r="A491" s="35">
        <v>2030</v>
      </c>
      <c r="B491" s="35" t="s">
        <v>284</v>
      </c>
      <c r="C491" s="203">
        <v>2</v>
      </c>
      <c r="D491" s="213"/>
      <c r="E491" s="213"/>
      <c r="F491" s="213"/>
      <c r="G491" s="213"/>
      <c r="H491" s="213"/>
      <c r="I491" s="35"/>
      <c r="J491" s="35"/>
      <c r="K491" s="35"/>
      <c r="L491" s="35"/>
      <c r="M491" s="35"/>
      <c r="N491" s="213"/>
      <c r="O491" s="35"/>
    </row>
    <row r="492" spans="1:15" customFormat="1">
      <c r="A492" s="35">
        <v>2030</v>
      </c>
      <c r="B492" s="35" t="s">
        <v>284</v>
      </c>
      <c r="C492" s="203">
        <v>3</v>
      </c>
      <c r="D492" s="213"/>
      <c r="E492" s="213"/>
      <c r="F492" s="213"/>
      <c r="G492" s="213"/>
      <c r="H492" s="213"/>
      <c r="I492" s="35"/>
      <c r="J492" s="35"/>
      <c r="K492" s="35"/>
      <c r="L492" s="35"/>
      <c r="M492" s="35"/>
      <c r="N492" s="213"/>
      <c r="O492" s="35"/>
    </row>
    <row r="493" spans="1:15" customFormat="1">
      <c r="A493" s="35">
        <v>2030</v>
      </c>
      <c r="B493" s="35" t="s">
        <v>284</v>
      </c>
      <c r="C493" s="203">
        <v>4</v>
      </c>
      <c r="D493" s="213"/>
      <c r="E493" s="213"/>
      <c r="F493" s="213"/>
      <c r="G493" s="213"/>
      <c r="H493" s="213"/>
      <c r="I493" s="35"/>
      <c r="J493" s="35"/>
      <c r="K493" s="35"/>
      <c r="L493" s="35"/>
      <c r="M493" s="35"/>
      <c r="N493" s="213"/>
      <c r="O493" s="35"/>
    </row>
    <row r="494" spans="1:15" customFormat="1">
      <c r="A494" s="35">
        <v>2030</v>
      </c>
      <c r="B494" s="35" t="s">
        <v>285</v>
      </c>
      <c r="C494" s="203">
        <v>1</v>
      </c>
      <c r="D494" s="213"/>
      <c r="E494" s="213"/>
      <c r="F494" s="213"/>
      <c r="G494" s="213"/>
      <c r="H494" s="213"/>
      <c r="I494" s="35"/>
      <c r="J494" s="35"/>
      <c r="K494" s="35"/>
      <c r="L494" s="35"/>
      <c r="M494" s="35"/>
      <c r="N494" s="213"/>
      <c r="O494" s="35"/>
    </row>
    <row r="495" spans="1:15" customFormat="1">
      <c r="A495" s="35">
        <v>2030</v>
      </c>
      <c r="B495" s="35" t="s">
        <v>285</v>
      </c>
      <c r="C495" s="203">
        <v>2</v>
      </c>
      <c r="D495" s="213"/>
      <c r="E495" s="213"/>
      <c r="F495" s="213"/>
      <c r="G495" s="213"/>
      <c r="H495" s="213"/>
      <c r="I495" s="35"/>
      <c r="J495" s="35"/>
      <c r="K495" s="35"/>
      <c r="L495" s="35"/>
      <c r="M495" s="35"/>
      <c r="N495" s="213"/>
      <c r="O495" s="35"/>
    </row>
    <row r="496" spans="1:15" customFormat="1">
      <c r="A496" s="35">
        <v>2030</v>
      </c>
      <c r="B496" s="35" t="s">
        <v>285</v>
      </c>
      <c r="C496" s="203">
        <v>3</v>
      </c>
      <c r="D496" s="213"/>
      <c r="E496" s="213"/>
      <c r="F496" s="213"/>
      <c r="G496" s="213"/>
      <c r="H496" s="213"/>
      <c r="I496" s="35"/>
      <c r="J496" s="35"/>
      <c r="K496" s="35"/>
      <c r="L496" s="35"/>
      <c r="M496" s="35"/>
      <c r="N496" s="213"/>
      <c r="O496" s="35"/>
    </row>
    <row r="497" spans="1:15" customFormat="1">
      <c r="A497" s="35">
        <v>2030</v>
      </c>
      <c r="B497" s="35" t="s">
        <v>285</v>
      </c>
      <c r="C497" s="203">
        <v>4</v>
      </c>
      <c r="D497" s="213"/>
      <c r="E497" s="213"/>
      <c r="F497" s="213"/>
      <c r="G497" s="213"/>
      <c r="H497" s="213"/>
      <c r="I497" s="35"/>
      <c r="J497" s="35"/>
      <c r="K497" s="35"/>
      <c r="L497" s="35"/>
      <c r="M497" s="35"/>
      <c r="N497" s="213"/>
      <c r="O497" s="35"/>
    </row>
    <row r="498" spans="1:15" customFormat="1">
      <c r="A498" s="35">
        <v>2030</v>
      </c>
      <c r="B498" s="35" t="s">
        <v>145</v>
      </c>
      <c r="C498" s="203">
        <v>1</v>
      </c>
      <c r="D498" s="213"/>
      <c r="E498" s="213"/>
      <c r="F498" s="213"/>
      <c r="G498" s="213"/>
      <c r="H498" s="213"/>
      <c r="I498" s="35"/>
      <c r="J498" s="35"/>
      <c r="K498" s="35"/>
      <c r="L498" s="35"/>
      <c r="M498" s="35"/>
      <c r="N498" s="213"/>
      <c r="O498" s="35"/>
    </row>
    <row r="499" spans="1:15" customFormat="1">
      <c r="A499" s="35">
        <v>2030</v>
      </c>
      <c r="B499" s="35" t="s">
        <v>145</v>
      </c>
      <c r="C499" s="203">
        <v>2</v>
      </c>
      <c r="D499" s="213"/>
      <c r="E499" s="213"/>
      <c r="F499" s="213"/>
      <c r="G499" s="213"/>
      <c r="H499" s="213"/>
      <c r="I499" s="35"/>
      <c r="J499" s="35"/>
      <c r="K499" s="35"/>
      <c r="L499" s="35"/>
      <c r="M499" s="35"/>
      <c r="N499" s="213"/>
      <c r="O499" s="35"/>
    </row>
    <row r="500" spans="1:15" customFormat="1">
      <c r="A500" s="35">
        <v>2030</v>
      </c>
      <c r="B500" s="35" t="s">
        <v>145</v>
      </c>
      <c r="C500" s="203">
        <v>3</v>
      </c>
      <c r="D500" s="213"/>
      <c r="E500" s="213"/>
      <c r="F500" s="213"/>
      <c r="G500" s="213"/>
      <c r="H500" s="213"/>
      <c r="I500" s="35"/>
      <c r="J500" s="35"/>
      <c r="K500" s="35"/>
      <c r="L500" s="35"/>
      <c r="M500" s="35"/>
      <c r="N500" s="213"/>
      <c r="O500" s="35"/>
    </row>
    <row r="501" spans="1:15" customFormat="1">
      <c r="A501" s="35">
        <v>2030</v>
      </c>
      <c r="B501" s="35" t="s">
        <v>145</v>
      </c>
      <c r="C501" s="203">
        <v>4</v>
      </c>
      <c r="D501" s="213"/>
      <c r="E501" s="213"/>
      <c r="F501" s="213"/>
      <c r="G501" s="213"/>
      <c r="H501" s="213"/>
      <c r="I501" s="35"/>
      <c r="J501" s="35"/>
      <c r="K501" s="35"/>
      <c r="L501" s="35"/>
      <c r="M501" s="35"/>
      <c r="N501" s="213"/>
      <c r="O501" s="35"/>
    </row>
    <row r="502" spans="1:15" customFormat="1">
      <c r="A502" s="35">
        <v>2030</v>
      </c>
      <c r="B502" s="35" t="s">
        <v>288</v>
      </c>
      <c r="C502" s="203">
        <v>1</v>
      </c>
      <c r="D502" s="213"/>
      <c r="E502" s="213"/>
      <c r="F502" s="213"/>
      <c r="G502" s="213"/>
      <c r="H502" s="213"/>
      <c r="I502" s="35"/>
      <c r="J502" s="35"/>
      <c r="K502" s="35"/>
      <c r="L502" s="35"/>
      <c r="M502" s="35"/>
      <c r="N502" s="213"/>
      <c r="O502" s="35"/>
    </row>
    <row r="503" spans="1:15" customFormat="1">
      <c r="A503" s="35">
        <v>2030</v>
      </c>
      <c r="B503" s="35" t="s">
        <v>288</v>
      </c>
      <c r="C503" s="203">
        <v>2</v>
      </c>
      <c r="D503" s="213"/>
      <c r="E503" s="213"/>
      <c r="F503" s="213"/>
      <c r="G503" s="213"/>
      <c r="H503" s="213"/>
      <c r="I503" s="35"/>
      <c r="J503" s="35"/>
      <c r="K503" s="35"/>
      <c r="L503" s="35"/>
      <c r="M503" s="35"/>
      <c r="N503" s="213"/>
      <c r="O503" s="35"/>
    </row>
    <row r="504" spans="1:15" customFormat="1">
      <c r="A504" s="35">
        <v>2030</v>
      </c>
      <c r="B504" s="35" t="s">
        <v>288</v>
      </c>
      <c r="C504" s="203">
        <v>3</v>
      </c>
      <c r="D504" s="213"/>
      <c r="E504" s="213"/>
      <c r="F504" s="213"/>
      <c r="G504" s="213"/>
      <c r="H504" s="213"/>
      <c r="I504" s="35"/>
      <c r="J504" s="35"/>
      <c r="K504" s="35"/>
      <c r="L504" s="35"/>
      <c r="M504" s="35"/>
      <c r="N504" s="213"/>
      <c r="O504" s="35"/>
    </row>
    <row r="505" spans="1:15" customFormat="1">
      <c r="A505" s="35">
        <v>2030</v>
      </c>
      <c r="B505" s="35" t="s">
        <v>288</v>
      </c>
      <c r="C505" s="203">
        <v>4</v>
      </c>
      <c r="D505" s="213"/>
      <c r="E505" s="213"/>
      <c r="F505" s="213"/>
      <c r="G505" s="213"/>
      <c r="H505" s="213"/>
      <c r="I505" s="35"/>
      <c r="J505" s="35"/>
      <c r="K505" s="35"/>
      <c r="L505" s="35"/>
      <c r="M505" s="35"/>
      <c r="N505" s="213"/>
      <c r="O505" s="35"/>
    </row>
    <row r="506" spans="1:15" customFormat="1">
      <c r="A506" s="35">
        <v>2030</v>
      </c>
      <c r="B506" s="35" t="s">
        <v>286</v>
      </c>
      <c r="C506" s="203">
        <v>1</v>
      </c>
      <c r="D506" s="213"/>
      <c r="E506" s="213"/>
      <c r="F506" s="213"/>
      <c r="G506" s="213"/>
      <c r="H506" s="213"/>
      <c r="I506" s="35"/>
      <c r="J506" s="35"/>
      <c r="K506" s="35"/>
      <c r="L506" s="35"/>
      <c r="M506" s="35"/>
      <c r="N506" s="213"/>
      <c r="O506" s="35"/>
    </row>
    <row r="507" spans="1:15" customFormat="1">
      <c r="A507" s="35">
        <v>2030</v>
      </c>
      <c r="B507" s="35" t="s">
        <v>286</v>
      </c>
      <c r="C507" s="203">
        <v>2</v>
      </c>
      <c r="D507" s="213"/>
      <c r="E507" s="213"/>
      <c r="F507" s="213"/>
      <c r="G507" s="213"/>
      <c r="H507" s="213"/>
      <c r="I507" s="35"/>
      <c r="J507" s="35"/>
      <c r="K507" s="35"/>
      <c r="L507" s="35"/>
      <c r="M507" s="35"/>
      <c r="N507" s="213"/>
      <c r="O507" s="35"/>
    </row>
    <row r="508" spans="1:15" customFormat="1">
      <c r="A508" s="35">
        <v>2030</v>
      </c>
      <c r="B508" s="35" t="s">
        <v>286</v>
      </c>
      <c r="C508" s="203">
        <v>3</v>
      </c>
      <c r="D508" s="213"/>
      <c r="E508" s="213"/>
      <c r="F508" s="213"/>
      <c r="G508" s="213"/>
      <c r="H508" s="213"/>
      <c r="I508" s="35"/>
      <c r="J508" s="35"/>
      <c r="K508" s="35"/>
      <c r="L508" s="35"/>
      <c r="M508" s="35"/>
      <c r="N508" s="213"/>
      <c r="O508" s="35"/>
    </row>
    <row r="509" spans="1:15" customFormat="1">
      <c r="A509" s="35">
        <v>2030</v>
      </c>
      <c r="B509" s="35" t="s">
        <v>286</v>
      </c>
      <c r="C509" s="203">
        <v>4</v>
      </c>
      <c r="D509" s="213"/>
      <c r="E509" s="213"/>
      <c r="F509" s="213"/>
      <c r="G509" s="213"/>
      <c r="H509" s="213"/>
      <c r="I509" s="35"/>
      <c r="J509" s="35"/>
      <c r="K509" s="35"/>
      <c r="L509" s="35"/>
      <c r="M509" s="35"/>
      <c r="N509" s="213"/>
      <c r="O509" s="35"/>
    </row>
    <row r="510" spans="1:15" customFormat="1">
      <c r="A510" s="35">
        <v>2030</v>
      </c>
      <c r="B510" s="35" t="s">
        <v>290</v>
      </c>
      <c r="C510" s="203">
        <v>1</v>
      </c>
      <c r="D510" s="213"/>
      <c r="E510" s="213"/>
      <c r="F510" s="213"/>
      <c r="G510" s="213"/>
      <c r="H510" s="213"/>
      <c r="I510" s="35"/>
      <c r="J510" s="35"/>
      <c r="K510" s="35"/>
      <c r="L510" s="35"/>
      <c r="M510" s="35"/>
      <c r="N510" s="213"/>
      <c r="O510" s="35"/>
    </row>
    <row r="511" spans="1:15" customFormat="1">
      <c r="A511" s="35">
        <v>2030</v>
      </c>
      <c r="B511" s="35" t="s">
        <v>290</v>
      </c>
      <c r="C511" s="203">
        <v>2</v>
      </c>
      <c r="D511" s="213"/>
      <c r="E511" s="213"/>
      <c r="F511" s="213"/>
      <c r="G511" s="213"/>
      <c r="H511" s="213"/>
      <c r="I511" s="35"/>
      <c r="J511" s="35"/>
      <c r="K511" s="35"/>
      <c r="L511" s="35"/>
      <c r="M511" s="35"/>
      <c r="N511" s="213"/>
      <c r="O511" s="35"/>
    </row>
    <row r="512" spans="1:15" customFormat="1">
      <c r="A512" s="35">
        <v>2030</v>
      </c>
      <c r="B512" s="35" t="s">
        <v>290</v>
      </c>
      <c r="C512" s="203">
        <v>3</v>
      </c>
      <c r="D512" s="213"/>
      <c r="E512" s="213"/>
      <c r="F512" s="213"/>
      <c r="G512" s="213"/>
      <c r="H512" s="213"/>
      <c r="I512" s="35"/>
      <c r="J512" s="35"/>
      <c r="K512" s="35"/>
      <c r="L512" s="35"/>
      <c r="M512" s="35"/>
      <c r="N512" s="213"/>
      <c r="O512" s="35"/>
    </row>
    <row r="513" spans="1:15" customFormat="1">
      <c r="A513" s="35">
        <v>2030</v>
      </c>
      <c r="B513" s="35" t="s">
        <v>290</v>
      </c>
      <c r="C513" s="203">
        <v>4</v>
      </c>
      <c r="D513" s="213"/>
      <c r="E513" s="213"/>
      <c r="F513" s="213"/>
      <c r="G513" s="213"/>
      <c r="H513" s="213"/>
      <c r="I513" s="35"/>
      <c r="J513" s="35"/>
      <c r="K513" s="35"/>
      <c r="L513" s="35"/>
      <c r="M513" s="35"/>
      <c r="N513" s="213"/>
      <c r="O513" s="35"/>
    </row>
  </sheetData>
  <autoFilter ref="A5:O513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69"/>
  <sheetViews>
    <sheetView topLeftCell="A9" zoomScale="70" zoomScaleNormal="70" workbookViewId="0">
      <selection activeCell="G24" sqref="G24"/>
    </sheetView>
  </sheetViews>
  <sheetFormatPr defaultColWidth="9.15234375" defaultRowHeight="14.6"/>
  <cols>
    <col min="1" max="1" width="42.15234375" customWidth="1"/>
    <col min="2" max="2" width="9.53515625" customWidth="1"/>
    <col min="3" max="3" width="15.84375" style="10" bestFit="1" customWidth="1"/>
    <col min="4" max="4" width="10.3828125" bestFit="1" customWidth="1"/>
    <col min="5" max="5" width="7.15234375" style="1" customWidth="1"/>
    <col min="6" max="6" width="12.23046875" style="1" customWidth="1"/>
    <col min="7" max="7" width="16.69140625" customWidth="1"/>
    <col min="8" max="8" width="9.15234375" bestFit="1" customWidth="1"/>
    <col min="9" max="9" width="11.15234375" customWidth="1"/>
    <col min="10" max="10" width="69.61328125" bestFit="1" customWidth="1"/>
    <col min="11" max="11" width="12.84375" customWidth="1"/>
    <col min="13" max="13" width="2.84375" bestFit="1" customWidth="1"/>
    <col min="14" max="14" width="9.15234375" style="1"/>
    <col min="15" max="15" width="16.15234375" bestFit="1" customWidth="1"/>
  </cols>
  <sheetData>
    <row r="2" spans="1:15">
      <c r="C2" s="10" t="s">
        <v>433</v>
      </c>
    </row>
    <row r="4" spans="1:15">
      <c r="C4" s="38" t="s">
        <v>110</v>
      </c>
    </row>
    <row r="5" spans="1:15">
      <c r="N5"/>
    </row>
    <row r="6" spans="1:15">
      <c r="C6" s="28" t="s">
        <v>8</v>
      </c>
      <c r="D6" s="6"/>
      <c r="E6" s="5"/>
      <c r="F6" s="5" t="s">
        <v>15</v>
      </c>
      <c r="G6" s="5" t="s">
        <v>32</v>
      </c>
      <c r="H6" s="5" t="s">
        <v>22</v>
      </c>
      <c r="I6" s="5" t="s">
        <v>23</v>
      </c>
      <c r="J6" s="6"/>
      <c r="N6"/>
    </row>
    <row r="7" spans="1:15">
      <c r="A7" s="3" t="s">
        <v>94</v>
      </c>
      <c r="B7" s="35" t="s">
        <v>100</v>
      </c>
      <c r="C7" s="29" t="s">
        <v>6</v>
      </c>
      <c r="D7" s="4"/>
      <c r="E7" s="7"/>
      <c r="F7" s="153">
        <v>0.5</v>
      </c>
      <c r="G7" s="1" t="s">
        <v>97</v>
      </c>
      <c r="H7" s="1"/>
      <c r="I7" s="1"/>
      <c r="J7" s="2"/>
      <c r="L7" s="8"/>
      <c r="M7" s="9"/>
      <c r="N7" s="8"/>
      <c r="O7" s="8"/>
    </row>
    <row r="8" spans="1:15">
      <c r="A8" s="3"/>
      <c r="B8" s="35"/>
      <c r="C8" s="29" t="s">
        <v>6</v>
      </c>
      <c r="D8" s="4" t="s">
        <v>53</v>
      </c>
      <c r="E8" s="7"/>
      <c r="F8" s="153">
        <v>1</v>
      </c>
      <c r="G8" s="1" t="s">
        <v>97</v>
      </c>
      <c r="H8" s="1"/>
      <c r="I8" s="1"/>
      <c r="J8" s="2" t="s">
        <v>430</v>
      </c>
      <c r="L8" s="8" t="str">
        <f>MID(C8,1,3)</f>
        <v>BFP</v>
      </c>
      <c r="M8" s="9" t="s">
        <v>14</v>
      </c>
      <c r="N8" s="8" t="str">
        <f>C8</f>
        <v>BFPipe</v>
      </c>
      <c r="O8" s="8" t="s">
        <v>13</v>
      </c>
    </row>
    <row r="9" spans="1:15">
      <c r="A9" s="3"/>
      <c r="B9" s="35"/>
      <c r="C9" s="29" t="s">
        <v>6</v>
      </c>
      <c r="D9" s="4" t="s">
        <v>30</v>
      </c>
      <c r="E9" s="7"/>
      <c r="F9" s="153">
        <v>1</v>
      </c>
      <c r="G9" s="1" t="s">
        <v>97</v>
      </c>
      <c r="H9" s="1"/>
      <c r="I9" s="1"/>
      <c r="J9" s="2" t="s">
        <v>34</v>
      </c>
      <c r="L9" s="8" t="str">
        <f>MID(C9,1,3)</f>
        <v>BFP</v>
      </c>
      <c r="M9" s="9" t="s">
        <v>14</v>
      </c>
      <c r="N9" s="8" t="str">
        <f>C9</f>
        <v>BFPipe</v>
      </c>
      <c r="O9" s="8" t="s">
        <v>13</v>
      </c>
    </row>
    <row r="10" spans="1:15">
      <c r="A10" s="3" t="s">
        <v>146</v>
      </c>
      <c r="B10" s="35" t="s">
        <v>147</v>
      </c>
      <c r="C10" s="29" t="s">
        <v>82</v>
      </c>
      <c r="D10" s="4" t="s">
        <v>84</v>
      </c>
      <c r="E10" s="7"/>
      <c r="F10" s="153">
        <v>500</v>
      </c>
      <c r="G10" s="50" t="s">
        <v>403</v>
      </c>
      <c r="H10" s="14"/>
      <c r="I10" s="14"/>
      <c r="J10" s="2"/>
      <c r="L10" s="8"/>
      <c r="M10" s="9"/>
      <c r="N10" s="8"/>
      <c r="O10" s="8"/>
    </row>
    <row r="11" spans="1:15">
      <c r="A11" s="3" t="s">
        <v>148</v>
      </c>
      <c r="B11" s="35" t="s">
        <v>149</v>
      </c>
      <c r="C11" s="29" t="s">
        <v>82</v>
      </c>
      <c r="D11" s="4" t="s">
        <v>83</v>
      </c>
      <c r="E11" s="7"/>
      <c r="F11" s="153">
        <v>3</v>
      </c>
      <c r="G11" s="1" t="s">
        <v>97</v>
      </c>
      <c r="H11" s="14"/>
      <c r="I11" s="14"/>
      <c r="J11" s="2"/>
      <c r="L11" s="8"/>
      <c r="M11" s="9"/>
      <c r="N11" s="8"/>
      <c r="O11" s="8"/>
    </row>
    <row r="12" spans="1:15">
      <c r="C12" s="29" t="s">
        <v>82</v>
      </c>
      <c r="D12" s="4" t="s">
        <v>83</v>
      </c>
      <c r="E12" s="7" t="s">
        <v>53</v>
      </c>
      <c r="F12" s="153">
        <v>3</v>
      </c>
      <c r="G12" s="14"/>
      <c r="H12" s="14"/>
      <c r="I12" s="14"/>
      <c r="J12" s="2"/>
      <c r="L12" s="8"/>
      <c r="M12" s="9"/>
      <c r="N12" s="8"/>
      <c r="O12" s="8"/>
    </row>
    <row r="13" spans="1:15">
      <c r="A13" s="3" t="s">
        <v>98</v>
      </c>
      <c r="B13" s="35" t="s">
        <v>51</v>
      </c>
      <c r="C13" s="29" t="s">
        <v>51</v>
      </c>
      <c r="D13" s="4"/>
      <c r="E13" s="7"/>
      <c r="F13" s="154">
        <v>100</v>
      </c>
      <c r="G13" s="1" t="s">
        <v>99</v>
      </c>
      <c r="H13" s="1"/>
      <c r="I13" s="1"/>
      <c r="J13" s="2" t="s">
        <v>56</v>
      </c>
      <c r="L13" s="8"/>
      <c r="M13" s="9"/>
      <c r="N13" s="8"/>
      <c r="O13" s="8"/>
    </row>
    <row r="14" spans="1:15">
      <c r="A14" s="3" t="s">
        <v>79</v>
      </c>
      <c r="B14" s="35" t="s">
        <v>101</v>
      </c>
      <c r="C14" s="29" t="s">
        <v>19</v>
      </c>
      <c r="D14" s="4"/>
      <c r="E14" s="7"/>
      <c r="F14" s="155">
        <v>5000</v>
      </c>
      <c r="G14" s="50" t="s">
        <v>432</v>
      </c>
      <c r="H14" s="13"/>
      <c r="I14" s="13"/>
      <c r="J14" s="2" t="s">
        <v>404</v>
      </c>
      <c r="L14" s="8"/>
      <c r="M14" s="9"/>
      <c r="N14" s="8" t="str">
        <f>C14</f>
        <v>BIPipe</v>
      </c>
      <c r="O14" s="8"/>
    </row>
    <row r="15" spans="1:15">
      <c r="A15" s="3"/>
      <c r="B15" s="35"/>
      <c r="C15" s="29" t="s">
        <v>19</v>
      </c>
      <c r="D15" s="29" t="s">
        <v>30</v>
      </c>
      <c r="E15" s="7"/>
      <c r="F15" s="155">
        <v>5000</v>
      </c>
      <c r="G15" s="14" t="s">
        <v>432</v>
      </c>
      <c r="H15" s="13"/>
      <c r="I15" s="13"/>
      <c r="J15" s="2"/>
      <c r="L15" s="8"/>
      <c r="M15" s="9"/>
      <c r="N15" s="8"/>
      <c r="O15" s="8"/>
    </row>
    <row r="16" spans="1:15">
      <c r="A16" s="3" t="s">
        <v>77</v>
      </c>
      <c r="B16" s="35" t="s">
        <v>102</v>
      </c>
      <c r="C16" s="29" t="s">
        <v>7</v>
      </c>
      <c r="D16" s="4"/>
      <c r="E16" s="7"/>
      <c r="F16" s="152">
        <v>2E-3</v>
      </c>
      <c r="G16" s="14" t="s">
        <v>95</v>
      </c>
      <c r="H16" s="51" t="s">
        <v>150</v>
      </c>
      <c r="I16" s="14"/>
      <c r="J16" s="2" t="s">
        <v>151</v>
      </c>
      <c r="L16" s="8" t="str">
        <f>MID(C16,1,3)</f>
        <v>BLP</v>
      </c>
      <c r="M16" s="9" t="s">
        <v>14</v>
      </c>
      <c r="N16" s="8" t="str">
        <f>C16</f>
        <v>BLPipe</v>
      </c>
      <c r="O16" s="8" t="s">
        <v>13</v>
      </c>
    </row>
    <row r="17" spans="1:15">
      <c r="C17" s="29" t="s">
        <v>7</v>
      </c>
      <c r="D17" s="4" t="s">
        <v>53</v>
      </c>
      <c r="E17" s="7"/>
      <c r="F17" s="152">
        <v>1E-4</v>
      </c>
      <c r="G17" s="14"/>
      <c r="H17" s="14"/>
      <c r="I17" s="14"/>
      <c r="J17" s="2"/>
      <c r="L17" s="8"/>
      <c r="M17" s="9"/>
      <c r="N17" s="8"/>
      <c r="O17" s="8"/>
    </row>
    <row r="18" spans="1:15">
      <c r="C18" s="29" t="s">
        <v>7</v>
      </c>
      <c r="D18" s="4" t="s">
        <v>30</v>
      </c>
      <c r="E18" s="7"/>
      <c r="F18" s="152">
        <v>2.0000000000000001E-4</v>
      </c>
      <c r="G18" s="14"/>
      <c r="H18" s="14"/>
      <c r="I18" s="14"/>
      <c r="J18" s="2" t="s">
        <v>429</v>
      </c>
      <c r="L18" s="8"/>
      <c r="M18" s="9"/>
      <c r="N18" s="8"/>
      <c r="O18" s="8"/>
    </row>
    <row r="19" spans="1:15">
      <c r="C19" s="29" t="s">
        <v>152</v>
      </c>
      <c r="D19" s="4" t="s">
        <v>153</v>
      </c>
      <c r="E19" s="7" t="s">
        <v>154</v>
      </c>
      <c r="F19" s="156">
        <v>100</v>
      </c>
      <c r="G19" s="14" t="s">
        <v>405</v>
      </c>
      <c r="H19" s="51" t="s">
        <v>155</v>
      </c>
      <c r="I19" s="14"/>
      <c r="J19" s="2"/>
      <c r="L19" s="8"/>
      <c r="M19" s="9"/>
      <c r="N19" s="8"/>
      <c r="O19" s="8"/>
    </row>
    <row r="20" spans="1:15">
      <c r="A20" s="35"/>
      <c r="C20" s="29" t="s">
        <v>96</v>
      </c>
      <c r="D20" s="4"/>
      <c r="E20" s="7"/>
      <c r="F20" s="151">
        <v>0.05</v>
      </c>
      <c r="G20" s="14"/>
      <c r="H20" s="158" t="s">
        <v>406</v>
      </c>
      <c r="I20" s="14"/>
      <c r="J20" s="2"/>
      <c r="L20" s="8"/>
      <c r="M20" s="9"/>
      <c r="N20" s="8"/>
      <c r="O20" s="8"/>
    </row>
    <row r="21" spans="1:15">
      <c r="A21" s="3" t="s">
        <v>80</v>
      </c>
      <c r="B21" s="35" t="s">
        <v>103</v>
      </c>
      <c r="C21" s="29" t="s">
        <v>20</v>
      </c>
      <c r="D21" s="4"/>
      <c r="E21" s="7"/>
      <c r="F21" s="188">
        <v>0.02</v>
      </c>
      <c r="G21" s="1" t="s">
        <v>33</v>
      </c>
      <c r="H21" s="1"/>
      <c r="I21" s="1"/>
      <c r="J21" s="2" t="s">
        <v>57</v>
      </c>
      <c r="L21" s="8"/>
      <c r="M21" s="9"/>
      <c r="N21" s="8" t="str">
        <f>C21</f>
        <v>DiscRate</v>
      </c>
      <c r="O21" s="8"/>
    </row>
    <row r="22" spans="1:15">
      <c r="A22" s="3" t="s">
        <v>78</v>
      </c>
      <c r="B22" s="35" t="s">
        <v>104</v>
      </c>
      <c r="C22" s="29" t="s">
        <v>10</v>
      </c>
      <c r="D22" s="4"/>
      <c r="E22" s="7"/>
      <c r="F22" s="156">
        <v>2</v>
      </c>
      <c r="G22" s="1" t="s">
        <v>33</v>
      </c>
      <c r="H22" s="1">
        <v>1.7</v>
      </c>
      <c r="I22" s="1"/>
      <c r="J22" s="2" t="s">
        <v>9</v>
      </c>
      <c r="L22" s="8" t="s">
        <v>12</v>
      </c>
      <c r="M22" s="9" t="s">
        <v>14</v>
      </c>
      <c r="N22" s="8" t="str">
        <f>C22</f>
        <v>OffshMult</v>
      </c>
      <c r="O22" s="8" t="s">
        <v>13</v>
      </c>
    </row>
    <row r="23" spans="1:15">
      <c r="A23" s="3" t="s">
        <v>81</v>
      </c>
      <c r="B23" s="35"/>
      <c r="C23" s="227" t="s">
        <v>54</v>
      </c>
      <c r="D23" s="150" t="s">
        <v>436</v>
      </c>
      <c r="E23" s="7"/>
      <c r="F23" s="155">
        <v>10000</v>
      </c>
      <c r="G23" s="10" t="s">
        <v>402</v>
      </c>
      <c r="H23" s="1"/>
      <c r="I23" s="1"/>
      <c r="J23" s="2"/>
      <c r="L23" s="8"/>
      <c r="M23" s="9"/>
      <c r="N23" s="8"/>
      <c r="O23" s="8"/>
    </row>
    <row r="24" spans="1:15">
      <c r="A24" s="3"/>
      <c r="B24" s="35"/>
      <c r="C24" s="227" t="s">
        <v>54</v>
      </c>
      <c r="D24" s="150" t="s">
        <v>465</v>
      </c>
      <c r="E24" s="7"/>
      <c r="F24" s="155">
        <v>20000</v>
      </c>
      <c r="G24" s="10" t="s">
        <v>466</v>
      </c>
      <c r="H24" s="1"/>
      <c r="I24" s="1"/>
      <c r="J24" s="2"/>
      <c r="L24" s="8"/>
      <c r="M24" s="9"/>
      <c r="N24" s="8"/>
      <c r="O24" s="8"/>
    </row>
    <row r="25" spans="1:15">
      <c r="A25" s="3" t="s">
        <v>89</v>
      </c>
      <c r="B25" s="35" t="s">
        <v>156</v>
      </c>
      <c r="C25" s="30" t="s">
        <v>87</v>
      </c>
      <c r="D25" s="7"/>
      <c r="E25" s="7"/>
      <c r="F25" s="157">
        <v>2000</v>
      </c>
      <c r="G25" s="189" t="s">
        <v>431</v>
      </c>
      <c r="H25" s="1"/>
      <c r="I25" s="1"/>
      <c r="J25" s="2"/>
      <c r="L25" s="8"/>
      <c r="M25" s="9"/>
      <c r="N25" s="8"/>
      <c r="O25" s="8"/>
    </row>
    <row r="26" spans="1:15">
      <c r="C26" s="30" t="s">
        <v>87</v>
      </c>
      <c r="D26" s="7" t="s">
        <v>53</v>
      </c>
      <c r="E26" s="7" t="s">
        <v>24</v>
      </c>
      <c r="F26" s="157">
        <v>2000</v>
      </c>
      <c r="G26" s="1"/>
      <c r="H26" s="1"/>
      <c r="I26" s="1"/>
      <c r="J26" s="2"/>
      <c r="L26" s="8"/>
      <c r="M26" s="9"/>
      <c r="N26" s="8"/>
      <c r="O26" s="8"/>
    </row>
    <row r="27" spans="1:15">
      <c r="A27" s="3"/>
      <c r="B27" s="35"/>
      <c r="C27" s="30" t="s">
        <v>87</v>
      </c>
      <c r="D27" s="7" t="s">
        <v>53</v>
      </c>
      <c r="E27" s="7" t="s">
        <v>30</v>
      </c>
      <c r="F27" s="157">
        <v>2000</v>
      </c>
      <c r="G27" s="1"/>
      <c r="H27" s="1"/>
      <c r="I27" s="1"/>
      <c r="J27" s="2"/>
      <c r="L27" s="8"/>
      <c r="M27" s="9"/>
      <c r="N27" s="8"/>
      <c r="O27" s="8"/>
    </row>
    <row r="28" spans="1:15">
      <c r="A28" s="3"/>
      <c r="B28" s="35"/>
      <c r="C28" s="30" t="s">
        <v>87</v>
      </c>
      <c r="D28" s="7" t="s">
        <v>24</v>
      </c>
      <c r="E28" s="7" t="s">
        <v>53</v>
      </c>
      <c r="F28" s="157">
        <v>2000</v>
      </c>
      <c r="G28" s="1"/>
      <c r="H28" s="1"/>
      <c r="I28" s="1"/>
      <c r="J28" s="2"/>
      <c r="L28" s="8"/>
      <c r="M28" s="9"/>
      <c r="N28" s="8"/>
      <c r="O28" s="8"/>
    </row>
    <row r="29" spans="1:15">
      <c r="A29" s="3"/>
      <c r="B29" s="35"/>
      <c r="C29" s="30" t="s">
        <v>87</v>
      </c>
      <c r="D29" s="7" t="s">
        <v>24</v>
      </c>
      <c r="E29" s="7" t="s">
        <v>30</v>
      </c>
      <c r="F29" s="157">
        <v>2000</v>
      </c>
      <c r="G29" s="1"/>
      <c r="H29" s="1"/>
      <c r="I29" s="1"/>
      <c r="J29" s="2"/>
      <c r="L29" s="8"/>
      <c r="M29" s="9"/>
      <c r="N29" s="8"/>
      <c r="O29" s="8"/>
    </row>
    <row r="30" spans="1:15">
      <c r="A30" s="3"/>
      <c r="B30" s="35"/>
      <c r="C30" s="30" t="s">
        <v>87</v>
      </c>
      <c r="D30" s="7" t="s">
        <v>30</v>
      </c>
      <c r="E30" s="7" t="s">
        <v>24</v>
      </c>
      <c r="F30" s="157">
        <v>2000</v>
      </c>
      <c r="G30" s="1"/>
      <c r="H30" s="1"/>
      <c r="I30" s="1"/>
      <c r="J30" s="2"/>
      <c r="L30" s="8"/>
      <c r="M30" s="9"/>
      <c r="N30" s="8"/>
      <c r="O30" s="8"/>
    </row>
    <row r="31" spans="1:15">
      <c r="A31" s="3" t="s">
        <v>90</v>
      </c>
      <c r="B31" s="52" t="s">
        <v>105</v>
      </c>
      <c r="C31" s="30" t="s">
        <v>88</v>
      </c>
      <c r="D31" s="7"/>
      <c r="E31" s="7"/>
      <c r="F31" s="156">
        <v>10</v>
      </c>
      <c r="G31" s="1" t="s">
        <v>157</v>
      </c>
      <c r="H31" s="1"/>
      <c r="I31" s="1"/>
      <c r="J31" s="2"/>
      <c r="L31" s="8"/>
      <c r="M31" s="9"/>
      <c r="N31" s="8"/>
      <c r="O31" s="8"/>
    </row>
    <row r="32" spans="1:15">
      <c r="A32" s="3"/>
      <c r="B32" s="35"/>
      <c r="C32" s="30" t="s">
        <v>88</v>
      </c>
      <c r="D32" s="7" t="s">
        <v>24</v>
      </c>
      <c r="E32" s="7" t="s">
        <v>30</v>
      </c>
      <c r="F32" s="156">
        <v>5</v>
      </c>
      <c r="G32" s="1"/>
      <c r="H32" s="1"/>
      <c r="I32" s="1"/>
      <c r="J32" s="2"/>
      <c r="L32" s="8"/>
      <c r="M32" s="9"/>
      <c r="N32" s="8"/>
      <c r="O32" s="8"/>
    </row>
    <row r="33" spans="1:15" ht="15.9" customHeight="1">
      <c r="A33" s="3" t="s">
        <v>158</v>
      </c>
      <c r="B33" s="35" t="s">
        <v>107</v>
      </c>
      <c r="C33" s="30" t="s">
        <v>87</v>
      </c>
      <c r="D33" s="7" t="s">
        <v>84</v>
      </c>
      <c r="E33" s="7"/>
      <c r="F33" s="157">
        <v>1</v>
      </c>
      <c r="G33" s="1"/>
      <c r="H33" s="53" t="s">
        <v>159</v>
      </c>
      <c r="I33" s="1"/>
      <c r="J33" s="2"/>
      <c r="L33" s="8"/>
      <c r="M33" s="9"/>
      <c r="N33" s="8"/>
      <c r="O33" s="8"/>
    </row>
    <row r="34" spans="1:15" ht="15.9" customHeight="1">
      <c r="A34" s="3" t="s">
        <v>106</v>
      </c>
      <c r="B34" s="35"/>
      <c r="C34" s="30" t="s">
        <v>87</v>
      </c>
      <c r="D34" s="7" t="s">
        <v>84</v>
      </c>
      <c r="E34" s="7" t="s">
        <v>53</v>
      </c>
      <c r="F34" s="157">
        <v>1</v>
      </c>
      <c r="G34" s="1"/>
      <c r="H34" s="53" t="s">
        <v>159</v>
      </c>
      <c r="I34" s="1"/>
      <c r="J34" s="2"/>
      <c r="L34" s="8"/>
      <c r="M34" s="9"/>
      <c r="N34" s="8"/>
      <c r="O34" s="8"/>
    </row>
    <row r="35" spans="1:15" ht="15.9" customHeight="1">
      <c r="C35" s="30" t="s">
        <v>87</v>
      </c>
      <c r="D35" s="7" t="s">
        <v>84</v>
      </c>
      <c r="E35" s="7" t="s">
        <v>30</v>
      </c>
      <c r="F35" s="157">
        <v>4</v>
      </c>
      <c r="G35" s="1"/>
      <c r="H35" s="53" t="s">
        <v>159</v>
      </c>
      <c r="I35" s="1"/>
      <c r="J35" s="2"/>
      <c r="L35" s="8"/>
      <c r="M35" s="9"/>
      <c r="N35" s="8"/>
      <c r="O35" s="8"/>
    </row>
    <row r="36" spans="1:15" ht="15.9" customHeight="1">
      <c r="A36" t="s">
        <v>440</v>
      </c>
      <c r="B36" t="s">
        <v>441</v>
      </c>
      <c r="C36" s="10" t="s">
        <v>442</v>
      </c>
      <c r="D36" s="7"/>
      <c r="E36" s="7"/>
      <c r="F36" s="157">
        <v>100</v>
      </c>
      <c r="G36" s="1"/>
      <c r="H36" s="53"/>
      <c r="I36" s="1"/>
      <c r="J36" s="2"/>
      <c r="L36" s="8"/>
      <c r="M36" s="9"/>
      <c r="N36" s="8"/>
      <c r="O36" s="8"/>
    </row>
    <row r="37" spans="1:15" ht="15.9" customHeight="1">
      <c r="C37" s="10" t="s">
        <v>443</v>
      </c>
      <c r="D37" s="7" t="s">
        <v>30</v>
      </c>
      <c r="E37" s="7" t="s">
        <v>24</v>
      </c>
      <c r="F37" s="157">
        <v>2</v>
      </c>
      <c r="G37" s="1"/>
      <c r="H37" s="53"/>
      <c r="I37" s="1"/>
      <c r="J37" s="2"/>
      <c r="L37" s="8"/>
      <c r="M37" s="9"/>
      <c r="N37" s="8"/>
      <c r="O37" s="8"/>
    </row>
    <row r="38" spans="1:15" ht="15.9" customHeight="1">
      <c r="A38" t="s">
        <v>444</v>
      </c>
      <c r="C38" s="10" t="s">
        <v>445</v>
      </c>
      <c r="D38" s="7"/>
      <c r="E38" s="7"/>
      <c r="F38" s="194">
        <v>0</v>
      </c>
      <c r="G38" s="1"/>
      <c r="H38" s="53"/>
      <c r="I38" s="1"/>
      <c r="J38" s="2"/>
      <c r="L38" s="8"/>
      <c r="M38" s="9"/>
      <c r="N38" s="8"/>
      <c r="O38" s="8"/>
    </row>
    <row r="39" spans="1:15" ht="15.9" customHeight="1">
      <c r="C39" s="10" t="s">
        <v>445</v>
      </c>
      <c r="D39" s="7" t="s">
        <v>30</v>
      </c>
      <c r="E39" s="7" t="s">
        <v>24</v>
      </c>
      <c r="F39" s="194">
        <v>0.02</v>
      </c>
      <c r="G39" s="1"/>
      <c r="H39" s="53"/>
      <c r="I39" s="1"/>
      <c r="J39" s="2"/>
      <c r="L39" s="8"/>
      <c r="M39" s="9"/>
      <c r="N39" s="8"/>
      <c r="O39" s="8"/>
    </row>
    <row r="40" spans="1:15">
      <c r="A40" s="3" t="s">
        <v>160</v>
      </c>
      <c r="B40" s="35" t="s">
        <v>108</v>
      </c>
      <c r="C40" s="29" t="s">
        <v>73</v>
      </c>
      <c r="D40" s="7">
        <v>1</v>
      </c>
      <c r="E40" s="7"/>
      <c r="F40" s="154">
        <v>6</v>
      </c>
      <c r="G40" s="1" t="s">
        <v>335</v>
      </c>
      <c r="H40" s="1"/>
      <c r="I40" s="1"/>
      <c r="J40" s="2"/>
      <c r="L40" s="8"/>
      <c r="M40" s="9"/>
      <c r="N40" s="8"/>
      <c r="O40" s="8"/>
    </row>
    <row r="41" spans="1:15">
      <c r="A41" s="3"/>
      <c r="B41" s="35"/>
      <c r="C41" s="29" t="s">
        <v>73</v>
      </c>
      <c r="D41" s="7">
        <v>2</v>
      </c>
      <c r="E41" s="7"/>
      <c r="F41" s="154">
        <v>6</v>
      </c>
      <c r="G41" s="1" t="s">
        <v>336</v>
      </c>
      <c r="H41" s="1"/>
      <c r="I41" s="1"/>
      <c r="J41" s="2"/>
      <c r="L41" s="8"/>
      <c r="M41" s="9"/>
      <c r="N41" s="8"/>
      <c r="O41" s="8"/>
    </row>
    <row r="42" spans="1:15">
      <c r="A42" s="3"/>
      <c r="B42" s="35"/>
      <c r="C42" s="29" t="s">
        <v>73</v>
      </c>
      <c r="D42" s="7">
        <v>3</v>
      </c>
      <c r="E42" s="7"/>
      <c r="F42" s="154">
        <v>18</v>
      </c>
      <c r="G42" s="1" t="s">
        <v>337</v>
      </c>
      <c r="H42" s="1"/>
      <c r="I42" s="1"/>
      <c r="J42" s="2"/>
      <c r="L42" s="8"/>
      <c r="M42" s="9"/>
      <c r="N42" s="8"/>
      <c r="O42" s="8"/>
    </row>
    <row r="43" spans="1:15">
      <c r="A43" s="3"/>
      <c r="B43" s="35"/>
      <c r="C43" s="29" t="s">
        <v>73</v>
      </c>
      <c r="D43" s="7">
        <v>4</v>
      </c>
      <c r="E43" s="7"/>
      <c r="F43" s="154">
        <v>6</v>
      </c>
      <c r="G43" s="1" t="s">
        <v>399</v>
      </c>
      <c r="H43" s="1"/>
      <c r="I43" s="1"/>
      <c r="J43" s="2"/>
      <c r="L43" s="8"/>
      <c r="M43" s="9"/>
      <c r="N43" s="8"/>
      <c r="O43" s="8"/>
    </row>
    <row r="44" spans="1:15">
      <c r="A44" s="3"/>
      <c r="B44" s="35"/>
      <c r="C44" s="29" t="s">
        <v>73</v>
      </c>
      <c r="D44" s="7">
        <v>5</v>
      </c>
      <c r="E44" s="7"/>
      <c r="F44" s="154">
        <v>1</v>
      </c>
      <c r="G44" s="1"/>
      <c r="H44" s="1"/>
      <c r="I44" s="1"/>
      <c r="J44" s="2"/>
      <c r="L44" s="8"/>
      <c r="M44" s="9"/>
      <c r="N44" s="8"/>
      <c r="O44" s="8"/>
    </row>
    <row r="45" spans="1:15">
      <c r="A45" s="3"/>
      <c r="B45" s="35"/>
      <c r="C45" s="29" t="s">
        <v>73</v>
      </c>
      <c r="D45" s="7">
        <v>6</v>
      </c>
      <c r="E45" s="7"/>
      <c r="F45" s="154">
        <v>1</v>
      </c>
      <c r="G45" s="1"/>
      <c r="H45" s="1"/>
      <c r="I45" s="1"/>
      <c r="J45" s="2"/>
      <c r="L45" s="8"/>
      <c r="M45" s="9"/>
      <c r="N45" s="8"/>
      <c r="O45" s="8"/>
    </row>
    <row r="46" spans="1:15">
      <c r="A46" s="3"/>
      <c r="B46" s="35"/>
      <c r="C46" s="29" t="s">
        <v>73</v>
      </c>
      <c r="D46" s="7">
        <v>7</v>
      </c>
      <c r="E46" s="7"/>
      <c r="F46" s="154">
        <v>1</v>
      </c>
      <c r="G46" s="1"/>
      <c r="H46" s="1"/>
      <c r="I46" s="1"/>
      <c r="J46" s="2"/>
      <c r="L46" s="8"/>
      <c r="M46" s="9"/>
      <c r="N46" s="8"/>
      <c r="O46" s="8"/>
    </row>
    <row r="47" spans="1:15">
      <c r="A47" s="3"/>
      <c r="B47" s="35"/>
      <c r="C47" s="29" t="s">
        <v>73</v>
      </c>
      <c r="D47" s="7">
        <v>8</v>
      </c>
      <c r="E47" s="7"/>
      <c r="F47" s="154">
        <v>1</v>
      </c>
      <c r="G47" s="1"/>
      <c r="H47" s="1"/>
      <c r="I47" s="1"/>
      <c r="J47" s="2"/>
      <c r="L47" s="8"/>
      <c r="M47" s="9"/>
      <c r="N47" s="8"/>
      <c r="O47" s="8"/>
    </row>
    <row r="48" spans="1:15">
      <c r="A48" s="3" t="s">
        <v>85</v>
      </c>
      <c r="B48" s="10" t="s">
        <v>72</v>
      </c>
      <c r="C48" s="10" t="s">
        <v>161</v>
      </c>
      <c r="D48" s="150" t="s">
        <v>53</v>
      </c>
      <c r="F48" s="156">
        <v>0.5</v>
      </c>
      <c r="G48" s="1"/>
      <c r="H48" s="1"/>
      <c r="I48" s="1"/>
      <c r="J48" s="2" t="s">
        <v>36</v>
      </c>
      <c r="L48" s="8"/>
      <c r="M48" s="9"/>
      <c r="N48" s="8"/>
      <c r="O48" s="8"/>
    </row>
    <row r="49" spans="1:15">
      <c r="A49" s="3"/>
      <c r="B49" s="35"/>
      <c r="C49" s="10" t="s">
        <v>161</v>
      </c>
      <c r="D49" s="150" t="s">
        <v>24</v>
      </c>
      <c r="F49" s="156">
        <v>1</v>
      </c>
      <c r="G49" s="1"/>
      <c r="H49" s="1"/>
      <c r="I49" s="1"/>
      <c r="J49" s="2" t="s">
        <v>36</v>
      </c>
      <c r="L49" s="8"/>
      <c r="M49" s="9"/>
      <c r="N49" s="8" t="e">
        <f>#REF!</f>
        <v>#REF!</v>
      </c>
      <c r="O49" s="8"/>
    </row>
    <row r="50" spans="1:15">
      <c r="A50" s="3"/>
      <c r="B50" s="35"/>
      <c r="C50" s="10" t="s">
        <v>161</v>
      </c>
      <c r="D50" s="150" t="s">
        <v>30</v>
      </c>
      <c r="F50" s="156">
        <v>1.25</v>
      </c>
      <c r="G50" s="1"/>
      <c r="H50" s="1"/>
      <c r="I50" s="1"/>
      <c r="J50" s="2" t="s">
        <v>36</v>
      </c>
      <c r="L50" s="8"/>
      <c r="M50" s="9"/>
      <c r="N50" s="8"/>
      <c r="O50" s="8"/>
    </row>
    <row r="51" spans="1:15">
      <c r="A51" s="3"/>
      <c r="B51" s="35"/>
      <c r="C51" s="10" t="s">
        <v>162</v>
      </c>
      <c r="D51" s="150"/>
      <c r="F51" s="156">
        <v>1</v>
      </c>
      <c r="G51" s="1"/>
      <c r="H51" s="1"/>
      <c r="I51" s="1"/>
      <c r="J51" s="2"/>
      <c r="L51" s="8"/>
      <c r="M51" s="9"/>
      <c r="N51" s="8"/>
      <c r="O51" s="8"/>
    </row>
    <row r="52" spans="1:15">
      <c r="A52" s="3"/>
      <c r="B52" s="35"/>
      <c r="C52" s="10" t="s">
        <v>162</v>
      </c>
      <c r="D52" s="11" t="s">
        <v>30</v>
      </c>
      <c r="F52" s="156">
        <v>3</v>
      </c>
      <c r="G52" s="10" t="s">
        <v>163</v>
      </c>
      <c r="H52" s="1"/>
      <c r="I52" s="1"/>
      <c r="J52" s="2" t="s">
        <v>36</v>
      </c>
      <c r="L52" s="8"/>
      <c r="M52" s="9"/>
      <c r="N52" s="8"/>
      <c r="O52" s="8"/>
    </row>
    <row r="53" spans="1:15">
      <c r="A53" s="3" t="s">
        <v>86</v>
      </c>
      <c r="B53" s="35" t="s">
        <v>109</v>
      </c>
      <c r="C53" s="29" t="s">
        <v>21</v>
      </c>
      <c r="D53" s="4"/>
      <c r="E53" s="7"/>
      <c r="F53" s="156">
        <v>5</v>
      </c>
      <c r="G53" s="1" t="s">
        <v>33</v>
      </c>
      <c r="H53" s="1"/>
      <c r="I53" s="1"/>
      <c r="J53" s="2" t="s">
        <v>35</v>
      </c>
      <c r="L53" s="8"/>
      <c r="M53" s="9"/>
      <c r="N53" s="8" t="str">
        <f>C53</f>
        <v>YearStep</v>
      </c>
      <c r="O53" s="8"/>
    </row>
    <row r="54" spans="1:15">
      <c r="N54"/>
    </row>
    <row r="55" spans="1:15">
      <c r="N55"/>
    </row>
    <row r="58" spans="1:15">
      <c r="C58" s="31" t="s">
        <v>38</v>
      </c>
    </row>
    <row r="59" spans="1:15">
      <c r="C59" s="31" t="s">
        <v>37</v>
      </c>
    </row>
    <row r="61" spans="1:15">
      <c r="C61" s="31" t="s">
        <v>39</v>
      </c>
    </row>
    <row r="63" spans="1:15" ht="15" thickBot="1">
      <c r="D63" t="s">
        <v>48</v>
      </c>
      <c r="E63" s="1" t="s">
        <v>49</v>
      </c>
      <c r="F63" s="1" t="s">
        <v>49</v>
      </c>
      <c r="G63" t="s">
        <v>50</v>
      </c>
      <c r="H63" t="s">
        <v>49</v>
      </c>
      <c r="I63" t="s">
        <v>50</v>
      </c>
      <c r="J63" t="s">
        <v>50</v>
      </c>
      <c r="N63"/>
    </row>
    <row r="64" spans="1:15" ht="23.15">
      <c r="C64" s="32" t="s">
        <v>40</v>
      </c>
      <c r="D64" s="16" t="s">
        <v>41</v>
      </c>
      <c r="E64" s="16" t="s">
        <v>42</v>
      </c>
      <c r="F64" s="16" t="s">
        <v>43</v>
      </c>
      <c r="G64" s="16" t="s">
        <v>43</v>
      </c>
      <c r="H64" s="16" t="s">
        <v>44</v>
      </c>
      <c r="I64" s="16" t="s">
        <v>42</v>
      </c>
      <c r="J64" s="16" t="s">
        <v>44</v>
      </c>
      <c r="N64"/>
    </row>
    <row r="65" spans="3:14">
      <c r="C65" s="33" t="s">
        <v>45</v>
      </c>
      <c r="D65" s="15">
        <v>0.09</v>
      </c>
      <c r="E65" s="15">
        <v>39.4</v>
      </c>
      <c r="F65" s="15">
        <v>141.69999999999999</v>
      </c>
      <c r="G65" s="15">
        <v>120</v>
      </c>
      <c r="H65" s="15">
        <v>12.7</v>
      </c>
      <c r="I65" s="15">
        <v>33.299999999999997</v>
      </c>
      <c r="J65" s="15">
        <v>10.8</v>
      </c>
      <c r="K65" s="1">
        <f>E65/I65</f>
        <v>1.1831831831831832</v>
      </c>
      <c r="N65"/>
    </row>
    <row r="66" spans="3:14">
      <c r="C66" s="33" t="s">
        <v>46</v>
      </c>
      <c r="D66" s="15">
        <v>0.71599999999999997</v>
      </c>
      <c r="E66" s="15">
        <v>15.4</v>
      </c>
      <c r="F66" s="15">
        <v>55.5</v>
      </c>
      <c r="G66" s="15">
        <v>50</v>
      </c>
      <c r="H66" s="15">
        <v>39.799999999999997</v>
      </c>
      <c r="I66" s="15">
        <v>13.9</v>
      </c>
      <c r="J66" s="15">
        <v>35.799999999999997</v>
      </c>
      <c r="K66" s="1">
        <f>E66/I66</f>
        <v>1.1079136690647482</v>
      </c>
      <c r="N66"/>
    </row>
    <row r="67" spans="3:14" ht="23.6" thickBot="1">
      <c r="C67" s="34" t="s">
        <v>47</v>
      </c>
      <c r="D67" s="17">
        <v>0.77700000000000002</v>
      </c>
      <c r="E67" s="17">
        <v>14.5</v>
      </c>
      <c r="F67" s="17">
        <v>52.2</v>
      </c>
      <c r="G67" s="17">
        <v>47.1</v>
      </c>
      <c r="H67" s="17">
        <v>40.6</v>
      </c>
      <c r="I67" s="17">
        <v>13.1</v>
      </c>
      <c r="J67" s="17">
        <v>36.6</v>
      </c>
      <c r="N67"/>
    </row>
    <row r="68" spans="3:14">
      <c r="J68" s="1"/>
      <c r="N68"/>
    </row>
    <row r="69" spans="3:14">
      <c r="N69"/>
    </row>
  </sheetData>
  <autoFilter ref="A6:M53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5"/>
  <sheetViews>
    <sheetView zoomScaleNormal="100" workbookViewId="0">
      <pane xSplit="5" ySplit="4" topLeftCell="F5" activePane="bottomRight" state="frozen"/>
      <selection pane="topRight" activeCell="C1" sqref="C1"/>
      <selection pane="bottomLeft" activeCell="A4" sqref="A4"/>
      <selection pane="bottomRight" activeCell="C5" sqref="C5:C75"/>
    </sheetView>
  </sheetViews>
  <sheetFormatPr defaultColWidth="9.15234375" defaultRowHeight="14.6"/>
  <cols>
    <col min="1" max="1" width="5.23046875" customWidth="1"/>
    <col min="2" max="4" width="6.15234375" style="1" customWidth="1"/>
    <col min="5" max="5" width="4" style="1" bestFit="1" customWidth="1"/>
    <col min="6" max="7" width="6.4609375" customWidth="1"/>
    <col min="10" max="10" width="24.69140625" bestFit="1" customWidth="1"/>
    <col min="11" max="11" width="17.53515625" bestFit="1" customWidth="1"/>
    <col min="12" max="12" width="8.3828125" bestFit="1" customWidth="1"/>
    <col min="14" max="15" width="7.4609375" customWidth="1"/>
    <col min="16" max="16" width="5.53515625" customWidth="1"/>
    <col min="17" max="17" width="19.07421875" bestFit="1" customWidth="1"/>
  </cols>
  <sheetData>
    <row r="1" spans="1:15">
      <c r="A1" s="1">
        <f>MAX(A4:A9989)</f>
        <v>71</v>
      </c>
      <c r="B1"/>
      <c r="C1"/>
      <c r="D1"/>
      <c r="E1"/>
      <c r="F1" s="98">
        <f>SUM(F5:F75)</f>
        <v>28.000000000000004</v>
      </c>
      <c r="G1" s="98"/>
    </row>
    <row r="2" spans="1:15">
      <c r="A2" s="1">
        <f t="shared" ref="A2:F2" si="0">COUNTA(Nodes)</f>
        <v>71</v>
      </c>
      <c r="B2" s="1">
        <f t="shared" si="0"/>
        <v>71</v>
      </c>
      <c r="C2" s="1">
        <f t="shared" si="0"/>
        <v>71</v>
      </c>
      <c r="D2" s="1">
        <f t="shared" si="0"/>
        <v>71</v>
      </c>
      <c r="E2" s="1">
        <f t="shared" si="0"/>
        <v>71</v>
      </c>
      <c r="F2" s="1">
        <f t="shared" si="0"/>
        <v>71</v>
      </c>
      <c r="G2" s="1"/>
    </row>
    <row r="3" spans="1:15">
      <c r="A3" s="1"/>
      <c r="F3" s="171" t="s">
        <v>409</v>
      </c>
      <c r="G3" s="171"/>
      <c r="L3" s="61">
        <f>MAX(L5:L9984)</f>
        <v>1</v>
      </c>
    </row>
    <row r="4" spans="1:15" ht="30" customHeight="1">
      <c r="A4" s="57" t="s">
        <v>28</v>
      </c>
      <c r="B4" s="57" t="s">
        <v>0</v>
      </c>
      <c r="C4" s="57" t="s">
        <v>16</v>
      </c>
      <c r="D4" s="174" t="s">
        <v>27</v>
      </c>
      <c r="E4" s="57" t="s">
        <v>1</v>
      </c>
      <c r="F4" s="57" t="s">
        <v>24</v>
      </c>
      <c r="G4" s="57" t="s">
        <v>30</v>
      </c>
      <c r="H4" s="174" t="s">
        <v>164</v>
      </c>
      <c r="I4" s="174" t="s">
        <v>165</v>
      </c>
      <c r="J4" s="175" t="s">
        <v>166</v>
      </c>
      <c r="K4" t="s">
        <v>459</v>
      </c>
      <c r="L4" s="19" t="s">
        <v>55</v>
      </c>
      <c r="M4" t="s">
        <v>407</v>
      </c>
      <c r="N4" t="s">
        <v>458</v>
      </c>
    </row>
    <row r="5" spans="1:15">
      <c r="A5" s="11">
        <f>COUNTA(B$5:B5)</f>
        <v>1</v>
      </c>
      <c r="B5" s="11" t="s">
        <v>292</v>
      </c>
      <c r="C5" s="11" t="str">
        <f>MID(B5,1,2)</f>
        <v>DZ</v>
      </c>
      <c r="D5" s="54" t="str">
        <f>MID(B5,1,4)</f>
        <v>DZ00</v>
      </c>
      <c r="E5" s="54" t="s">
        <v>294</v>
      </c>
      <c r="F5" s="173">
        <f>VLOOKUP(B5,'[1]dmd G (2)'!$B:$J,9,FALSE)</f>
        <v>1</v>
      </c>
      <c r="G5" s="195">
        <f>F5</f>
        <v>1</v>
      </c>
      <c r="H5" s="62">
        <v>28.04</v>
      </c>
      <c r="I5" s="62">
        <v>1.66</v>
      </c>
      <c r="J5" s="8" t="s">
        <v>295</v>
      </c>
      <c r="L5" s="61">
        <f t="shared" ref="L5:L36" si="1">COUNTIF(B:B,B5)</f>
        <v>1</v>
      </c>
      <c r="M5" t="str">
        <f>VLOOKUP(B5,'[2]Select nodes'!$E:$E,1,FALSE)</f>
        <v>DZ000</v>
      </c>
      <c r="N5" s="49">
        <f>SUMIF($D:$D,$D5,F:F)</f>
        <v>1</v>
      </c>
      <c r="O5" s="49">
        <f>SUMIF($D:$D,$D5,G:G)</f>
        <v>1</v>
      </c>
    </row>
    <row r="6" spans="1:15">
      <c r="A6" s="11">
        <f>COUNTA(B$5:B6)</f>
        <v>2</v>
      </c>
      <c r="B6" s="11" t="s">
        <v>138</v>
      </c>
      <c r="C6" s="11" t="str">
        <f t="shared" ref="C6:C71" si="2">MID(B6,1,2)</f>
        <v>ES</v>
      </c>
      <c r="D6" s="54" t="str">
        <f t="shared" ref="D6:D71" si="3">MID(B6,1,4)</f>
        <v>ES11</v>
      </c>
      <c r="E6" s="54" t="s">
        <v>69</v>
      </c>
      <c r="F6" s="172">
        <f>VLOOKUP(B6,'[1]dmd G (2)'!$B:$J,9,FALSE)</f>
        <v>0.42834344247956613</v>
      </c>
      <c r="G6" s="195">
        <f t="shared" ref="G6:G71" si="4">F6</f>
        <v>0.42834344247956613</v>
      </c>
      <c r="H6" s="62">
        <v>43.235555714285717</v>
      </c>
      <c r="I6" s="62">
        <v>-8.2475114285714284</v>
      </c>
      <c r="J6" t="s">
        <v>305</v>
      </c>
      <c r="L6" s="61">
        <f t="shared" si="1"/>
        <v>1</v>
      </c>
      <c r="M6" t="str">
        <f>VLOOKUP(B6,'[2]Select nodes'!$E:$E,1,FALSE)</f>
        <v>ES111</v>
      </c>
      <c r="N6" s="49">
        <f t="shared" ref="N6:N69" si="5">SUMIF($D:$D,$D6,F:F)</f>
        <v>0.99999999999999989</v>
      </c>
      <c r="O6" s="49">
        <f t="shared" ref="O6:O69" si="6">SUMIF($D:$D,$D6,G:G)</f>
        <v>0.99999999999999989</v>
      </c>
    </row>
    <row r="7" spans="1:15">
      <c r="A7" s="11">
        <f>COUNTA(B$5:B7)</f>
        <v>3</v>
      </c>
      <c r="B7" s="11" t="s">
        <v>168</v>
      </c>
      <c r="C7" s="11" t="str">
        <f t="shared" si="2"/>
        <v>ES</v>
      </c>
      <c r="D7" s="54" t="str">
        <f t="shared" si="3"/>
        <v>ES11</v>
      </c>
      <c r="E7" s="54" t="s">
        <v>69</v>
      </c>
      <c r="F7" s="172">
        <f>VLOOKUP(B7,'[1]dmd G (2)'!$B:$J,9,FALSE)</f>
        <v>0.12691138123075377</v>
      </c>
      <c r="G7" s="195">
        <f t="shared" si="4"/>
        <v>0.12691138123075377</v>
      </c>
      <c r="H7" s="62">
        <v>43.301729999999999</v>
      </c>
      <c r="I7" s="62">
        <v>-7.8379099999999999</v>
      </c>
      <c r="J7" t="s">
        <v>169</v>
      </c>
      <c r="L7" s="61">
        <f t="shared" si="1"/>
        <v>1</v>
      </c>
      <c r="M7" t="str">
        <f>VLOOKUP(B7,'[2]Select nodes'!$E:$E,1,FALSE)</f>
        <v>ES112</v>
      </c>
      <c r="N7" s="49">
        <f t="shared" si="5"/>
        <v>0.99999999999999989</v>
      </c>
      <c r="O7" s="49">
        <f t="shared" si="6"/>
        <v>0.99999999999999989</v>
      </c>
    </row>
    <row r="8" spans="1:15">
      <c r="A8" s="11">
        <f>COUNTA(B$5:B8)</f>
        <v>4</v>
      </c>
      <c r="B8" s="11" t="s">
        <v>170</v>
      </c>
      <c r="C8" s="11" t="str">
        <f t="shared" si="2"/>
        <v>ES</v>
      </c>
      <c r="D8" s="54" t="str">
        <f t="shared" si="3"/>
        <v>ES11</v>
      </c>
      <c r="E8" s="54" t="s">
        <v>69</v>
      </c>
      <c r="F8" s="172">
        <f>VLOOKUP(B8,'[1]dmd G (2)'!$B:$J,9,FALSE)</f>
        <v>0.10834035074872803</v>
      </c>
      <c r="G8" s="195">
        <f t="shared" si="4"/>
        <v>0.10834035074872803</v>
      </c>
      <c r="H8" s="62">
        <v>42.527299999999997</v>
      </c>
      <c r="I8" s="62">
        <v>-8.0085999999999995</v>
      </c>
      <c r="J8" t="s">
        <v>171</v>
      </c>
      <c r="L8" s="61">
        <f t="shared" si="1"/>
        <v>1</v>
      </c>
      <c r="M8" t="str">
        <f>VLOOKUP(B8,'[2]Select nodes'!$E:$E,1,FALSE)</f>
        <v>ES113</v>
      </c>
      <c r="N8" s="49">
        <f t="shared" si="5"/>
        <v>0.99999999999999989</v>
      </c>
      <c r="O8" s="49">
        <f t="shared" si="6"/>
        <v>0.99999999999999989</v>
      </c>
    </row>
    <row r="9" spans="1:15">
      <c r="A9" s="11">
        <f>COUNTA(B$5:B9)</f>
        <v>5</v>
      </c>
      <c r="B9" s="11" t="s">
        <v>172</v>
      </c>
      <c r="C9" s="11" t="str">
        <f t="shared" si="2"/>
        <v>ES</v>
      </c>
      <c r="D9" s="54" t="str">
        <f t="shared" si="3"/>
        <v>ES11</v>
      </c>
      <c r="E9" s="54" t="s">
        <v>69</v>
      </c>
      <c r="F9" s="172">
        <f>VLOOKUP(B9,'[1]dmd G (2)'!$B:$J,9,FALSE)</f>
        <v>0.33640482554095197</v>
      </c>
      <c r="G9" s="195">
        <f t="shared" si="4"/>
        <v>0.33640482554095197</v>
      </c>
      <c r="H9" s="62">
        <v>42.442079200000002</v>
      </c>
      <c r="I9" s="62">
        <v>-8.557785599999999</v>
      </c>
      <c r="J9" t="s">
        <v>173</v>
      </c>
      <c r="L9" s="61">
        <f t="shared" si="1"/>
        <v>1</v>
      </c>
      <c r="M9" t="str">
        <f>VLOOKUP(B9,'[2]Select nodes'!$E:$E,1,FALSE)</f>
        <v>ES114</v>
      </c>
      <c r="N9" s="49">
        <f t="shared" si="5"/>
        <v>0.99999999999999989</v>
      </c>
      <c r="O9" s="49">
        <f t="shared" si="6"/>
        <v>0.99999999999999989</v>
      </c>
    </row>
    <row r="10" spans="1:15">
      <c r="A10" s="11">
        <f>COUNTA(B$5:B10)</f>
        <v>6</v>
      </c>
      <c r="B10" s="11" t="s">
        <v>139</v>
      </c>
      <c r="C10" s="11" t="str">
        <f t="shared" si="2"/>
        <v>ES</v>
      </c>
      <c r="D10" s="54" t="str">
        <f t="shared" si="3"/>
        <v>ES12</v>
      </c>
      <c r="E10" s="54" t="s">
        <v>69</v>
      </c>
      <c r="F10" s="172">
        <f>VLOOKUP(B10,'[1]dmd G (2)'!$B:$J,9,FALSE)</f>
        <v>1</v>
      </c>
      <c r="G10" s="195">
        <f t="shared" si="4"/>
        <v>1</v>
      </c>
      <c r="H10" s="62">
        <v>43.394453999999996</v>
      </c>
      <c r="I10" s="62">
        <v>-5.9765334000000001</v>
      </c>
      <c r="J10" t="s">
        <v>174</v>
      </c>
      <c r="L10" s="61">
        <f t="shared" si="1"/>
        <v>1</v>
      </c>
      <c r="M10" t="str">
        <f>VLOOKUP(B10,'[2]Select nodes'!$E:$E,1,FALSE)</f>
        <v>ES120</v>
      </c>
      <c r="N10" s="49">
        <f t="shared" si="5"/>
        <v>1</v>
      </c>
      <c r="O10" s="49">
        <f t="shared" si="6"/>
        <v>1</v>
      </c>
    </row>
    <row r="11" spans="1:15">
      <c r="A11" s="11">
        <f>COUNTA(B$5:B11)</f>
        <v>7</v>
      </c>
      <c r="B11" s="11" t="s">
        <v>175</v>
      </c>
      <c r="C11" s="11" t="str">
        <f t="shared" si="2"/>
        <v>ES</v>
      </c>
      <c r="D11" s="54" t="str">
        <f t="shared" si="3"/>
        <v>ES13</v>
      </c>
      <c r="E11" s="54" t="s">
        <v>69</v>
      </c>
      <c r="F11" s="172">
        <f>VLOOKUP(B11,'[1]dmd G (2)'!$B:$J,9,FALSE)</f>
        <v>1</v>
      </c>
      <c r="G11" s="195">
        <f t="shared" si="4"/>
        <v>1</v>
      </c>
      <c r="H11" s="62">
        <v>43.212761</v>
      </c>
      <c r="I11" s="62">
        <v>-4.0130134999999996</v>
      </c>
      <c r="J11" t="s">
        <v>177</v>
      </c>
      <c r="L11" s="61">
        <f t="shared" si="1"/>
        <v>1</v>
      </c>
      <c r="M11" t="str">
        <f>VLOOKUP(B11,'[2]Select nodes'!$E:$E,1,FALSE)</f>
        <v>ES130</v>
      </c>
      <c r="N11" s="49">
        <f t="shared" si="5"/>
        <v>1</v>
      </c>
      <c r="O11" s="49">
        <f t="shared" si="6"/>
        <v>1</v>
      </c>
    </row>
    <row r="12" spans="1:15">
      <c r="A12" s="11">
        <f>COUNTA(B$5:B12)</f>
        <v>8</v>
      </c>
      <c r="B12" s="11" t="s">
        <v>179</v>
      </c>
      <c r="C12" s="11" t="str">
        <f t="shared" si="2"/>
        <v>ES</v>
      </c>
      <c r="D12" s="54" t="str">
        <f t="shared" si="3"/>
        <v>ES21</v>
      </c>
      <c r="E12" s="54" t="s">
        <v>69</v>
      </c>
      <c r="F12" s="172">
        <f>VLOOKUP(B12,'[1]dmd G (2)'!$B:$J,9,FALSE)</f>
        <v>1</v>
      </c>
      <c r="G12" s="195">
        <f t="shared" si="4"/>
        <v>1</v>
      </c>
      <c r="H12" s="62">
        <v>43.265909999999991</v>
      </c>
      <c r="I12" s="62">
        <v>-2.1750650000000005</v>
      </c>
      <c r="J12" t="s">
        <v>180</v>
      </c>
      <c r="L12" s="61">
        <f t="shared" si="1"/>
        <v>1</v>
      </c>
      <c r="M12" t="str">
        <f>VLOOKUP(B12,'[2]Select nodes'!$E:$E,1,FALSE)</f>
        <v>ES212</v>
      </c>
      <c r="N12" s="49">
        <f t="shared" si="5"/>
        <v>1</v>
      </c>
      <c r="O12" s="49">
        <f t="shared" si="6"/>
        <v>1</v>
      </c>
    </row>
    <row r="13" spans="1:15">
      <c r="A13" s="11">
        <f>COUNTA(B$5:B13)</f>
        <v>9</v>
      </c>
      <c r="B13" s="11" t="s">
        <v>178</v>
      </c>
      <c r="C13" s="11" t="str">
        <f t="shared" si="2"/>
        <v>ES</v>
      </c>
      <c r="D13" s="54" t="str">
        <f t="shared" si="3"/>
        <v>ES22</v>
      </c>
      <c r="E13" s="54" t="s">
        <v>69</v>
      </c>
      <c r="F13" s="172">
        <f>VLOOKUP(B13,'[1]dmd G (2)'!$B:$J,9,FALSE)</f>
        <v>1</v>
      </c>
      <c r="G13" s="195">
        <f t="shared" si="4"/>
        <v>1</v>
      </c>
      <c r="H13" s="62">
        <v>42.540419999999997</v>
      </c>
      <c r="I13" s="62">
        <v>-1.6446633333333331</v>
      </c>
      <c r="J13" t="s">
        <v>183</v>
      </c>
      <c r="L13" s="61">
        <f t="shared" si="1"/>
        <v>1</v>
      </c>
      <c r="M13" t="str">
        <f>VLOOKUP(B13,'[2]Select nodes'!$E:$E,1,FALSE)</f>
        <v>ES220</v>
      </c>
      <c r="N13" s="49">
        <f t="shared" si="5"/>
        <v>1</v>
      </c>
      <c r="O13" s="49">
        <f t="shared" si="6"/>
        <v>1</v>
      </c>
    </row>
    <row r="14" spans="1:15">
      <c r="A14" s="11">
        <f>COUNTA(B$5:B14)</f>
        <v>10</v>
      </c>
      <c r="B14" s="11" t="s">
        <v>181</v>
      </c>
      <c r="C14" s="11" t="str">
        <f t="shared" si="2"/>
        <v>ES</v>
      </c>
      <c r="D14" s="54" t="str">
        <f t="shared" si="3"/>
        <v>ES23</v>
      </c>
      <c r="E14" s="54" t="s">
        <v>69</v>
      </c>
      <c r="F14" s="172">
        <f>VLOOKUP(B14,'[1]dmd G (2)'!$B:$J,9,FALSE)</f>
        <v>1</v>
      </c>
      <c r="G14" s="195">
        <f t="shared" si="4"/>
        <v>1</v>
      </c>
      <c r="H14" s="62">
        <v>42.374106857142856</v>
      </c>
      <c r="I14" s="62">
        <v>-2.3440214285714283</v>
      </c>
      <c r="J14" t="s">
        <v>185</v>
      </c>
      <c r="L14" s="61">
        <f t="shared" si="1"/>
        <v>1</v>
      </c>
      <c r="M14" t="str">
        <f>VLOOKUP(B14,'[2]Select nodes'!$E:$E,1,FALSE)</f>
        <v>ES230</v>
      </c>
      <c r="N14" s="49">
        <f t="shared" si="5"/>
        <v>1</v>
      </c>
      <c r="O14" s="49">
        <f t="shared" si="6"/>
        <v>1</v>
      </c>
    </row>
    <row r="15" spans="1:15">
      <c r="A15" s="11">
        <f>COUNTA(B$5:B15)</f>
        <v>11</v>
      </c>
      <c r="B15" s="11" t="s">
        <v>186</v>
      </c>
      <c r="C15" s="11" t="str">
        <f t="shared" si="2"/>
        <v>ES</v>
      </c>
      <c r="D15" s="54" t="str">
        <f t="shared" si="3"/>
        <v>ES24</v>
      </c>
      <c r="E15" s="54" t="s">
        <v>69</v>
      </c>
      <c r="F15" s="172">
        <f>VLOOKUP(B15,'[1]dmd G (2)'!$B:$J,9,FALSE)</f>
        <v>0.1761743404468526</v>
      </c>
      <c r="G15" s="195">
        <f t="shared" si="4"/>
        <v>0.1761743404468526</v>
      </c>
      <c r="H15" s="62">
        <v>42.284387500000001</v>
      </c>
      <c r="I15" s="62">
        <v>-6.2199999999999991E-2</v>
      </c>
      <c r="J15" t="s">
        <v>188</v>
      </c>
      <c r="L15" s="61">
        <f t="shared" si="1"/>
        <v>1</v>
      </c>
      <c r="M15" t="str">
        <f>VLOOKUP(B15,'[2]Select nodes'!$E:$E,1,FALSE)</f>
        <v>ES241</v>
      </c>
      <c r="N15" s="49">
        <f t="shared" si="5"/>
        <v>0.99999999999999989</v>
      </c>
      <c r="O15" s="49">
        <f t="shared" si="6"/>
        <v>0.99999999999999989</v>
      </c>
    </row>
    <row r="16" spans="1:15">
      <c r="A16" s="11">
        <f>COUNTA(B$5:B16)</f>
        <v>12</v>
      </c>
      <c r="B16" s="11" t="s">
        <v>189</v>
      </c>
      <c r="C16" s="11" t="str">
        <f t="shared" si="2"/>
        <v>ES</v>
      </c>
      <c r="D16" s="54" t="str">
        <f t="shared" si="3"/>
        <v>ES24</v>
      </c>
      <c r="E16" s="54" t="s">
        <v>69</v>
      </c>
      <c r="F16" s="172">
        <f>VLOOKUP(B16,'[1]dmd G (2)'!$B:$J,9,FALSE)</f>
        <v>0.10383209147982136</v>
      </c>
      <c r="G16" s="195">
        <f t="shared" si="4"/>
        <v>0.10383209147982136</v>
      </c>
      <c r="H16" s="62">
        <v>41.238754999999998</v>
      </c>
      <c r="I16" s="62">
        <v>-0.35265000000000002</v>
      </c>
      <c r="J16" t="s">
        <v>190</v>
      </c>
      <c r="L16" s="61">
        <f t="shared" si="1"/>
        <v>1</v>
      </c>
      <c r="M16" t="str">
        <f>VLOOKUP(B16,'[2]Select nodes'!$E:$E,1,FALSE)</f>
        <v>ES242</v>
      </c>
      <c r="N16" s="49">
        <f t="shared" si="5"/>
        <v>0.99999999999999989</v>
      </c>
      <c r="O16" s="49">
        <f t="shared" si="6"/>
        <v>0.99999999999999989</v>
      </c>
    </row>
    <row r="17" spans="1:15">
      <c r="A17" s="11">
        <f>COUNTA(B$5:B17)</f>
        <v>13</v>
      </c>
      <c r="B17" s="11" t="s">
        <v>191</v>
      </c>
      <c r="C17" s="11" t="str">
        <f t="shared" si="2"/>
        <v>ES</v>
      </c>
      <c r="D17" s="54" t="str">
        <f t="shared" si="3"/>
        <v>ES24</v>
      </c>
      <c r="E17" s="54" t="s">
        <v>69</v>
      </c>
      <c r="F17" s="172">
        <f>VLOOKUP(B17,'[1]dmd G (2)'!$B:$J,9,FALSE)</f>
        <v>0.71999356807332593</v>
      </c>
      <c r="G17" s="195">
        <f t="shared" si="4"/>
        <v>0.71999356807332593</v>
      </c>
      <c r="H17" s="62">
        <v>41.417413777777782</v>
      </c>
      <c r="I17" s="62">
        <v>-0.58269688888888893</v>
      </c>
      <c r="J17" t="s">
        <v>192</v>
      </c>
      <c r="L17" s="61">
        <f t="shared" si="1"/>
        <v>1</v>
      </c>
      <c r="M17" t="str">
        <f>VLOOKUP(B17,'[2]Select nodes'!$E:$E,1,FALSE)</f>
        <v>ES243</v>
      </c>
      <c r="N17" s="49">
        <f t="shared" si="5"/>
        <v>0.99999999999999989</v>
      </c>
      <c r="O17" s="49">
        <f t="shared" si="6"/>
        <v>0.99999999999999989</v>
      </c>
    </row>
    <row r="18" spans="1:15">
      <c r="A18" s="11">
        <f>COUNTA(B$5:B18)</f>
        <v>14</v>
      </c>
      <c r="B18" s="11" t="s">
        <v>193</v>
      </c>
      <c r="C18" s="11" t="str">
        <f t="shared" si="2"/>
        <v>ES</v>
      </c>
      <c r="D18" s="54" t="str">
        <f t="shared" si="3"/>
        <v>ES30</v>
      </c>
      <c r="E18" s="54" t="s">
        <v>69</v>
      </c>
      <c r="F18" s="172">
        <f>VLOOKUP(B18,'[1]dmd G (2)'!$B:$J,9,FALSE)</f>
        <v>1</v>
      </c>
      <c r="G18" s="195">
        <f t="shared" si="4"/>
        <v>1</v>
      </c>
      <c r="H18" s="62">
        <v>40.40805971428572</v>
      </c>
      <c r="I18" s="62">
        <v>-3.5967292857142854</v>
      </c>
      <c r="J18" t="s">
        <v>195</v>
      </c>
      <c r="L18" s="61">
        <f t="shared" si="1"/>
        <v>1</v>
      </c>
      <c r="M18" t="str">
        <f>VLOOKUP(B18,'[2]Select nodes'!$E:$E,1,FALSE)</f>
        <v>ES300</v>
      </c>
      <c r="N18" s="49">
        <f t="shared" si="5"/>
        <v>1</v>
      </c>
      <c r="O18" s="49">
        <f t="shared" si="6"/>
        <v>1</v>
      </c>
    </row>
    <row r="19" spans="1:15">
      <c r="A19" s="11">
        <f>COUNTA(B$5:B19)</f>
        <v>15</v>
      </c>
      <c r="B19" s="11" t="s">
        <v>196</v>
      </c>
      <c r="C19" s="11" t="str">
        <f t="shared" si="2"/>
        <v>ES</v>
      </c>
      <c r="D19" s="54" t="str">
        <f t="shared" si="3"/>
        <v>ES41</v>
      </c>
      <c r="E19" s="54" t="s">
        <v>69</v>
      </c>
      <c r="F19" s="172">
        <f>VLOOKUP(B19,'[1]dmd G (2)'!$B:$J,9,FALSE)</f>
        <v>7.7725163585751683E-2</v>
      </c>
      <c r="G19" s="195">
        <f t="shared" si="4"/>
        <v>7.7725163585751683E-2</v>
      </c>
      <c r="H19" s="62">
        <v>40.512844000000001</v>
      </c>
      <c r="I19" s="62">
        <v>-4.9591779999999996</v>
      </c>
      <c r="J19" t="s">
        <v>306</v>
      </c>
      <c r="L19" s="61">
        <f t="shared" si="1"/>
        <v>1</v>
      </c>
      <c r="M19" t="str">
        <f>VLOOKUP(B19,'[2]Select nodes'!$E:$E,1,FALSE)</f>
        <v>ES411</v>
      </c>
      <c r="N19" s="49">
        <f t="shared" si="5"/>
        <v>1</v>
      </c>
      <c r="O19" s="49">
        <f t="shared" si="6"/>
        <v>1</v>
      </c>
    </row>
    <row r="20" spans="1:15">
      <c r="A20" s="11">
        <f>COUNTA(B$5:B20)</f>
        <v>16</v>
      </c>
      <c r="B20" s="11" t="s">
        <v>198</v>
      </c>
      <c r="C20" s="11" t="str">
        <f t="shared" si="2"/>
        <v>ES</v>
      </c>
      <c r="D20" s="54" t="str">
        <f t="shared" si="3"/>
        <v>ES41</v>
      </c>
      <c r="E20" s="54" t="s">
        <v>69</v>
      </c>
      <c r="F20" s="172">
        <f>VLOOKUP(B20,'[1]dmd G (2)'!$B:$J,9,FALSE)</f>
        <v>0.21942345163759744</v>
      </c>
      <c r="G20" s="195">
        <f t="shared" si="4"/>
        <v>0.21942345163759744</v>
      </c>
      <c r="H20" s="62">
        <v>41.967796</v>
      </c>
      <c r="I20" s="62">
        <v>-3.772958</v>
      </c>
      <c r="J20" t="s">
        <v>199</v>
      </c>
      <c r="L20" s="61">
        <f t="shared" si="1"/>
        <v>1</v>
      </c>
      <c r="M20" t="str">
        <f>VLOOKUP(B20,'[2]Select nodes'!$E:$E,1,FALSE)</f>
        <v>ES412</v>
      </c>
      <c r="N20" s="49">
        <f t="shared" si="5"/>
        <v>1</v>
      </c>
      <c r="O20" s="49">
        <f t="shared" si="6"/>
        <v>1</v>
      </c>
    </row>
    <row r="21" spans="1:15">
      <c r="A21" s="11">
        <f>COUNTA(B$5:B21)</f>
        <v>17</v>
      </c>
      <c r="B21" s="11" t="s">
        <v>200</v>
      </c>
      <c r="C21" s="11" t="str">
        <f t="shared" si="2"/>
        <v>ES</v>
      </c>
      <c r="D21" s="54" t="str">
        <f t="shared" si="3"/>
        <v>ES41</v>
      </c>
      <c r="E21" s="54" t="s">
        <v>69</v>
      </c>
      <c r="F21" s="172">
        <f>VLOOKUP(B21,'[1]dmd G (2)'!$B:$J,9,FALSE)</f>
        <v>0.23144060733271754</v>
      </c>
      <c r="G21" s="195">
        <f t="shared" si="4"/>
        <v>0.23144060733271754</v>
      </c>
      <c r="H21" s="62">
        <v>42.422695000000004</v>
      </c>
      <c r="I21" s="62">
        <v>-5.6575150000000001</v>
      </c>
      <c r="J21" t="s">
        <v>307</v>
      </c>
      <c r="L21" s="61">
        <f t="shared" si="1"/>
        <v>1</v>
      </c>
      <c r="M21" t="str">
        <f>VLOOKUP(B21,'[2]Select nodes'!$E:$E,1,FALSE)</f>
        <v>ES413</v>
      </c>
      <c r="N21" s="49">
        <f t="shared" si="5"/>
        <v>1</v>
      </c>
      <c r="O21" s="49">
        <f t="shared" si="6"/>
        <v>1</v>
      </c>
    </row>
    <row r="22" spans="1:15">
      <c r="A22" s="11">
        <f>COUNTA(B$5:B22)</f>
        <v>18</v>
      </c>
      <c r="B22" s="11" t="s">
        <v>201</v>
      </c>
      <c r="C22" s="11" t="str">
        <f t="shared" si="2"/>
        <v>ES</v>
      </c>
      <c r="D22" s="54" t="str">
        <f t="shared" si="3"/>
        <v>ES41</v>
      </c>
      <c r="E22" s="54" t="s">
        <v>69</v>
      </c>
      <c r="F22" s="172">
        <f>VLOOKUP(B22,'[1]dmd G (2)'!$B:$J,9,FALSE)</f>
        <v>9.2415667962401166E-2</v>
      </c>
      <c r="G22" s="195">
        <f t="shared" si="4"/>
        <v>9.2415667962401166E-2</v>
      </c>
      <c r="H22" s="62">
        <v>42.009337000000002</v>
      </c>
      <c r="I22" s="62">
        <v>-4.0463649999999998</v>
      </c>
      <c r="J22" t="s">
        <v>202</v>
      </c>
      <c r="L22" s="61">
        <f t="shared" si="1"/>
        <v>1</v>
      </c>
      <c r="M22" t="str">
        <f>VLOOKUP(B22,'[2]Select nodes'!$E:$E,1,FALSE)</f>
        <v>ES414</v>
      </c>
      <c r="N22" s="49">
        <f t="shared" si="5"/>
        <v>1</v>
      </c>
      <c r="O22" s="49">
        <f t="shared" si="6"/>
        <v>1</v>
      </c>
    </row>
    <row r="23" spans="1:15">
      <c r="A23" s="11">
        <f>COUNTA(B$5:B23)</f>
        <v>19</v>
      </c>
      <c r="B23" s="11" t="s">
        <v>203</v>
      </c>
      <c r="C23" s="11" t="str">
        <f t="shared" si="2"/>
        <v>ES</v>
      </c>
      <c r="D23" s="54" t="str">
        <f t="shared" si="3"/>
        <v>ES41</v>
      </c>
      <c r="E23" s="54" t="s">
        <v>69</v>
      </c>
      <c r="F23" s="172">
        <f>VLOOKUP(B23,'[1]dmd G (2)'!$B:$J,9,FALSE)</f>
        <v>0.16059897271320406</v>
      </c>
      <c r="G23" s="195">
        <f t="shared" si="4"/>
        <v>0.16059897271320406</v>
      </c>
      <c r="H23" s="62">
        <v>40.546750000000003</v>
      </c>
      <c r="I23" s="62">
        <v>-5.8338000000000001</v>
      </c>
      <c r="J23" t="s">
        <v>204</v>
      </c>
      <c r="L23" s="61">
        <f t="shared" si="1"/>
        <v>1</v>
      </c>
      <c r="M23" t="str">
        <f>VLOOKUP(B23,'[2]Select nodes'!$E:$E,1,FALSE)</f>
        <v>ES415</v>
      </c>
      <c r="N23" s="49">
        <f t="shared" si="5"/>
        <v>1</v>
      </c>
      <c r="O23" s="49">
        <f t="shared" si="6"/>
        <v>1</v>
      </c>
    </row>
    <row r="24" spans="1:15">
      <c r="A24" s="11">
        <f>COUNTA(B$5:B24)</f>
        <v>20</v>
      </c>
      <c r="B24" s="11" t="s">
        <v>205</v>
      </c>
      <c r="C24" s="11" t="str">
        <f t="shared" si="2"/>
        <v>ES</v>
      </c>
      <c r="D24" s="54" t="str">
        <f t="shared" si="3"/>
        <v>ES41</v>
      </c>
      <c r="E24" s="54" t="s">
        <v>69</v>
      </c>
      <c r="F24" s="172">
        <f>VLOOKUP(B24,'[1]dmd G (2)'!$B:$J,9,FALSE)</f>
        <v>8.1848880424703938E-2</v>
      </c>
      <c r="G24" s="195">
        <f t="shared" si="4"/>
        <v>8.1848880424703938E-2</v>
      </c>
      <c r="H24" s="62">
        <v>41.085180000000001</v>
      </c>
      <c r="I24" s="62">
        <v>-3.9215900000000001</v>
      </c>
      <c r="J24" t="s">
        <v>206</v>
      </c>
      <c r="L24" s="61">
        <f t="shared" si="1"/>
        <v>1</v>
      </c>
      <c r="M24" t="str">
        <f>VLOOKUP(B24,'[2]Select nodes'!$E:$E,1,FALSE)</f>
        <v>ES416</v>
      </c>
      <c r="N24" s="49">
        <f t="shared" si="5"/>
        <v>1</v>
      </c>
      <c r="O24" s="49">
        <f t="shared" si="6"/>
        <v>1</v>
      </c>
    </row>
    <row r="25" spans="1:15">
      <c r="A25" s="11">
        <f>COUNTA(B$5:B25)</f>
        <v>21</v>
      </c>
      <c r="B25" s="11" t="s">
        <v>207</v>
      </c>
      <c r="C25" s="11" t="str">
        <f t="shared" si="2"/>
        <v>ES</v>
      </c>
      <c r="D25" s="54" t="str">
        <f t="shared" si="3"/>
        <v>ES41</v>
      </c>
      <c r="E25" s="54" t="s">
        <v>69</v>
      </c>
      <c r="F25" s="172">
        <f>VLOOKUP(B25,'[1]dmd G (2)'!$B:$J,9,FALSE)</f>
        <v>5.0781273028261562E-2</v>
      </c>
      <c r="G25" s="195">
        <f t="shared" si="4"/>
        <v>5.0781273028261562E-2</v>
      </c>
      <c r="H25" s="62">
        <v>41.56194</v>
      </c>
      <c r="I25" s="62">
        <v>-2.5007700000000002</v>
      </c>
      <c r="J25" t="s">
        <v>208</v>
      </c>
      <c r="L25" s="61">
        <f t="shared" si="1"/>
        <v>1</v>
      </c>
      <c r="M25" t="str">
        <f>VLOOKUP(B25,'[2]Select nodes'!$E:$E,1,FALSE)</f>
        <v>ES417</v>
      </c>
      <c r="N25" s="49">
        <f t="shared" si="5"/>
        <v>1</v>
      </c>
      <c r="O25" s="49">
        <f t="shared" si="6"/>
        <v>1</v>
      </c>
    </row>
    <row r="26" spans="1:15">
      <c r="A26" s="11">
        <f>COUNTA(B$5:B26)</f>
        <v>22</v>
      </c>
      <c r="B26" s="11" t="s">
        <v>209</v>
      </c>
      <c r="C26" s="11" t="str">
        <f t="shared" si="2"/>
        <v>ES</v>
      </c>
      <c r="D26" s="54" t="str">
        <f t="shared" si="3"/>
        <v>ES41</v>
      </c>
      <c r="E26" s="54" t="s">
        <v>69</v>
      </c>
      <c r="F26" s="173">
        <v>0</v>
      </c>
      <c r="G26" s="195">
        <f t="shared" si="4"/>
        <v>0</v>
      </c>
      <c r="H26" s="62">
        <v>41.649386666666665</v>
      </c>
      <c r="I26" s="62">
        <v>-4.7300700000000004</v>
      </c>
      <c r="J26" t="s">
        <v>210</v>
      </c>
      <c r="L26" s="61">
        <f t="shared" si="1"/>
        <v>1</v>
      </c>
      <c r="M26" t="str">
        <f>VLOOKUP(B26,'[2]Select nodes'!$E:$E,1,FALSE)</f>
        <v>ES418</v>
      </c>
      <c r="N26" s="49">
        <f t="shared" si="5"/>
        <v>1</v>
      </c>
      <c r="O26" s="49">
        <f t="shared" si="6"/>
        <v>1</v>
      </c>
    </row>
    <row r="27" spans="1:15">
      <c r="A27" s="11">
        <f>COUNTA(B$5:B27)</f>
        <v>23</v>
      </c>
      <c r="B27" s="11" t="s">
        <v>211</v>
      </c>
      <c r="C27" s="11" t="str">
        <f t="shared" si="2"/>
        <v>ES</v>
      </c>
      <c r="D27" s="54" t="str">
        <f t="shared" si="3"/>
        <v>ES41</v>
      </c>
      <c r="E27" s="54" t="s">
        <v>69</v>
      </c>
      <c r="F27" s="172">
        <f>VLOOKUP(B27,'[1]dmd G (2)'!$B:$J,9,FALSE)</f>
        <v>8.5765983315362601E-2</v>
      </c>
      <c r="G27" s="195">
        <f t="shared" si="4"/>
        <v>8.5765983315362601E-2</v>
      </c>
      <c r="H27" s="62">
        <v>41.573889999999999</v>
      </c>
      <c r="I27" s="62">
        <v>-5.6192500000000001</v>
      </c>
      <c r="J27" t="s">
        <v>212</v>
      </c>
      <c r="L27" s="61">
        <f t="shared" si="1"/>
        <v>1</v>
      </c>
      <c r="M27" t="str">
        <f>VLOOKUP(B27,'[2]Select nodes'!$E:$E,1,FALSE)</f>
        <v>ES419</v>
      </c>
      <c r="N27" s="49">
        <f t="shared" si="5"/>
        <v>1</v>
      </c>
      <c r="O27" s="49">
        <f t="shared" si="6"/>
        <v>1</v>
      </c>
    </row>
    <row r="28" spans="1:15">
      <c r="A28" s="11">
        <f>COUNTA(B$5:B28)</f>
        <v>24</v>
      </c>
      <c r="B28" s="11" t="s">
        <v>213</v>
      </c>
      <c r="C28" s="11" t="str">
        <f t="shared" si="2"/>
        <v>ES</v>
      </c>
      <c r="D28" s="54" t="str">
        <f t="shared" si="3"/>
        <v>ES42</v>
      </c>
      <c r="E28" s="54" t="s">
        <v>69</v>
      </c>
      <c r="F28" s="172">
        <f>VLOOKUP(B28,'[1]dmd G (2)'!$B:$J,9,FALSE)</f>
        <v>0.19256631482797137</v>
      </c>
      <c r="G28" s="195">
        <f t="shared" si="4"/>
        <v>0.19256631482797137</v>
      </c>
      <c r="H28" s="62">
        <v>38.887210000000003</v>
      </c>
      <c r="I28" s="62">
        <v>-1.7135499999999999</v>
      </c>
      <c r="J28" t="s">
        <v>215</v>
      </c>
      <c r="L28" s="61">
        <f t="shared" si="1"/>
        <v>1</v>
      </c>
      <c r="M28" t="str">
        <f>VLOOKUP(B28,'[2]Select nodes'!$E:$E,1,FALSE)</f>
        <v>ES421</v>
      </c>
      <c r="N28" s="49">
        <f t="shared" si="5"/>
        <v>0.99999999999999989</v>
      </c>
      <c r="O28" s="49">
        <f t="shared" si="6"/>
        <v>0.99999999999999989</v>
      </c>
    </row>
    <row r="29" spans="1:15">
      <c r="A29" s="11">
        <f>COUNTA(B$5:B29)</f>
        <v>25</v>
      </c>
      <c r="B29" s="11" t="s">
        <v>216</v>
      </c>
      <c r="C29" s="11" t="str">
        <f t="shared" si="2"/>
        <v>ES</v>
      </c>
      <c r="D29" s="54" t="str">
        <f t="shared" si="3"/>
        <v>ES42</v>
      </c>
      <c r="E29" s="54" t="s">
        <v>69</v>
      </c>
      <c r="F29" s="172">
        <f>VLOOKUP(B29,'[1]dmd G (2)'!$B:$J,9,FALSE)</f>
        <v>0.25691938513327733</v>
      </c>
      <c r="G29" s="195">
        <f t="shared" si="4"/>
        <v>0.25691938513327733</v>
      </c>
      <c r="H29" s="62">
        <v>38.940786666666668</v>
      </c>
      <c r="I29" s="62">
        <v>-3.8377366666666668</v>
      </c>
      <c r="J29" t="s">
        <v>217</v>
      </c>
      <c r="L29" s="61">
        <f t="shared" si="1"/>
        <v>1</v>
      </c>
      <c r="M29" t="str">
        <f>VLOOKUP(B29,'[2]Select nodes'!$E:$E,1,FALSE)</f>
        <v>ES422</v>
      </c>
      <c r="N29" s="49">
        <f t="shared" si="5"/>
        <v>0.99999999999999989</v>
      </c>
      <c r="O29" s="49">
        <f t="shared" si="6"/>
        <v>0.99999999999999989</v>
      </c>
    </row>
    <row r="30" spans="1:15">
      <c r="A30" s="11">
        <f>COUNTA(B$5:B30)</f>
        <v>26</v>
      </c>
      <c r="B30" s="11" t="s">
        <v>218</v>
      </c>
      <c r="C30" s="11" t="str">
        <f t="shared" si="2"/>
        <v>ES</v>
      </c>
      <c r="D30" s="54" t="str">
        <f t="shared" si="3"/>
        <v>ES42</v>
      </c>
      <c r="E30" s="54" t="s">
        <v>69</v>
      </c>
      <c r="F30" s="172">
        <f>VLOOKUP(B30,'[1]dmd G (2)'!$B:$J,9,FALSE)</f>
        <v>0.11005105841202555</v>
      </c>
      <c r="G30" s="195">
        <f t="shared" si="4"/>
        <v>0.11005105841202555</v>
      </c>
      <c r="H30" s="62">
        <v>40.03931</v>
      </c>
      <c r="I30" s="62">
        <v>-3.14839</v>
      </c>
      <c r="J30" t="s">
        <v>219</v>
      </c>
      <c r="L30" s="61">
        <f t="shared" si="1"/>
        <v>1</v>
      </c>
      <c r="M30" t="str">
        <f>VLOOKUP(B30,'[2]Select nodes'!$E:$E,1,FALSE)</f>
        <v>ES423</v>
      </c>
      <c r="N30" s="49">
        <f t="shared" si="5"/>
        <v>0.99999999999999989</v>
      </c>
      <c r="O30" s="49">
        <f t="shared" si="6"/>
        <v>0.99999999999999989</v>
      </c>
    </row>
    <row r="31" spans="1:15">
      <c r="A31" s="11">
        <f>COUNTA(B$5:B31)</f>
        <v>27</v>
      </c>
      <c r="B31" s="11" t="s">
        <v>220</v>
      </c>
      <c r="C31" s="11" t="str">
        <f t="shared" si="2"/>
        <v>ES</v>
      </c>
      <c r="D31" s="54" t="str">
        <f t="shared" si="3"/>
        <v>ES42</v>
      </c>
      <c r="E31" s="54" t="s">
        <v>69</v>
      </c>
      <c r="F31" s="172">
        <f>VLOOKUP(B31,'[1]dmd G (2)'!$B:$J,9,FALSE)</f>
        <v>0.12370038842085976</v>
      </c>
      <c r="G31" s="195">
        <f t="shared" si="4"/>
        <v>0.12370038842085976</v>
      </c>
      <c r="H31" s="62">
        <v>40.844533000000006</v>
      </c>
      <c r="I31" s="62">
        <v>-2.5186293333333336</v>
      </c>
      <c r="J31" t="s">
        <v>221</v>
      </c>
      <c r="L31" s="61">
        <f t="shared" si="1"/>
        <v>1</v>
      </c>
      <c r="M31" t="str">
        <f>VLOOKUP(B31,'[2]Select nodes'!$E:$E,1,FALSE)</f>
        <v>ES424</v>
      </c>
      <c r="N31" s="49">
        <f t="shared" si="5"/>
        <v>0.99999999999999989</v>
      </c>
      <c r="O31" s="49">
        <f t="shared" si="6"/>
        <v>0.99999999999999989</v>
      </c>
    </row>
    <row r="32" spans="1:15">
      <c r="A32" s="11">
        <f>COUNTA(B$5:B32)</f>
        <v>28</v>
      </c>
      <c r="B32" s="11" t="s">
        <v>222</v>
      </c>
      <c r="C32" s="11" t="str">
        <f t="shared" si="2"/>
        <v>ES</v>
      </c>
      <c r="D32" s="54" t="str">
        <f t="shared" si="3"/>
        <v>ES42</v>
      </c>
      <c r="E32" s="54" t="s">
        <v>69</v>
      </c>
      <c r="F32" s="172">
        <f>VLOOKUP(B32,'[1]dmd G (2)'!$B:$J,9,FALSE)</f>
        <v>0.31676285320586595</v>
      </c>
      <c r="G32" s="195">
        <f t="shared" si="4"/>
        <v>0.31676285320586595</v>
      </c>
      <c r="H32" s="62">
        <v>40.002465333333333</v>
      </c>
      <c r="I32" s="62">
        <v>-3.6214809999999997</v>
      </c>
      <c r="J32" t="s">
        <v>223</v>
      </c>
      <c r="L32" s="61">
        <f t="shared" si="1"/>
        <v>1</v>
      </c>
      <c r="M32" t="str">
        <f>VLOOKUP(B32,'[2]Select nodes'!$E:$E,1,FALSE)</f>
        <v>ES425</v>
      </c>
      <c r="N32" s="49">
        <f t="shared" si="5"/>
        <v>0.99999999999999989</v>
      </c>
      <c r="O32" s="49">
        <f t="shared" si="6"/>
        <v>0.99999999999999989</v>
      </c>
    </row>
    <row r="33" spans="1:15">
      <c r="A33" s="11">
        <f>COUNTA(B$5:B33)</f>
        <v>29</v>
      </c>
      <c r="B33" s="11" t="s">
        <v>224</v>
      </c>
      <c r="C33" s="11" t="str">
        <f t="shared" si="2"/>
        <v>ES</v>
      </c>
      <c r="D33" s="54" t="str">
        <f t="shared" si="3"/>
        <v>ES43</v>
      </c>
      <c r="E33" s="54" t="s">
        <v>69</v>
      </c>
      <c r="F33" s="172">
        <f>VLOOKUP(B33,'[1]dmd G (2)'!$B:$J,9,FALSE)</f>
        <v>0.61981979993580805</v>
      </c>
      <c r="G33" s="195">
        <f t="shared" si="4"/>
        <v>0.61981979993580805</v>
      </c>
      <c r="H33" s="62">
        <v>38.806155000000004</v>
      </c>
      <c r="I33" s="62">
        <v>-6.6772799999999997</v>
      </c>
      <c r="J33" t="s">
        <v>226</v>
      </c>
      <c r="L33" s="61">
        <f t="shared" si="1"/>
        <v>1</v>
      </c>
      <c r="M33" t="str">
        <f>VLOOKUP(B33,'[2]Select nodes'!$E:$E,1,FALSE)</f>
        <v>ES431</v>
      </c>
      <c r="N33" s="49">
        <f t="shared" si="5"/>
        <v>1</v>
      </c>
      <c r="O33" s="49">
        <f t="shared" si="6"/>
        <v>1</v>
      </c>
    </row>
    <row r="34" spans="1:15">
      <c r="A34" s="11">
        <f>COUNTA(B$5:B34)</f>
        <v>30</v>
      </c>
      <c r="B34" s="11" t="s">
        <v>227</v>
      </c>
      <c r="C34" s="11" t="str">
        <f t="shared" si="2"/>
        <v>ES</v>
      </c>
      <c r="D34" s="54" t="str">
        <f t="shared" si="3"/>
        <v>ES43</v>
      </c>
      <c r="E34" s="54" t="s">
        <v>69</v>
      </c>
      <c r="F34" s="172">
        <f>VLOOKUP(B34,'[1]dmd G (2)'!$B:$J,9,FALSE)</f>
        <v>0.38018020006419195</v>
      </c>
      <c r="G34" s="195">
        <f t="shared" si="4"/>
        <v>0.38018020006419195</v>
      </c>
      <c r="H34" s="62">
        <v>39.416245000000004</v>
      </c>
      <c r="I34" s="62">
        <v>-6.1303160000000005</v>
      </c>
      <c r="J34" t="s">
        <v>308</v>
      </c>
      <c r="L34" s="61">
        <f t="shared" si="1"/>
        <v>1</v>
      </c>
      <c r="M34" t="str">
        <f>VLOOKUP(B34,'[2]Select nodes'!$E:$E,1,FALSE)</f>
        <v>ES432</v>
      </c>
      <c r="N34" s="49">
        <f t="shared" si="5"/>
        <v>1</v>
      </c>
      <c r="O34" s="49">
        <f t="shared" si="6"/>
        <v>1</v>
      </c>
    </row>
    <row r="35" spans="1:15">
      <c r="A35" s="11">
        <f>COUNTA(B$5:B35)</f>
        <v>31</v>
      </c>
      <c r="B35" s="11" t="s">
        <v>141</v>
      </c>
      <c r="C35" s="11" t="str">
        <f t="shared" si="2"/>
        <v>ES</v>
      </c>
      <c r="D35" s="54" t="str">
        <f t="shared" si="3"/>
        <v>ES51</v>
      </c>
      <c r="E35" s="54" t="s">
        <v>69</v>
      </c>
      <c r="F35" s="172">
        <f>VLOOKUP(B35,'[1]dmd G (2)'!$B:$J,9,FALSE)</f>
        <v>0.73682202753979753</v>
      </c>
      <c r="G35" s="195">
        <f t="shared" si="4"/>
        <v>0.73682202753979753</v>
      </c>
      <c r="H35" s="62">
        <v>41.489007999999998</v>
      </c>
      <c r="I35" s="62">
        <v>2.0408140000000001</v>
      </c>
      <c r="J35" t="s">
        <v>118</v>
      </c>
      <c r="L35" s="61">
        <f t="shared" si="1"/>
        <v>1</v>
      </c>
      <c r="M35" t="str">
        <f>VLOOKUP(B35,'[2]Select nodes'!$E:$E,1,FALSE)</f>
        <v>ES511</v>
      </c>
      <c r="N35" s="49">
        <f t="shared" si="5"/>
        <v>1.0000000000000002</v>
      </c>
      <c r="O35" s="49">
        <f t="shared" si="6"/>
        <v>1.0000000000000002</v>
      </c>
    </row>
    <row r="36" spans="1:15">
      <c r="A36" s="11">
        <f>COUNTA(B$5:B36)</f>
        <v>32</v>
      </c>
      <c r="B36" s="11" t="s">
        <v>228</v>
      </c>
      <c r="C36" s="11" t="str">
        <f t="shared" si="2"/>
        <v>ES</v>
      </c>
      <c r="D36" s="54" t="str">
        <f t="shared" si="3"/>
        <v>ES51</v>
      </c>
      <c r="E36" s="54" t="s">
        <v>69</v>
      </c>
      <c r="F36" s="172">
        <f>VLOOKUP(B36,'[1]dmd G (2)'!$B:$J,9,FALSE)</f>
        <v>9.7827102162577007E-2</v>
      </c>
      <c r="G36" s="195">
        <f t="shared" si="4"/>
        <v>9.7827102162577007E-2</v>
      </c>
      <c r="H36" s="62">
        <v>42.191358000000001</v>
      </c>
      <c r="I36" s="62">
        <v>2.4701849999999999</v>
      </c>
      <c r="J36" t="s">
        <v>229</v>
      </c>
      <c r="L36" s="61">
        <f t="shared" si="1"/>
        <v>1</v>
      </c>
      <c r="M36" t="str">
        <f>VLOOKUP(B36,'[2]Select nodes'!$E:$E,1,FALSE)</f>
        <v>ES512</v>
      </c>
      <c r="N36" s="49">
        <f t="shared" si="5"/>
        <v>1.0000000000000002</v>
      </c>
      <c r="O36" s="49">
        <f t="shared" si="6"/>
        <v>1.0000000000000002</v>
      </c>
    </row>
    <row r="37" spans="1:15">
      <c r="A37" s="11">
        <f>COUNTA(B$5:B37)</f>
        <v>33</v>
      </c>
      <c r="B37" s="11" t="s">
        <v>230</v>
      </c>
      <c r="C37" s="11" t="str">
        <f t="shared" si="2"/>
        <v>ES</v>
      </c>
      <c r="D37" s="54" t="str">
        <f t="shared" si="3"/>
        <v>ES51</v>
      </c>
      <c r="E37" s="54" t="s">
        <v>69</v>
      </c>
      <c r="F37" s="172">
        <f>VLOOKUP(B37,'[1]dmd G (2)'!$B:$J,9,FALSE)</f>
        <v>5.8737314807064789E-2</v>
      </c>
      <c r="G37" s="195">
        <f t="shared" si="4"/>
        <v>5.8737314807064789E-2</v>
      </c>
      <c r="H37" s="62">
        <v>41.777297666666662</v>
      </c>
      <c r="I37" s="62">
        <v>1.1515703333333334</v>
      </c>
      <c r="J37" t="s">
        <v>231</v>
      </c>
      <c r="L37" s="61">
        <f t="shared" ref="L37:L68" si="7">COUNTIF(B:B,B37)</f>
        <v>1</v>
      </c>
      <c r="M37" t="str">
        <f>VLOOKUP(B37,'[2]Select nodes'!$E:$E,1,FALSE)</f>
        <v>ES513</v>
      </c>
      <c r="N37" s="49">
        <f t="shared" si="5"/>
        <v>1.0000000000000002</v>
      </c>
      <c r="O37" s="49">
        <f t="shared" si="6"/>
        <v>1.0000000000000002</v>
      </c>
    </row>
    <row r="38" spans="1:15">
      <c r="A38" s="11">
        <f>COUNTA(B$5:B38)</f>
        <v>34</v>
      </c>
      <c r="B38" s="11" t="s">
        <v>232</v>
      </c>
      <c r="C38" s="11" t="str">
        <f t="shared" si="2"/>
        <v>ES</v>
      </c>
      <c r="D38" s="54" t="str">
        <f t="shared" si="3"/>
        <v>ES51</v>
      </c>
      <c r="E38" s="54" t="s">
        <v>69</v>
      </c>
      <c r="F38" s="172">
        <f>VLOOKUP(B38,'[1]dmd G (2)'!$B:$J,9,FALSE)</f>
        <v>0.10661355549056074</v>
      </c>
      <c r="G38" s="195">
        <f t="shared" si="4"/>
        <v>0.10661355549056074</v>
      </c>
      <c r="H38" s="62">
        <v>40.948318</v>
      </c>
      <c r="I38" s="62">
        <v>0.94976799999999995</v>
      </c>
      <c r="J38" t="s">
        <v>233</v>
      </c>
      <c r="L38" s="61">
        <f t="shared" si="7"/>
        <v>1</v>
      </c>
      <c r="M38" t="str">
        <f>VLOOKUP(B38,'[2]Select nodes'!$E:$E,1,FALSE)</f>
        <v>ES514</v>
      </c>
      <c r="N38" s="49">
        <f t="shared" si="5"/>
        <v>1.0000000000000002</v>
      </c>
      <c r="O38" s="49">
        <f t="shared" si="6"/>
        <v>1.0000000000000002</v>
      </c>
    </row>
    <row r="39" spans="1:15">
      <c r="A39" s="11">
        <f>COUNTA(B$5:B39)</f>
        <v>35</v>
      </c>
      <c r="B39" s="11" t="s">
        <v>234</v>
      </c>
      <c r="C39" s="11" t="str">
        <f t="shared" si="2"/>
        <v>ES</v>
      </c>
      <c r="D39" s="54" t="str">
        <f t="shared" si="3"/>
        <v>ES52</v>
      </c>
      <c r="E39" s="54" t="s">
        <v>69</v>
      </c>
      <c r="F39" s="172">
        <f>VLOOKUP(B39,'[1]dmd G (2)'!$B:$J,9,FALSE)</f>
        <v>0.33025667589666019</v>
      </c>
      <c r="G39" s="195">
        <f t="shared" si="4"/>
        <v>0.33025667589666019</v>
      </c>
      <c r="H39" s="62">
        <v>38.567068999999996</v>
      </c>
      <c r="I39" s="62">
        <v>-0.39728975</v>
      </c>
      <c r="J39" t="s">
        <v>309</v>
      </c>
      <c r="L39" s="61">
        <f t="shared" si="7"/>
        <v>1</v>
      </c>
      <c r="M39" t="str">
        <f>VLOOKUP(B39,'[2]Select nodes'!$E:$E,1,FALSE)</f>
        <v>ES521</v>
      </c>
      <c r="N39" s="49">
        <f t="shared" si="5"/>
        <v>1</v>
      </c>
      <c r="O39" s="49">
        <f t="shared" si="6"/>
        <v>1</v>
      </c>
    </row>
    <row r="40" spans="1:15">
      <c r="A40" s="11">
        <f>COUNTA(B$5:B40)</f>
        <v>36</v>
      </c>
      <c r="B40" s="11" t="s">
        <v>235</v>
      </c>
      <c r="C40" s="11" t="str">
        <f t="shared" si="2"/>
        <v>ES</v>
      </c>
      <c r="D40" s="54" t="str">
        <f t="shared" si="3"/>
        <v>ES52</v>
      </c>
      <c r="E40" s="54" t="s">
        <v>69</v>
      </c>
      <c r="F40" s="172">
        <f>VLOOKUP(B40,'[1]dmd G (2)'!$B:$J,9,FALSE)</f>
        <v>0.13326240356438609</v>
      </c>
      <c r="G40" s="195">
        <f t="shared" si="4"/>
        <v>0.13326240356438609</v>
      </c>
      <c r="H40" s="62">
        <v>40.141297999999999</v>
      </c>
      <c r="I40" s="62">
        <v>-7.2580000000000032E-3</v>
      </c>
      <c r="J40" t="s">
        <v>310</v>
      </c>
      <c r="L40" s="61">
        <f t="shared" si="7"/>
        <v>1</v>
      </c>
      <c r="M40" t="str">
        <f>VLOOKUP(B40,'[2]Select nodes'!$E:$E,1,FALSE)</f>
        <v>ES522</v>
      </c>
      <c r="N40" s="49">
        <f t="shared" si="5"/>
        <v>1</v>
      </c>
      <c r="O40" s="49">
        <f t="shared" si="6"/>
        <v>1</v>
      </c>
    </row>
    <row r="41" spans="1:15">
      <c r="A41" s="11">
        <f>COUNTA(B$5:B41)</f>
        <v>37</v>
      </c>
      <c r="B41" s="11" t="s">
        <v>142</v>
      </c>
      <c r="C41" s="11" t="str">
        <f t="shared" si="2"/>
        <v>ES</v>
      </c>
      <c r="D41" s="54" t="str">
        <f t="shared" si="3"/>
        <v>ES52</v>
      </c>
      <c r="E41" s="54" t="s">
        <v>69</v>
      </c>
      <c r="F41" s="172">
        <f>VLOOKUP(B41,'[1]dmd G (2)'!$B:$J,9,FALSE)</f>
        <v>0.53648092053895369</v>
      </c>
      <c r="G41" s="195">
        <f t="shared" si="4"/>
        <v>0.53648092053895369</v>
      </c>
      <c r="H41" s="62">
        <v>39.348162000000002</v>
      </c>
      <c r="I41" s="62">
        <v>-0.53633999999999993</v>
      </c>
      <c r="J41" t="s">
        <v>311</v>
      </c>
      <c r="L41" s="61">
        <f t="shared" si="7"/>
        <v>1</v>
      </c>
      <c r="M41" t="str">
        <f>VLOOKUP(B41,'[2]Select nodes'!$E:$E,1,FALSE)</f>
        <v>ES523</v>
      </c>
      <c r="N41" s="49">
        <f t="shared" si="5"/>
        <v>1</v>
      </c>
      <c r="O41" s="49">
        <f t="shared" si="6"/>
        <v>1</v>
      </c>
    </row>
    <row r="42" spans="1:15">
      <c r="A42" s="11">
        <f>COUNTA(B$5:B42)</f>
        <v>38</v>
      </c>
      <c r="B42" s="11" t="s">
        <v>236</v>
      </c>
      <c r="C42" s="11" t="str">
        <f t="shared" si="2"/>
        <v>ES</v>
      </c>
      <c r="D42" s="54" t="str">
        <f t="shared" si="3"/>
        <v>ES53</v>
      </c>
      <c r="E42" s="54" t="s">
        <v>69</v>
      </c>
      <c r="F42" s="172">
        <f>VLOOKUP(B42,'[1]dmd G (2)'!$B:$J,9,FALSE)</f>
        <v>0.1457335051439399</v>
      </c>
      <c r="G42" s="195">
        <f t="shared" si="4"/>
        <v>0.1457335051439399</v>
      </c>
      <c r="H42" s="62">
        <v>38.941755000000001</v>
      </c>
      <c r="I42" s="62">
        <v>1.4200299999999999</v>
      </c>
      <c r="J42" t="s">
        <v>238</v>
      </c>
      <c r="L42" s="61">
        <f t="shared" si="7"/>
        <v>1</v>
      </c>
      <c r="M42" t="str">
        <f>VLOOKUP(B42,'[2]Select nodes'!$E:$E,1,FALSE)</f>
        <v>ES531</v>
      </c>
      <c r="N42" s="49">
        <f t="shared" si="5"/>
        <v>1</v>
      </c>
      <c r="O42" s="49">
        <f t="shared" si="6"/>
        <v>1</v>
      </c>
    </row>
    <row r="43" spans="1:15">
      <c r="A43" s="11">
        <f>COUNTA(B$5:B43)</f>
        <v>39</v>
      </c>
      <c r="B43" s="11" t="s">
        <v>239</v>
      </c>
      <c r="C43" s="11" t="str">
        <f t="shared" si="2"/>
        <v>ES</v>
      </c>
      <c r="D43" s="54" t="str">
        <f t="shared" si="3"/>
        <v>ES53</v>
      </c>
      <c r="E43" s="54" t="s">
        <v>69</v>
      </c>
      <c r="F43" s="172">
        <f>VLOOKUP(B43,'[1]dmd G (2)'!$B:$J,9,FALSE)</f>
        <v>0.85426649485606021</v>
      </c>
      <c r="G43" s="195">
        <f t="shared" si="4"/>
        <v>0.85426649485606021</v>
      </c>
      <c r="H43" s="62">
        <v>39.609407333333337</v>
      </c>
      <c r="I43" s="62">
        <v>2.7681646666666668</v>
      </c>
      <c r="J43" t="s">
        <v>240</v>
      </c>
      <c r="L43" s="61">
        <f t="shared" si="7"/>
        <v>1</v>
      </c>
      <c r="M43" t="str">
        <f>VLOOKUP(B43,'[2]Select nodes'!$E:$E,1,FALSE)</f>
        <v>ES532</v>
      </c>
      <c r="N43" s="49">
        <f t="shared" si="5"/>
        <v>1</v>
      </c>
      <c r="O43" s="49">
        <f t="shared" si="6"/>
        <v>1</v>
      </c>
    </row>
    <row r="44" spans="1:15">
      <c r="A44" s="11">
        <f>COUNTA(B$5:B44)</f>
        <v>40</v>
      </c>
      <c r="B44" s="11" t="s">
        <v>241</v>
      </c>
      <c r="C44" s="11" t="str">
        <f t="shared" si="2"/>
        <v>ES</v>
      </c>
      <c r="D44" s="54" t="str">
        <f t="shared" si="3"/>
        <v>ES53</v>
      </c>
      <c r="E44" s="54" t="s">
        <v>69</v>
      </c>
      <c r="F44" s="173">
        <f>VLOOKUP(B44,'[1]dmd G (2)'!$B:$J,9,FALSE)</f>
        <v>0</v>
      </c>
      <c r="G44" s="195">
        <f t="shared" si="4"/>
        <v>0</v>
      </c>
      <c r="H44" s="62">
        <v>39.8964</v>
      </c>
      <c r="I44" s="62">
        <v>4.2596999999999996</v>
      </c>
      <c r="J44" t="s">
        <v>242</v>
      </c>
      <c r="L44" s="61">
        <f t="shared" si="7"/>
        <v>1</v>
      </c>
      <c r="M44" t="str">
        <f>VLOOKUP(B44,'[2]Select nodes'!$E:$E,1,FALSE)</f>
        <v>ES533</v>
      </c>
      <c r="N44" s="49">
        <f t="shared" si="5"/>
        <v>1</v>
      </c>
      <c r="O44" s="49">
        <f t="shared" si="6"/>
        <v>1</v>
      </c>
    </row>
    <row r="45" spans="1:15">
      <c r="A45" s="11">
        <f>COUNTA(B$5:B45)</f>
        <v>41</v>
      </c>
      <c r="B45" s="11" t="s">
        <v>243</v>
      </c>
      <c r="C45" s="11" t="str">
        <f t="shared" si="2"/>
        <v>ES</v>
      </c>
      <c r="D45" s="54" t="str">
        <f t="shared" si="3"/>
        <v>ES61</v>
      </c>
      <c r="E45" s="54" t="s">
        <v>69</v>
      </c>
      <c r="F45" s="172">
        <f>VLOOKUP(B45,'[1]dmd G (2)'!$B:$J,9,FALSE)</f>
        <v>8.8115951597211126E-2</v>
      </c>
      <c r="G45" s="195">
        <f t="shared" si="4"/>
        <v>8.8115951597211126E-2</v>
      </c>
      <c r="H45" s="62">
        <v>37.123270000000005</v>
      </c>
      <c r="I45" s="62">
        <v>-2.1116250000000001</v>
      </c>
      <c r="J45" t="s">
        <v>312</v>
      </c>
      <c r="L45" s="61">
        <f t="shared" si="7"/>
        <v>1</v>
      </c>
      <c r="M45" t="str">
        <f>VLOOKUP(B45,'[2]Select nodes'!$E:$E,1,FALSE)</f>
        <v>ES611</v>
      </c>
      <c r="N45" s="49">
        <f t="shared" si="5"/>
        <v>1</v>
      </c>
      <c r="O45" s="49">
        <f t="shared" si="6"/>
        <v>1</v>
      </c>
    </row>
    <row r="46" spans="1:15">
      <c r="A46" s="11">
        <f>COUNTA(B$5:B46)</f>
        <v>42</v>
      </c>
      <c r="B46" s="11" t="s">
        <v>244</v>
      </c>
      <c r="C46" s="11" t="str">
        <f t="shared" si="2"/>
        <v>ES</v>
      </c>
      <c r="D46" s="54" t="str">
        <f t="shared" si="3"/>
        <v>ES61</v>
      </c>
      <c r="E46" s="54" t="s">
        <v>69</v>
      </c>
      <c r="F46" s="172">
        <f>VLOOKUP(B46,'[1]dmd G (2)'!$B:$J,9,FALSE)</f>
        <v>0.1414229340344918</v>
      </c>
      <c r="G46" s="195">
        <f t="shared" si="4"/>
        <v>0.1414229340344918</v>
      </c>
      <c r="H46" s="62">
        <v>36.169964999999998</v>
      </c>
      <c r="I46" s="62">
        <v>-5.8723033333333339</v>
      </c>
      <c r="J46" t="s">
        <v>313</v>
      </c>
      <c r="L46" s="61">
        <f t="shared" si="7"/>
        <v>1</v>
      </c>
      <c r="M46" t="str">
        <f>VLOOKUP(B46,'[2]Select nodes'!$E:$E,1,FALSE)</f>
        <v>ES612</v>
      </c>
      <c r="N46" s="49">
        <f t="shared" si="5"/>
        <v>1</v>
      </c>
      <c r="O46" s="49">
        <f t="shared" si="6"/>
        <v>1</v>
      </c>
    </row>
    <row r="47" spans="1:15">
      <c r="A47" s="11">
        <f>COUNTA(B$5:B47)</f>
        <v>43</v>
      </c>
      <c r="B47" s="11" t="s">
        <v>245</v>
      </c>
      <c r="C47" s="11" t="str">
        <f t="shared" si="2"/>
        <v>ES</v>
      </c>
      <c r="D47" s="54" t="str">
        <f t="shared" si="3"/>
        <v>ES61</v>
      </c>
      <c r="E47" s="54" t="s">
        <v>69</v>
      </c>
      <c r="F47" s="172">
        <f>VLOOKUP(B47,'[1]dmd G (2)'!$B:$J,9,FALSE)</f>
        <v>9.1124632610000728E-2</v>
      </c>
      <c r="G47" s="195">
        <f t="shared" si="4"/>
        <v>9.1124632610000728E-2</v>
      </c>
      <c r="H47" s="62">
        <v>37.792031000000001</v>
      </c>
      <c r="I47" s="62">
        <v>-4.7827404285714286</v>
      </c>
      <c r="J47" t="s">
        <v>314</v>
      </c>
      <c r="L47" s="61">
        <f t="shared" si="7"/>
        <v>1</v>
      </c>
      <c r="M47" t="str">
        <f>VLOOKUP(B47,'[2]Select nodes'!$E:$E,1,FALSE)</f>
        <v>ES613</v>
      </c>
      <c r="N47" s="49">
        <f t="shared" si="5"/>
        <v>1</v>
      </c>
      <c r="O47" s="49">
        <f t="shared" si="6"/>
        <v>1</v>
      </c>
    </row>
    <row r="48" spans="1:15">
      <c r="A48" s="11">
        <f>COUNTA(B$5:B48)</f>
        <v>44</v>
      </c>
      <c r="B48" s="11" t="s">
        <v>246</v>
      </c>
      <c r="C48" s="11" t="str">
        <f t="shared" si="2"/>
        <v>ES</v>
      </c>
      <c r="D48" s="54" t="str">
        <f t="shared" si="3"/>
        <v>ES61</v>
      </c>
      <c r="E48" s="54" t="s">
        <v>69</v>
      </c>
      <c r="F48" s="172">
        <f>VLOOKUP(B48,'[1]dmd G (2)'!$B:$J,9,FALSE)</f>
        <v>0.10669931345582186</v>
      </c>
      <c r="G48" s="195">
        <f t="shared" si="4"/>
        <v>0.10669931345582186</v>
      </c>
      <c r="H48" s="62">
        <v>36.73563</v>
      </c>
      <c r="I48" s="62">
        <v>-3.5385399999999998</v>
      </c>
      <c r="J48" t="s">
        <v>247</v>
      </c>
      <c r="L48" s="61">
        <f t="shared" si="7"/>
        <v>1</v>
      </c>
      <c r="M48" t="str">
        <f>VLOOKUP(B48,'[2]Select nodes'!$E:$E,1,FALSE)</f>
        <v>ES614</v>
      </c>
      <c r="N48" s="49">
        <f t="shared" si="5"/>
        <v>1</v>
      </c>
      <c r="O48" s="49">
        <f t="shared" si="6"/>
        <v>1</v>
      </c>
    </row>
    <row r="49" spans="1:15">
      <c r="A49" s="11">
        <f>COUNTA(B$5:B49)</f>
        <v>45</v>
      </c>
      <c r="B49" s="11" t="s">
        <v>143</v>
      </c>
      <c r="C49" s="11" t="str">
        <f t="shared" si="2"/>
        <v>ES</v>
      </c>
      <c r="D49" s="54" t="str">
        <f t="shared" si="3"/>
        <v>ES61</v>
      </c>
      <c r="E49" s="54" t="s">
        <v>69</v>
      </c>
      <c r="F49" s="172">
        <f>VLOOKUP(B49,'[1]dmd G (2)'!$B:$J,9,FALSE)</f>
        <v>6.4443919786685483E-2</v>
      </c>
      <c r="G49" s="195">
        <f t="shared" si="4"/>
        <v>6.4443919786685483E-2</v>
      </c>
      <c r="H49" s="62">
        <v>37.2187725</v>
      </c>
      <c r="I49" s="62">
        <v>-6.7819225000000003</v>
      </c>
      <c r="J49" t="s">
        <v>123</v>
      </c>
      <c r="L49" s="61">
        <f t="shared" si="7"/>
        <v>1</v>
      </c>
      <c r="M49" t="str">
        <f>VLOOKUP(B49,'[2]Select nodes'!$E:$E,1,FALSE)</f>
        <v>ES615</v>
      </c>
      <c r="N49" s="49">
        <f t="shared" si="5"/>
        <v>1</v>
      </c>
      <c r="O49" s="49">
        <f t="shared" si="6"/>
        <v>1</v>
      </c>
    </row>
    <row r="50" spans="1:15">
      <c r="A50" s="11">
        <f>COUNTA(B$5:B50)</f>
        <v>46</v>
      </c>
      <c r="B50" s="11" t="s">
        <v>248</v>
      </c>
      <c r="C50" s="11" t="str">
        <f t="shared" si="2"/>
        <v>ES</v>
      </c>
      <c r="D50" s="54" t="str">
        <f t="shared" si="3"/>
        <v>ES61</v>
      </c>
      <c r="E50" s="54" t="s">
        <v>69</v>
      </c>
      <c r="F50" s="172">
        <f>VLOOKUP(B50,'[1]dmd G (2)'!$B:$J,9,FALSE)</f>
        <v>7.2881373365837568E-2</v>
      </c>
      <c r="G50" s="195">
        <f t="shared" si="4"/>
        <v>7.2881373365837568E-2</v>
      </c>
      <c r="H50" s="62">
        <v>37.999880000000005</v>
      </c>
      <c r="I50" s="62">
        <v>-3.7555800000000001</v>
      </c>
      <c r="J50" t="s">
        <v>315</v>
      </c>
      <c r="L50" s="61">
        <f t="shared" si="7"/>
        <v>1</v>
      </c>
      <c r="M50" t="str">
        <f>VLOOKUP(B50,'[2]Select nodes'!$E:$E,1,FALSE)</f>
        <v>ES616</v>
      </c>
      <c r="N50" s="49">
        <f t="shared" si="5"/>
        <v>1</v>
      </c>
      <c r="O50" s="49">
        <f t="shared" si="6"/>
        <v>1</v>
      </c>
    </row>
    <row r="51" spans="1:15">
      <c r="A51" s="11">
        <f>COUNTA(B$5:B51)</f>
        <v>47</v>
      </c>
      <c r="B51" s="11" t="s">
        <v>249</v>
      </c>
      <c r="C51" s="11" t="str">
        <f t="shared" si="2"/>
        <v>ES</v>
      </c>
      <c r="D51" s="54" t="str">
        <f t="shared" si="3"/>
        <v>ES61</v>
      </c>
      <c r="E51" s="54" t="s">
        <v>69</v>
      </c>
      <c r="F51" s="172">
        <f>VLOOKUP(B51,'[1]dmd G (2)'!$B:$J,9,FALSE)</f>
        <v>0.19004311203699467</v>
      </c>
      <c r="G51" s="195">
        <f t="shared" si="4"/>
        <v>0.19004311203699467</v>
      </c>
      <c r="H51" s="62">
        <v>36.749499999999998</v>
      </c>
      <c r="I51" s="62">
        <v>-4.5631000000000004</v>
      </c>
      <c r="J51" t="s">
        <v>316</v>
      </c>
      <c r="L51" s="61">
        <f t="shared" si="7"/>
        <v>1</v>
      </c>
      <c r="M51" t="str">
        <f>VLOOKUP(B51,'[2]Select nodes'!$E:$E,1,FALSE)</f>
        <v>ES617</v>
      </c>
      <c r="N51" s="49">
        <f t="shared" si="5"/>
        <v>1</v>
      </c>
      <c r="O51" s="49">
        <f t="shared" si="6"/>
        <v>1</v>
      </c>
    </row>
    <row r="52" spans="1:15">
      <c r="A52" s="11">
        <f>COUNTA(B$5:B52)</f>
        <v>48</v>
      </c>
      <c r="B52" s="11" t="s">
        <v>250</v>
      </c>
      <c r="C52" s="11" t="str">
        <f t="shared" si="2"/>
        <v>ES</v>
      </c>
      <c r="D52" s="54" t="str">
        <f t="shared" si="3"/>
        <v>ES61</v>
      </c>
      <c r="E52" s="54" t="s">
        <v>69</v>
      </c>
      <c r="F52" s="172">
        <f>VLOOKUP(B52,'[1]dmd G (2)'!$B:$J,9,FALSE)</f>
        <v>0.24526876311295678</v>
      </c>
      <c r="G52" s="195">
        <f t="shared" si="4"/>
        <v>0.24526876311295678</v>
      </c>
      <c r="H52" s="62">
        <v>37.289646400000002</v>
      </c>
      <c r="I52" s="62">
        <v>-5.9142026000000003</v>
      </c>
      <c r="J52" t="s">
        <v>251</v>
      </c>
      <c r="L52" s="61">
        <f t="shared" si="7"/>
        <v>1</v>
      </c>
      <c r="M52" t="str">
        <f>VLOOKUP(B52,'[2]Select nodes'!$E:$E,1,FALSE)</f>
        <v>ES618</v>
      </c>
      <c r="N52" s="49">
        <f t="shared" si="5"/>
        <v>1</v>
      </c>
      <c r="O52" s="49">
        <f t="shared" si="6"/>
        <v>1</v>
      </c>
    </row>
    <row r="53" spans="1:15">
      <c r="A53" s="11">
        <f>COUNTA(B$5:B53)</f>
        <v>49</v>
      </c>
      <c r="B53" s="11" t="s">
        <v>144</v>
      </c>
      <c r="C53" s="11" t="str">
        <f t="shared" si="2"/>
        <v>ES</v>
      </c>
      <c r="D53" s="54" t="str">
        <f t="shared" si="3"/>
        <v>ES62</v>
      </c>
      <c r="E53" s="54" t="s">
        <v>69</v>
      </c>
      <c r="F53" s="172">
        <f>VLOOKUP(B53,'[1]dmd G (2)'!$B:$J,9,FALSE)</f>
        <v>1</v>
      </c>
      <c r="G53" s="195">
        <f t="shared" si="4"/>
        <v>1</v>
      </c>
      <c r="H53" s="62">
        <v>37.693250857142857</v>
      </c>
      <c r="I53" s="62">
        <v>-1.281461142857143</v>
      </c>
      <c r="J53" t="s">
        <v>252</v>
      </c>
      <c r="L53" s="61">
        <f t="shared" si="7"/>
        <v>1</v>
      </c>
      <c r="M53" t="str">
        <f>VLOOKUP(B53,'[2]Select nodes'!$E:$E,1,FALSE)</f>
        <v>ES620</v>
      </c>
      <c r="N53" s="49">
        <f t="shared" si="5"/>
        <v>1</v>
      </c>
      <c r="O53" s="49">
        <f t="shared" si="6"/>
        <v>1</v>
      </c>
    </row>
    <row r="54" spans="1:15">
      <c r="A54" s="11">
        <f>COUNTA(B$5:B54)</f>
        <v>50</v>
      </c>
      <c r="B54" s="11" t="s">
        <v>253</v>
      </c>
      <c r="C54" s="11" t="str">
        <f t="shared" si="2"/>
        <v>ES</v>
      </c>
      <c r="D54" s="54" t="str">
        <f t="shared" si="3"/>
        <v>ES63</v>
      </c>
      <c r="E54" s="54" t="s">
        <v>69</v>
      </c>
      <c r="F54" s="173">
        <f>VLOOKUP(B54,'[1]dmd G (2)'!$B:$J,9,FALSE)</f>
        <v>1</v>
      </c>
      <c r="G54" s="195">
        <f t="shared" si="4"/>
        <v>1</v>
      </c>
      <c r="H54" s="62">
        <v>35.899918</v>
      </c>
      <c r="I54" s="62">
        <v>-5.348897</v>
      </c>
      <c r="J54" t="s">
        <v>255</v>
      </c>
      <c r="L54" s="61">
        <f t="shared" si="7"/>
        <v>1</v>
      </c>
      <c r="M54" t="str">
        <f>VLOOKUP(B54,'[2]Select nodes'!$E:$E,1,FALSE)</f>
        <v>ES630</v>
      </c>
      <c r="N54" s="49">
        <f t="shared" si="5"/>
        <v>1</v>
      </c>
      <c r="O54" s="49">
        <f t="shared" si="6"/>
        <v>1</v>
      </c>
    </row>
    <row r="55" spans="1:15">
      <c r="A55" s="11">
        <f>COUNTA(B$5:B55)</f>
        <v>51</v>
      </c>
      <c r="B55" s="49" t="s">
        <v>257</v>
      </c>
      <c r="C55" s="11" t="str">
        <f t="shared" si="2"/>
        <v>FR</v>
      </c>
      <c r="D55" s="54" t="str">
        <f t="shared" si="3"/>
        <v>FRI1</v>
      </c>
      <c r="E55" s="54" t="s">
        <v>69</v>
      </c>
      <c r="F55" s="172">
        <f>VLOOKUP(B55,'[1]dmd G (2)'!$B:$J,9,FALSE)</f>
        <v>1</v>
      </c>
      <c r="G55" s="195">
        <f t="shared" si="4"/>
        <v>1</v>
      </c>
      <c r="H55" s="62">
        <v>43.352180000000004</v>
      </c>
      <c r="I55" s="62">
        <v>-0.93689599999999995</v>
      </c>
      <c r="J55" t="s">
        <v>317</v>
      </c>
      <c r="L55" s="61">
        <f t="shared" si="7"/>
        <v>1</v>
      </c>
      <c r="M55" t="str">
        <f>VLOOKUP(B55,'[2]Select nodes'!$E:$E,1,FALSE)</f>
        <v>FRI15</v>
      </c>
      <c r="N55" s="49">
        <f t="shared" si="5"/>
        <v>1</v>
      </c>
      <c r="O55" s="49">
        <f t="shared" si="6"/>
        <v>1</v>
      </c>
    </row>
    <row r="56" spans="1:15">
      <c r="A56" s="11">
        <f>COUNTA(B$5:B56)</f>
        <v>52</v>
      </c>
      <c r="B56" s="49" t="s">
        <v>259</v>
      </c>
      <c r="C56" s="11" t="str">
        <f t="shared" si="2"/>
        <v>FR</v>
      </c>
      <c r="D56" s="54" t="str">
        <f t="shared" si="3"/>
        <v>FRJ1</v>
      </c>
      <c r="E56" s="54" t="s">
        <v>69</v>
      </c>
      <c r="F56" s="172">
        <f>VLOOKUP(B56,'[1]dmd G (2)'!$B:$J,9,FALSE)</f>
        <v>1</v>
      </c>
      <c r="G56" s="195">
        <f t="shared" si="4"/>
        <v>1</v>
      </c>
      <c r="H56" s="62">
        <v>42.8</v>
      </c>
      <c r="I56" s="62">
        <v>2.5</v>
      </c>
      <c r="J56" t="s">
        <v>260</v>
      </c>
      <c r="L56" s="61">
        <f t="shared" si="7"/>
        <v>1</v>
      </c>
      <c r="M56" t="str">
        <f>VLOOKUP(B56,'[2]Select nodes'!$E:$E,1,FALSE)</f>
        <v>FRJ15</v>
      </c>
      <c r="N56" s="49">
        <f t="shared" si="5"/>
        <v>1</v>
      </c>
      <c r="O56" s="49">
        <f t="shared" si="6"/>
        <v>1</v>
      </c>
    </row>
    <row r="57" spans="1:15">
      <c r="A57" s="11">
        <f>COUNTA(B$5:B57)</f>
        <v>53</v>
      </c>
      <c r="B57" s="49" t="s">
        <v>261</v>
      </c>
      <c r="C57" s="11" t="str">
        <f t="shared" si="2"/>
        <v>FR</v>
      </c>
      <c r="D57" s="54" t="str">
        <f t="shared" si="3"/>
        <v>FRJ2</v>
      </c>
      <c r="E57" s="54" t="s">
        <v>69</v>
      </c>
      <c r="F57" s="172">
        <f>VLOOKUP(B57,'[1]dmd G (2)'!$B:$J,9,FALSE)</f>
        <v>6.9182662891736635E-2</v>
      </c>
      <c r="G57" s="195">
        <f t="shared" si="4"/>
        <v>6.9182662891736635E-2</v>
      </c>
      <c r="H57" s="62">
        <v>43.2</v>
      </c>
      <c r="I57" s="62">
        <v>1.4</v>
      </c>
      <c r="J57" t="s">
        <v>263</v>
      </c>
      <c r="L57" s="61">
        <f t="shared" si="7"/>
        <v>1</v>
      </c>
      <c r="M57" t="str">
        <f>VLOOKUP(B57,'[2]Select nodes'!$E:$E,1,FALSE)</f>
        <v>FRJ21</v>
      </c>
      <c r="N57" s="49">
        <f t="shared" si="5"/>
        <v>1</v>
      </c>
      <c r="O57" s="49">
        <f t="shared" si="6"/>
        <v>1</v>
      </c>
    </row>
    <row r="58" spans="1:15">
      <c r="A58" s="11">
        <f>COUNTA(B$5:B58)</f>
        <v>54</v>
      </c>
      <c r="B58" s="49" t="s">
        <v>264</v>
      </c>
      <c r="C58" s="11" t="str">
        <f t="shared" si="2"/>
        <v>FR</v>
      </c>
      <c r="D58" s="54" t="str">
        <f t="shared" si="3"/>
        <v>FRJ2</v>
      </c>
      <c r="E58" s="54" t="s">
        <v>69</v>
      </c>
      <c r="F58" s="172">
        <f>VLOOKUP(B58,'[1]dmd G (2)'!$B:$J,9,FALSE)</f>
        <v>0.8188710992314816</v>
      </c>
      <c r="G58" s="195">
        <f t="shared" si="4"/>
        <v>0.8188710992314816</v>
      </c>
      <c r="H58" s="62">
        <v>43.490067999999994</v>
      </c>
      <c r="I58" s="62">
        <v>1.3967000000000001</v>
      </c>
      <c r="J58" t="s">
        <v>265</v>
      </c>
      <c r="L58" s="61">
        <f t="shared" si="7"/>
        <v>1</v>
      </c>
      <c r="M58" t="str">
        <f>VLOOKUP(B58,'[2]Select nodes'!$E:$E,1,FALSE)</f>
        <v>FRJ23</v>
      </c>
      <c r="N58" s="49">
        <f t="shared" si="5"/>
        <v>1</v>
      </c>
      <c r="O58" s="49">
        <f t="shared" si="6"/>
        <v>1</v>
      </c>
    </row>
    <row r="59" spans="1:15">
      <c r="A59" s="11">
        <f>COUNTA(B$5:B59)</f>
        <v>55</v>
      </c>
      <c r="B59" s="49" t="s">
        <v>267</v>
      </c>
      <c r="C59" s="11" t="str">
        <f t="shared" si="2"/>
        <v>FR</v>
      </c>
      <c r="D59" s="54" t="str">
        <f t="shared" si="3"/>
        <v>FRJ2</v>
      </c>
      <c r="E59" s="54" t="s">
        <v>69</v>
      </c>
      <c r="F59" s="172">
        <f>VLOOKUP(B59,'[1]dmd G (2)'!$B:$J,9,FALSE)</f>
        <v>0.11194623787678172</v>
      </c>
      <c r="G59" s="195">
        <f t="shared" si="4"/>
        <v>0.11194623787678172</v>
      </c>
      <c r="H59" s="62">
        <v>43.04251</v>
      </c>
      <c r="I59" s="62">
        <v>0.34484999999999999</v>
      </c>
      <c r="J59" t="s">
        <v>318</v>
      </c>
      <c r="L59" s="61">
        <f t="shared" si="7"/>
        <v>1</v>
      </c>
      <c r="M59" t="str">
        <f>VLOOKUP(B59,'[2]Select nodes'!$E:$E,1,FALSE)</f>
        <v>FRJ26</v>
      </c>
      <c r="N59" s="49">
        <f t="shared" si="5"/>
        <v>1</v>
      </c>
      <c r="O59" s="49">
        <f t="shared" si="6"/>
        <v>1</v>
      </c>
    </row>
    <row r="60" spans="1:15">
      <c r="A60" s="11">
        <f>COUNTA(B$5:B75)</f>
        <v>71</v>
      </c>
      <c r="B60" s="13" t="s">
        <v>412</v>
      </c>
      <c r="C60" s="1" t="str">
        <f>MID(B60,1,2)</f>
        <v>FR</v>
      </c>
      <c r="D60" s="1" t="str">
        <f>MID(B60,1,4)</f>
        <v>FRL0</v>
      </c>
      <c r="E60" s="54" t="s">
        <v>69</v>
      </c>
      <c r="F60" s="173">
        <v>1</v>
      </c>
      <c r="G60" s="195">
        <f>F60</f>
        <v>1</v>
      </c>
      <c r="H60" s="176">
        <v>43.7</v>
      </c>
      <c r="I60" s="176">
        <v>4.8499999999999996</v>
      </c>
      <c r="J60" t="s">
        <v>420</v>
      </c>
      <c r="K60" t="s">
        <v>418</v>
      </c>
      <c r="L60" s="61">
        <f t="shared" si="7"/>
        <v>1</v>
      </c>
      <c r="M60" s="8" t="e">
        <f>VLOOKUP(B60,'[2]Select nodes'!$E:$E,1,FALSE)</f>
        <v>#N/A</v>
      </c>
      <c r="N60" s="49">
        <f t="shared" si="5"/>
        <v>1</v>
      </c>
      <c r="O60" s="49">
        <f t="shared" si="6"/>
        <v>1</v>
      </c>
    </row>
    <row r="61" spans="1:15">
      <c r="A61" s="11">
        <f>COUNTA(B$5:B61)</f>
        <v>57</v>
      </c>
      <c r="B61" s="11" t="s">
        <v>293</v>
      </c>
      <c r="C61" s="11" t="str">
        <f t="shared" si="2"/>
        <v>MA</v>
      </c>
      <c r="D61" s="54" t="str">
        <f t="shared" si="3"/>
        <v>MA00</v>
      </c>
      <c r="E61" s="8" t="s">
        <v>294</v>
      </c>
      <c r="F61" s="172">
        <f>VLOOKUP(B61,'[1]dmd G (2)'!$B:$J,9,FALSE)</f>
        <v>1</v>
      </c>
      <c r="G61" s="195">
        <f t="shared" si="4"/>
        <v>1</v>
      </c>
      <c r="H61" s="62">
        <v>31.8</v>
      </c>
      <c r="I61" s="62">
        <v>7.1</v>
      </c>
      <c r="J61" s="8" t="s">
        <v>270</v>
      </c>
      <c r="L61" s="61">
        <f t="shared" si="7"/>
        <v>1</v>
      </c>
      <c r="M61" t="str">
        <f>VLOOKUP(B61,'[2]Select nodes'!$E:$E,1,FALSE)</f>
        <v>MA000</v>
      </c>
      <c r="N61" s="49">
        <f t="shared" si="5"/>
        <v>1</v>
      </c>
      <c r="O61" s="49">
        <f t="shared" si="6"/>
        <v>1</v>
      </c>
    </row>
    <row r="62" spans="1:15">
      <c r="A62" s="11">
        <f>COUNTA(B$5:B75)</f>
        <v>71</v>
      </c>
      <c r="B62" s="13" t="s">
        <v>411</v>
      </c>
      <c r="C62" s="11" t="str">
        <f>MID(B62,1,2)</f>
        <v>NL</v>
      </c>
      <c r="D62" s="54" t="str">
        <f>MID(B62,1,4)</f>
        <v>NL33</v>
      </c>
      <c r="E62" s="54" t="s">
        <v>69</v>
      </c>
      <c r="F62" s="173">
        <v>1</v>
      </c>
      <c r="G62" s="195">
        <f>F62</f>
        <v>1</v>
      </c>
      <c r="H62" s="176">
        <v>52.252029999999998</v>
      </c>
      <c r="I62" s="176">
        <v>3.7974700000000001</v>
      </c>
      <c r="J62" t="s">
        <v>419</v>
      </c>
      <c r="K62" t="s">
        <v>417</v>
      </c>
      <c r="L62" s="61">
        <f t="shared" si="7"/>
        <v>1</v>
      </c>
      <c r="M62" s="8" t="e">
        <f>VLOOKUP(B62,'[2]Select nodes'!$E:$E,1,FALSE)</f>
        <v>#N/A</v>
      </c>
      <c r="N62" s="49">
        <f t="shared" si="5"/>
        <v>1</v>
      </c>
      <c r="O62" s="49">
        <f t="shared" si="6"/>
        <v>1</v>
      </c>
    </row>
    <row r="63" spans="1:15">
      <c r="A63" s="11">
        <f>COUNTA(B$5:B63)</f>
        <v>59</v>
      </c>
      <c r="B63" s="11" t="s">
        <v>271</v>
      </c>
      <c r="C63" s="11" t="str">
        <f t="shared" si="2"/>
        <v>PT</v>
      </c>
      <c r="D63" s="54" t="str">
        <f t="shared" si="3"/>
        <v>PT11</v>
      </c>
      <c r="E63" s="54" t="s">
        <v>69</v>
      </c>
      <c r="F63" s="172">
        <f>VLOOKUP(B63,'[1]dmd G (2)'!$B:$J,9,FALSE)</f>
        <v>8.568430410621522E-2</v>
      </c>
      <c r="G63" s="195">
        <f t="shared" si="4"/>
        <v>8.568430410621522E-2</v>
      </c>
      <c r="H63" s="62">
        <v>41.639690000000002</v>
      </c>
      <c r="I63" s="62">
        <v>-8.5650999999999993</v>
      </c>
      <c r="J63" t="s">
        <v>273</v>
      </c>
      <c r="L63" s="61">
        <f t="shared" si="7"/>
        <v>1</v>
      </c>
      <c r="M63" t="str">
        <f>VLOOKUP(B63,'[2]Select nodes'!$E:$E,1,FALSE)</f>
        <v>PT111</v>
      </c>
      <c r="N63" s="49">
        <f t="shared" si="5"/>
        <v>1</v>
      </c>
      <c r="O63" s="49">
        <f t="shared" si="6"/>
        <v>1</v>
      </c>
    </row>
    <row r="64" spans="1:15">
      <c r="A64" s="11">
        <f>COUNTA(B$5:B64)</f>
        <v>60</v>
      </c>
      <c r="B64" s="11" t="s">
        <v>274</v>
      </c>
      <c r="C64" s="11" t="str">
        <f t="shared" si="2"/>
        <v>PT</v>
      </c>
      <c r="D64" s="54" t="str">
        <f t="shared" si="3"/>
        <v>PT11</v>
      </c>
      <c r="E64" s="54" t="s">
        <v>69</v>
      </c>
      <c r="F64" s="172">
        <f>VLOOKUP(B64,'[1]dmd G (2)'!$B:$J,9,FALSE)</f>
        <v>0.15470896502006912</v>
      </c>
      <c r="G64" s="195">
        <f t="shared" si="4"/>
        <v>0.15470896502006912</v>
      </c>
      <c r="H64" s="62">
        <v>41.488280000000003</v>
      </c>
      <c r="I64" s="62">
        <v>-8.4632199999999997</v>
      </c>
      <c r="J64" t="s">
        <v>319</v>
      </c>
      <c r="L64" s="61">
        <f t="shared" si="7"/>
        <v>1</v>
      </c>
      <c r="M64" t="str">
        <f>VLOOKUP(B64,'[2]Select nodes'!$E:$E,1,FALSE)</f>
        <v>PT112</v>
      </c>
      <c r="N64" s="49">
        <f t="shared" si="5"/>
        <v>1</v>
      </c>
      <c r="O64" s="49">
        <f t="shared" si="6"/>
        <v>1</v>
      </c>
    </row>
    <row r="65" spans="1:15">
      <c r="A65" s="11">
        <f>COUNTA(B$5:B65)</f>
        <v>61</v>
      </c>
      <c r="B65" s="11" t="s">
        <v>275</v>
      </c>
      <c r="C65" s="11" t="str">
        <f t="shared" si="2"/>
        <v>PT</v>
      </c>
      <c r="D65" s="54" t="str">
        <f t="shared" si="3"/>
        <v>PT11</v>
      </c>
      <c r="E65" s="54" t="s">
        <v>69</v>
      </c>
      <c r="F65" s="172">
        <f>VLOOKUP(B65,'[1]dmd G (2)'!$B:$J,9,FALSE)</f>
        <v>0.75960673087371566</v>
      </c>
      <c r="G65" s="195">
        <f t="shared" si="4"/>
        <v>0.75960673087371566</v>
      </c>
      <c r="H65" s="62">
        <v>41.049599999999998</v>
      </c>
      <c r="I65" s="62">
        <v>-8.4638099999999987</v>
      </c>
      <c r="J65" t="s">
        <v>320</v>
      </c>
      <c r="L65" s="61">
        <f t="shared" si="7"/>
        <v>1</v>
      </c>
      <c r="M65" t="str">
        <f>VLOOKUP(B65,'[2]Select nodes'!$E:$E,1,FALSE)</f>
        <v>PT11A</v>
      </c>
      <c r="N65" s="49">
        <f t="shared" si="5"/>
        <v>1</v>
      </c>
      <c r="O65" s="49">
        <f t="shared" si="6"/>
        <v>1</v>
      </c>
    </row>
    <row r="66" spans="1:15">
      <c r="A66" s="11">
        <f>COUNTA(B$5:B66)</f>
        <v>62</v>
      </c>
      <c r="B66" s="11" t="s">
        <v>276</v>
      </c>
      <c r="C66" s="11" t="str">
        <f t="shared" si="2"/>
        <v>PT</v>
      </c>
      <c r="D66" s="54" t="str">
        <f t="shared" si="3"/>
        <v>PT11</v>
      </c>
      <c r="E66" s="54" t="s">
        <v>69</v>
      </c>
      <c r="F66" s="173">
        <v>0</v>
      </c>
      <c r="G66" s="195">
        <f t="shared" si="4"/>
        <v>0</v>
      </c>
      <c r="H66" s="62">
        <v>41.483038999999998</v>
      </c>
      <c r="I66" s="62">
        <v>-7.6587649999999998</v>
      </c>
      <c r="J66" t="s">
        <v>321</v>
      </c>
      <c r="L66" s="61">
        <f t="shared" si="7"/>
        <v>1</v>
      </c>
      <c r="M66" t="str">
        <f>VLOOKUP(B66,'[2]Select nodes'!$E:$E,1,FALSE)</f>
        <v>PT11B</v>
      </c>
      <c r="N66" s="49">
        <f t="shared" si="5"/>
        <v>1</v>
      </c>
      <c r="O66" s="49">
        <f t="shared" si="6"/>
        <v>1</v>
      </c>
    </row>
    <row r="67" spans="1:15">
      <c r="A67" s="11">
        <f>COUNTA(B$5:B67)</f>
        <v>63</v>
      </c>
      <c r="B67" s="11" t="s">
        <v>277</v>
      </c>
      <c r="C67" s="11" t="str">
        <f t="shared" si="2"/>
        <v>PT</v>
      </c>
      <c r="D67" s="54" t="str">
        <f t="shared" si="3"/>
        <v>PT15</v>
      </c>
      <c r="E67" s="54" t="s">
        <v>69</v>
      </c>
      <c r="F67" s="172">
        <f>VLOOKUP(B67,'[1]dmd G (2)'!$B:$J,9,FALSE)</f>
        <v>1</v>
      </c>
      <c r="G67" s="195">
        <f t="shared" si="4"/>
        <v>1</v>
      </c>
      <c r="H67" s="62">
        <v>37.1550735</v>
      </c>
      <c r="I67" s="62">
        <v>-8.1057574999999993</v>
      </c>
      <c r="J67" t="s">
        <v>279</v>
      </c>
      <c r="L67" s="61">
        <f t="shared" si="7"/>
        <v>1</v>
      </c>
      <c r="M67" t="str">
        <f>VLOOKUP(B67,'[2]Select nodes'!$E:$E,1,FALSE)</f>
        <v>PT150</v>
      </c>
      <c r="N67" s="49">
        <f t="shared" si="5"/>
        <v>1</v>
      </c>
      <c r="O67" s="49">
        <f t="shared" si="6"/>
        <v>1</v>
      </c>
    </row>
    <row r="68" spans="1:15">
      <c r="A68" s="11">
        <f>COUNTA(B$5:B68)</f>
        <v>64</v>
      </c>
      <c r="B68" s="11" t="s">
        <v>280</v>
      </c>
      <c r="C68" s="11" t="str">
        <f t="shared" si="2"/>
        <v>PT</v>
      </c>
      <c r="D68" s="54" t="str">
        <f t="shared" si="3"/>
        <v>PT16</v>
      </c>
      <c r="E68" s="54" t="s">
        <v>69</v>
      </c>
      <c r="F68" s="172">
        <f>VLOOKUP(B68,'[1]dmd G (2)'!$B:$J,9,FALSE)</f>
        <v>0.25077590846371278</v>
      </c>
      <c r="G68" s="195">
        <f t="shared" si="4"/>
        <v>0.25077590846371278</v>
      </c>
      <c r="H68" s="62">
        <v>39.009430000000002</v>
      </c>
      <c r="I68" s="62">
        <v>-8.9491800000000001</v>
      </c>
      <c r="J68" t="s">
        <v>282</v>
      </c>
      <c r="L68" s="61">
        <f t="shared" si="7"/>
        <v>1</v>
      </c>
      <c r="M68" t="str">
        <f>VLOOKUP(B68,'[2]Select nodes'!$E:$E,1,FALSE)</f>
        <v>PT16B</v>
      </c>
      <c r="N68" s="49">
        <f t="shared" si="5"/>
        <v>1</v>
      </c>
      <c r="O68" s="49">
        <f t="shared" si="6"/>
        <v>1</v>
      </c>
    </row>
    <row r="69" spans="1:15">
      <c r="A69" s="11">
        <f>COUNTA(B$5:B69)</f>
        <v>65</v>
      </c>
      <c r="B69" s="11" t="s">
        <v>283</v>
      </c>
      <c r="C69" s="11" t="str">
        <f t="shared" si="2"/>
        <v>PT</v>
      </c>
      <c r="D69" s="54" t="str">
        <f t="shared" si="3"/>
        <v>PT16</v>
      </c>
      <c r="E69" s="54" t="s">
        <v>69</v>
      </c>
      <c r="F69" s="172">
        <f>VLOOKUP(B69,'[1]dmd G (2)'!$B:$J,9,FALSE)</f>
        <v>0.33971302514604029</v>
      </c>
      <c r="G69" s="195">
        <f t="shared" si="4"/>
        <v>0.33971302514604029</v>
      </c>
      <c r="H69" s="62">
        <v>40.20027266666667</v>
      </c>
      <c r="I69" s="62">
        <v>-8.5448926666666676</v>
      </c>
      <c r="J69" t="s">
        <v>322</v>
      </c>
      <c r="L69" s="61">
        <f t="shared" ref="L69:L75" si="8">COUNTIF(B:B,B69)</f>
        <v>1</v>
      </c>
      <c r="M69" t="str">
        <f>VLOOKUP(B69,'[2]Select nodes'!$E:$E,1,FALSE)</f>
        <v>PT16E</v>
      </c>
      <c r="N69" s="49">
        <f t="shared" si="5"/>
        <v>1</v>
      </c>
      <c r="O69" s="49">
        <f t="shared" si="6"/>
        <v>1</v>
      </c>
    </row>
    <row r="70" spans="1:15">
      <c r="A70" s="11">
        <f>COUNTA(B$5:B70)</f>
        <v>66</v>
      </c>
      <c r="B70" s="11" t="s">
        <v>284</v>
      </c>
      <c r="C70" s="11" t="str">
        <f t="shared" si="2"/>
        <v>PT</v>
      </c>
      <c r="D70" s="54" t="str">
        <f t="shared" si="3"/>
        <v>PT16</v>
      </c>
      <c r="E70" s="54" t="s">
        <v>69</v>
      </c>
      <c r="F70" s="172">
        <f>VLOOKUP(B70,'[1]dmd G (2)'!$B:$J,9,FALSE)</f>
        <v>0.23990678307878494</v>
      </c>
      <c r="G70" s="195">
        <f t="shared" si="4"/>
        <v>0.23990678307878494</v>
      </c>
      <c r="H70" s="62">
        <v>39.941992666666664</v>
      </c>
      <c r="I70" s="62">
        <v>-8.7949966666666679</v>
      </c>
      <c r="J70" t="s">
        <v>323</v>
      </c>
      <c r="L70" s="61">
        <f t="shared" si="8"/>
        <v>1</v>
      </c>
      <c r="M70" t="str">
        <f>VLOOKUP(B70,'[2]Select nodes'!$E:$E,1,FALSE)</f>
        <v>PT16F</v>
      </c>
      <c r="N70" s="49">
        <f t="shared" ref="N70:N75" si="9">SUMIF($D:$D,$D70,F:F)</f>
        <v>1</v>
      </c>
      <c r="O70" s="49">
        <f t="shared" ref="O70:O75" si="10">SUMIF($D:$D,$D70,G:G)</f>
        <v>1</v>
      </c>
    </row>
    <row r="71" spans="1:15">
      <c r="A71" s="11">
        <f>COUNTA(B$5:B71)</f>
        <v>67</v>
      </c>
      <c r="B71" s="11" t="s">
        <v>285</v>
      </c>
      <c r="C71" s="11" t="str">
        <f t="shared" si="2"/>
        <v>PT</v>
      </c>
      <c r="D71" s="54" t="str">
        <f t="shared" si="3"/>
        <v>PT16</v>
      </c>
      <c r="E71" s="54" t="s">
        <v>69</v>
      </c>
      <c r="F71" s="172">
        <f>VLOOKUP(B71,'[1]dmd G (2)'!$B:$J,9,FALSE)</f>
        <v>0.16960428331146202</v>
      </c>
      <c r="G71" s="195">
        <f t="shared" si="4"/>
        <v>0.16960428331146202</v>
      </c>
      <c r="H71" s="62">
        <v>39.453199999999995</v>
      </c>
      <c r="I71" s="62">
        <v>-8.1672650000000004</v>
      </c>
      <c r="J71" t="s">
        <v>324</v>
      </c>
      <c r="L71" s="61">
        <f t="shared" si="8"/>
        <v>1</v>
      </c>
      <c r="M71" t="str">
        <f>VLOOKUP(B71,'[2]Select nodes'!$E:$E,1,FALSE)</f>
        <v>PT16I</v>
      </c>
      <c r="N71" s="49">
        <f t="shared" si="9"/>
        <v>1</v>
      </c>
      <c r="O71" s="49">
        <f t="shared" si="10"/>
        <v>1</v>
      </c>
    </row>
    <row r="72" spans="1:15">
      <c r="A72" s="11">
        <f>COUNTA(B$5:B72)</f>
        <v>68</v>
      </c>
      <c r="B72" s="11" t="s">
        <v>145</v>
      </c>
      <c r="C72" s="11" t="str">
        <f t="shared" ref="C72:C75" si="11">MID(B72,1,2)</f>
        <v>PT</v>
      </c>
      <c r="D72" s="54" t="str">
        <f t="shared" ref="D72:D75" si="12">MID(B72,1,4)</f>
        <v>PT18</v>
      </c>
      <c r="E72" s="54" t="s">
        <v>69</v>
      </c>
      <c r="F72" s="172">
        <f>VLOOKUP(B72,'[1]dmd G (2)'!$B:$J,9,FALSE)</f>
        <v>0.25024522567438406</v>
      </c>
      <c r="G72" s="195">
        <f t="shared" ref="G72:G75" si="13">F72</f>
        <v>0.25024522567438406</v>
      </c>
      <c r="H72" s="62">
        <v>38.171369999999996</v>
      </c>
      <c r="I72" s="62">
        <v>-8.7203799999999987</v>
      </c>
      <c r="J72" t="s">
        <v>287</v>
      </c>
      <c r="L72" s="61">
        <f t="shared" si="8"/>
        <v>1</v>
      </c>
      <c r="M72" t="str">
        <f>VLOOKUP(B72,'[2]Select nodes'!$E:$E,1,FALSE)</f>
        <v>PT181</v>
      </c>
      <c r="N72" s="49">
        <f t="shared" si="9"/>
        <v>1</v>
      </c>
      <c r="O72" s="49">
        <f t="shared" si="10"/>
        <v>1</v>
      </c>
    </row>
    <row r="73" spans="1:15">
      <c r="A73" s="11">
        <f>COUNTA(B$5:B73)</f>
        <v>69</v>
      </c>
      <c r="B73" s="11" t="s">
        <v>288</v>
      </c>
      <c r="C73" s="11" t="str">
        <f t="shared" si="11"/>
        <v>PT</v>
      </c>
      <c r="D73" s="54" t="str">
        <f t="shared" si="12"/>
        <v>PT18</v>
      </c>
      <c r="E73" s="54" t="s">
        <v>69</v>
      </c>
      <c r="F73" s="172">
        <f>VLOOKUP(B73,'[1]dmd G (2)'!$B:$J,9,FALSE)</f>
        <v>0.44893708151147554</v>
      </c>
      <c r="G73" s="195">
        <f t="shared" si="13"/>
        <v>0.44893708151147554</v>
      </c>
      <c r="H73" s="62">
        <v>38.87171</v>
      </c>
      <c r="I73" s="62">
        <v>-8.8700200000000002</v>
      </c>
      <c r="J73" t="s">
        <v>325</v>
      </c>
      <c r="L73" s="61">
        <f t="shared" si="8"/>
        <v>1</v>
      </c>
      <c r="M73" t="str">
        <f>VLOOKUP(B73,'[2]Select nodes'!$E:$E,1,FALSE)</f>
        <v>PT185</v>
      </c>
      <c r="N73" s="49">
        <f t="shared" si="9"/>
        <v>1</v>
      </c>
      <c r="O73" s="49">
        <f t="shared" si="10"/>
        <v>1</v>
      </c>
    </row>
    <row r="74" spans="1:15">
      <c r="A74" s="11">
        <f>COUNTA(B$5:B74)</f>
        <v>70</v>
      </c>
      <c r="B74" s="11" t="s">
        <v>286</v>
      </c>
      <c r="C74" s="11" t="str">
        <f t="shared" si="11"/>
        <v>PT</v>
      </c>
      <c r="D74" s="54" t="str">
        <f t="shared" si="12"/>
        <v>PT18</v>
      </c>
      <c r="E74" s="54" t="s">
        <v>69</v>
      </c>
      <c r="F74" s="172">
        <f>VLOOKUP(B74,'[1]dmd G (2)'!$B:$J,9,FALSE)</f>
        <v>0</v>
      </c>
      <c r="G74" s="195">
        <f t="shared" si="13"/>
        <v>0</v>
      </c>
      <c r="H74" s="62">
        <v>39.154870000000003</v>
      </c>
      <c r="I74" s="62">
        <v>-7.4826300000000003</v>
      </c>
      <c r="J74" t="s">
        <v>289</v>
      </c>
      <c r="L74" s="61">
        <f t="shared" si="8"/>
        <v>1</v>
      </c>
      <c r="M74" t="str">
        <f>VLOOKUP(B74,'[2]Select nodes'!$E:$E,1,FALSE)</f>
        <v>PT186</v>
      </c>
      <c r="N74" s="49">
        <f t="shared" si="9"/>
        <v>1</v>
      </c>
      <c r="O74" s="49">
        <f t="shared" si="10"/>
        <v>1</v>
      </c>
    </row>
    <row r="75" spans="1:15">
      <c r="A75" s="11">
        <f>COUNTA(B$5:B75)</f>
        <v>71</v>
      </c>
      <c r="B75" s="11" t="s">
        <v>290</v>
      </c>
      <c r="C75" s="11" t="str">
        <f t="shared" si="11"/>
        <v>PT</v>
      </c>
      <c r="D75" s="54" t="str">
        <f t="shared" si="12"/>
        <v>PT18</v>
      </c>
      <c r="E75" s="54" t="s">
        <v>69</v>
      </c>
      <c r="F75" s="172">
        <f>VLOOKUP(B75,'[1]dmd G (2)'!$B:$J,9,FALSE)</f>
        <v>0.30081769281414039</v>
      </c>
      <c r="G75" s="195">
        <f t="shared" si="13"/>
        <v>0.30081769281414039</v>
      </c>
      <c r="H75" s="62">
        <v>38.550440000000002</v>
      </c>
      <c r="I75" s="62">
        <v>-8.0829079999999998</v>
      </c>
      <c r="J75" t="s">
        <v>291</v>
      </c>
      <c r="L75" s="61">
        <f t="shared" si="8"/>
        <v>1</v>
      </c>
      <c r="M75" t="str">
        <f>VLOOKUP(B75,'[2]Select nodes'!$E:$E,1,FALSE)</f>
        <v>PT187</v>
      </c>
      <c r="N75" s="49">
        <f t="shared" si="9"/>
        <v>1</v>
      </c>
      <c r="O75" s="49">
        <f t="shared" si="10"/>
        <v>1</v>
      </c>
    </row>
  </sheetData>
  <autoFilter ref="B4:J75"/>
  <sortState ref="B5:L75">
    <sortCondition ref="B5:B75"/>
  </sortState>
  <conditionalFormatting sqref="L5:L75">
    <cfRule type="cellIs" dxfId="17" priority="4" operator="greaterThan">
      <formula>1.5</formula>
    </cfRule>
  </conditionalFormatting>
  <conditionalFormatting sqref="L3">
    <cfRule type="cellIs" dxfId="16" priority="3" operator="greaterThan">
      <formula>1.5</formula>
    </cfRule>
  </conditionalFormatting>
  <conditionalFormatting sqref="N5:O75">
    <cfRule type="cellIs" dxfId="15" priority="1" operator="notEqual">
      <formula>1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3"/>
  <sheetViews>
    <sheetView zoomScale="70" zoomScaleNormal="70" workbookViewId="0"/>
  </sheetViews>
  <sheetFormatPr defaultColWidth="9.15234375" defaultRowHeight="14.6"/>
  <cols>
    <col min="1" max="1" width="8.69140625" style="1" customWidth="1"/>
    <col min="2" max="2" width="4.4609375" style="1" customWidth="1"/>
    <col min="3" max="3" width="6.15234375" style="1" customWidth="1"/>
    <col min="4" max="4" width="4" style="1" customWidth="1"/>
    <col min="5" max="5" width="9.53515625" style="1" customWidth="1"/>
    <col min="6" max="7" width="8.69140625" style="66" bestFit="1" customWidth="1"/>
    <col min="8" max="8" width="8.3828125" style="66" bestFit="1" customWidth="1"/>
    <col min="11" max="11" width="13.84375" customWidth="1"/>
    <col min="13" max="13" width="15.23046875" bestFit="1" customWidth="1"/>
    <col min="14" max="14" width="5.69140625" bestFit="1" customWidth="1"/>
    <col min="15" max="15" width="7.23046875" customWidth="1"/>
  </cols>
  <sheetData>
    <row r="1" spans="1:18" s="27" customFormat="1">
      <c r="B1" s="24"/>
      <c r="F1" s="71"/>
      <c r="G1" s="72"/>
      <c r="H1" s="71"/>
    </row>
    <row r="2" spans="1:18" s="27" customFormat="1">
      <c r="A2" s="24"/>
      <c r="B2" s="24"/>
      <c r="C2" s="24"/>
      <c r="D2" s="24"/>
      <c r="E2" s="24"/>
      <c r="F2" s="71"/>
      <c r="G2" s="71"/>
      <c r="H2" s="71"/>
    </row>
    <row r="3" spans="1:18" s="27" customFormat="1">
      <c r="A3" s="24"/>
      <c r="B3" s="24"/>
      <c r="C3" s="24"/>
      <c r="D3" s="24"/>
      <c r="E3" s="24"/>
      <c r="F3" s="71"/>
      <c r="G3" s="71"/>
      <c r="H3" s="71"/>
    </row>
    <row r="4" spans="1:18" s="27" customFormat="1" ht="15.9">
      <c r="A4" s="23"/>
      <c r="B4" s="23"/>
      <c r="C4" s="23"/>
      <c r="D4" s="23"/>
      <c r="E4" s="83" t="s">
        <v>326</v>
      </c>
      <c r="F4" s="75"/>
      <c r="G4" s="73"/>
      <c r="H4" s="73"/>
      <c r="K4" s="37"/>
      <c r="L4" s="37"/>
    </row>
    <row r="5" spans="1:18">
      <c r="L5" s="1">
        <f>MAX(L7:L45)</f>
        <v>1</v>
      </c>
      <c r="M5" s="27"/>
      <c r="P5" s="83" t="s">
        <v>302</v>
      </c>
    </row>
    <row r="6" spans="1:18">
      <c r="A6" s="121" t="s">
        <v>60</v>
      </c>
      <c r="B6" s="121" t="s">
        <v>53</v>
      </c>
      <c r="C6" s="55" t="s">
        <v>0</v>
      </c>
      <c r="D6" s="25" t="s">
        <v>59</v>
      </c>
      <c r="E6" s="25" t="s">
        <v>61</v>
      </c>
      <c r="F6" s="55">
        <v>1</v>
      </c>
      <c r="G6" s="55" t="s">
        <v>446</v>
      </c>
      <c r="H6" s="55" t="s">
        <v>52</v>
      </c>
      <c r="J6" t="s">
        <v>407</v>
      </c>
      <c r="L6" t="s">
        <v>55</v>
      </c>
      <c r="M6" s="27"/>
    </row>
    <row r="7" spans="1:18">
      <c r="A7" s="24" t="str">
        <f>VLOOKUP(C7,N!B:E,4,FALSE)</f>
        <v>AFR</v>
      </c>
      <c r="B7" s="24" t="str">
        <f>VLOOKUP(C7,N!B:D,2,FALSE)</f>
        <v>DZ</v>
      </c>
      <c r="C7" s="11" t="s">
        <v>292</v>
      </c>
      <c r="D7" s="22" t="s">
        <v>24</v>
      </c>
      <c r="E7" s="70">
        <v>2025</v>
      </c>
      <c r="F7" s="82">
        <v>12</v>
      </c>
      <c r="G7" s="82"/>
      <c r="H7" s="226">
        <v>12</v>
      </c>
      <c r="J7" t="str">
        <f>VLOOKUP(C7,N!B:E,1,FALSE)</f>
        <v>DZ000</v>
      </c>
      <c r="K7" t="str">
        <f t="shared" ref="K7:K53" si="0">C7&amp;D7&amp;E7</f>
        <v>DZ000G2025</v>
      </c>
      <c r="L7" s="18">
        <f t="shared" ref="L7:L53" si="1">COUNTIF(K:K,K7)</f>
        <v>1</v>
      </c>
      <c r="M7" s="27" t="s">
        <v>304</v>
      </c>
      <c r="N7">
        <f>10.5*10*1000/24/365</f>
        <v>11.986301369863014</v>
      </c>
      <c r="P7" s="6" t="s">
        <v>456</v>
      </c>
    </row>
    <row r="8" spans="1:18">
      <c r="A8" s="24" t="str">
        <f>VLOOKUP(C8,N!B:E,4,FALSE)</f>
        <v>EU</v>
      </c>
      <c r="B8" s="24" t="str">
        <f>VLOOKUP(C8,N!B:D,2,FALSE)</f>
        <v>ES</v>
      </c>
      <c r="C8" s="68" t="str">
        <f t="shared" ref="C8:C26" si="2">O9</f>
        <v>ES111</v>
      </c>
      <c r="D8" s="50" t="s">
        <v>30</v>
      </c>
      <c r="E8" s="50">
        <v>2025</v>
      </c>
      <c r="F8" s="81">
        <f t="shared" ref="F8:F26" si="3">VLOOKUP(C8,$O$8:$R$29,2,FALSE)/1000</f>
        <v>6.6666666666666666E-2</v>
      </c>
      <c r="G8" s="81"/>
      <c r="H8" s="226">
        <v>0.1</v>
      </c>
      <c r="J8" t="str">
        <f>VLOOKUP(C8,N!B:E,1,FALSE)</f>
        <v>ES111</v>
      </c>
      <c r="K8" t="str">
        <f t="shared" si="0"/>
        <v>ES111H2025</v>
      </c>
      <c r="L8" s="18">
        <f t="shared" si="1"/>
        <v>1</v>
      </c>
      <c r="M8" s="27"/>
      <c r="O8" s="65" t="s">
        <v>300</v>
      </c>
      <c r="P8" s="65">
        <v>2025</v>
      </c>
      <c r="Q8" s="65">
        <v>2030</v>
      </c>
      <c r="R8" s="65" t="s">
        <v>301</v>
      </c>
    </row>
    <row r="9" spans="1:18">
      <c r="A9" s="24" t="str">
        <f>VLOOKUP(C9,N!B:E,4,FALSE)</f>
        <v>EU</v>
      </c>
      <c r="B9" s="24" t="str">
        <f>VLOOKUP(C9,N!B:D,2,FALSE)</f>
        <v>ES</v>
      </c>
      <c r="C9" s="68" t="str">
        <f t="shared" si="2"/>
        <v>ES120</v>
      </c>
      <c r="D9" s="50" t="s">
        <v>30</v>
      </c>
      <c r="E9" s="50">
        <v>2025</v>
      </c>
      <c r="F9" s="81">
        <f t="shared" si="3"/>
        <v>0.10333333333333333</v>
      </c>
      <c r="G9" s="81"/>
      <c r="H9" s="226">
        <v>0.1</v>
      </c>
      <c r="J9" t="str">
        <f>VLOOKUP(C9,N!B:E,1,FALSE)</f>
        <v>ES120</v>
      </c>
      <c r="K9" t="str">
        <f t="shared" si="0"/>
        <v>ES120H2025</v>
      </c>
      <c r="L9" s="18">
        <f t="shared" si="1"/>
        <v>1</v>
      </c>
      <c r="M9" s="27"/>
      <c r="O9" s="10" t="s">
        <v>138</v>
      </c>
      <c r="P9" s="64">
        <v>66.666666666666671</v>
      </c>
      <c r="Q9" s="64">
        <v>20</v>
      </c>
      <c r="R9" s="64">
        <v>86.666666666666671</v>
      </c>
    </row>
    <row r="10" spans="1:18">
      <c r="A10" s="24" t="str">
        <f>VLOOKUP(C10,N!B:E,4,FALSE)</f>
        <v>EU</v>
      </c>
      <c r="B10" s="24" t="str">
        <f>VLOOKUP(C10,N!B:D,2,FALSE)</f>
        <v>ES</v>
      </c>
      <c r="C10" s="68" t="str">
        <f t="shared" si="2"/>
        <v>ES130</v>
      </c>
      <c r="D10" s="50" t="s">
        <v>30</v>
      </c>
      <c r="E10" s="50">
        <v>2025</v>
      </c>
      <c r="F10" s="81">
        <f t="shared" si="3"/>
        <v>0</v>
      </c>
      <c r="G10" s="81"/>
      <c r="H10" s="226">
        <v>0.1</v>
      </c>
      <c r="J10" t="str">
        <f>VLOOKUP(C10,N!B:E,1,FALSE)</f>
        <v>ES130</v>
      </c>
      <c r="K10" t="str">
        <f t="shared" si="0"/>
        <v>ES130H2025</v>
      </c>
      <c r="L10" s="18">
        <f t="shared" si="1"/>
        <v>1</v>
      </c>
      <c r="M10" s="27"/>
      <c r="O10" s="10" t="s">
        <v>139</v>
      </c>
      <c r="P10" s="64">
        <v>103.33333333333333</v>
      </c>
      <c r="Q10" s="64">
        <v>67.718947206402959</v>
      </c>
      <c r="R10" s="64">
        <v>171.05228053973627</v>
      </c>
    </row>
    <row r="11" spans="1:18">
      <c r="A11" s="24" t="str">
        <f>VLOOKUP(C11,N!B:E,4,FALSE)</f>
        <v>EU</v>
      </c>
      <c r="B11" s="24" t="str">
        <f>VLOOKUP(C11,N!B:D,2,FALSE)</f>
        <v>ES</v>
      </c>
      <c r="C11" s="68" t="str">
        <f t="shared" si="2"/>
        <v>ES230</v>
      </c>
      <c r="D11" s="50" t="s">
        <v>30</v>
      </c>
      <c r="E11" s="50">
        <v>2025</v>
      </c>
      <c r="F11" s="81">
        <f t="shared" si="3"/>
        <v>1.3333333333333334E-2</v>
      </c>
      <c r="G11" s="81"/>
      <c r="H11" s="226">
        <v>0.1</v>
      </c>
      <c r="J11" t="str">
        <f>VLOOKUP(C11,N!B:E,1,FALSE)</f>
        <v>ES230</v>
      </c>
      <c r="K11" t="str">
        <f t="shared" si="0"/>
        <v>ES230H2025</v>
      </c>
      <c r="L11" s="18">
        <f t="shared" si="1"/>
        <v>1</v>
      </c>
      <c r="M11" s="27"/>
      <c r="O11" s="10" t="s">
        <v>175</v>
      </c>
      <c r="P11" s="64"/>
      <c r="Q11" s="64">
        <v>333.33333333333337</v>
      </c>
      <c r="R11" s="64">
        <v>333.33333333333337</v>
      </c>
    </row>
    <row r="12" spans="1:18">
      <c r="A12" s="24" t="str">
        <f>VLOOKUP(C12,N!B:E,4,FALSE)</f>
        <v>EU</v>
      </c>
      <c r="B12" s="24" t="str">
        <f>VLOOKUP(C12,N!B:D,2,FALSE)</f>
        <v>ES</v>
      </c>
      <c r="C12" s="68" t="str">
        <f t="shared" si="2"/>
        <v>ES242</v>
      </c>
      <c r="D12" s="50" t="s">
        <v>30</v>
      </c>
      <c r="E12" s="50">
        <v>2025</v>
      </c>
      <c r="F12" s="81">
        <f t="shared" si="3"/>
        <v>0.04</v>
      </c>
      <c r="G12" s="81"/>
      <c r="H12" s="226">
        <v>0.1</v>
      </c>
      <c r="J12" t="str">
        <f>VLOOKUP(C12,N!B:E,1,FALSE)</f>
        <v>ES242</v>
      </c>
      <c r="K12" t="str">
        <f t="shared" si="0"/>
        <v>ES242H2025</v>
      </c>
      <c r="L12" s="18">
        <f t="shared" si="1"/>
        <v>1</v>
      </c>
      <c r="M12" s="27"/>
      <c r="N12" s="189" t="s">
        <v>140</v>
      </c>
      <c r="O12" s="68" t="s">
        <v>181</v>
      </c>
      <c r="P12" s="64">
        <v>13.333333333333334</v>
      </c>
      <c r="Q12" s="64">
        <v>120</v>
      </c>
      <c r="R12" s="64">
        <v>133.33333333333334</v>
      </c>
    </row>
    <row r="13" spans="1:18">
      <c r="A13" s="24" t="str">
        <f>VLOOKUP(C13,N!B:E,4,FALSE)</f>
        <v>EU</v>
      </c>
      <c r="B13" s="24" t="str">
        <f>VLOOKUP(C13,N!B:D,2,FALSE)</f>
        <v>ES</v>
      </c>
      <c r="C13" s="68" t="str">
        <f t="shared" si="2"/>
        <v>ES243</v>
      </c>
      <c r="D13" s="50" t="s">
        <v>30</v>
      </c>
      <c r="E13" s="50">
        <v>2025</v>
      </c>
      <c r="F13" s="81">
        <f t="shared" si="3"/>
        <v>0</v>
      </c>
      <c r="G13" s="81"/>
      <c r="H13" s="226">
        <v>0.1</v>
      </c>
      <c r="J13" t="str">
        <f>VLOOKUP(C13,N!B:E,1,FALSE)</f>
        <v>ES243</v>
      </c>
      <c r="K13" t="str">
        <f t="shared" si="0"/>
        <v>ES243H2025</v>
      </c>
      <c r="L13" s="18">
        <f t="shared" si="1"/>
        <v>1</v>
      </c>
      <c r="M13" s="27"/>
      <c r="O13" s="10" t="s">
        <v>189</v>
      </c>
      <c r="P13" s="64">
        <v>40</v>
      </c>
      <c r="Q13" s="64">
        <v>1333.3333333333333</v>
      </c>
      <c r="R13" s="64">
        <v>1373.3333333333333</v>
      </c>
    </row>
    <row r="14" spans="1:18">
      <c r="A14" s="24" t="str">
        <f>VLOOKUP(C14,N!B:E,4,FALSE)</f>
        <v>EU</v>
      </c>
      <c r="B14" s="24" t="str">
        <f>VLOOKUP(C14,N!B:D,2,FALSE)</f>
        <v>ES</v>
      </c>
      <c r="C14" s="68" t="str">
        <f t="shared" si="2"/>
        <v>ES413</v>
      </c>
      <c r="D14" s="50" t="s">
        <v>30</v>
      </c>
      <c r="E14" s="50">
        <v>2025</v>
      </c>
      <c r="F14" s="81">
        <f t="shared" si="3"/>
        <v>0.13333333333333333</v>
      </c>
      <c r="G14" s="81"/>
      <c r="H14" s="226">
        <v>0.1</v>
      </c>
      <c r="J14" t="str">
        <f>VLOOKUP(C14,N!B:E,1,FALSE)</f>
        <v>ES413</v>
      </c>
      <c r="K14" t="str">
        <f t="shared" si="0"/>
        <v>ES413H2025</v>
      </c>
      <c r="L14" s="18">
        <f t="shared" si="1"/>
        <v>1</v>
      </c>
      <c r="M14" s="27"/>
      <c r="O14" s="10" t="s">
        <v>191</v>
      </c>
      <c r="P14" s="64"/>
      <c r="Q14" s="64">
        <v>20</v>
      </c>
      <c r="R14" s="64">
        <v>20</v>
      </c>
    </row>
    <row r="15" spans="1:18">
      <c r="A15" s="24" t="str">
        <f>VLOOKUP(C15,N!B:E,4,FALSE)</f>
        <v>EU</v>
      </c>
      <c r="B15" s="24" t="str">
        <f>VLOOKUP(C15,N!B:D,2,FALSE)</f>
        <v>ES</v>
      </c>
      <c r="C15" s="68" t="str">
        <f t="shared" si="2"/>
        <v>ES418</v>
      </c>
      <c r="D15" s="50" t="s">
        <v>30</v>
      </c>
      <c r="E15" s="50">
        <v>2025</v>
      </c>
      <c r="F15" s="81">
        <f t="shared" si="3"/>
        <v>3.3333333333333335E-3</v>
      </c>
      <c r="G15" s="81"/>
      <c r="H15" s="226">
        <v>0.1</v>
      </c>
      <c r="J15" t="str">
        <f>VLOOKUP(C15,N!B:E,1,FALSE)</f>
        <v>ES418</v>
      </c>
      <c r="K15" t="str">
        <f t="shared" si="0"/>
        <v>ES418H2025</v>
      </c>
      <c r="L15" s="18">
        <f t="shared" si="1"/>
        <v>1</v>
      </c>
      <c r="M15" s="27"/>
      <c r="O15" s="10" t="s">
        <v>200</v>
      </c>
      <c r="P15" s="64">
        <v>133.33333333333334</v>
      </c>
      <c r="Q15" s="64">
        <v>20</v>
      </c>
      <c r="R15" s="64">
        <v>153.33333333333334</v>
      </c>
    </row>
    <row r="16" spans="1:18">
      <c r="A16" s="24" t="str">
        <f>VLOOKUP(C16,N!B:E,4,FALSE)</f>
        <v>EU</v>
      </c>
      <c r="B16" s="24" t="str">
        <f>VLOOKUP(C16,N!B:D,2,FALSE)</f>
        <v>ES</v>
      </c>
      <c r="C16" s="68" t="str">
        <f t="shared" si="2"/>
        <v>ES421</v>
      </c>
      <c r="D16" s="50" t="s">
        <v>30</v>
      </c>
      <c r="E16" s="50">
        <v>2025</v>
      </c>
      <c r="F16" s="81">
        <f t="shared" si="3"/>
        <v>0</v>
      </c>
      <c r="G16" s="81"/>
      <c r="H16" s="226">
        <v>0.1</v>
      </c>
      <c r="J16" t="str">
        <f>VLOOKUP(C16,N!B:E,1,FALSE)</f>
        <v>ES421</v>
      </c>
      <c r="K16" t="str">
        <f t="shared" si="0"/>
        <v>ES421H2025</v>
      </c>
      <c r="L16" s="18">
        <f t="shared" si="1"/>
        <v>1</v>
      </c>
      <c r="M16" s="27"/>
      <c r="O16" s="10" t="s">
        <v>209</v>
      </c>
      <c r="P16" s="64">
        <v>3.3333333333333335</v>
      </c>
      <c r="Q16" s="64">
        <v>6.6666666666666661</v>
      </c>
      <c r="R16" s="64">
        <v>10</v>
      </c>
    </row>
    <row r="17" spans="1:19">
      <c r="A17" s="24" t="str">
        <f>VLOOKUP(C17,N!B:E,4,FALSE)</f>
        <v>EU</v>
      </c>
      <c r="B17" s="24" t="str">
        <f>VLOOKUP(C17,N!B:D,2,FALSE)</f>
        <v>ES</v>
      </c>
      <c r="C17" s="68" t="str">
        <f t="shared" si="2"/>
        <v>ES422</v>
      </c>
      <c r="D17" s="50" t="s">
        <v>30</v>
      </c>
      <c r="E17" s="50">
        <v>2025</v>
      </c>
      <c r="F17" s="81">
        <f t="shared" si="3"/>
        <v>0.4452173913043479</v>
      </c>
      <c r="G17" s="81"/>
      <c r="H17" s="226">
        <v>0.1</v>
      </c>
      <c r="J17" t="str">
        <f>VLOOKUP(C17,N!B:E,1,FALSE)</f>
        <v>ES422</v>
      </c>
      <c r="K17" t="str">
        <f t="shared" si="0"/>
        <v>ES422H2025</v>
      </c>
      <c r="L17" s="18">
        <f t="shared" si="1"/>
        <v>1</v>
      </c>
      <c r="M17" s="27"/>
      <c r="O17" s="10" t="s">
        <v>213</v>
      </c>
      <c r="P17" s="64"/>
      <c r="Q17" s="64">
        <v>1066.6666666666667</v>
      </c>
      <c r="R17" s="64">
        <v>1066.6666666666667</v>
      </c>
    </row>
    <row r="18" spans="1:19">
      <c r="A18" s="24" t="str">
        <f>VLOOKUP(C18,N!B:E,4,FALSE)</f>
        <v>EU</v>
      </c>
      <c r="B18" s="24" t="str">
        <f>VLOOKUP(C18,N!B:D,2,FALSE)</f>
        <v>ES</v>
      </c>
      <c r="C18" s="68" t="str">
        <f t="shared" si="2"/>
        <v>ES514</v>
      </c>
      <c r="D18" s="50" t="s">
        <v>30</v>
      </c>
      <c r="E18" s="50">
        <v>2025</v>
      </c>
      <c r="F18" s="81">
        <f t="shared" si="3"/>
        <v>0.06</v>
      </c>
      <c r="G18" s="81"/>
      <c r="H18" s="226">
        <v>0.1</v>
      </c>
      <c r="J18" t="str">
        <f>VLOOKUP(C18,N!B:E,1,FALSE)</f>
        <v>ES514</v>
      </c>
      <c r="K18" t="str">
        <f t="shared" si="0"/>
        <v>ES514H2025</v>
      </c>
      <c r="L18" s="18">
        <f t="shared" si="1"/>
        <v>1</v>
      </c>
      <c r="M18" s="27"/>
      <c r="O18" s="10" t="s">
        <v>216</v>
      </c>
      <c r="P18" s="64">
        <v>445.21739130434787</v>
      </c>
      <c r="Q18" s="64"/>
      <c r="R18" s="64">
        <v>445.21739130434787</v>
      </c>
    </row>
    <row r="19" spans="1:19">
      <c r="A19" s="24" t="str">
        <f>VLOOKUP(C19,N!B:E,4,FALSE)</f>
        <v>EU</v>
      </c>
      <c r="B19" s="24" t="str">
        <f>VLOOKUP(C19,N!B:D,2,FALSE)</f>
        <v>ES</v>
      </c>
      <c r="C19" s="68" t="str">
        <f t="shared" si="2"/>
        <v>ES523</v>
      </c>
      <c r="D19" s="50" t="s">
        <v>30</v>
      </c>
      <c r="E19" s="50">
        <v>2025</v>
      </c>
      <c r="F19" s="81">
        <f t="shared" si="3"/>
        <v>0</v>
      </c>
      <c r="G19" s="81"/>
      <c r="H19" s="226">
        <v>0.1</v>
      </c>
      <c r="J19" t="str">
        <f>VLOOKUP(C19,N!B:E,1,FALSE)</f>
        <v>ES523</v>
      </c>
      <c r="K19" t="str">
        <f t="shared" si="0"/>
        <v>ES523H2025</v>
      </c>
      <c r="L19" s="18">
        <f t="shared" si="1"/>
        <v>1</v>
      </c>
      <c r="M19" s="27"/>
      <c r="O19" s="10" t="s">
        <v>232</v>
      </c>
      <c r="P19" s="64">
        <v>60</v>
      </c>
      <c r="Q19" s="64"/>
      <c r="R19" s="64">
        <v>60</v>
      </c>
    </row>
    <row r="20" spans="1:19">
      <c r="A20" s="24" t="str">
        <f>VLOOKUP(C20,N!B:E,4,FALSE)</f>
        <v>EU</v>
      </c>
      <c r="B20" s="24" t="str">
        <f>VLOOKUP(C20,N!B:D,2,FALSE)</f>
        <v>ES</v>
      </c>
      <c r="C20" s="68" t="str">
        <f t="shared" si="2"/>
        <v>ES532</v>
      </c>
      <c r="D20" s="50" t="s">
        <v>30</v>
      </c>
      <c r="E20" s="50">
        <v>2025</v>
      </c>
      <c r="F20" s="81">
        <f t="shared" si="3"/>
        <v>6.6666666666666671E-3</v>
      </c>
      <c r="G20" s="81"/>
      <c r="H20" s="226">
        <v>0.1</v>
      </c>
      <c r="J20" t="str">
        <f>VLOOKUP(C20,N!B:E,1,FALSE)</f>
        <v>ES532</v>
      </c>
      <c r="K20" t="str">
        <f t="shared" si="0"/>
        <v>ES532H2025</v>
      </c>
      <c r="L20" s="18">
        <f t="shared" si="1"/>
        <v>1</v>
      </c>
      <c r="M20" s="27"/>
      <c r="O20" s="10" t="s">
        <v>142</v>
      </c>
      <c r="P20" s="64"/>
      <c r="Q20" s="64">
        <v>66.666666666666671</v>
      </c>
      <c r="R20" s="64">
        <v>66.666666666666671</v>
      </c>
    </row>
    <row r="21" spans="1:19">
      <c r="A21" s="24" t="str">
        <f>VLOOKUP(C21,N!B:E,4,FALSE)</f>
        <v>EU</v>
      </c>
      <c r="B21" s="24" t="str">
        <f>VLOOKUP(C21,N!B:D,2,FALSE)</f>
        <v>ES</v>
      </c>
      <c r="C21" s="68" t="str">
        <f t="shared" si="2"/>
        <v>ES612</v>
      </c>
      <c r="D21" s="50" t="s">
        <v>30</v>
      </c>
      <c r="E21" s="50">
        <v>2025</v>
      </c>
      <c r="F21" s="81">
        <f t="shared" si="3"/>
        <v>3.3333333333333331E-3</v>
      </c>
      <c r="G21" s="81"/>
      <c r="H21" s="226">
        <v>0.1</v>
      </c>
      <c r="J21" t="str">
        <f>VLOOKUP(C21,N!B:E,1,FALSE)</f>
        <v>ES612</v>
      </c>
      <c r="K21" t="str">
        <f t="shared" si="0"/>
        <v>ES612H2025</v>
      </c>
      <c r="L21" s="18">
        <f t="shared" si="1"/>
        <v>1</v>
      </c>
      <c r="M21" s="27"/>
      <c r="O21" s="10" t="s">
        <v>239</v>
      </c>
      <c r="P21" s="64">
        <v>6.666666666666667</v>
      </c>
      <c r="Q21" s="64"/>
      <c r="R21" s="64">
        <v>6.666666666666667</v>
      </c>
    </row>
    <row r="22" spans="1:19">
      <c r="A22" s="24" t="str">
        <f>VLOOKUP(C22,N!B:E,4,FALSE)</f>
        <v>EU</v>
      </c>
      <c r="B22" s="24" t="str">
        <f>VLOOKUP(C22,N!B:D,2,FALSE)</f>
        <v>ES</v>
      </c>
      <c r="C22" s="68" t="str">
        <f t="shared" si="2"/>
        <v>ES615</v>
      </c>
      <c r="D22" s="50" t="s">
        <v>30</v>
      </c>
      <c r="E22" s="50">
        <v>2025</v>
      </c>
      <c r="F22" s="81">
        <f t="shared" si="3"/>
        <v>6.6666666666666666E-2</v>
      </c>
      <c r="G22" s="81"/>
      <c r="H22" s="226">
        <v>0.1</v>
      </c>
      <c r="J22" t="str">
        <f>VLOOKUP(C22,N!B:E,1,FALSE)</f>
        <v>ES615</v>
      </c>
      <c r="K22" t="str">
        <f t="shared" si="0"/>
        <v>ES615H2025</v>
      </c>
      <c r="L22" s="18">
        <f t="shared" si="1"/>
        <v>1</v>
      </c>
      <c r="M22" s="27"/>
      <c r="O22" s="10" t="s">
        <v>244</v>
      </c>
      <c r="P22" s="64">
        <v>3.333333333333333</v>
      </c>
      <c r="Q22" s="64">
        <v>584.66666666666674</v>
      </c>
      <c r="R22" s="64">
        <v>588.00000000000011</v>
      </c>
    </row>
    <row r="23" spans="1:19">
      <c r="A23" s="24" t="str">
        <f>VLOOKUP(C23,N!B:E,4,FALSE)</f>
        <v>EU</v>
      </c>
      <c r="B23" s="24" t="str">
        <f>VLOOKUP(C23,N!B:D,2,FALSE)</f>
        <v>ES</v>
      </c>
      <c r="C23" s="68" t="str">
        <f t="shared" si="2"/>
        <v>ES618</v>
      </c>
      <c r="D23" s="50" t="s">
        <v>30</v>
      </c>
      <c r="E23" s="50">
        <v>2025</v>
      </c>
      <c r="F23" s="81">
        <f t="shared" si="3"/>
        <v>3.6666666666666674E-2</v>
      </c>
      <c r="G23" s="81"/>
      <c r="H23" s="226">
        <v>0.1</v>
      </c>
      <c r="J23" t="str">
        <f>VLOOKUP(C23,N!B:E,1,FALSE)</f>
        <v>ES618</v>
      </c>
      <c r="K23" t="str">
        <f t="shared" si="0"/>
        <v>ES618H2025</v>
      </c>
      <c r="L23" s="18">
        <f t="shared" si="1"/>
        <v>1</v>
      </c>
      <c r="M23" s="27"/>
      <c r="O23" s="10" t="s">
        <v>143</v>
      </c>
      <c r="P23" s="64">
        <v>66.666666666666671</v>
      </c>
      <c r="Q23" s="64"/>
      <c r="R23" s="64">
        <v>66.666666666666671</v>
      </c>
    </row>
    <row r="24" spans="1:19">
      <c r="A24" s="24" t="str">
        <f>VLOOKUP(C24,N!B:E,4,FALSE)</f>
        <v>EU</v>
      </c>
      <c r="B24" s="24" t="str">
        <f>VLOOKUP(C24,N!B:D,2,FALSE)</f>
        <v>ES</v>
      </c>
      <c r="C24" s="68" t="str">
        <f t="shared" si="2"/>
        <v>ES620</v>
      </c>
      <c r="D24" s="50" t="s">
        <v>30</v>
      </c>
      <c r="E24" s="50">
        <v>2025</v>
      </c>
      <c r="F24" s="81">
        <f t="shared" si="3"/>
        <v>7.6666666666666675E-2</v>
      </c>
      <c r="G24" s="81"/>
      <c r="H24" s="226">
        <v>0.1</v>
      </c>
      <c r="J24" t="str">
        <f>VLOOKUP(C24,N!B:E,1,FALSE)</f>
        <v>ES620</v>
      </c>
      <c r="K24" t="str">
        <f t="shared" si="0"/>
        <v>ES620H2025</v>
      </c>
      <c r="L24" s="18">
        <f t="shared" si="1"/>
        <v>1</v>
      </c>
      <c r="M24" s="27"/>
      <c r="O24" s="10" t="s">
        <v>250</v>
      </c>
      <c r="P24" s="64">
        <v>36.666666666666671</v>
      </c>
      <c r="Q24" s="64">
        <v>32.666666666666664</v>
      </c>
      <c r="R24" s="64">
        <v>69.333333333333343</v>
      </c>
    </row>
    <row r="25" spans="1:19">
      <c r="A25" s="24" t="str">
        <f>VLOOKUP(C25,N!B:E,4,FALSE)</f>
        <v>EU</v>
      </c>
      <c r="B25" s="24" t="str">
        <f>VLOOKUP(C25,N!B:D,2,FALSE)</f>
        <v>FR</v>
      </c>
      <c r="C25" s="68" t="str">
        <f t="shared" si="2"/>
        <v>FRI15</v>
      </c>
      <c r="D25" s="50" t="s">
        <v>30</v>
      </c>
      <c r="E25" s="50">
        <v>2025</v>
      </c>
      <c r="F25" s="81">
        <f t="shared" si="3"/>
        <v>0</v>
      </c>
      <c r="G25" s="81"/>
      <c r="H25" s="226">
        <v>0.1</v>
      </c>
      <c r="J25" t="str">
        <f>VLOOKUP(C25,N!B:E,1,FALSE)</f>
        <v>FRI15</v>
      </c>
      <c r="K25" t="str">
        <f t="shared" si="0"/>
        <v>FRI15H2025</v>
      </c>
      <c r="L25" s="18">
        <f t="shared" si="1"/>
        <v>1</v>
      </c>
      <c r="M25" s="27"/>
      <c r="O25" s="10" t="s">
        <v>144</v>
      </c>
      <c r="P25" s="64">
        <v>76.666666666666671</v>
      </c>
      <c r="Q25" s="64">
        <v>166.66666666666669</v>
      </c>
      <c r="R25" s="64">
        <v>243.33333333333337</v>
      </c>
    </row>
    <row r="26" spans="1:19">
      <c r="A26" s="24" t="str">
        <f>VLOOKUP(C26,N!B:E,4,FALSE)</f>
        <v>EU</v>
      </c>
      <c r="B26" s="24" t="str">
        <f>VLOOKUP(C26,N!B:D,2,FALSE)</f>
        <v>PT</v>
      </c>
      <c r="C26" s="68" t="str">
        <f t="shared" si="2"/>
        <v>PT181</v>
      </c>
      <c r="D26" s="50" t="s">
        <v>30</v>
      </c>
      <c r="E26" s="50">
        <v>2025</v>
      </c>
      <c r="F26" s="81">
        <f t="shared" si="3"/>
        <v>6.5217391304347824E-2</v>
      </c>
      <c r="G26" s="81"/>
      <c r="H26" s="226">
        <v>0.1</v>
      </c>
      <c r="J26" t="str">
        <f>VLOOKUP(C26,N!B:E,1,FALSE)</f>
        <v>PT181</v>
      </c>
      <c r="K26" t="str">
        <f t="shared" si="0"/>
        <v>PT181H2025</v>
      </c>
      <c r="L26" s="18">
        <f t="shared" si="1"/>
        <v>1</v>
      </c>
      <c r="M26" s="27"/>
      <c r="O26" s="10" t="s">
        <v>257</v>
      </c>
      <c r="P26" s="64"/>
      <c r="Q26" s="64">
        <v>12826.432712533991</v>
      </c>
      <c r="R26" s="64">
        <v>12826.432712533991</v>
      </c>
      <c r="S26" s="74" t="s">
        <v>303</v>
      </c>
    </row>
    <row r="27" spans="1:19">
      <c r="A27" s="24" t="str">
        <f>VLOOKUP(C27,N!B:E,4,FALSE)</f>
        <v>EU</v>
      </c>
      <c r="B27" s="24" t="str">
        <f>VLOOKUP(C27,N!B:D,2,FALSE)</f>
        <v>ES</v>
      </c>
      <c r="C27" s="68" t="str">
        <f t="shared" ref="C27:C45" si="4">C8</f>
        <v>ES111</v>
      </c>
      <c r="D27" s="50" t="s">
        <v>30</v>
      </c>
      <c r="E27" s="50">
        <f t="shared" ref="E27:E45" si="5">E8+5</f>
        <v>2030</v>
      </c>
      <c r="F27" s="81">
        <f t="shared" ref="F27:F45" si="6">VLOOKUP(C27,$O$8:$R$29,4,FALSE)/1000</f>
        <v>8.666666666666667E-2</v>
      </c>
      <c r="G27" s="81"/>
      <c r="H27" s="226">
        <v>0.1</v>
      </c>
      <c r="J27" t="str">
        <f>VLOOKUP(C27,N!B:E,1,FALSE)</f>
        <v>ES111</v>
      </c>
      <c r="K27" t="str">
        <f t="shared" si="0"/>
        <v>ES111H2030</v>
      </c>
      <c r="L27" s="18">
        <f t="shared" si="1"/>
        <v>1</v>
      </c>
      <c r="M27" s="27"/>
      <c r="N27" s="76" t="s">
        <v>127</v>
      </c>
      <c r="O27" s="10" t="s">
        <v>145</v>
      </c>
      <c r="P27" s="64">
        <f>SUM(P28:P29)</f>
        <v>65.217391304347828</v>
      </c>
      <c r="Q27" s="64">
        <f>SUM(Q28:Q29)</f>
        <v>4394</v>
      </c>
      <c r="R27" s="64">
        <f>SUM(R28:R29)</f>
        <v>4459.217391304348</v>
      </c>
    </row>
    <row r="28" spans="1:19">
      <c r="A28" s="24" t="str">
        <f>VLOOKUP(C28,N!B:E,4,FALSE)</f>
        <v>EU</v>
      </c>
      <c r="B28" s="24" t="str">
        <f>VLOOKUP(C28,N!B:D,2,FALSE)</f>
        <v>ES</v>
      </c>
      <c r="C28" s="68" t="str">
        <f t="shared" si="4"/>
        <v>ES120</v>
      </c>
      <c r="D28" s="50" t="s">
        <v>30</v>
      </c>
      <c r="E28" s="50">
        <f t="shared" si="5"/>
        <v>2030</v>
      </c>
      <c r="F28" s="81">
        <f t="shared" si="6"/>
        <v>0.17105228053973628</v>
      </c>
      <c r="G28" s="81"/>
      <c r="H28" s="226">
        <v>0.1</v>
      </c>
      <c r="J28" t="str">
        <f>VLOOKUP(C28,N!B:E,1,FALSE)</f>
        <v>ES120</v>
      </c>
      <c r="K28" t="str">
        <f t="shared" si="0"/>
        <v>ES120H2030</v>
      </c>
      <c r="L28" s="18">
        <f t="shared" si="1"/>
        <v>1</v>
      </c>
      <c r="M28" s="27"/>
      <c r="N28" s="76" t="s">
        <v>127</v>
      </c>
      <c r="O28" s="67"/>
      <c r="P28" s="69"/>
      <c r="Q28" s="69">
        <v>60.666666666666664</v>
      </c>
      <c r="R28" s="69">
        <v>60.666666666666664</v>
      </c>
    </row>
    <row r="29" spans="1:19">
      <c r="A29" s="24" t="str">
        <f>VLOOKUP(C29,N!B:E,4,FALSE)</f>
        <v>EU</v>
      </c>
      <c r="B29" s="24" t="str">
        <f>VLOOKUP(C29,N!B:D,2,FALSE)</f>
        <v>ES</v>
      </c>
      <c r="C29" s="68" t="str">
        <f t="shared" si="4"/>
        <v>ES130</v>
      </c>
      <c r="D29" s="50" t="s">
        <v>30</v>
      </c>
      <c r="E29" s="50">
        <f t="shared" si="5"/>
        <v>2030</v>
      </c>
      <c r="F29" s="81">
        <f t="shared" si="6"/>
        <v>0.33333333333333337</v>
      </c>
      <c r="G29" s="81"/>
      <c r="H29" s="226">
        <v>0.1</v>
      </c>
      <c r="J29" t="str">
        <f>VLOOKUP(C29,N!B:E,1,FALSE)</f>
        <v>ES130</v>
      </c>
      <c r="K29" t="str">
        <f t="shared" si="0"/>
        <v>ES130H2030</v>
      </c>
      <c r="L29" s="18">
        <f t="shared" si="1"/>
        <v>1</v>
      </c>
      <c r="M29" s="27"/>
      <c r="N29" s="76" t="s">
        <v>127</v>
      </c>
      <c r="O29" s="67"/>
      <c r="P29" s="69">
        <v>65.217391304347828</v>
      </c>
      <c r="Q29" s="69">
        <v>4333.333333333333</v>
      </c>
      <c r="R29" s="69">
        <v>4398.550724637681</v>
      </c>
    </row>
    <row r="30" spans="1:19" ht="15" thickBot="1">
      <c r="A30" s="24" t="str">
        <f>VLOOKUP(C30,N!B:E,4,FALSE)</f>
        <v>EU</v>
      </c>
      <c r="B30" s="24" t="str">
        <f>VLOOKUP(C30,N!B:D,2,FALSE)</f>
        <v>ES</v>
      </c>
      <c r="C30" s="68" t="str">
        <f t="shared" si="4"/>
        <v>ES230</v>
      </c>
      <c r="D30" s="50" t="s">
        <v>30</v>
      </c>
      <c r="E30" s="50">
        <f t="shared" si="5"/>
        <v>2030</v>
      </c>
      <c r="F30" s="81">
        <f t="shared" si="6"/>
        <v>0.13333333333333333</v>
      </c>
      <c r="G30" s="81"/>
      <c r="H30" s="226">
        <v>0.1</v>
      </c>
      <c r="J30" t="str">
        <f>VLOOKUP(C30,N!B:E,1,FALSE)</f>
        <v>ES230</v>
      </c>
      <c r="K30" t="str">
        <f t="shared" si="0"/>
        <v>ES230H2030</v>
      </c>
      <c r="L30" s="18">
        <f t="shared" si="1"/>
        <v>1</v>
      </c>
      <c r="M30" s="27"/>
    </row>
    <row r="31" spans="1:19">
      <c r="A31" s="24" t="str">
        <f>VLOOKUP(C31,N!B:E,4,FALSE)</f>
        <v>EU</v>
      </c>
      <c r="B31" s="24" t="str">
        <f>VLOOKUP(C31,N!B:D,2,FALSE)</f>
        <v>ES</v>
      </c>
      <c r="C31" s="68" t="str">
        <f t="shared" si="4"/>
        <v>ES242</v>
      </c>
      <c r="D31" s="50" t="s">
        <v>30</v>
      </c>
      <c r="E31" s="50">
        <f t="shared" si="5"/>
        <v>2030</v>
      </c>
      <c r="F31" s="81">
        <f t="shared" si="6"/>
        <v>1.3733333333333333</v>
      </c>
      <c r="G31" s="81"/>
      <c r="H31" s="226">
        <v>0.1</v>
      </c>
      <c r="J31" t="str">
        <f>VLOOKUP(C31,N!B:E,1,FALSE)</f>
        <v>ES242</v>
      </c>
      <c r="K31" t="str">
        <f t="shared" si="0"/>
        <v>ES242H2030</v>
      </c>
      <c r="L31" s="18">
        <f t="shared" si="1"/>
        <v>1</v>
      </c>
      <c r="M31" s="27"/>
      <c r="P31" s="77">
        <f>SUM(P9:P27)</f>
        <v>1120.4347826086955</v>
      </c>
      <c r="R31" s="78">
        <f>SUM(R9:R27)+P31</f>
        <v>23299.687891624453</v>
      </c>
    </row>
    <row r="32" spans="1:19" ht="15" thickBot="1">
      <c r="A32" s="24" t="str">
        <f>VLOOKUP(C32,N!B:E,4,FALSE)</f>
        <v>EU</v>
      </c>
      <c r="B32" s="24" t="str">
        <f>VLOOKUP(C32,N!B:D,2,FALSE)</f>
        <v>ES</v>
      </c>
      <c r="C32" s="68" t="str">
        <f t="shared" si="4"/>
        <v>ES243</v>
      </c>
      <c r="D32" s="50" t="s">
        <v>30</v>
      </c>
      <c r="E32" s="50">
        <f t="shared" si="5"/>
        <v>2030</v>
      </c>
      <c r="F32" s="81">
        <f t="shared" si="6"/>
        <v>0.02</v>
      </c>
      <c r="G32" s="81"/>
      <c r="H32" s="226">
        <v>0.1</v>
      </c>
      <c r="J32" t="str">
        <f>VLOOKUP(C32,N!B:E,1,FALSE)</f>
        <v>ES243</v>
      </c>
      <c r="K32" t="str">
        <f t="shared" si="0"/>
        <v>ES243H2030</v>
      </c>
      <c r="L32" s="18">
        <f t="shared" si="1"/>
        <v>1</v>
      </c>
      <c r="M32" s="27"/>
      <c r="R32" s="79">
        <f>SUM(F8:F45)</f>
        <v>10.473255179090462</v>
      </c>
    </row>
    <row r="33" spans="1:13">
      <c r="A33" s="24" t="str">
        <f>VLOOKUP(C33,N!B:E,4,FALSE)</f>
        <v>EU</v>
      </c>
      <c r="B33" s="24" t="str">
        <f>VLOOKUP(C33,N!B:D,2,FALSE)</f>
        <v>ES</v>
      </c>
      <c r="C33" s="68" t="str">
        <f t="shared" si="4"/>
        <v>ES413</v>
      </c>
      <c r="D33" s="50" t="s">
        <v>30</v>
      </c>
      <c r="E33" s="50">
        <f t="shared" si="5"/>
        <v>2030</v>
      </c>
      <c r="F33" s="81">
        <f t="shared" si="6"/>
        <v>0.15333333333333335</v>
      </c>
      <c r="G33" s="81"/>
      <c r="H33" s="226">
        <v>0.1</v>
      </c>
      <c r="J33" t="str">
        <f>VLOOKUP(C33,N!B:E,1,FALSE)</f>
        <v>ES413</v>
      </c>
      <c r="K33" t="str">
        <f t="shared" si="0"/>
        <v>ES413H2030</v>
      </c>
      <c r="L33" s="18">
        <f t="shared" si="1"/>
        <v>1</v>
      </c>
      <c r="M33" s="27"/>
    </row>
    <row r="34" spans="1:13">
      <c r="A34" s="24" t="str">
        <f>VLOOKUP(C34,N!B:E,4,FALSE)</f>
        <v>EU</v>
      </c>
      <c r="B34" s="24" t="str">
        <f>VLOOKUP(C34,N!B:D,2,FALSE)</f>
        <v>ES</v>
      </c>
      <c r="C34" s="68" t="str">
        <f t="shared" si="4"/>
        <v>ES418</v>
      </c>
      <c r="D34" s="50" t="s">
        <v>30</v>
      </c>
      <c r="E34" s="50">
        <f t="shared" si="5"/>
        <v>2030</v>
      </c>
      <c r="F34" s="81">
        <f t="shared" si="6"/>
        <v>0.01</v>
      </c>
      <c r="G34" s="81"/>
      <c r="H34" s="226">
        <v>0.1</v>
      </c>
      <c r="J34" t="str">
        <f>VLOOKUP(C34,N!B:E,1,FALSE)</f>
        <v>ES418</v>
      </c>
      <c r="K34" t="str">
        <f t="shared" si="0"/>
        <v>ES418H2030</v>
      </c>
      <c r="L34" s="18">
        <f t="shared" si="1"/>
        <v>1</v>
      </c>
      <c r="M34" s="27"/>
    </row>
    <row r="35" spans="1:13">
      <c r="A35" s="24" t="str">
        <f>VLOOKUP(C35,N!B:E,4,FALSE)</f>
        <v>EU</v>
      </c>
      <c r="B35" s="24" t="str">
        <f>VLOOKUP(C35,N!B:D,2,FALSE)</f>
        <v>ES</v>
      </c>
      <c r="C35" s="68" t="str">
        <f t="shared" si="4"/>
        <v>ES421</v>
      </c>
      <c r="D35" s="50" t="s">
        <v>30</v>
      </c>
      <c r="E35" s="50">
        <f t="shared" si="5"/>
        <v>2030</v>
      </c>
      <c r="F35" s="81">
        <f t="shared" si="6"/>
        <v>1.0666666666666667</v>
      </c>
      <c r="G35" s="81"/>
      <c r="H35" s="226">
        <v>0.1</v>
      </c>
      <c r="J35" t="str">
        <f>VLOOKUP(C35,N!B:E,1,FALSE)</f>
        <v>ES421</v>
      </c>
      <c r="K35" t="str">
        <f t="shared" si="0"/>
        <v>ES421H2030</v>
      </c>
      <c r="L35" s="18">
        <f t="shared" si="1"/>
        <v>1</v>
      </c>
      <c r="M35" s="27"/>
    </row>
    <row r="36" spans="1:13">
      <c r="A36" s="24" t="str">
        <f>VLOOKUP(C36,N!B:E,4,FALSE)</f>
        <v>EU</v>
      </c>
      <c r="B36" s="24" t="str">
        <f>VLOOKUP(C36,N!B:D,2,FALSE)</f>
        <v>ES</v>
      </c>
      <c r="C36" s="68" t="str">
        <f t="shared" si="4"/>
        <v>ES422</v>
      </c>
      <c r="D36" s="50" t="s">
        <v>30</v>
      </c>
      <c r="E36" s="50">
        <f t="shared" si="5"/>
        <v>2030</v>
      </c>
      <c r="F36" s="81">
        <f t="shared" si="6"/>
        <v>0.4452173913043479</v>
      </c>
      <c r="G36" s="81"/>
      <c r="H36" s="226">
        <v>0.1</v>
      </c>
      <c r="J36" t="str">
        <f>VLOOKUP(C36,N!B:E,1,FALSE)</f>
        <v>ES422</v>
      </c>
      <c r="K36" t="str">
        <f t="shared" si="0"/>
        <v>ES422H2030</v>
      </c>
      <c r="L36" s="18">
        <f t="shared" si="1"/>
        <v>1</v>
      </c>
      <c r="M36" s="27"/>
    </row>
    <row r="37" spans="1:13">
      <c r="A37" s="24" t="str">
        <f>VLOOKUP(C37,N!B:E,4,FALSE)</f>
        <v>EU</v>
      </c>
      <c r="B37" s="24" t="str">
        <f>VLOOKUP(C37,N!B:D,2,FALSE)</f>
        <v>ES</v>
      </c>
      <c r="C37" s="68" t="str">
        <f t="shared" si="4"/>
        <v>ES514</v>
      </c>
      <c r="D37" s="50" t="s">
        <v>30</v>
      </c>
      <c r="E37" s="50">
        <f t="shared" si="5"/>
        <v>2030</v>
      </c>
      <c r="F37" s="81">
        <f t="shared" si="6"/>
        <v>0.06</v>
      </c>
      <c r="G37" s="81"/>
      <c r="H37" s="226">
        <v>0.1</v>
      </c>
      <c r="J37" t="str">
        <f>VLOOKUP(C37,N!B:E,1,FALSE)</f>
        <v>ES514</v>
      </c>
      <c r="K37" t="str">
        <f t="shared" si="0"/>
        <v>ES514H2030</v>
      </c>
      <c r="L37" s="18">
        <f t="shared" si="1"/>
        <v>1</v>
      </c>
      <c r="M37" s="27"/>
    </row>
    <row r="38" spans="1:13">
      <c r="A38" s="24" t="str">
        <f>VLOOKUP(C38,N!B:E,4,FALSE)</f>
        <v>EU</v>
      </c>
      <c r="B38" s="24" t="str">
        <f>VLOOKUP(C38,N!B:D,2,FALSE)</f>
        <v>ES</v>
      </c>
      <c r="C38" s="68" t="str">
        <f t="shared" si="4"/>
        <v>ES523</v>
      </c>
      <c r="D38" s="50" t="s">
        <v>30</v>
      </c>
      <c r="E38" s="50">
        <f t="shared" si="5"/>
        <v>2030</v>
      </c>
      <c r="F38" s="81">
        <f t="shared" si="6"/>
        <v>6.6666666666666666E-2</v>
      </c>
      <c r="G38" s="81"/>
      <c r="H38" s="226">
        <v>0.1</v>
      </c>
      <c r="J38" t="str">
        <f>VLOOKUP(C38,N!B:E,1,FALSE)</f>
        <v>ES523</v>
      </c>
      <c r="K38" t="str">
        <f t="shared" si="0"/>
        <v>ES523H2030</v>
      </c>
      <c r="L38" s="18">
        <f t="shared" si="1"/>
        <v>1</v>
      </c>
      <c r="M38" s="27"/>
    </row>
    <row r="39" spans="1:13">
      <c r="A39" s="24" t="str">
        <f>VLOOKUP(C39,N!B:E,4,FALSE)</f>
        <v>EU</v>
      </c>
      <c r="B39" s="24" t="str">
        <f>VLOOKUP(C39,N!B:D,2,FALSE)</f>
        <v>ES</v>
      </c>
      <c r="C39" s="68" t="str">
        <f t="shared" si="4"/>
        <v>ES532</v>
      </c>
      <c r="D39" s="50" t="s">
        <v>30</v>
      </c>
      <c r="E39" s="50">
        <f t="shared" si="5"/>
        <v>2030</v>
      </c>
      <c r="F39" s="81">
        <f t="shared" si="6"/>
        <v>6.6666666666666671E-3</v>
      </c>
      <c r="G39" s="81"/>
      <c r="H39" s="226">
        <v>0.1</v>
      </c>
      <c r="J39" t="str">
        <f>VLOOKUP(C39,N!B:E,1,FALSE)</f>
        <v>ES532</v>
      </c>
      <c r="K39" t="str">
        <f t="shared" si="0"/>
        <v>ES532H2030</v>
      </c>
      <c r="L39" s="18">
        <f t="shared" si="1"/>
        <v>1</v>
      </c>
      <c r="M39" s="27"/>
    </row>
    <row r="40" spans="1:13">
      <c r="A40" s="24" t="str">
        <f>VLOOKUP(C40,N!B:E,4,FALSE)</f>
        <v>EU</v>
      </c>
      <c r="B40" s="24" t="str">
        <f>VLOOKUP(C40,N!B:D,2,FALSE)</f>
        <v>ES</v>
      </c>
      <c r="C40" s="68" t="str">
        <f t="shared" si="4"/>
        <v>ES612</v>
      </c>
      <c r="D40" s="50" t="s">
        <v>30</v>
      </c>
      <c r="E40" s="50">
        <f t="shared" si="5"/>
        <v>2030</v>
      </c>
      <c r="F40" s="81">
        <f t="shared" si="6"/>
        <v>0.58800000000000008</v>
      </c>
      <c r="G40" s="81"/>
      <c r="H40" s="226">
        <v>0.1</v>
      </c>
      <c r="J40" t="str">
        <f>VLOOKUP(C40,N!B:E,1,FALSE)</f>
        <v>ES612</v>
      </c>
      <c r="K40" t="str">
        <f t="shared" si="0"/>
        <v>ES612H2030</v>
      </c>
      <c r="L40" s="18">
        <f t="shared" si="1"/>
        <v>1</v>
      </c>
    </row>
    <row r="41" spans="1:13">
      <c r="A41" s="24" t="str">
        <f>VLOOKUP(C41,N!B:E,4,FALSE)</f>
        <v>EU</v>
      </c>
      <c r="B41" s="24" t="str">
        <f>VLOOKUP(C41,N!B:D,2,FALSE)</f>
        <v>ES</v>
      </c>
      <c r="C41" s="68" t="str">
        <f t="shared" si="4"/>
        <v>ES615</v>
      </c>
      <c r="D41" s="50" t="s">
        <v>30</v>
      </c>
      <c r="E41" s="50">
        <f t="shared" si="5"/>
        <v>2030</v>
      </c>
      <c r="F41" s="81">
        <f t="shared" si="6"/>
        <v>6.6666666666666666E-2</v>
      </c>
      <c r="G41" s="81"/>
      <c r="H41" s="226">
        <v>0.1</v>
      </c>
      <c r="J41" t="str">
        <f>VLOOKUP(C41,N!B:E,1,FALSE)</f>
        <v>ES615</v>
      </c>
      <c r="K41" t="str">
        <f t="shared" si="0"/>
        <v>ES615H2030</v>
      </c>
      <c r="L41" s="18">
        <f t="shared" si="1"/>
        <v>1</v>
      </c>
    </row>
    <row r="42" spans="1:13">
      <c r="A42" s="24" t="str">
        <f>VLOOKUP(C42,N!B:E,4,FALSE)</f>
        <v>EU</v>
      </c>
      <c r="B42" s="24" t="str">
        <f>VLOOKUP(C42,N!B:D,2,FALSE)</f>
        <v>ES</v>
      </c>
      <c r="C42" s="68" t="str">
        <f t="shared" si="4"/>
        <v>ES618</v>
      </c>
      <c r="D42" s="50" t="s">
        <v>30</v>
      </c>
      <c r="E42" s="50">
        <f t="shared" si="5"/>
        <v>2030</v>
      </c>
      <c r="F42" s="81">
        <f t="shared" si="6"/>
        <v>6.9333333333333344E-2</v>
      </c>
      <c r="G42" s="81"/>
      <c r="H42" s="226">
        <v>0.1</v>
      </c>
      <c r="J42" t="str">
        <f>VLOOKUP(C42,N!B:E,1,FALSE)</f>
        <v>ES618</v>
      </c>
      <c r="K42" t="str">
        <f t="shared" si="0"/>
        <v>ES618H2030</v>
      </c>
      <c r="L42" s="18">
        <f t="shared" si="1"/>
        <v>1</v>
      </c>
    </row>
    <row r="43" spans="1:13">
      <c r="A43" s="24" t="str">
        <f>VLOOKUP(C43,N!B:E,4,FALSE)</f>
        <v>EU</v>
      </c>
      <c r="B43" s="24" t="str">
        <f>VLOOKUP(C43,N!B:D,2,FALSE)</f>
        <v>ES</v>
      </c>
      <c r="C43" s="68" t="str">
        <f t="shared" si="4"/>
        <v>ES620</v>
      </c>
      <c r="D43" s="50" t="s">
        <v>30</v>
      </c>
      <c r="E43" s="50">
        <f t="shared" si="5"/>
        <v>2030</v>
      </c>
      <c r="F43" s="81">
        <f t="shared" si="6"/>
        <v>0.24333333333333337</v>
      </c>
      <c r="G43" s="81"/>
      <c r="H43" s="226">
        <v>0.1</v>
      </c>
      <c r="J43" t="str">
        <f>VLOOKUP(C43,N!B:E,1,FALSE)</f>
        <v>ES620</v>
      </c>
      <c r="K43" t="str">
        <f t="shared" si="0"/>
        <v>ES620H2030</v>
      </c>
      <c r="L43" s="18">
        <f t="shared" si="1"/>
        <v>1</v>
      </c>
    </row>
    <row r="44" spans="1:13">
      <c r="A44" s="24" t="str">
        <f>VLOOKUP(C44,N!B:E,4,FALSE)</f>
        <v>EU</v>
      </c>
      <c r="B44" s="24" t="str">
        <f>VLOOKUP(C44,N!B:D,2,FALSE)</f>
        <v>FR</v>
      </c>
      <c r="C44" s="68" t="str">
        <f t="shared" si="4"/>
        <v>FRI15</v>
      </c>
      <c r="D44" s="50" t="s">
        <v>30</v>
      </c>
      <c r="E44" s="50">
        <f t="shared" si="5"/>
        <v>2030</v>
      </c>
      <c r="F44" s="229">
        <v>0</v>
      </c>
      <c r="G44" s="81"/>
      <c r="H44" s="226">
        <v>0.1</v>
      </c>
      <c r="J44" t="str">
        <f>VLOOKUP(C44,N!B:E,1,FALSE)</f>
        <v>FRI15</v>
      </c>
      <c r="K44" t="str">
        <f t="shared" si="0"/>
        <v>FRI15H2030</v>
      </c>
      <c r="L44" s="18">
        <f t="shared" si="1"/>
        <v>1</v>
      </c>
      <c r="M44" s="230" t="s">
        <v>467</v>
      </c>
    </row>
    <row r="45" spans="1:13">
      <c r="A45" s="24" t="str">
        <f>VLOOKUP(C45,N!B:E,4,FALSE)</f>
        <v>EU</v>
      </c>
      <c r="B45" s="24" t="str">
        <f>VLOOKUP(C45,N!B:D,2,FALSE)</f>
        <v>PT</v>
      </c>
      <c r="C45" s="68" t="str">
        <f t="shared" si="4"/>
        <v>PT181</v>
      </c>
      <c r="D45" s="50" t="s">
        <v>30</v>
      </c>
      <c r="E45" s="50">
        <f t="shared" si="5"/>
        <v>2030</v>
      </c>
      <c r="F45" s="81">
        <f t="shared" si="6"/>
        <v>4.4592173913043478</v>
      </c>
      <c r="G45" s="81"/>
      <c r="H45" s="226">
        <v>0.1</v>
      </c>
      <c r="J45" t="str">
        <f>VLOOKUP(C45,N!B:E,1,FALSE)</f>
        <v>PT181</v>
      </c>
      <c r="K45" t="str">
        <f t="shared" si="0"/>
        <v>PT181H2030</v>
      </c>
      <c r="L45" s="18">
        <f t="shared" si="1"/>
        <v>1</v>
      </c>
    </row>
    <row r="46" spans="1:13">
      <c r="A46" s="24" t="str">
        <f>VLOOKUP(C46,N!B:E,4,FALSE)</f>
        <v>EU</v>
      </c>
      <c r="B46" s="24" t="str">
        <f>VLOOKUP(C46,N!B:D,2,FALSE)</f>
        <v>FR</v>
      </c>
      <c r="C46" s="1" t="s">
        <v>257</v>
      </c>
      <c r="D46" s="1" t="s">
        <v>24</v>
      </c>
      <c r="E46" s="1">
        <v>2025</v>
      </c>
      <c r="F46" s="84">
        <v>0.17100000000000001</v>
      </c>
      <c r="G46" s="81"/>
      <c r="H46" s="226">
        <v>1</v>
      </c>
      <c r="J46" t="str">
        <f>VLOOKUP(C46,N!B:E,1,FALSE)</f>
        <v>FRI15</v>
      </c>
      <c r="K46" t="str">
        <f t="shared" si="0"/>
        <v>FRI15G2025</v>
      </c>
      <c r="L46" s="18">
        <f t="shared" si="1"/>
        <v>1</v>
      </c>
    </row>
    <row r="47" spans="1:13">
      <c r="A47" s="24" t="str">
        <f>VLOOKUP(C47,N!B:E,4,FALSE)</f>
        <v>EU</v>
      </c>
      <c r="B47" s="24" t="str">
        <f>VLOOKUP(C47,N!B:D,2,FALSE)</f>
        <v>FR</v>
      </c>
      <c r="C47" s="1" t="s">
        <v>259</v>
      </c>
      <c r="D47" s="1" t="s">
        <v>24</v>
      </c>
      <c r="E47" s="1">
        <v>2025</v>
      </c>
      <c r="F47" s="224">
        <v>0.5</v>
      </c>
      <c r="G47" s="81"/>
      <c r="H47" s="226">
        <v>1</v>
      </c>
      <c r="J47" t="str">
        <f>VLOOKUP(C47,N!B:E,1,FALSE)</f>
        <v>FRJ15</v>
      </c>
      <c r="K47" t="str">
        <f t="shared" ref="K47" si="7">C47&amp;D47&amp;E47</f>
        <v>FRJ15G2025</v>
      </c>
      <c r="L47" s="18">
        <f t="shared" si="1"/>
        <v>1</v>
      </c>
      <c r="M47" t="s">
        <v>460</v>
      </c>
    </row>
    <row r="48" spans="1:13">
      <c r="A48" s="24" t="str">
        <f>VLOOKUP(C48,N!B:E,4,FALSE)</f>
        <v>EU</v>
      </c>
      <c r="B48" s="24" t="str">
        <f>VLOOKUP(C48,N!B:D,2,FALSE)</f>
        <v>ES</v>
      </c>
      <c r="C48" s="1" t="s">
        <v>186</v>
      </c>
      <c r="D48" s="1" t="s">
        <v>24</v>
      </c>
      <c r="E48" s="1">
        <v>2025</v>
      </c>
      <c r="F48" s="84">
        <v>6.8000000000000005E-2</v>
      </c>
      <c r="G48" s="81"/>
      <c r="H48" s="226">
        <v>1</v>
      </c>
      <c r="J48" t="str">
        <f>VLOOKUP(C48,N!B:E,1,FALSE)</f>
        <v>ES241</v>
      </c>
      <c r="K48" t="str">
        <f t="shared" si="0"/>
        <v>ES241G2025</v>
      </c>
      <c r="L48" s="18">
        <f t="shared" si="1"/>
        <v>1</v>
      </c>
    </row>
    <row r="49" spans="1:12">
      <c r="A49" s="24" t="str">
        <f>VLOOKUP(C49,N!B:E,4,FALSE)</f>
        <v>EU</v>
      </c>
      <c r="B49" s="24" t="str">
        <f>VLOOKUP(C49,N!B:D,2,FALSE)</f>
        <v>ES</v>
      </c>
      <c r="C49" s="1" t="s">
        <v>143</v>
      </c>
      <c r="D49" s="1" t="s">
        <v>24</v>
      </c>
      <c r="E49" s="1">
        <v>2025</v>
      </c>
      <c r="F49" s="84">
        <v>3.4000000000000002E-2</v>
      </c>
      <c r="G49" s="81"/>
      <c r="H49" s="226">
        <v>1</v>
      </c>
      <c r="J49" t="str">
        <f>VLOOKUP(C49,N!B:E,1,FALSE)</f>
        <v>ES615</v>
      </c>
      <c r="K49" t="str">
        <f t="shared" si="0"/>
        <v>ES615G2025</v>
      </c>
      <c r="L49" s="18">
        <f t="shared" si="1"/>
        <v>1</v>
      </c>
    </row>
    <row r="50" spans="1:12">
      <c r="A50" s="24" t="str">
        <f>VLOOKUP(C50,N!B:E,4,FALSE)</f>
        <v>EU</v>
      </c>
      <c r="B50" s="24" t="str">
        <f>VLOOKUP(C50,N!B:D,2,FALSE)</f>
        <v>ES</v>
      </c>
      <c r="C50" s="1" t="s">
        <v>232</v>
      </c>
      <c r="D50" s="1" t="s">
        <v>24</v>
      </c>
      <c r="E50" s="1">
        <v>2025</v>
      </c>
      <c r="F50" s="84">
        <v>2.3E-2</v>
      </c>
      <c r="G50" s="81"/>
      <c r="H50" s="226">
        <v>1</v>
      </c>
      <c r="J50" t="str">
        <f>VLOOKUP(C50,N!B:E,1,FALSE)</f>
        <v>ES514</v>
      </c>
      <c r="K50" t="str">
        <f t="shared" si="0"/>
        <v>ES514G2025</v>
      </c>
      <c r="L50" s="18">
        <f t="shared" si="1"/>
        <v>1</v>
      </c>
    </row>
    <row r="51" spans="1:12">
      <c r="A51" s="24" t="str">
        <f>VLOOKUP(C51,N!B:E,4,FALSE)</f>
        <v>EU</v>
      </c>
      <c r="B51" s="24" t="str">
        <f>VLOOKUP(C51,N!B:D,2,FALSE)</f>
        <v>ES</v>
      </c>
      <c r="C51" s="1" t="s">
        <v>181</v>
      </c>
      <c r="D51" s="1" t="s">
        <v>24</v>
      </c>
      <c r="E51" s="1">
        <v>2025</v>
      </c>
      <c r="F51" s="84">
        <v>2.9000000000000001E-2</v>
      </c>
      <c r="G51" s="81"/>
      <c r="H51" s="226">
        <v>1</v>
      </c>
      <c r="J51" t="str">
        <f>VLOOKUP(C51,N!B:E,1,FALSE)</f>
        <v>ES230</v>
      </c>
      <c r="K51" t="str">
        <f t="shared" si="0"/>
        <v>ES230G2025</v>
      </c>
      <c r="L51" s="18">
        <f t="shared" si="1"/>
        <v>1</v>
      </c>
    </row>
    <row r="52" spans="1:12">
      <c r="A52" s="24" t="str">
        <f>VLOOKUP(C52,N!B:E,4,FALSE)</f>
        <v>EU</v>
      </c>
      <c r="B52" s="24" t="str">
        <f>VLOOKUP(C52,N!B:D,2,FALSE)</f>
        <v>PT</v>
      </c>
      <c r="C52" s="1" t="s">
        <v>280</v>
      </c>
      <c r="D52" s="1" t="s">
        <v>24</v>
      </c>
      <c r="E52" s="1">
        <v>2025</v>
      </c>
      <c r="F52" s="84">
        <v>1E-3</v>
      </c>
      <c r="G52" s="81"/>
      <c r="H52" s="226">
        <v>1</v>
      </c>
      <c r="J52" t="str">
        <f>VLOOKUP(C52,N!B:E,1,FALSE)</f>
        <v>PT16B</v>
      </c>
      <c r="K52" t="str">
        <f t="shared" si="0"/>
        <v>PT16BG2025</v>
      </c>
      <c r="L52" s="18">
        <f t="shared" si="1"/>
        <v>1</v>
      </c>
    </row>
    <row r="53" spans="1:12">
      <c r="A53" s="24" t="str">
        <f>VLOOKUP(C53,N!B:E,4,FALSE)</f>
        <v>EU</v>
      </c>
      <c r="B53" s="24" t="str">
        <f>VLOOKUP(C53,N!B:D,2,FALSE)</f>
        <v>ES</v>
      </c>
      <c r="C53" s="1" t="s">
        <v>250</v>
      </c>
      <c r="D53" s="1" t="s">
        <v>24</v>
      </c>
      <c r="E53" s="1">
        <v>2025</v>
      </c>
      <c r="F53" s="84">
        <v>5.0000000000000001E-3</v>
      </c>
      <c r="G53" s="81"/>
      <c r="H53" s="226">
        <v>1</v>
      </c>
      <c r="J53" t="str">
        <f>VLOOKUP(C53,N!B:E,1,FALSE)</f>
        <v>ES618</v>
      </c>
      <c r="K53" t="str">
        <f t="shared" si="0"/>
        <v>ES618G2025</v>
      </c>
      <c r="L53" s="18">
        <f t="shared" si="1"/>
        <v>1</v>
      </c>
    </row>
  </sheetData>
  <conditionalFormatting sqref="L7:L53">
    <cfRule type="cellIs" dxfId="14" priority="3" operator="notEqual">
      <formula>1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zoomScale="60" zoomScaleNormal="60" workbookViewId="0">
      <pane xSplit="5" ySplit="7" topLeftCell="F8" activePane="bottomRight" state="frozen"/>
      <selection pane="topRight" activeCell="F1" sqref="F1"/>
      <selection pane="bottomLeft" activeCell="A5" sqref="A5"/>
      <selection pane="bottomRight" activeCell="P8" sqref="P8:V30"/>
    </sheetView>
  </sheetViews>
  <sheetFormatPr defaultColWidth="9.15234375" defaultRowHeight="14.6"/>
  <cols>
    <col min="1" max="10" width="4" style="1" customWidth="1"/>
    <col min="11" max="11" width="4" style="10" customWidth="1"/>
    <col min="12" max="14" width="4" customWidth="1"/>
    <col min="15" max="15" width="9.69140625" customWidth="1"/>
    <col min="16" max="16" width="8.07421875" customWidth="1"/>
  </cols>
  <sheetData>
    <row r="1" spans="1:22" s="27" customFormat="1">
      <c r="B1" s="24"/>
      <c r="F1" s="24"/>
      <c r="G1" s="91"/>
      <c r="H1" s="91"/>
      <c r="I1" s="91"/>
      <c r="J1" s="92"/>
      <c r="K1" s="30"/>
    </row>
    <row r="2" spans="1:22" s="27" customFormat="1">
      <c r="B2" s="24"/>
      <c r="F2" s="24"/>
      <c r="G2" s="91"/>
      <c r="H2" s="91"/>
      <c r="I2" s="91"/>
      <c r="J2" s="92"/>
      <c r="K2" s="30"/>
    </row>
    <row r="3" spans="1:22" s="27" customFormat="1" ht="23.15">
      <c r="B3" s="24"/>
      <c r="F3" s="24"/>
      <c r="G3" s="91"/>
      <c r="H3" s="91"/>
      <c r="I3" s="91"/>
      <c r="J3" s="92"/>
      <c r="K3" s="30"/>
      <c r="P3" s="178" t="s">
        <v>421</v>
      </c>
    </row>
    <row r="4" spans="1:22" s="27" customFormat="1">
      <c r="B4" s="24"/>
      <c r="F4" s="24"/>
      <c r="G4" s="91"/>
      <c r="H4" s="91"/>
      <c r="I4" s="91"/>
      <c r="J4" s="92"/>
      <c r="K4" s="30"/>
    </row>
    <row r="5" spans="1:22" ht="23.15">
      <c r="F5" s="80"/>
      <c r="G5"/>
      <c r="P5" s="159" t="s">
        <v>415</v>
      </c>
    </row>
    <row r="6" spans="1:22">
      <c r="A6" s="10" t="s">
        <v>31</v>
      </c>
      <c r="F6" s="90">
        <v>2</v>
      </c>
      <c r="G6" s="90">
        <v>3</v>
      </c>
      <c r="H6" s="90">
        <v>4</v>
      </c>
      <c r="I6" s="90">
        <v>5</v>
      </c>
    </row>
    <row r="7" spans="1:22" ht="15" thickBot="1">
      <c r="A7" s="23" t="s">
        <v>60</v>
      </c>
      <c r="B7" s="23" t="s">
        <v>53</v>
      </c>
      <c r="C7" s="21" t="s">
        <v>0</v>
      </c>
      <c r="D7" s="21" t="s">
        <v>59</v>
      </c>
      <c r="E7" s="21" t="s">
        <v>61</v>
      </c>
      <c r="F7" s="25">
        <v>1</v>
      </c>
      <c r="G7" s="25">
        <v>2</v>
      </c>
      <c r="H7" s="25">
        <v>3</v>
      </c>
      <c r="I7" s="25">
        <v>4</v>
      </c>
      <c r="J7" s="25">
        <v>5</v>
      </c>
      <c r="K7" s="86">
        <v>6</v>
      </c>
      <c r="P7" s="20"/>
      <c r="Q7" t="s">
        <v>447</v>
      </c>
      <c r="R7" t="s">
        <v>329</v>
      </c>
      <c r="S7" t="s">
        <v>328</v>
      </c>
    </row>
    <row r="8" spans="1:22">
      <c r="A8" s="11" t="str">
        <f>VLOOKUP(B8,N!C:E,3,FALSE)</f>
        <v>EU</v>
      </c>
      <c r="B8" s="11" t="str">
        <f t="shared" ref="B8:B39" si="0">MID(C8,1,2)</f>
        <v>ES</v>
      </c>
      <c r="C8" s="54" t="s">
        <v>130</v>
      </c>
      <c r="D8" s="1" t="s">
        <v>24</v>
      </c>
      <c r="E8" s="1">
        <v>2025</v>
      </c>
      <c r="F8" s="89" t="e">
        <f>VLOOKUP($C8,#REF!,F$6,FALSE)</f>
        <v>#REF!</v>
      </c>
      <c r="G8" s="89" t="e">
        <f>VLOOKUP($C8,#REF!,G$6,FALSE)</f>
        <v>#REF!</v>
      </c>
      <c r="H8" s="89" t="e">
        <f>VLOOKUP($C8,#REF!,H$6,FALSE)</f>
        <v>#REF!</v>
      </c>
      <c r="I8" s="89" t="e">
        <f>VLOOKUP($C8,#REF!,I$6,FALSE)</f>
        <v>#REF!</v>
      </c>
      <c r="M8" t="str">
        <f t="shared" ref="M8:M39" si="1">C8&amp;D8&amp;E8</f>
        <v>ES11G2025</v>
      </c>
      <c r="N8" s="18">
        <f t="shared" ref="N8:N39" si="2">COUNTIF(M:M,M8)</f>
        <v>1</v>
      </c>
      <c r="P8" s="163"/>
      <c r="Q8" s="196"/>
      <c r="R8" s="164" t="s">
        <v>428</v>
      </c>
      <c r="S8" s="164" t="s">
        <v>330</v>
      </c>
      <c r="T8" s="164" t="s">
        <v>331</v>
      </c>
      <c r="U8" s="164" t="s">
        <v>332</v>
      </c>
      <c r="V8" s="165" t="s">
        <v>333</v>
      </c>
    </row>
    <row r="9" spans="1:22" ht="18.45">
      <c r="A9" s="11" t="str">
        <f>VLOOKUP(B9,N!C:E,3,FALSE)</f>
        <v>EU</v>
      </c>
      <c r="B9" s="11" t="str">
        <f t="shared" si="0"/>
        <v>ES</v>
      </c>
      <c r="C9" s="54" t="s">
        <v>130</v>
      </c>
      <c r="D9" s="1" t="s">
        <v>24</v>
      </c>
      <c r="E9" s="1">
        <v>2030</v>
      </c>
      <c r="F9" s="93" t="s">
        <v>351</v>
      </c>
      <c r="M9" t="str">
        <f t="shared" si="1"/>
        <v>ES11G2030</v>
      </c>
      <c r="N9" s="18">
        <f t="shared" si="2"/>
        <v>1</v>
      </c>
      <c r="P9" s="166" t="s">
        <v>130</v>
      </c>
      <c r="Q9" s="197" t="s">
        <v>24</v>
      </c>
      <c r="R9" s="167">
        <v>1.4059999999999999</v>
      </c>
      <c r="S9" s="167">
        <v>1.9730000000000001</v>
      </c>
      <c r="T9" s="167">
        <v>1.1220000000000001</v>
      </c>
      <c r="U9" s="167">
        <v>1.075</v>
      </c>
      <c r="V9" s="168">
        <v>0.67400000000000004</v>
      </c>
    </row>
    <row r="10" spans="1:22">
      <c r="A10" s="11" t="str">
        <f>VLOOKUP(B10,N!C:E,3,FALSE)</f>
        <v>EU</v>
      </c>
      <c r="B10" s="11" t="str">
        <f t="shared" si="0"/>
        <v>ES</v>
      </c>
      <c r="C10" s="54" t="s">
        <v>131</v>
      </c>
      <c r="D10" s="1" t="s">
        <v>24</v>
      </c>
      <c r="E10" s="1">
        <v>2025</v>
      </c>
      <c r="F10" s="89" t="e">
        <f>VLOOKUP($C10,#REF!,F$6,FALSE)</f>
        <v>#REF!</v>
      </c>
      <c r="G10" s="89" t="e">
        <f>VLOOKUP($C10,#REF!,G$6,FALSE)</f>
        <v>#REF!</v>
      </c>
      <c r="H10" s="89" t="e">
        <f>VLOOKUP($C10,#REF!,H$6,FALSE)</f>
        <v>#REF!</v>
      </c>
      <c r="I10" s="89" t="e">
        <f>VLOOKUP($C10,#REF!,I$6,FALSE)</f>
        <v>#REF!</v>
      </c>
      <c r="M10" t="str">
        <f t="shared" si="1"/>
        <v>ES12G2025</v>
      </c>
      <c r="N10" s="18">
        <f t="shared" si="2"/>
        <v>1</v>
      </c>
      <c r="P10" s="166" t="s">
        <v>131</v>
      </c>
      <c r="Q10" s="197" t="s">
        <v>24</v>
      </c>
      <c r="R10" s="167">
        <v>0.878</v>
      </c>
      <c r="S10" s="167">
        <v>0.94799999999999995</v>
      </c>
      <c r="T10" s="167">
        <v>0.47399999999999998</v>
      </c>
      <c r="U10" s="167">
        <v>0.45300000000000001</v>
      </c>
      <c r="V10" s="168">
        <v>0.23899999999999999</v>
      </c>
    </row>
    <row r="11" spans="1:22">
      <c r="A11" s="11" t="str">
        <f>VLOOKUP(B11,N!C:E,3,FALSE)</f>
        <v>EU</v>
      </c>
      <c r="B11" s="11" t="str">
        <f t="shared" si="0"/>
        <v>ES</v>
      </c>
      <c r="C11" s="54" t="s">
        <v>131</v>
      </c>
      <c r="D11" s="1" t="s">
        <v>24</v>
      </c>
      <c r="E11" s="1">
        <v>2030</v>
      </c>
      <c r="M11" t="str">
        <f t="shared" si="1"/>
        <v>ES12G2030</v>
      </c>
      <c r="N11" s="18">
        <f t="shared" si="2"/>
        <v>1</v>
      </c>
      <c r="P11" s="166" t="s">
        <v>176</v>
      </c>
      <c r="Q11" s="197" t="s">
        <v>24</v>
      </c>
      <c r="R11" s="167">
        <v>0</v>
      </c>
      <c r="S11" s="167">
        <v>0.82399999999999995</v>
      </c>
      <c r="T11" s="167">
        <v>0.34899999999999998</v>
      </c>
      <c r="U11" s="167">
        <v>0.32900000000000001</v>
      </c>
      <c r="V11" s="168">
        <v>0.154</v>
      </c>
    </row>
    <row r="12" spans="1:22">
      <c r="A12" s="11" t="str">
        <f>VLOOKUP(B12,N!C:E,3,FALSE)</f>
        <v>EU</v>
      </c>
      <c r="B12" s="11" t="str">
        <f t="shared" si="0"/>
        <v>ES</v>
      </c>
      <c r="C12" s="54" t="s">
        <v>176</v>
      </c>
      <c r="D12" s="1" t="s">
        <v>24</v>
      </c>
      <c r="E12" s="1">
        <v>2025</v>
      </c>
      <c r="F12" s="89" t="e">
        <f>VLOOKUP($C12,#REF!,F$6,FALSE)</f>
        <v>#REF!</v>
      </c>
      <c r="G12" s="89" t="e">
        <f>VLOOKUP($C12,#REF!,G$6,FALSE)</f>
        <v>#REF!</v>
      </c>
      <c r="H12" s="89" t="e">
        <f>VLOOKUP($C12,#REF!,H$6,FALSE)</f>
        <v>#REF!</v>
      </c>
      <c r="I12" s="89" t="e">
        <f>VLOOKUP($C12,#REF!,I$6,FALSE)</f>
        <v>#REF!</v>
      </c>
      <c r="M12" t="str">
        <f t="shared" si="1"/>
        <v>ES13G2025</v>
      </c>
      <c r="N12" s="18">
        <f t="shared" si="2"/>
        <v>1</v>
      </c>
      <c r="P12" s="166" t="s">
        <v>132</v>
      </c>
      <c r="Q12" s="197" t="s">
        <v>24</v>
      </c>
      <c r="R12" s="167">
        <v>0.08</v>
      </c>
      <c r="S12" s="167">
        <v>1.758</v>
      </c>
      <c r="T12" s="167">
        <v>0.93799999999999994</v>
      </c>
      <c r="U12" s="167">
        <v>0.9</v>
      </c>
      <c r="V12" s="168">
        <v>0.56599999999999995</v>
      </c>
    </row>
    <row r="13" spans="1:22">
      <c r="A13" s="11" t="str">
        <f>VLOOKUP(B13,N!C:E,3,FALSE)</f>
        <v>EU</v>
      </c>
      <c r="B13" s="11" t="str">
        <f t="shared" si="0"/>
        <v>ES</v>
      </c>
      <c r="C13" s="54" t="s">
        <v>176</v>
      </c>
      <c r="D13" s="1" t="s">
        <v>24</v>
      </c>
      <c r="E13" s="1">
        <v>2030</v>
      </c>
      <c r="M13" t="str">
        <f t="shared" si="1"/>
        <v>ES13G2030</v>
      </c>
      <c r="N13" s="18">
        <f t="shared" si="2"/>
        <v>1</v>
      </c>
      <c r="P13" s="166" t="s">
        <v>182</v>
      </c>
      <c r="Q13" s="197" t="s">
        <v>24</v>
      </c>
      <c r="R13" s="167">
        <v>1.3160000000000001</v>
      </c>
      <c r="S13" s="167">
        <v>0.94199999999999995</v>
      </c>
      <c r="T13" s="167">
        <v>0.434</v>
      </c>
      <c r="U13" s="167">
        <v>0.39900000000000002</v>
      </c>
      <c r="V13" s="168">
        <v>0.21199999999999999</v>
      </c>
    </row>
    <row r="14" spans="1:22">
      <c r="A14" s="11" t="str">
        <f>VLOOKUP(B14,N!C:E,3,FALSE)</f>
        <v>EU</v>
      </c>
      <c r="B14" s="11" t="str">
        <f t="shared" si="0"/>
        <v>ES</v>
      </c>
      <c r="C14" s="54" t="s">
        <v>132</v>
      </c>
      <c r="D14" s="1" t="s">
        <v>24</v>
      </c>
      <c r="E14" s="1">
        <v>2025</v>
      </c>
      <c r="F14" s="89" t="e">
        <f>VLOOKUP($C14,#REF!,F$6,FALSE)</f>
        <v>#REF!</v>
      </c>
      <c r="G14" s="89" t="e">
        <f>VLOOKUP($C14,#REF!,G$6,FALSE)</f>
        <v>#REF!</v>
      </c>
      <c r="H14" s="89" t="e">
        <f>VLOOKUP($C14,#REF!,H$6,FALSE)</f>
        <v>#REF!</v>
      </c>
      <c r="I14" s="89" t="e">
        <f>VLOOKUP($C14,#REF!,I$6,FALSE)</f>
        <v>#REF!</v>
      </c>
      <c r="M14" t="str">
        <f t="shared" si="1"/>
        <v>ES21G2025</v>
      </c>
      <c r="N14" s="18">
        <f t="shared" si="2"/>
        <v>1</v>
      </c>
      <c r="P14" s="166" t="s">
        <v>184</v>
      </c>
      <c r="Q14" s="197" t="s">
        <v>24</v>
      </c>
      <c r="R14" s="167">
        <v>2.7549999999999999</v>
      </c>
      <c r="S14" s="167">
        <v>0.69299999999999995</v>
      </c>
      <c r="T14" s="167">
        <v>0.29199999999999998</v>
      </c>
      <c r="U14" s="167">
        <v>0.27800000000000002</v>
      </c>
      <c r="V14" s="168">
        <v>0.12</v>
      </c>
    </row>
    <row r="15" spans="1:22">
      <c r="A15" s="11" t="str">
        <f>VLOOKUP(B15,N!C:E,3,FALSE)</f>
        <v>EU</v>
      </c>
      <c r="B15" s="11" t="str">
        <f t="shared" si="0"/>
        <v>ES</v>
      </c>
      <c r="C15" s="54" t="s">
        <v>132</v>
      </c>
      <c r="D15" s="1" t="s">
        <v>24</v>
      </c>
      <c r="E15" s="1">
        <v>2030</v>
      </c>
      <c r="M15" t="str">
        <f t="shared" si="1"/>
        <v>ES21G2030</v>
      </c>
      <c r="N15" s="18">
        <f t="shared" si="2"/>
        <v>1</v>
      </c>
      <c r="P15" s="166" t="s">
        <v>187</v>
      </c>
      <c r="Q15" s="197" t="s">
        <v>24</v>
      </c>
      <c r="R15" s="167">
        <v>1.895</v>
      </c>
      <c r="S15" s="167">
        <v>1.3220000000000001</v>
      </c>
      <c r="T15" s="167">
        <v>0.66100000000000003</v>
      </c>
      <c r="U15" s="167">
        <v>0.58399999999999996</v>
      </c>
      <c r="V15" s="168">
        <v>0.39100000000000001</v>
      </c>
    </row>
    <row r="16" spans="1:22">
      <c r="A16" s="11" t="str">
        <f>VLOOKUP(B16,N!C:E,3,FALSE)</f>
        <v>EU</v>
      </c>
      <c r="B16" s="11" t="str">
        <f t="shared" si="0"/>
        <v>ES</v>
      </c>
      <c r="C16" s="54" t="s">
        <v>182</v>
      </c>
      <c r="D16" s="1" t="s">
        <v>24</v>
      </c>
      <c r="E16" s="1">
        <v>2025</v>
      </c>
      <c r="F16" s="89" t="e">
        <f>VLOOKUP($C16,#REF!,F$6,FALSE)</f>
        <v>#REF!</v>
      </c>
      <c r="G16" s="89" t="e">
        <f>VLOOKUP($C16,#REF!,G$6,FALSE)</f>
        <v>#REF!</v>
      </c>
      <c r="H16" s="89" t="e">
        <f>VLOOKUP($C16,#REF!,H$6,FALSE)</f>
        <v>#REF!</v>
      </c>
      <c r="I16" s="89" t="e">
        <f>VLOOKUP($C16,#REF!,I$6,FALSE)</f>
        <v>#REF!</v>
      </c>
      <c r="M16" t="str">
        <f t="shared" si="1"/>
        <v>ES22G2025</v>
      </c>
      <c r="N16" s="18">
        <f t="shared" si="2"/>
        <v>1</v>
      </c>
      <c r="P16" s="166" t="s">
        <v>194</v>
      </c>
      <c r="Q16" s="197" t="s">
        <v>24</v>
      </c>
      <c r="R16" s="167">
        <v>0</v>
      </c>
      <c r="S16" s="167">
        <v>3.903</v>
      </c>
      <c r="T16" s="167">
        <v>1.8480000000000001</v>
      </c>
      <c r="U16" s="167">
        <v>1.6080000000000001</v>
      </c>
      <c r="V16" s="168">
        <v>1.111</v>
      </c>
    </row>
    <row r="17" spans="1:23">
      <c r="A17" s="11" t="str">
        <f>VLOOKUP(B17,N!C:E,3,FALSE)</f>
        <v>EU</v>
      </c>
      <c r="B17" s="11" t="str">
        <f t="shared" si="0"/>
        <v>ES</v>
      </c>
      <c r="C17" s="54" t="s">
        <v>182</v>
      </c>
      <c r="D17" s="1" t="s">
        <v>24</v>
      </c>
      <c r="E17" s="1">
        <v>2030</v>
      </c>
      <c r="M17" t="str">
        <f t="shared" si="1"/>
        <v>ES22G2030</v>
      </c>
      <c r="N17" s="18">
        <f t="shared" si="2"/>
        <v>1</v>
      </c>
      <c r="P17" s="166" t="s">
        <v>197</v>
      </c>
      <c r="Q17" s="197" t="s">
        <v>24</v>
      </c>
      <c r="R17" s="167">
        <v>9.2999999999999999E-2</v>
      </c>
      <c r="S17" s="167">
        <v>1.337</v>
      </c>
      <c r="T17" s="167">
        <v>0.81299999999999994</v>
      </c>
      <c r="U17" s="167">
        <v>0.78300000000000003</v>
      </c>
      <c r="V17" s="168">
        <v>0.497</v>
      </c>
    </row>
    <row r="18" spans="1:23">
      <c r="A18" s="11" t="str">
        <f>VLOOKUP(B18,N!C:E,3,FALSE)</f>
        <v>EU</v>
      </c>
      <c r="B18" s="11" t="str">
        <f t="shared" si="0"/>
        <v>ES</v>
      </c>
      <c r="C18" s="54" t="s">
        <v>184</v>
      </c>
      <c r="D18" s="1" t="s">
        <v>24</v>
      </c>
      <c r="E18" s="1">
        <v>2025</v>
      </c>
      <c r="F18" s="89" t="e">
        <f>VLOOKUP($C18,#REF!,F$6,FALSE)</f>
        <v>#REF!</v>
      </c>
      <c r="G18" s="89" t="e">
        <f>VLOOKUP($C18,#REF!,G$6,FALSE)</f>
        <v>#REF!</v>
      </c>
      <c r="H18" s="89" t="e">
        <f>VLOOKUP($C18,#REF!,H$6,FALSE)</f>
        <v>#REF!</v>
      </c>
      <c r="I18" s="89" t="e">
        <f>VLOOKUP($C18,#REF!,I$6,FALSE)</f>
        <v>#REF!</v>
      </c>
      <c r="M18" t="str">
        <f t="shared" si="1"/>
        <v>ES23G2025</v>
      </c>
      <c r="N18" s="18">
        <f t="shared" si="2"/>
        <v>1</v>
      </c>
      <c r="P18" s="166" t="s">
        <v>214</v>
      </c>
      <c r="Q18" s="197" t="s">
        <v>24</v>
      </c>
      <c r="R18" s="167">
        <v>1.169</v>
      </c>
      <c r="S18" s="167">
        <v>1.71</v>
      </c>
      <c r="T18" s="167">
        <v>0.877</v>
      </c>
      <c r="U18" s="167">
        <v>0.79400000000000004</v>
      </c>
      <c r="V18" s="168">
        <v>0.503</v>
      </c>
    </row>
    <row r="19" spans="1:23">
      <c r="A19" s="11" t="str">
        <f>VLOOKUP(B19,N!C:E,3,FALSE)</f>
        <v>EU</v>
      </c>
      <c r="B19" s="11" t="str">
        <f t="shared" si="0"/>
        <v>ES</v>
      </c>
      <c r="C19" s="54" t="s">
        <v>184</v>
      </c>
      <c r="D19" s="1" t="s">
        <v>24</v>
      </c>
      <c r="E19" s="1">
        <v>2030</v>
      </c>
      <c r="M19" t="str">
        <f t="shared" si="1"/>
        <v>ES23G2030</v>
      </c>
      <c r="N19" s="18">
        <f t="shared" si="2"/>
        <v>1</v>
      </c>
      <c r="P19" s="166" t="s">
        <v>225</v>
      </c>
      <c r="Q19" s="197" t="s">
        <v>24</v>
      </c>
      <c r="R19" s="167">
        <v>0</v>
      </c>
      <c r="S19" s="167">
        <v>1.2030000000000001</v>
      </c>
      <c r="T19" s="167">
        <v>0.48599999999999999</v>
      </c>
      <c r="U19" s="167">
        <v>0.38200000000000001</v>
      </c>
      <c r="V19" s="168">
        <v>0.25700000000000001</v>
      </c>
    </row>
    <row r="20" spans="1:23">
      <c r="A20" s="11" t="str">
        <f>VLOOKUP(B20,N!C:E,3,FALSE)</f>
        <v>EU</v>
      </c>
      <c r="B20" s="11" t="str">
        <f t="shared" si="0"/>
        <v>ES</v>
      </c>
      <c r="C20" s="54" t="s">
        <v>187</v>
      </c>
      <c r="D20" s="1" t="s">
        <v>24</v>
      </c>
      <c r="E20" s="1">
        <v>2025</v>
      </c>
      <c r="F20" s="89" t="e">
        <f>VLOOKUP($C20,#REF!,F$6,FALSE)</f>
        <v>#REF!</v>
      </c>
      <c r="G20" s="89" t="e">
        <f>VLOOKUP($C20,#REF!,G$6,FALSE)</f>
        <v>#REF!</v>
      </c>
      <c r="H20" s="89" t="e">
        <f>VLOOKUP($C20,#REF!,H$6,FALSE)</f>
        <v>#REF!</v>
      </c>
      <c r="I20" s="89" t="e">
        <f>VLOOKUP($C20,#REF!,I$6,FALSE)</f>
        <v>#REF!</v>
      </c>
      <c r="M20" t="str">
        <f t="shared" si="1"/>
        <v>ES24G2025</v>
      </c>
      <c r="N20" s="18">
        <f t="shared" si="2"/>
        <v>1</v>
      </c>
      <c r="P20" s="166" t="s">
        <v>133</v>
      </c>
      <c r="Q20" s="197" t="s">
        <v>24</v>
      </c>
      <c r="R20" s="167">
        <v>4.6040000000000001</v>
      </c>
      <c r="S20" s="167">
        <v>5.1050000000000004</v>
      </c>
      <c r="T20" s="167">
        <v>2.823</v>
      </c>
      <c r="U20" s="167">
        <v>2.7130000000000001</v>
      </c>
      <c r="V20" s="168">
        <v>1.837</v>
      </c>
    </row>
    <row r="21" spans="1:23">
      <c r="A21" s="11" t="str">
        <f>VLOOKUP(B21,N!C:E,3,FALSE)</f>
        <v>EU</v>
      </c>
      <c r="B21" s="11" t="str">
        <f t="shared" si="0"/>
        <v>ES</v>
      </c>
      <c r="C21" s="54" t="s">
        <v>187</v>
      </c>
      <c r="D21" s="1" t="s">
        <v>24</v>
      </c>
      <c r="E21" s="1">
        <v>2030</v>
      </c>
      <c r="M21" t="str">
        <f t="shared" si="1"/>
        <v>ES24G2030</v>
      </c>
      <c r="N21" s="18">
        <f t="shared" si="2"/>
        <v>1</v>
      </c>
      <c r="P21" s="166" t="s">
        <v>134</v>
      </c>
      <c r="Q21" s="197" t="s">
        <v>24</v>
      </c>
      <c r="R21" s="167">
        <v>2.9260000000000002</v>
      </c>
      <c r="S21" s="167">
        <v>3.9159999999999999</v>
      </c>
      <c r="T21" s="167">
        <v>1.776</v>
      </c>
      <c r="U21" s="167">
        <v>1.639</v>
      </c>
      <c r="V21" s="168">
        <v>1.133</v>
      </c>
    </row>
    <row r="22" spans="1:23">
      <c r="A22" s="11" t="str">
        <f>VLOOKUP(B22,N!C:E,3,FALSE)</f>
        <v>EU</v>
      </c>
      <c r="B22" s="11" t="str">
        <f t="shared" si="0"/>
        <v>ES</v>
      </c>
      <c r="C22" s="54" t="s">
        <v>194</v>
      </c>
      <c r="D22" s="1" t="s">
        <v>24</v>
      </c>
      <c r="E22" s="1">
        <v>2025</v>
      </c>
      <c r="F22" s="89" t="e">
        <f>VLOOKUP($C22,#REF!,F$6,FALSE)</f>
        <v>#REF!</v>
      </c>
      <c r="G22" s="89" t="e">
        <f>VLOOKUP($C22,#REF!,G$6,FALSE)</f>
        <v>#REF!</v>
      </c>
      <c r="H22" s="89" t="e">
        <f>VLOOKUP($C22,#REF!,H$6,FALSE)</f>
        <v>#REF!</v>
      </c>
      <c r="I22" s="89" t="e">
        <f>VLOOKUP($C22,#REF!,I$6,FALSE)</f>
        <v>#REF!</v>
      </c>
      <c r="M22" t="str">
        <f t="shared" si="1"/>
        <v>ES30G2025</v>
      </c>
      <c r="N22" s="18">
        <f t="shared" si="2"/>
        <v>1</v>
      </c>
      <c r="P22" s="166" t="s">
        <v>237</v>
      </c>
      <c r="Q22" s="197" t="s">
        <v>24</v>
      </c>
      <c r="R22" s="167">
        <v>1.0620000000000001</v>
      </c>
      <c r="S22" s="167">
        <v>2.0659999999999998</v>
      </c>
      <c r="T22" s="167">
        <v>0.44500000000000001</v>
      </c>
      <c r="U22" s="167">
        <v>0.30199999999999999</v>
      </c>
      <c r="V22" s="168">
        <v>0.22800000000000001</v>
      </c>
    </row>
    <row r="23" spans="1:23">
      <c r="A23" s="11" t="str">
        <f>VLOOKUP(B23,N!C:E,3,FALSE)</f>
        <v>EU</v>
      </c>
      <c r="B23" s="11" t="str">
        <f t="shared" si="0"/>
        <v>ES</v>
      </c>
      <c r="C23" s="54" t="s">
        <v>194</v>
      </c>
      <c r="D23" s="1" t="s">
        <v>24</v>
      </c>
      <c r="E23" s="1">
        <v>2030</v>
      </c>
      <c r="M23" t="str">
        <f t="shared" si="1"/>
        <v>ES30G2030</v>
      </c>
      <c r="N23" s="18">
        <f t="shared" si="2"/>
        <v>1</v>
      </c>
      <c r="P23" s="166" t="s">
        <v>135</v>
      </c>
      <c r="Q23" s="197" t="s">
        <v>24</v>
      </c>
      <c r="R23" s="167">
        <v>5.3449999999999998</v>
      </c>
      <c r="S23" s="167">
        <v>5.8079999999999998</v>
      </c>
      <c r="T23" s="167">
        <v>2.3849999999999998</v>
      </c>
      <c r="U23" s="167">
        <v>2.1480000000000001</v>
      </c>
      <c r="V23" s="168">
        <v>1.518</v>
      </c>
    </row>
    <row r="24" spans="1:23">
      <c r="A24" s="11" t="str">
        <f>VLOOKUP(B24,N!C:E,3,FALSE)</f>
        <v>EU</v>
      </c>
      <c r="B24" s="11" t="str">
        <f t="shared" si="0"/>
        <v>ES</v>
      </c>
      <c r="C24" s="54" t="s">
        <v>197</v>
      </c>
      <c r="D24" s="1" t="s">
        <v>24</v>
      </c>
      <c r="E24" s="1">
        <v>2025</v>
      </c>
      <c r="F24" s="89" t="e">
        <f>VLOOKUP($C24,#REF!,F$6,FALSE)</f>
        <v>#REF!</v>
      </c>
      <c r="G24" s="89" t="e">
        <f>VLOOKUP($C24,#REF!,G$6,FALSE)</f>
        <v>#REF!</v>
      </c>
      <c r="H24" s="89" t="e">
        <f>VLOOKUP($C24,#REF!,H$6,FALSE)</f>
        <v>#REF!</v>
      </c>
      <c r="I24" s="89" t="e">
        <f>VLOOKUP($C24,#REF!,I$6,FALSE)</f>
        <v>#REF!</v>
      </c>
      <c r="M24" t="str">
        <f t="shared" si="1"/>
        <v>ES41G2025</v>
      </c>
      <c r="N24" s="18">
        <f t="shared" si="2"/>
        <v>1</v>
      </c>
      <c r="P24" s="166" t="s">
        <v>136</v>
      </c>
      <c r="Q24" s="197" t="s">
        <v>24</v>
      </c>
      <c r="R24" s="167">
        <v>2.0619999999999998</v>
      </c>
      <c r="S24" s="167">
        <v>1.6319999999999999</v>
      </c>
      <c r="T24" s="167">
        <v>0.67400000000000004</v>
      </c>
      <c r="U24" s="167">
        <v>0.58799999999999997</v>
      </c>
      <c r="V24" s="168">
        <v>0.38500000000000001</v>
      </c>
    </row>
    <row r="25" spans="1:23">
      <c r="A25" s="11" t="str">
        <f>VLOOKUP(B25,N!C:E,3,FALSE)</f>
        <v>EU</v>
      </c>
      <c r="B25" s="11" t="str">
        <f t="shared" si="0"/>
        <v>ES</v>
      </c>
      <c r="C25" s="54" t="s">
        <v>197</v>
      </c>
      <c r="D25" s="1" t="s">
        <v>24</v>
      </c>
      <c r="E25" s="1">
        <v>2030</v>
      </c>
      <c r="M25" t="str">
        <f t="shared" si="1"/>
        <v>ES41G2030</v>
      </c>
      <c r="N25" s="18">
        <f t="shared" si="2"/>
        <v>1</v>
      </c>
      <c r="P25" s="166" t="s">
        <v>272</v>
      </c>
      <c r="Q25" s="197" t="s">
        <v>24</v>
      </c>
      <c r="R25" s="167">
        <v>0.99</v>
      </c>
      <c r="S25" s="167">
        <v>0.94499999999999995</v>
      </c>
      <c r="T25" s="167">
        <v>0.60299999999999998</v>
      </c>
      <c r="U25" s="167">
        <v>0.59299999999999997</v>
      </c>
      <c r="V25" s="168">
        <v>0.43</v>
      </c>
    </row>
    <row r="26" spans="1:23">
      <c r="A26" s="11" t="str">
        <f>VLOOKUP(B26,N!C:E,3,FALSE)</f>
        <v>EU</v>
      </c>
      <c r="B26" s="11" t="str">
        <f t="shared" si="0"/>
        <v>ES</v>
      </c>
      <c r="C26" s="54" t="s">
        <v>214</v>
      </c>
      <c r="D26" s="1" t="s">
        <v>24</v>
      </c>
      <c r="E26" s="1">
        <v>2025</v>
      </c>
      <c r="F26" s="89" t="e">
        <f>VLOOKUP($C26,#REF!,F$6,FALSE)</f>
        <v>#REF!</v>
      </c>
      <c r="G26" s="89" t="e">
        <f>VLOOKUP($C26,#REF!,G$6,FALSE)</f>
        <v>#REF!</v>
      </c>
      <c r="H26" s="89" t="e">
        <f>VLOOKUP($C26,#REF!,H$6,FALSE)</f>
        <v>#REF!</v>
      </c>
      <c r="I26" s="89" t="e">
        <f>VLOOKUP($C26,#REF!,I$6,FALSE)</f>
        <v>#REF!</v>
      </c>
      <c r="M26" t="str">
        <f t="shared" si="1"/>
        <v>ES42G2025</v>
      </c>
      <c r="N26" s="18">
        <f t="shared" si="2"/>
        <v>1</v>
      </c>
      <c r="P26" s="166" t="s">
        <v>278</v>
      </c>
      <c r="Q26" s="197" t="s">
        <v>24</v>
      </c>
      <c r="R26" s="167">
        <v>0.19700000000000001</v>
      </c>
      <c r="S26" s="167">
        <v>0.19700000000000001</v>
      </c>
      <c r="T26" s="167">
        <v>8.5000000000000006E-2</v>
      </c>
      <c r="U26" s="167">
        <v>7.6999999999999999E-2</v>
      </c>
      <c r="V26" s="168">
        <v>0.06</v>
      </c>
    </row>
    <row r="27" spans="1:23">
      <c r="A27" s="11" t="str">
        <f>VLOOKUP(B27,N!C:E,3,FALSE)</f>
        <v>EU</v>
      </c>
      <c r="B27" s="11" t="str">
        <f t="shared" si="0"/>
        <v>ES</v>
      </c>
      <c r="C27" s="54" t="s">
        <v>214</v>
      </c>
      <c r="D27" s="1" t="s">
        <v>24</v>
      </c>
      <c r="E27" s="1">
        <v>2030</v>
      </c>
      <c r="M27" t="str">
        <f t="shared" si="1"/>
        <v>ES42G2030</v>
      </c>
      <c r="N27" s="18">
        <f t="shared" si="2"/>
        <v>1</v>
      </c>
      <c r="P27" s="166" t="s">
        <v>281</v>
      </c>
      <c r="Q27" s="197" t="s">
        <v>24</v>
      </c>
      <c r="R27" s="167">
        <v>2.8679999999999999</v>
      </c>
      <c r="S27" s="167">
        <v>0.56499999999999995</v>
      </c>
      <c r="T27" s="167">
        <v>0.33800000000000002</v>
      </c>
      <c r="U27" s="167">
        <v>0.33500000000000002</v>
      </c>
      <c r="V27" s="168">
        <v>0.25</v>
      </c>
    </row>
    <row r="28" spans="1:23">
      <c r="A28" s="11" t="str">
        <f>VLOOKUP(B28,N!C:E,3,FALSE)</f>
        <v>EU</v>
      </c>
      <c r="B28" s="11" t="str">
        <f t="shared" si="0"/>
        <v>ES</v>
      </c>
      <c r="C28" s="54" t="s">
        <v>225</v>
      </c>
      <c r="D28" s="1" t="s">
        <v>24</v>
      </c>
      <c r="E28" s="1">
        <v>2025</v>
      </c>
      <c r="F28" s="89" t="e">
        <f>VLOOKUP($C28,#REF!,F$6,FALSE)</f>
        <v>#REF!</v>
      </c>
      <c r="G28" s="89" t="e">
        <f>VLOOKUP($C28,#REF!,G$6,FALSE)</f>
        <v>#REF!</v>
      </c>
      <c r="H28" s="89" t="e">
        <f>VLOOKUP($C28,#REF!,H$6,FALSE)</f>
        <v>#REF!</v>
      </c>
      <c r="I28" s="89" t="e">
        <f>VLOOKUP($C28,#REF!,I$6,FALSE)</f>
        <v>#REF!</v>
      </c>
      <c r="M28" t="str">
        <f t="shared" si="1"/>
        <v>ES43G2025</v>
      </c>
      <c r="N28" s="18">
        <f t="shared" si="2"/>
        <v>1</v>
      </c>
      <c r="P28" s="166" t="s">
        <v>334</v>
      </c>
      <c r="Q28" s="197" t="s">
        <v>24</v>
      </c>
      <c r="R28" s="167">
        <v>0</v>
      </c>
      <c r="S28" s="167">
        <v>1.0640000000000001</v>
      </c>
      <c r="T28" s="167">
        <v>0.38100000000000001</v>
      </c>
      <c r="U28" s="167">
        <v>0.33</v>
      </c>
      <c r="V28" s="168">
        <v>0.251</v>
      </c>
    </row>
    <row r="29" spans="1:23">
      <c r="A29" s="11" t="str">
        <f>VLOOKUP(B29,N!C:E,3,FALSE)</f>
        <v>EU</v>
      </c>
      <c r="B29" s="11" t="str">
        <f t="shared" si="0"/>
        <v>ES</v>
      </c>
      <c r="C29" s="54" t="s">
        <v>225</v>
      </c>
      <c r="D29" s="1" t="s">
        <v>24</v>
      </c>
      <c r="E29" s="1">
        <v>2030</v>
      </c>
      <c r="M29" t="str">
        <f t="shared" si="1"/>
        <v>ES43G2030</v>
      </c>
      <c r="N29" s="18">
        <f t="shared" si="2"/>
        <v>1</v>
      </c>
      <c r="P29" s="166" t="s">
        <v>137</v>
      </c>
      <c r="Q29" s="197" t="s">
        <v>24</v>
      </c>
      <c r="R29" s="167">
        <v>8.2000000000000003E-2</v>
      </c>
      <c r="S29" s="167">
        <v>0.24299999999999999</v>
      </c>
      <c r="T29" s="167">
        <v>0.13200000000000001</v>
      </c>
      <c r="U29" s="167">
        <v>0.127</v>
      </c>
      <c r="V29" s="168">
        <v>9.6000000000000002E-2</v>
      </c>
    </row>
    <row r="30" spans="1:23" ht="15" thickBot="1">
      <c r="A30" s="11" t="str">
        <f>VLOOKUP(B30,N!C:E,3,FALSE)</f>
        <v>EU</v>
      </c>
      <c r="B30" s="11" t="str">
        <f t="shared" si="0"/>
        <v>ES</v>
      </c>
      <c r="C30" s="54" t="s">
        <v>133</v>
      </c>
      <c r="D30" s="1" t="s">
        <v>24</v>
      </c>
      <c r="E30" s="1">
        <v>2025</v>
      </c>
      <c r="F30" s="89" t="e">
        <f>VLOOKUP($C30,#REF!,F$6,FALSE)</f>
        <v>#REF!</v>
      </c>
      <c r="G30" s="89" t="e">
        <f>VLOOKUP($C30,#REF!,G$6,FALSE)</f>
        <v>#REF!</v>
      </c>
      <c r="H30" s="89" t="e">
        <f>VLOOKUP($C30,#REF!,H$6,FALSE)</f>
        <v>#REF!</v>
      </c>
      <c r="I30" s="89" t="e">
        <f>VLOOKUP($C30,#REF!,I$6,FALSE)</f>
        <v>#REF!</v>
      </c>
      <c r="M30" t="str">
        <f t="shared" si="1"/>
        <v>ES51G2025</v>
      </c>
      <c r="N30" s="18">
        <f t="shared" si="2"/>
        <v>1</v>
      </c>
      <c r="P30" s="169" t="s">
        <v>408</v>
      </c>
      <c r="Q30" s="197" t="s">
        <v>24</v>
      </c>
      <c r="R30" s="170"/>
      <c r="S30" s="161">
        <v>1.3</v>
      </c>
      <c r="T30" s="160">
        <v>1.2</v>
      </c>
      <c r="U30" s="160">
        <v>1.1000000000000001</v>
      </c>
      <c r="V30" s="162">
        <v>0.9</v>
      </c>
      <c r="W30" t="s">
        <v>352</v>
      </c>
    </row>
    <row r="31" spans="1:23">
      <c r="A31" s="11" t="str">
        <f>VLOOKUP(B31,N!C:E,3,FALSE)</f>
        <v>EU</v>
      </c>
      <c r="B31" s="11" t="str">
        <f t="shared" si="0"/>
        <v>ES</v>
      </c>
      <c r="C31" s="54" t="s">
        <v>133</v>
      </c>
      <c r="D31" s="1" t="s">
        <v>24</v>
      </c>
      <c r="E31" s="1">
        <v>2030</v>
      </c>
      <c r="M31" t="str">
        <f t="shared" si="1"/>
        <v>ES51G2030</v>
      </c>
      <c r="N31" s="18">
        <f t="shared" si="2"/>
        <v>1</v>
      </c>
    </row>
    <row r="32" spans="1:23">
      <c r="A32" s="11" t="str">
        <f>VLOOKUP(B32,N!C:E,3,FALSE)</f>
        <v>EU</v>
      </c>
      <c r="B32" s="11" t="str">
        <f t="shared" si="0"/>
        <v>ES</v>
      </c>
      <c r="C32" s="54" t="s">
        <v>134</v>
      </c>
      <c r="D32" s="1" t="s">
        <v>24</v>
      </c>
      <c r="E32" s="1">
        <v>2025</v>
      </c>
      <c r="F32" s="89" t="e">
        <f>VLOOKUP($C32,#REF!,F$6,FALSE)</f>
        <v>#REF!</v>
      </c>
      <c r="G32" s="89" t="e">
        <f>VLOOKUP($C32,#REF!,G$6,FALSE)</f>
        <v>#REF!</v>
      </c>
      <c r="H32" s="89" t="e">
        <f>VLOOKUP($C32,#REF!,H$6,FALSE)</f>
        <v>#REF!</v>
      </c>
      <c r="I32" s="89" t="e">
        <f>VLOOKUP($C32,#REF!,I$6,FALSE)</f>
        <v>#REF!</v>
      </c>
      <c r="M32" t="str">
        <f t="shared" si="1"/>
        <v>ES52G2025</v>
      </c>
      <c r="N32" s="18">
        <f t="shared" si="2"/>
        <v>1</v>
      </c>
      <c r="P32" s="85"/>
      <c r="Q32" s="85">
        <f>SUM(R9:R29)</f>
        <v>29.727999999999998</v>
      </c>
      <c r="R32" s="85">
        <f>SUM(S9:S29)</f>
        <v>38.153999999999996</v>
      </c>
      <c r="S32" s="85">
        <f>SUM(T9:T29)</f>
        <v>17.936000000000003</v>
      </c>
      <c r="T32" s="85">
        <f>SUM(U9:U29)</f>
        <v>16.436999999999994</v>
      </c>
      <c r="U32" s="85">
        <f>SUM(V9:V29)</f>
        <v>10.911999999999999</v>
      </c>
    </row>
    <row r="33" spans="1:20">
      <c r="A33" s="11" t="str">
        <f>VLOOKUP(B33,N!C:E,3,FALSE)</f>
        <v>EU</v>
      </c>
      <c r="B33" s="11" t="str">
        <f t="shared" si="0"/>
        <v>ES</v>
      </c>
      <c r="C33" s="54" t="s">
        <v>134</v>
      </c>
      <c r="D33" s="1" t="s">
        <v>24</v>
      </c>
      <c r="E33" s="1">
        <v>2030</v>
      </c>
      <c r="M33" t="str">
        <f t="shared" si="1"/>
        <v>ES52G2030</v>
      </c>
      <c r="N33" s="18">
        <f t="shared" si="2"/>
        <v>1</v>
      </c>
    </row>
    <row r="34" spans="1:20">
      <c r="A34" s="11" t="str">
        <f>VLOOKUP(B34,N!C:E,3,FALSE)</f>
        <v>EU</v>
      </c>
      <c r="B34" s="11" t="str">
        <f t="shared" si="0"/>
        <v>ES</v>
      </c>
      <c r="C34" s="54" t="s">
        <v>237</v>
      </c>
      <c r="D34" s="1" t="s">
        <v>24</v>
      </c>
      <c r="E34" s="1">
        <v>2025</v>
      </c>
      <c r="F34" s="89" t="e">
        <f>VLOOKUP($C34,#REF!,F$6,FALSE)</f>
        <v>#REF!</v>
      </c>
      <c r="G34" s="89" t="e">
        <f>VLOOKUP($C34,#REF!,G$6,FALSE)</f>
        <v>#REF!</v>
      </c>
      <c r="H34" s="89" t="e">
        <f>VLOOKUP($C34,#REF!,H$6,FALSE)</f>
        <v>#REF!</v>
      </c>
      <c r="I34" s="89" t="e">
        <f>VLOOKUP($C34,#REF!,I$6,FALSE)</f>
        <v>#REF!</v>
      </c>
      <c r="M34" t="str">
        <f t="shared" si="1"/>
        <v>ES53G2025</v>
      </c>
      <c r="N34" s="18">
        <f t="shared" si="2"/>
        <v>1</v>
      </c>
      <c r="Q34" s="20" t="s">
        <v>338</v>
      </c>
    </row>
    <row r="35" spans="1:20">
      <c r="A35" s="11" t="str">
        <f>VLOOKUP(B35,N!C:E,3,FALSE)</f>
        <v>EU</v>
      </c>
      <c r="B35" s="11" t="str">
        <f t="shared" si="0"/>
        <v>ES</v>
      </c>
      <c r="C35" s="54" t="s">
        <v>237</v>
      </c>
      <c r="D35" s="1" t="s">
        <v>24</v>
      </c>
      <c r="E35" s="1">
        <v>2030</v>
      </c>
      <c r="M35" t="str">
        <f t="shared" si="1"/>
        <v>ES53G2030</v>
      </c>
      <c r="N35" s="18">
        <f t="shared" si="2"/>
        <v>1</v>
      </c>
      <c r="Q35" s="20" t="s">
        <v>339</v>
      </c>
    </row>
    <row r="36" spans="1:20">
      <c r="A36" s="11" t="str">
        <f>VLOOKUP(B36,N!C:E,3,FALSE)</f>
        <v>EU</v>
      </c>
      <c r="B36" s="11" t="str">
        <f t="shared" si="0"/>
        <v>ES</v>
      </c>
      <c r="C36" s="54" t="s">
        <v>135</v>
      </c>
      <c r="D36" s="1" t="s">
        <v>24</v>
      </c>
      <c r="E36" s="1">
        <v>2025</v>
      </c>
      <c r="F36" s="89" t="e">
        <f>VLOOKUP($C36,#REF!,F$6,FALSE)</f>
        <v>#REF!</v>
      </c>
      <c r="G36" s="89" t="e">
        <f>VLOOKUP($C36,#REF!,G$6,FALSE)</f>
        <v>#REF!</v>
      </c>
      <c r="H36" s="89" t="e">
        <f>VLOOKUP($C36,#REF!,H$6,FALSE)</f>
        <v>#REF!</v>
      </c>
      <c r="I36" s="89" t="e">
        <f>VLOOKUP($C36,#REF!,I$6,FALSE)</f>
        <v>#REF!</v>
      </c>
      <c r="M36" t="str">
        <f t="shared" si="1"/>
        <v>ES61G2025</v>
      </c>
      <c r="N36" s="18">
        <f t="shared" si="2"/>
        <v>1</v>
      </c>
      <c r="Q36" t="s">
        <v>340</v>
      </c>
    </row>
    <row r="37" spans="1:20">
      <c r="A37" s="11" t="str">
        <f>VLOOKUP(B37,N!C:E,3,FALSE)</f>
        <v>EU</v>
      </c>
      <c r="B37" s="11" t="str">
        <f t="shared" si="0"/>
        <v>ES</v>
      </c>
      <c r="C37" s="54" t="s">
        <v>135</v>
      </c>
      <c r="D37" s="1" t="s">
        <v>24</v>
      </c>
      <c r="E37" s="1">
        <v>2030</v>
      </c>
      <c r="M37" t="str">
        <f t="shared" si="1"/>
        <v>ES61G2030</v>
      </c>
      <c r="N37" s="18">
        <f t="shared" si="2"/>
        <v>1</v>
      </c>
      <c r="Q37" s="20" t="s">
        <v>342</v>
      </c>
      <c r="R37" s="20" t="s">
        <v>341</v>
      </c>
      <c r="S37" s="20">
        <f>868/31/24</f>
        <v>1.1666666666666667</v>
      </c>
      <c r="T37" t="s">
        <v>343</v>
      </c>
    </row>
    <row r="38" spans="1:20">
      <c r="A38" s="11" t="str">
        <f>VLOOKUP(B38,N!C:E,3,FALSE)</f>
        <v>EU</v>
      </c>
      <c r="B38" s="11" t="str">
        <f t="shared" si="0"/>
        <v>ES</v>
      </c>
      <c r="C38" s="54" t="s">
        <v>136</v>
      </c>
      <c r="D38" s="1" t="s">
        <v>24</v>
      </c>
      <c r="E38" s="1">
        <v>2025</v>
      </c>
      <c r="F38" s="89" t="e">
        <f>VLOOKUP($C38,#REF!,F$6,FALSE)</f>
        <v>#REF!</v>
      </c>
      <c r="G38" s="89" t="e">
        <f>VLOOKUP($C38,#REF!,G$6,FALSE)</f>
        <v>#REF!</v>
      </c>
      <c r="H38" s="89" t="e">
        <f>VLOOKUP($C38,#REF!,H$6,FALSE)</f>
        <v>#REF!</v>
      </c>
      <c r="I38" s="89" t="e">
        <f>VLOOKUP($C38,#REF!,I$6,FALSE)</f>
        <v>#REF!</v>
      </c>
      <c r="M38" t="str">
        <f t="shared" si="1"/>
        <v>ES62G2025</v>
      </c>
      <c r="N38" s="18">
        <f t="shared" si="2"/>
        <v>1</v>
      </c>
      <c r="Q38" t="s">
        <v>344</v>
      </c>
    </row>
    <row r="39" spans="1:20">
      <c r="A39" s="11" t="str">
        <f>VLOOKUP(B39,N!C:E,3,FALSE)</f>
        <v>EU</v>
      </c>
      <c r="B39" s="11" t="str">
        <f t="shared" si="0"/>
        <v>ES</v>
      </c>
      <c r="C39" s="54" t="s">
        <v>136</v>
      </c>
      <c r="D39" s="1" t="s">
        <v>24</v>
      </c>
      <c r="E39" s="1">
        <v>2030</v>
      </c>
      <c r="M39" t="str">
        <f t="shared" si="1"/>
        <v>ES62G2030</v>
      </c>
      <c r="N39" s="18">
        <f t="shared" si="2"/>
        <v>1</v>
      </c>
      <c r="Q39">
        <f>960/31/24</f>
        <v>1.2903225806451613</v>
      </c>
    </row>
    <row r="40" spans="1:20">
      <c r="A40" s="11" t="str">
        <f>VLOOKUP(B40,N!C:E,3,FALSE)</f>
        <v>EU</v>
      </c>
      <c r="B40" s="11" t="str">
        <f t="shared" ref="B40:B69" si="3">MID(C40,1,2)</f>
        <v>FR</v>
      </c>
      <c r="C40" s="54" t="s">
        <v>256</v>
      </c>
      <c r="D40" s="1" t="s">
        <v>24</v>
      </c>
      <c r="E40" s="1">
        <v>2025</v>
      </c>
      <c r="F40" s="89" t="e">
        <f>VLOOKUP($C40,#REF!,F$6,FALSE)</f>
        <v>#REF!</v>
      </c>
      <c r="G40" s="89" t="e">
        <f>VLOOKUP($C40,#REF!,G$6,FALSE)</f>
        <v>#REF!</v>
      </c>
      <c r="H40" s="89" t="e">
        <f>VLOOKUP($C40,#REF!,H$6,FALSE)</f>
        <v>#REF!</v>
      </c>
      <c r="I40" s="89" t="e">
        <f>VLOOKUP($C40,#REF!,I$6,FALSE)</f>
        <v>#REF!</v>
      </c>
      <c r="M40" t="str">
        <f t="shared" ref="M40:M71" si="4">C40&amp;D40&amp;E40</f>
        <v>FRI1G2025</v>
      </c>
      <c r="N40" s="18">
        <f t="shared" ref="N40:N71" si="5">COUNTIF(M:M,M40)</f>
        <v>1</v>
      </c>
      <c r="Q40" t="s">
        <v>345</v>
      </c>
    </row>
    <row r="41" spans="1:20">
      <c r="A41" s="11" t="str">
        <f>VLOOKUP(B41,N!C:E,3,FALSE)</f>
        <v>EU</v>
      </c>
      <c r="B41" s="11" t="str">
        <f t="shared" si="3"/>
        <v>FR</v>
      </c>
      <c r="C41" s="54" t="s">
        <v>256</v>
      </c>
      <c r="D41" s="1" t="s">
        <v>24</v>
      </c>
      <c r="E41" s="1">
        <v>2030</v>
      </c>
      <c r="M41" t="str">
        <f t="shared" si="4"/>
        <v>FRI1G2030</v>
      </c>
      <c r="N41" s="18">
        <f t="shared" si="5"/>
        <v>1</v>
      </c>
      <c r="Q41" t="s">
        <v>346</v>
      </c>
    </row>
    <row r="42" spans="1:20">
      <c r="A42" s="11" t="str">
        <f>VLOOKUP(B42,N!C:E,3,FALSE)</f>
        <v>EU</v>
      </c>
      <c r="B42" s="11" t="str">
        <f t="shared" si="3"/>
        <v>FR</v>
      </c>
      <c r="C42" s="54" t="s">
        <v>258</v>
      </c>
      <c r="D42" s="1" t="s">
        <v>24</v>
      </c>
      <c r="E42" s="1">
        <v>2025</v>
      </c>
      <c r="F42" s="89" t="e">
        <f>VLOOKUP($C42,#REF!,F$6,FALSE)</f>
        <v>#REF!</v>
      </c>
      <c r="G42" s="89" t="e">
        <f>VLOOKUP($C42,#REF!,G$6,FALSE)</f>
        <v>#REF!</v>
      </c>
      <c r="H42" s="89" t="e">
        <f>VLOOKUP($C42,#REF!,H$6,FALSE)</f>
        <v>#REF!</v>
      </c>
      <c r="I42" s="89" t="e">
        <f>VLOOKUP($C42,#REF!,I$6,FALSE)</f>
        <v>#REF!</v>
      </c>
      <c r="M42" t="str">
        <f t="shared" si="4"/>
        <v>FRJ1G2025</v>
      </c>
      <c r="N42" s="18">
        <f t="shared" si="5"/>
        <v>1</v>
      </c>
      <c r="Q42" t="s">
        <v>347</v>
      </c>
    </row>
    <row r="43" spans="1:20">
      <c r="A43" s="11" t="str">
        <f>VLOOKUP(B43,N!C:E,3,FALSE)</f>
        <v>EU</v>
      </c>
      <c r="B43" s="11" t="str">
        <f t="shared" si="3"/>
        <v>FR</v>
      </c>
      <c r="C43" s="54" t="s">
        <v>258</v>
      </c>
      <c r="D43" s="1" t="s">
        <v>24</v>
      </c>
      <c r="E43" s="1">
        <v>2030</v>
      </c>
      <c r="M43" t="str">
        <f t="shared" si="4"/>
        <v>FRJ1G2030</v>
      </c>
      <c r="N43" s="18">
        <f t="shared" si="5"/>
        <v>1</v>
      </c>
      <c r="Q43" t="s">
        <v>348</v>
      </c>
    </row>
    <row r="44" spans="1:20">
      <c r="A44" s="11" t="str">
        <f>VLOOKUP(B44,N!C:E,3,FALSE)</f>
        <v>EU</v>
      </c>
      <c r="B44" s="11" t="str">
        <f t="shared" si="3"/>
        <v>FR</v>
      </c>
      <c r="C44" s="54" t="s">
        <v>262</v>
      </c>
      <c r="D44" s="1" t="s">
        <v>24</v>
      </c>
      <c r="E44" s="1">
        <v>2025</v>
      </c>
      <c r="F44" s="89" t="e">
        <f>VLOOKUP($C44,#REF!,F$6,FALSE)</f>
        <v>#REF!</v>
      </c>
      <c r="G44" s="89" t="e">
        <f>VLOOKUP($C44,#REF!,G$6,FALSE)</f>
        <v>#REF!</v>
      </c>
      <c r="H44" s="89" t="e">
        <f>VLOOKUP($C44,#REF!,H$6,FALSE)</f>
        <v>#REF!</v>
      </c>
      <c r="I44" s="89" t="e">
        <f>VLOOKUP($C44,#REF!,I$6,FALSE)</f>
        <v>#REF!</v>
      </c>
      <c r="M44" t="str">
        <f t="shared" si="4"/>
        <v>FRJ2G2025</v>
      </c>
      <c r="N44" s="18">
        <f t="shared" si="5"/>
        <v>1</v>
      </c>
      <c r="Q44" t="s">
        <v>349</v>
      </c>
    </row>
    <row r="45" spans="1:20">
      <c r="A45" s="11" t="str">
        <f>VLOOKUP(B45,N!C:E,3,FALSE)</f>
        <v>EU</v>
      </c>
      <c r="B45" s="11" t="str">
        <f t="shared" si="3"/>
        <v>FR</v>
      </c>
      <c r="C45" s="54" t="s">
        <v>262</v>
      </c>
      <c r="D45" s="1" t="s">
        <v>24</v>
      </c>
      <c r="E45" s="1">
        <v>2030</v>
      </c>
      <c r="M45" t="str">
        <f t="shared" si="4"/>
        <v>FRJ2G2030</v>
      </c>
      <c r="N45" s="18">
        <f t="shared" si="5"/>
        <v>1</v>
      </c>
      <c r="Q45">
        <f>9.5*1000/8760</f>
        <v>1.0844748858447488</v>
      </c>
      <c r="R45" t="s">
        <v>350</v>
      </c>
    </row>
    <row r="46" spans="1:20">
      <c r="A46" s="11" t="str">
        <f>VLOOKUP(B46,N!C:E,3,FALSE)</f>
        <v>AFR</v>
      </c>
      <c r="B46" s="11" t="str">
        <f t="shared" si="3"/>
        <v>MA</v>
      </c>
      <c r="C46" s="54" t="s">
        <v>268</v>
      </c>
      <c r="D46" s="1" t="s">
        <v>24</v>
      </c>
      <c r="E46" s="1">
        <v>2025</v>
      </c>
      <c r="F46" s="89" t="e">
        <f>VLOOKUP($C46,#REF!,F$6,FALSE)</f>
        <v>#REF!</v>
      </c>
      <c r="G46" s="89" t="e">
        <f>VLOOKUP($C46,#REF!,G$6,FALSE)</f>
        <v>#REF!</v>
      </c>
      <c r="H46" s="89" t="e">
        <f>VLOOKUP($C46,#REF!,H$6,FALSE)</f>
        <v>#REF!</v>
      </c>
      <c r="I46" s="89" t="e">
        <f>VLOOKUP($C46,#REF!,I$6,FALSE)</f>
        <v>#REF!</v>
      </c>
      <c r="M46" t="str">
        <f t="shared" si="4"/>
        <v>MARG2025</v>
      </c>
      <c r="N46" s="18">
        <f t="shared" si="5"/>
        <v>1</v>
      </c>
    </row>
    <row r="47" spans="1:20">
      <c r="A47" s="11" t="str">
        <f>VLOOKUP(B47,N!C:E,3,FALSE)</f>
        <v>AFR</v>
      </c>
      <c r="B47" s="11" t="str">
        <f t="shared" si="3"/>
        <v>MA</v>
      </c>
      <c r="C47" s="54" t="s">
        <v>268</v>
      </c>
      <c r="D47" s="1" t="s">
        <v>24</v>
      </c>
      <c r="E47" s="1">
        <v>2030</v>
      </c>
      <c r="M47" t="str">
        <f t="shared" si="4"/>
        <v>MARG2030</v>
      </c>
      <c r="N47" s="18">
        <f t="shared" si="5"/>
        <v>1</v>
      </c>
    </row>
    <row r="48" spans="1:20">
      <c r="A48" s="11" t="str">
        <f>VLOOKUP(B48,N!C:E,3,FALSE)</f>
        <v>EU</v>
      </c>
      <c r="B48" s="11" t="str">
        <f t="shared" si="3"/>
        <v>PT</v>
      </c>
      <c r="C48" s="54" t="s">
        <v>272</v>
      </c>
      <c r="D48" s="1" t="s">
        <v>24</v>
      </c>
      <c r="E48" s="1">
        <v>2025</v>
      </c>
      <c r="F48" s="89" t="e">
        <f>VLOOKUP($C48,#REF!,F$6,FALSE)</f>
        <v>#REF!</v>
      </c>
      <c r="G48" s="89" t="e">
        <f>VLOOKUP($C48,#REF!,G$6,FALSE)</f>
        <v>#REF!</v>
      </c>
      <c r="H48" s="89" t="e">
        <f>VLOOKUP($C48,#REF!,H$6,FALSE)</f>
        <v>#REF!</v>
      </c>
      <c r="I48" s="89" t="e">
        <f>VLOOKUP($C48,#REF!,I$6,FALSE)</f>
        <v>#REF!</v>
      </c>
      <c r="M48" t="str">
        <f t="shared" si="4"/>
        <v>PT11G2025</v>
      </c>
      <c r="N48" s="18">
        <f t="shared" si="5"/>
        <v>1</v>
      </c>
    </row>
    <row r="49" spans="1:14">
      <c r="A49" s="11" t="str">
        <f>VLOOKUP(B49,N!C:E,3,FALSE)</f>
        <v>EU</v>
      </c>
      <c r="B49" s="11" t="str">
        <f t="shared" si="3"/>
        <v>PT</v>
      </c>
      <c r="C49" s="54" t="s">
        <v>272</v>
      </c>
      <c r="D49" s="1" t="s">
        <v>24</v>
      </c>
      <c r="E49" s="1">
        <v>2030</v>
      </c>
      <c r="M49" t="str">
        <f t="shared" si="4"/>
        <v>PT11G2030</v>
      </c>
      <c r="N49" s="18">
        <f t="shared" si="5"/>
        <v>1</v>
      </c>
    </row>
    <row r="50" spans="1:14">
      <c r="A50" s="11" t="str">
        <f>VLOOKUP(B50,N!C:E,3,FALSE)</f>
        <v>EU</v>
      </c>
      <c r="B50" s="11" t="str">
        <f t="shared" si="3"/>
        <v>PT</v>
      </c>
      <c r="C50" s="54" t="s">
        <v>278</v>
      </c>
      <c r="D50" s="1" t="s">
        <v>24</v>
      </c>
      <c r="E50" s="1">
        <v>2025</v>
      </c>
      <c r="F50" s="89" t="e">
        <f>VLOOKUP($C50,#REF!,F$6,FALSE)</f>
        <v>#REF!</v>
      </c>
      <c r="G50" s="89" t="e">
        <f>VLOOKUP($C50,#REF!,G$6,FALSE)</f>
        <v>#REF!</v>
      </c>
      <c r="H50" s="89" t="e">
        <f>VLOOKUP($C50,#REF!,H$6,FALSE)</f>
        <v>#REF!</v>
      </c>
      <c r="I50" s="89" t="e">
        <f>VLOOKUP($C50,#REF!,I$6,FALSE)</f>
        <v>#REF!</v>
      </c>
      <c r="M50" t="str">
        <f t="shared" si="4"/>
        <v>PT15G2025</v>
      </c>
      <c r="N50" s="18">
        <f t="shared" si="5"/>
        <v>1</v>
      </c>
    </row>
    <row r="51" spans="1:14">
      <c r="A51" s="11" t="str">
        <f>VLOOKUP(B51,N!C:E,3,FALSE)</f>
        <v>EU</v>
      </c>
      <c r="B51" s="11" t="str">
        <f t="shared" si="3"/>
        <v>PT</v>
      </c>
      <c r="C51" s="54" t="s">
        <v>278</v>
      </c>
      <c r="D51" s="1" t="s">
        <v>24</v>
      </c>
      <c r="E51" s="1">
        <v>2030</v>
      </c>
      <c r="M51" t="str">
        <f t="shared" si="4"/>
        <v>PT15G2030</v>
      </c>
      <c r="N51" s="18">
        <f t="shared" si="5"/>
        <v>1</v>
      </c>
    </row>
    <row r="52" spans="1:14">
      <c r="A52" s="11" t="str">
        <f>VLOOKUP(B52,N!C:E,3,FALSE)</f>
        <v>EU</v>
      </c>
      <c r="B52" s="11" t="str">
        <f t="shared" si="3"/>
        <v>PT</v>
      </c>
      <c r="C52" s="54" t="s">
        <v>281</v>
      </c>
      <c r="D52" s="1" t="s">
        <v>24</v>
      </c>
      <c r="E52" s="1">
        <v>2025</v>
      </c>
      <c r="F52" s="89" t="e">
        <f>VLOOKUP($C52,#REF!,F$6,FALSE)</f>
        <v>#REF!</v>
      </c>
      <c r="G52" s="89" t="e">
        <f>VLOOKUP($C52,#REF!,G$6,FALSE)</f>
        <v>#REF!</v>
      </c>
      <c r="H52" s="89" t="e">
        <f>VLOOKUP($C52,#REF!,H$6,FALSE)</f>
        <v>#REF!</v>
      </c>
      <c r="I52" s="89" t="e">
        <f>VLOOKUP($C52,#REF!,I$6,FALSE)</f>
        <v>#REF!</v>
      </c>
      <c r="M52" t="str">
        <f t="shared" si="4"/>
        <v>PT16G2025</v>
      </c>
      <c r="N52" s="18">
        <f t="shared" si="5"/>
        <v>1</v>
      </c>
    </row>
    <row r="53" spans="1:14">
      <c r="A53" s="11" t="str">
        <f>VLOOKUP(B53,N!C:E,3,FALSE)</f>
        <v>EU</v>
      </c>
      <c r="B53" s="11" t="str">
        <f t="shared" si="3"/>
        <v>PT</v>
      </c>
      <c r="C53" s="54" t="s">
        <v>281</v>
      </c>
      <c r="D53" s="1" t="s">
        <v>24</v>
      </c>
      <c r="E53" s="1">
        <v>2030</v>
      </c>
      <c r="M53" t="str">
        <f t="shared" si="4"/>
        <v>PT16G2030</v>
      </c>
      <c r="N53" s="18">
        <f t="shared" si="5"/>
        <v>1</v>
      </c>
    </row>
    <row r="54" spans="1:14">
      <c r="A54" s="11" t="str">
        <f>VLOOKUP(B54,N!C:E,3,FALSE)</f>
        <v>EU</v>
      </c>
      <c r="B54" s="11" t="str">
        <f t="shared" si="3"/>
        <v>PT</v>
      </c>
      <c r="C54" s="54" t="s">
        <v>137</v>
      </c>
      <c r="D54" s="1" t="s">
        <v>24</v>
      </c>
      <c r="E54" s="1">
        <v>2025</v>
      </c>
      <c r="F54" s="89" t="e">
        <f>VLOOKUP($C54,#REF!,F$6,FALSE)</f>
        <v>#REF!</v>
      </c>
      <c r="G54" s="89" t="e">
        <f>VLOOKUP($C54,#REF!,G$6,FALSE)</f>
        <v>#REF!</v>
      </c>
      <c r="H54" s="89" t="e">
        <f>VLOOKUP($C54,#REF!,H$6,FALSE)</f>
        <v>#REF!</v>
      </c>
      <c r="I54" s="89" t="e">
        <f>VLOOKUP($C54,#REF!,I$6,FALSE)</f>
        <v>#REF!</v>
      </c>
      <c r="M54" t="str">
        <f t="shared" si="4"/>
        <v>PT18G2025</v>
      </c>
      <c r="N54" s="18">
        <f t="shared" si="5"/>
        <v>1</v>
      </c>
    </row>
    <row r="55" spans="1:14">
      <c r="A55" s="11" t="str">
        <f>VLOOKUP(B55,N!C:E,3,FALSE)</f>
        <v>EU</v>
      </c>
      <c r="B55" s="11" t="str">
        <f t="shared" si="3"/>
        <v>PT</v>
      </c>
      <c r="C55" s="54" t="s">
        <v>137</v>
      </c>
      <c r="D55" s="1" t="s">
        <v>24</v>
      </c>
      <c r="E55" s="1">
        <v>2030</v>
      </c>
      <c r="M55" t="str">
        <f t="shared" si="4"/>
        <v>PT18G2030</v>
      </c>
      <c r="N55" s="18">
        <f t="shared" si="5"/>
        <v>1</v>
      </c>
    </row>
    <row r="56" spans="1:14">
      <c r="A56" s="11" t="str">
        <f>VLOOKUP(B56,N!C:E,3,FALSE)</f>
        <v>EU</v>
      </c>
      <c r="B56" s="11" t="str">
        <f t="shared" si="3"/>
        <v>ES</v>
      </c>
      <c r="C56" s="54" t="s">
        <v>130</v>
      </c>
      <c r="D56" s="1" t="s">
        <v>30</v>
      </c>
      <c r="E56" s="1">
        <v>2025</v>
      </c>
      <c r="M56" t="str">
        <f t="shared" si="4"/>
        <v>ES11H2025</v>
      </c>
      <c r="N56" s="18">
        <f t="shared" si="5"/>
        <v>1</v>
      </c>
    </row>
    <row r="57" spans="1:14">
      <c r="A57" s="11" t="str">
        <f>VLOOKUP(B57,N!C:E,3,FALSE)</f>
        <v>EU</v>
      </c>
      <c r="B57" s="11" t="str">
        <f t="shared" si="3"/>
        <v>ES</v>
      </c>
      <c r="C57" s="54" t="s">
        <v>130</v>
      </c>
      <c r="D57" s="1" t="s">
        <v>30</v>
      </c>
      <c r="E57" s="1">
        <v>2030</v>
      </c>
      <c r="M57" t="str">
        <f t="shared" si="4"/>
        <v>ES11H2030</v>
      </c>
      <c r="N57" s="18">
        <f t="shared" si="5"/>
        <v>1</v>
      </c>
    </row>
    <row r="58" spans="1:14">
      <c r="A58" s="11" t="str">
        <f>VLOOKUP(B58,N!C:E,3,FALSE)</f>
        <v>EU</v>
      </c>
      <c r="B58" s="11" t="str">
        <f t="shared" si="3"/>
        <v>ES</v>
      </c>
      <c r="C58" s="54" t="s">
        <v>131</v>
      </c>
      <c r="D58" s="1" t="s">
        <v>30</v>
      </c>
      <c r="E58" s="1">
        <v>2025</v>
      </c>
      <c r="M58" t="str">
        <f t="shared" si="4"/>
        <v>ES12H2025</v>
      </c>
      <c r="N58" s="18">
        <f t="shared" si="5"/>
        <v>1</v>
      </c>
    </row>
    <row r="59" spans="1:14">
      <c r="A59" s="11" t="str">
        <f>VLOOKUP(B59,N!C:E,3,FALSE)</f>
        <v>EU</v>
      </c>
      <c r="B59" s="11" t="str">
        <f t="shared" si="3"/>
        <v>ES</v>
      </c>
      <c r="C59" s="54" t="s">
        <v>131</v>
      </c>
      <c r="D59" s="1" t="s">
        <v>30</v>
      </c>
      <c r="E59" s="1">
        <v>2030</v>
      </c>
      <c r="M59" t="str">
        <f t="shared" si="4"/>
        <v>ES12H2030</v>
      </c>
      <c r="N59" s="18">
        <f t="shared" si="5"/>
        <v>1</v>
      </c>
    </row>
    <row r="60" spans="1:14">
      <c r="A60" s="11" t="str">
        <f>VLOOKUP(B60,N!C:E,3,FALSE)</f>
        <v>EU</v>
      </c>
      <c r="B60" s="11" t="str">
        <f t="shared" si="3"/>
        <v>ES</v>
      </c>
      <c r="C60" s="54" t="s">
        <v>176</v>
      </c>
      <c r="D60" s="1" t="s">
        <v>30</v>
      </c>
      <c r="E60" s="1">
        <v>2025</v>
      </c>
      <c r="M60" t="str">
        <f t="shared" si="4"/>
        <v>ES13H2025</v>
      </c>
      <c r="N60" s="18">
        <f t="shared" si="5"/>
        <v>1</v>
      </c>
    </row>
    <row r="61" spans="1:14">
      <c r="A61" s="11" t="str">
        <f>VLOOKUP(B61,N!C:E,3,FALSE)</f>
        <v>EU</v>
      </c>
      <c r="B61" s="11" t="str">
        <f t="shared" si="3"/>
        <v>ES</v>
      </c>
      <c r="C61" s="54" t="s">
        <v>176</v>
      </c>
      <c r="D61" s="1" t="s">
        <v>30</v>
      </c>
      <c r="E61" s="1">
        <v>2030</v>
      </c>
      <c r="M61" t="str">
        <f t="shared" si="4"/>
        <v>ES13H2030</v>
      </c>
      <c r="N61" s="18">
        <f t="shared" si="5"/>
        <v>1</v>
      </c>
    </row>
    <row r="62" spans="1:14">
      <c r="A62" s="11" t="str">
        <f>VLOOKUP(B62,N!C:E,3,FALSE)</f>
        <v>EU</v>
      </c>
      <c r="B62" s="11" t="str">
        <f t="shared" si="3"/>
        <v>ES</v>
      </c>
      <c r="C62" s="54" t="s">
        <v>132</v>
      </c>
      <c r="D62" s="1" t="s">
        <v>30</v>
      </c>
      <c r="E62" s="1">
        <v>2025</v>
      </c>
      <c r="M62" t="str">
        <f t="shared" si="4"/>
        <v>ES21H2025</v>
      </c>
      <c r="N62" s="18">
        <f t="shared" si="5"/>
        <v>1</v>
      </c>
    </row>
    <row r="63" spans="1:14">
      <c r="A63" s="11" t="str">
        <f>VLOOKUP(B63,N!C:E,3,FALSE)</f>
        <v>EU</v>
      </c>
      <c r="B63" s="11" t="str">
        <f t="shared" si="3"/>
        <v>ES</v>
      </c>
      <c r="C63" s="54" t="s">
        <v>132</v>
      </c>
      <c r="D63" s="1" t="s">
        <v>30</v>
      </c>
      <c r="E63" s="1">
        <v>2030</v>
      </c>
      <c r="M63" t="str">
        <f t="shared" si="4"/>
        <v>ES21H2030</v>
      </c>
      <c r="N63" s="18">
        <f t="shared" si="5"/>
        <v>1</v>
      </c>
    </row>
    <row r="64" spans="1:14">
      <c r="A64" s="11" t="str">
        <f>VLOOKUP(B64,N!C:E,3,FALSE)</f>
        <v>EU</v>
      </c>
      <c r="B64" s="11" t="str">
        <f t="shared" si="3"/>
        <v>ES</v>
      </c>
      <c r="C64" s="54" t="s">
        <v>182</v>
      </c>
      <c r="D64" s="1" t="s">
        <v>30</v>
      </c>
      <c r="E64" s="1">
        <v>2025</v>
      </c>
      <c r="M64" t="str">
        <f t="shared" si="4"/>
        <v>ES22H2025</v>
      </c>
      <c r="N64" s="18">
        <f t="shared" si="5"/>
        <v>1</v>
      </c>
    </row>
    <row r="65" spans="1:14">
      <c r="A65" s="11" t="str">
        <f>VLOOKUP(B65,N!C:E,3,FALSE)</f>
        <v>EU</v>
      </c>
      <c r="B65" s="11" t="str">
        <f t="shared" si="3"/>
        <v>ES</v>
      </c>
      <c r="C65" s="54" t="s">
        <v>182</v>
      </c>
      <c r="D65" s="1" t="s">
        <v>30</v>
      </c>
      <c r="E65" s="1">
        <v>2030</v>
      </c>
      <c r="M65" t="str">
        <f t="shared" si="4"/>
        <v>ES22H2030</v>
      </c>
      <c r="N65" s="18">
        <f t="shared" si="5"/>
        <v>1</v>
      </c>
    </row>
    <row r="66" spans="1:14">
      <c r="A66" s="11" t="str">
        <f>VLOOKUP(B66,N!C:E,3,FALSE)</f>
        <v>EU</v>
      </c>
      <c r="B66" s="11" t="str">
        <f t="shared" si="3"/>
        <v>ES</v>
      </c>
      <c r="C66" s="54" t="s">
        <v>184</v>
      </c>
      <c r="D66" s="1" t="s">
        <v>30</v>
      </c>
      <c r="E66" s="1">
        <v>2025</v>
      </c>
      <c r="M66" t="str">
        <f t="shared" si="4"/>
        <v>ES23H2025</v>
      </c>
      <c r="N66" s="18">
        <f t="shared" si="5"/>
        <v>1</v>
      </c>
    </row>
    <row r="67" spans="1:14">
      <c r="A67" s="11" t="str">
        <f>VLOOKUP(B67,N!C:E,3,FALSE)</f>
        <v>EU</v>
      </c>
      <c r="B67" s="11" t="str">
        <f t="shared" si="3"/>
        <v>ES</v>
      </c>
      <c r="C67" s="54" t="s">
        <v>184</v>
      </c>
      <c r="D67" s="1" t="s">
        <v>30</v>
      </c>
      <c r="E67" s="1">
        <v>2030</v>
      </c>
      <c r="M67" t="str">
        <f t="shared" si="4"/>
        <v>ES23H2030</v>
      </c>
      <c r="N67" s="18">
        <f t="shared" si="5"/>
        <v>1</v>
      </c>
    </row>
    <row r="68" spans="1:14">
      <c r="A68" s="11" t="str">
        <f>VLOOKUP(B68,N!C:E,3,FALSE)</f>
        <v>EU</v>
      </c>
      <c r="B68" s="11" t="str">
        <f t="shared" si="3"/>
        <v>ES</v>
      </c>
      <c r="C68" s="54" t="s">
        <v>187</v>
      </c>
      <c r="D68" s="1" t="s">
        <v>30</v>
      </c>
      <c r="E68" s="1">
        <v>2025</v>
      </c>
      <c r="M68" t="str">
        <f t="shared" si="4"/>
        <v>ES24H2025</v>
      </c>
      <c r="N68" s="18">
        <f t="shared" si="5"/>
        <v>1</v>
      </c>
    </row>
    <row r="69" spans="1:14">
      <c r="A69" s="11" t="str">
        <f>VLOOKUP(B69,N!C:E,3,FALSE)</f>
        <v>EU</v>
      </c>
      <c r="B69" s="11" t="str">
        <f t="shared" si="3"/>
        <v>ES</v>
      </c>
      <c r="C69" s="54" t="s">
        <v>187</v>
      </c>
      <c r="D69" s="1" t="s">
        <v>30</v>
      </c>
      <c r="E69" s="1">
        <v>2030</v>
      </c>
      <c r="M69" t="str">
        <f t="shared" si="4"/>
        <v>ES24H2030</v>
      </c>
      <c r="N69" s="18">
        <f t="shared" si="5"/>
        <v>1</v>
      </c>
    </row>
    <row r="70" spans="1:14">
      <c r="A70" s="11" t="str">
        <f>VLOOKUP(B70,N!C:E,3,FALSE)</f>
        <v>EU</v>
      </c>
      <c r="B70" s="11" t="str">
        <f t="shared" ref="B70:B101" si="6">MID(C70,1,2)</f>
        <v>ES</v>
      </c>
      <c r="C70" s="54" t="s">
        <v>194</v>
      </c>
      <c r="D70" s="1" t="s">
        <v>30</v>
      </c>
      <c r="E70" s="1">
        <v>2025</v>
      </c>
      <c r="M70" t="str">
        <f t="shared" si="4"/>
        <v>ES30H2025</v>
      </c>
      <c r="N70" s="18">
        <f t="shared" si="5"/>
        <v>1</v>
      </c>
    </row>
    <row r="71" spans="1:14">
      <c r="A71" s="11" t="str">
        <f>VLOOKUP(B71,N!C:E,3,FALSE)</f>
        <v>EU</v>
      </c>
      <c r="B71" s="11" t="str">
        <f t="shared" si="6"/>
        <v>ES</v>
      </c>
      <c r="C71" s="54" t="s">
        <v>194</v>
      </c>
      <c r="D71" s="1" t="s">
        <v>30</v>
      </c>
      <c r="E71" s="1">
        <v>2030</v>
      </c>
      <c r="M71" t="str">
        <f t="shared" si="4"/>
        <v>ES30H2030</v>
      </c>
      <c r="N71" s="18">
        <f t="shared" si="5"/>
        <v>1</v>
      </c>
    </row>
    <row r="72" spans="1:14">
      <c r="A72" s="11" t="str">
        <f>VLOOKUP(B72,N!C:E,3,FALSE)</f>
        <v>EU</v>
      </c>
      <c r="B72" s="11" t="str">
        <f t="shared" si="6"/>
        <v>ES</v>
      </c>
      <c r="C72" s="54" t="s">
        <v>197</v>
      </c>
      <c r="D72" s="1" t="s">
        <v>30</v>
      </c>
      <c r="E72" s="1">
        <v>2025</v>
      </c>
      <c r="M72" t="str">
        <f t="shared" ref="M72:M105" si="7">C72&amp;D72&amp;E72</f>
        <v>ES41H2025</v>
      </c>
      <c r="N72" s="18">
        <f t="shared" ref="N72:N103" si="8">COUNTIF(M:M,M72)</f>
        <v>1</v>
      </c>
    </row>
    <row r="73" spans="1:14">
      <c r="A73" s="11" t="str">
        <f>VLOOKUP(B73,N!C:E,3,FALSE)</f>
        <v>EU</v>
      </c>
      <c r="B73" s="11" t="str">
        <f t="shared" si="6"/>
        <v>ES</v>
      </c>
      <c r="C73" s="54" t="s">
        <v>197</v>
      </c>
      <c r="D73" s="1" t="s">
        <v>30</v>
      </c>
      <c r="E73" s="1">
        <v>2030</v>
      </c>
      <c r="M73" t="str">
        <f t="shared" si="7"/>
        <v>ES41H2030</v>
      </c>
      <c r="N73" s="18">
        <f t="shared" si="8"/>
        <v>1</v>
      </c>
    </row>
    <row r="74" spans="1:14">
      <c r="A74" s="11" t="str">
        <f>VLOOKUP(B74,N!C:E,3,FALSE)</f>
        <v>EU</v>
      </c>
      <c r="B74" s="11" t="str">
        <f t="shared" si="6"/>
        <v>ES</v>
      </c>
      <c r="C74" s="54" t="s">
        <v>214</v>
      </c>
      <c r="D74" s="1" t="s">
        <v>30</v>
      </c>
      <c r="E74" s="1">
        <v>2025</v>
      </c>
      <c r="M74" t="str">
        <f t="shared" si="7"/>
        <v>ES42H2025</v>
      </c>
      <c r="N74" s="18">
        <f t="shared" si="8"/>
        <v>1</v>
      </c>
    </row>
    <row r="75" spans="1:14">
      <c r="A75" s="11" t="str">
        <f>VLOOKUP(B75,N!C:E,3,FALSE)</f>
        <v>EU</v>
      </c>
      <c r="B75" s="11" t="str">
        <f t="shared" si="6"/>
        <v>ES</v>
      </c>
      <c r="C75" s="54" t="s">
        <v>214</v>
      </c>
      <c r="D75" s="1" t="s">
        <v>30</v>
      </c>
      <c r="E75" s="1">
        <v>2030</v>
      </c>
      <c r="M75" t="str">
        <f t="shared" si="7"/>
        <v>ES42H2030</v>
      </c>
      <c r="N75" s="18">
        <f t="shared" si="8"/>
        <v>1</v>
      </c>
    </row>
    <row r="76" spans="1:14">
      <c r="A76" s="11" t="str">
        <f>VLOOKUP(B76,N!C:E,3,FALSE)</f>
        <v>EU</v>
      </c>
      <c r="B76" s="11" t="str">
        <f t="shared" si="6"/>
        <v>ES</v>
      </c>
      <c r="C76" s="54" t="s">
        <v>225</v>
      </c>
      <c r="D76" s="1" t="s">
        <v>30</v>
      </c>
      <c r="E76" s="1">
        <v>2025</v>
      </c>
      <c r="M76" t="str">
        <f t="shared" si="7"/>
        <v>ES43H2025</v>
      </c>
      <c r="N76" s="18">
        <f t="shared" si="8"/>
        <v>1</v>
      </c>
    </row>
    <row r="77" spans="1:14">
      <c r="A77" s="11" t="str">
        <f>VLOOKUP(B77,N!C:E,3,FALSE)</f>
        <v>EU</v>
      </c>
      <c r="B77" s="11" t="str">
        <f t="shared" si="6"/>
        <v>ES</v>
      </c>
      <c r="C77" s="54" t="s">
        <v>225</v>
      </c>
      <c r="D77" s="1" t="s">
        <v>30</v>
      </c>
      <c r="E77" s="1">
        <v>2030</v>
      </c>
      <c r="M77" t="str">
        <f t="shared" si="7"/>
        <v>ES43H2030</v>
      </c>
      <c r="N77" s="18">
        <f t="shared" si="8"/>
        <v>1</v>
      </c>
    </row>
    <row r="78" spans="1:14">
      <c r="A78" s="11" t="str">
        <f>VLOOKUP(B78,N!C:E,3,FALSE)</f>
        <v>EU</v>
      </c>
      <c r="B78" s="11" t="str">
        <f t="shared" si="6"/>
        <v>ES</v>
      </c>
      <c r="C78" s="54" t="s">
        <v>133</v>
      </c>
      <c r="D78" s="1" t="s">
        <v>30</v>
      </c>
      <c r="E78" s="1">
        <v>2025</v>
      </c>
      <c r="M78" t="str">
        <f t="shared" si="7"/>
        <v>ES51H2025</v>
      </c>
      <c r="N78" s="18">
        <f t="shared" si="8"/>
        <v>1</v>
      </c>
    </row>
    <row r="79" spans="1:14">
      <c r="A79" s="11" t="str">
        <f>VLOOKUP(B79,N!C:E,3,FALSE)</f>
        <v>EU</v>
      </c>
      <c r="B79" s="11" t="str">
        <f t="shared" si="6"/>
        <v>ES</v>
      </c>
      <c r="C79" s="54" t="s">
        <v>133</v>
      </c>
      <c r="D79" s="1" t="s">
        <v>30</v>
      </c>
      <c r="E79" s="1">
        <v>2030</v>
      </c>
      <c r="M79" t="str">
        <f t="shared" si="7"/>
        <v>ES51H2030</v>
      </c>
      <c r="N79" s="18">
        <f t="shared" si="8"/>
        <v>1</v>
      </c>
    </row>
    <row r="80" spans="1:14">
      <c r="A80" s="11" t="str">
        <f>VLOOKUP(B80,N!C:E,3,FALSE)</f>
        <v>EU</v>
      </c>
      <c r="B80" s="11" t="str">
        <f t="shared" si="6"/>
        <v>ES</v>
      </c>
      <c r="C80" s="54" t="s">
        <v>134</v>
      </c>
      <c r="D80" s="1" t="s">
        <v>30</v>
      </c>
      <c r="E80" s="1">
        <v>2025</v>
      </c>
      <c r="M80" t="str">
        <f t="shared" si="7"/>
        <v>ES52H2025</v>
      </c>
      <c r="N80" s="18">
        <f t="shared" si="8"/>
        <v>1</v>
      </c>
    </row>
    <row r="81" spans="1:14">
      <c r="A81" s="11" t="str">
        <f>VLOOKUP(B81,N!C:E,3,FALSE)</f>
        <v>EU</v>
      </c>
      <c r="B81" s="11" t="str">
        <f t="shared" si="6"/>
        <v>ES</v>
      </c>
      <c r="C81" s="54" t="s">
        <v>134</v>
      </c>
      <c r="D81" s="1" t="s">
        <v>30</v>
      </c>
      <c r="E81" s="1">
        <v>2030</v>
      </c>
      <c r="M81" t="str">
        <f t="shared" si="7"/>
        <v>ES52H2030</v>
      </c>
      <c r="N81" s="18">
        <f t="shared" si="8"/>
        <v>1</v>
      </c>
    </row>
    <row r="82" spans="1:14">
      <c r="A82" s="11" t="str">
        <f>VLOOKUP(B82,N!C:E,3,FALSE)</f>
        <v>EU</v>
      </c>
      <c r="B82" s="11" t="str">
        <f t="shared" si="6"/>
        <v>ES</v>
      </c>
      <c r="C82" s="54" t="s">
        <v>237</v>
      </c>
      <c r="D82" s="1" t="s">
        <v>30</v>
      </c>
      <c r="E82" s="1">
        <v>2025</v>
      </c>
      <c r="M82" t="str">
        <f t="shared" si="7"/>
        <v>ES53H2025</v>
      </c>
      <c r="N82" s="18">
        <f t="shared" si="8"/>
        <v>1</v>
      </c>
    </row>
    <row r="83" spans="1:14">
      <c r="A83" s="11" t="str">
        <f>VLOOKUP(B83,N!C:E,3,FALSE)</f>
        <v>EU</v>
      </c>
      <c r="B83" s="11" t="str">
        <f t="shared" si="6"/>
        <v>ES</v>
      </c>
      <c r="C83" s="54" t="s">
        <v>237</v>
      </c>
      <c r="D83" s="1" t="s">
        <v>30</v>
      </c>
      <c r="E83" s="1">
        <v>2030</v>
      </c>
      <c r="M83" t="str">
        <f t="shared" si="7"/>
        <v>ES53H2030</v>
      </c>
      <c r="N83" s="18">
        <f t="shared" si="8"/>
        <v>1</v>
      </c>
    </row>
    <row r="84" spans="1:14">
      <c r="A84" s="11" t="str">
        <f>VLOOKUP(B84,N!C:E,3,FALSE)</f>
        <v>EU</v>
      </c>
      <c r="B84" s="11" t="str">
        <f t="shared" si="6"/>
        <v>ES</v>
      </c>
      <c r="C84" s="54" t="s">
        <v>135</v>
      </c>
      <c r="D84" s="1" t="s">
        <v>30</v>
      </c>
      <c r="E84" s="1">
        <v>2025</v>
      </c>
      <c r="M84" t="str">
        <f t="shared" si="7"/>
        <v>ES61H2025</v>
      </c>
      <c r="N84" s="18">
        <f t="shared" si="8"/>
        <v>1</v>
      </c>
    </row>
    <row r="85" spans="1:14">
      <c r="A85" s="11" t="str">
        <f>VLOOKUP(B85,N!C:E,3,FALSE)</f>
        <v>EU</v>
      </c>
      <c r="B85" s="11" t="str">
        <f t="shared" si="6"/>
        <v>ES</v>
      </c>
      <c r="C85" s="54" t="s">
        <v>135</v>
      </c>
      <c r="D85" s="1" t="s">
        <v>30</v>
      </c>
      <c r="E85" s="1">
        <v>2030</v>
      </c>
      <c r="M85" t="str">
        <f t="shared" si="7"/>
        <v>ES61H2030</v>
      </c>
      <c r="N85" s="18">
        <f t="shared" si="8"/>
        <v>1</v>
      </c>
    </row>
    <row r="86" spans="1:14">
      <c r="A86" s="11" t="str">
        <f>VLOOKUP(B86,N!C:E,3,FALSE)</f>
        <v>EU</v>
      </c>
      <c r="B86" s="11" t="str">
        <f t="shared" si="6"/>
        <v>ES</v>
      </c>
      <c r="C86" s="54" t="s">
        <v>136</v>
      </c>
      <c r="D86" s="1" t="s">
        <v>30</v>
      </c>
      <c r="E86" s="1">
        <v>2025</v>
      </c>
      <c r="M86" t="str">
        <f t="shared" si="7"/>
        <v>ES62H2025</v>
      </c>
      <c r="N86" s="18">
        <f t="shared" si="8"/>
        <v>1</v>
      </c>
    </row>
    <row r="87" spans="1:14">
      <c r="A87" s="11" t="str">
        <f>VLOOKUP(B87,N!C:E,3,FALSE)</f>
        <v>EU</v>
      </c>
      <c r="B87" s="11" t="str">
        <f t="shared" si="6"/>
        <v>ES</v>
      </c>
      <c r="C87" s="54" t="s">
        <v>136</v>
      </c>
      <c r="D87" s="1" t="s">
        <v>30</v>
      </c>
      <c r="E87" s="1">
        <v>2030</v>
      </c>
      <c r="M87" t="str">
        <f t="shared" si="7"/>
        <v>ES62H2030</v>
      </c>
      <c r="N87" s="18">
        <f t="shared" si="8"/>
        <v>1</v>
      </c>
    </row>
    <row r="88" spans="1:14">
      <c r="A88" s="11" t="str">
        <f>VLOOKUP(B88,N!C:E,3,FALSE)</f>
        <v>EU</v>
      </c>
      <c r="B88" s="11" t="str">
        <f t="shared" si="6"/>
        <v>ES</v>
      </c>
      <c r="C88" s="54" t="s">
        <v>254</v>
      </c>
      <c r="D88" s="1" t="s">
        <v>30</v>
      </c>
      <c r="E88" s="1">
        <v>2025</v>
      </c>
      <c r="M88" t="str">
        <f t="shared" si="7"/>
        <v>ES63H2025</v>
      </c>
      <c r="N88" s="18">
        <f t="shared" si="8"/>
        <v>1</v>
      </c>
    </row>
    <row r="89" spans="1:14">
      <c r="A89" s="11" t="str">
        <f>VLOOKUP(B89,N!C:E,3,FALSE)</f>
        <v>EU</v>
      </c>
      <c r="B89" s="11" t="str">
        <f t="shared" si="6"/>
        <v>ES</v>
      </c>
      <c r="C89" s="54" t="s">
        <v>254</v>
      </c>
      <c r="D89" s="1" t="s">
        <v>30</v>
      </c>
      <c r="E89" s="1">
        <v>2030</v>
      </c>
      <c r="M89" t="str">
        <f t="shared" si="7"/>
        <v>ES63H2030</v>
      </c>
      <c r="N89" s="18">
        <f t="shared" si="8"/>
        <v>1</v>
      </c>
    </row>
    <row r="90" spans="1:14">
      <c r="A90" s="11" t="str">
        <f>VLOOKUP(B90,N!C:E,3,FALSE)</f>
        <v>EU</v>
      </c>
      <c r="B90" s="11" t="str">
        <f t="shared" si="6"/>
        <v>FR</v>
      </c>
      <c r="C90" s="54" t="s">
        <v>256</v>
      </c>
      <c r="D90" s="1" t="s">
        <v>30</v>
      </c>
      <c r="E90" s="1">
        <v>2025</v>
      </c>
      <c r="M90" t="str">
        <f t="shared" si="7"/>
        <v>FRI1H2025</v>
      </c>
      <c r="N90" s="18">
        <f t="shared" si="8"/>
        <v>1</v>
      </c>
    </row>
    <row r="91" spans="1:14">
      <c r="A91" s="11" t="str">
        <f>VLOOKUP(B91,N!C:E,3,FALSE)</f>
        <v>EU</v>
      </c>
      <c r="B91" s="11" t="str">
        <f t="shared" si="6"/>
        <v>FR</v>
      </c>
      <c r="C91" s="54" t="s">
        <v>256</v>
      </c>
      <c r="D91" s="1" t="s">
        <v>30</v>
      </c>
      <c r="E91" s="1">
        <v>2030</v>
      </c>
      <c r="M91" t="str">
        <f t="shared" si="7"/>
        <v>FRI1H2030</v>
      </c>
      <c r="N91" s="18">
        <f t="shared" si="8"/>
        <v>1</v>
      </c>
    </row>
    <row r="92" spans="1:14">
      <c r="A92" s="11" t="str">
        <f>VLOOKUP(B92,N!C:E,3,FALSE)</f>
        <v>EU</v>
      </c>
      <c r="B92" s="11" t="str">
        <f t="shared" si="6"/>
        <v>FR</v>
      </c>
      <c r="C92" s="54" t="s">
        <v>258</v>
      </c>
      <c r="D92" s="1" t="s">
        <v>30</v>
      </c>
      <c r="E92" s="1">
        <v>2025</v>
      </c>
      <c r="M92" t="str">
        <f t="shared" si="7"/>
        <v>FRJ1H2025</v>
      </c>
      <c r="N92" s="18">
        <f t="shared" si="8"/>
        <v>1</v>
      </c>
    </row>
    <row r="93" spans="1:14">
      <c r="A93" s="11" t="str">
        <f>VLOOKUP(B93,N!C:E,3,FALSE)</f>
        <v>EU</v>
      </c>
      <c r="B93" s="11" t="str">
        <f t="shared" si="6"/>
        <v>FR</v>
      </c>
      <c r="C93" s="54" t="s">
        <v>258</v>
      </c>
      <c r="D93" s="1" t="s">
        <v>30</v>
      </c>
      <c r="E93" s="1">
        <v>2030</v>
      </c>
      <c r="M93" t="str">
        <f t="shared" si="7"/>
        <v>FRJ1H2030</v>
      </c>
      <c r="N93" s="18">
        <f t="shared" si="8"/>
        <v>1</v>
      </c>
    </row>
    <row r="94" spans="1:14">
      <c r="A94" s="11" t="str">
        <f>VLOOKUP(B94,N!C:E,3,FALSE)</f>
        <v>EU</v>
      </c>
      <c r="B94" s="11" t="str">
        <f t="shared" si="6"/>
        <v>FR</v>
      </c>
      <c r="C94" s="54" t="s">
        <v>262</v>
      </c>
      <c r="D94" s="1" t="s">
        <v>30</v>
      </c>
      <c r="E94" s="1">
        <v>2025</v>
      </c>
      <c r="M94" t="str">
        <f t="shared" si="7"/>
        <v>FRJ2H2025</v>
      </c>
      <c r="N94" s="18">
        <f t="shared" si="8"/>
        <v>1</v>
      </c>
    </row>
    <row r="95" spans="1:14">
      <c r="A95" s="11" t="str">
        <f>VLOOKUP(B95,N!C:E,3,FALSE)</f>
        <v>EU</v>
      </c>
      <c r="B95" s="11" t="str">
        <f t="shared" si="6"/>
        <v>FR</v>
      </c>
      <c r="C95" s="54" t="s">
        <v>262</v>
      </c>
      <c r="D95" s="1" t="s">
        <v>30</v>
      </c>
      <c r="E95" s="1">
        <v>2030</v>
      </c>
      <c r="M95" t="str">
        <f t="shared" si="7"/>
        <v>FRJ2H2030</v>
      </c>
      <c r="N95" s="18">
        <f t="shared" si="8"/>
        <v>1</v>
      </c>
    </row>
    <row r="96" spans="1:14">
      <c r="A96" s="11" t="str">
        <f>VLOOKUP(B96,N!C:E,3,FALSE)</f>
        <v>AFR</v>
      </c>
      <c r="B96" s="11" t="str">
        <f t="shared" si="6"/>
        <v>MA</v>
      </c>
      <c r="C96" s="54" t="s">
        <v>268</v>
      </c>
      <c r="D96" s="1" t="s">
        <v>30</v>
      </c>
      <c r="E96" s="1">
        <v>2025</v>
      </c>
      <c r="M96" t="str">
        <f t="shared" si="7"/>
        <v>MARH2025</v>
      </c>
      <c r="N96" s="18">
        <f t="shared" si="8"/>
        <v>1</v>
      </c>
    </row>
    <row r="97" spans="1:14">
      <c r="A97" s="11" t="str">
        <f>VLOOKUP(B97,N!C:E,3,FALSE)</f>
        <v>AFR</v>
      </c>
      <c r="B97" s="11" t="str">
        <f t="shared" si="6"/>
        <v>MA</v>
      </c>
      <c r="C97" s="54" t="s">
        <v>268</v>
      </c>
      <c r="D97" s="1" t="s">
        <v>30</v>
      </c>
      <c r="E97" s="1">
        <v>2030</v>
      </c>
      <c r="M97" t="str">
        <f t="shared" si="7"/>
        <v>MARH2030</v>
      </c>
      <c r="N97" s="18">
        <f t="shared" si="8"/>
        <v>1</v>
      </c>
    </row>
    <row r="98" spans="1:14">
      <c r="A98" s="11" t="str">
        <f>VLOOKUP(B98,N!C:E,3,FALSE)</f>
        <v>EU</v>
      </c>
      <c r="B98" s="11" t="str">
        <f t="shared" si="6"/>
        <v>PT</v>
      </c>
      <c r="C98" s="54" t="s">
        <v>272</v>
      </c>
      <c r="D98" s="1" t="s">
        <v>30</v>
      </c>
      <c r="E98" s="1">
        <v>2025</v>
      </c>
      <c r="M98" t="str">
        <f t="shared" si="7"/>
        <v>PT11H2025</v>
      </c>
      <c r="N98" s="18">
        <f t="shared" si="8"/>
        <v>1</v>
      </c>
    </row>
    <row r="99" spans="1:14">
      <c r="A99" s="11" t="str">
        <f>VLOOKUP(B99,N!C:E,3,FALSE)</f>
        <v>EU</v>
      </c>
      <c r="B99" s="11" t="str">
        <f t="shared" si="6"/>
        <v>PT</v>
      </c>
      <c r="C99" s="54" t="s">
        <v>272</v>
      </c>
      <c r="D99" s="1" t="s">
        <v>30</v>
      </c>
      <c r="E99" s="1">
        <v>2030</v>
      </c>
      <c r="M99" t="str">
        <f t="shared" si="7"/>
        <v>PT11H2030</v>
      </c>
      <c r="N99" s="18">
        <f t="shared" si="8"/>
        <v>1</v>
      </c>
    </row>
    <row r="100" spans="1:14">
      <c r="A100" s="11" t="str">
        <f>VLOOKUP(B100,N!C:E,3,FALSE)</f>
        <v>EU</v>
      </c>
      <c r="B100" s="11" t="str">
        <f t="shared" si="6"/>
        <v>PT</v>
      </c>
      <c r="C100" s="54" t="s">
        <v>278</v>
      </c>
      <c r="D100" s="1" t="s">
        <v>30</v>
      </c>
      <c r="E100" s="1">
        <v>2025</v>
      </c>
      <c r="M100" t="str">
        <f t="shared" si="7"/>
        <v>PT15H2025</v>
      </c>
      <c r="N100" s="18">
        <f t="shared" si="8"/>
        <v>1</v>
      </c>
    </row>
    <row r="101" spans="1:14">
      <c r="A101" s="11" t="str">
        <f>VLOOKUP(B101,N!C:E,3,FALSE)</f>
        <v>EU</v>
      </c>
      <c r="B101" s="11" t="str">
        <f t="shared" si="6"/>
        <v>PT</v>
      </c>
      <c r="C101" s="54" t="s">
        <v>278</v>
      </c>
      <c r="D101" s="1" t="s">
        <v>30</v>
      </c>
      <c r="E101" s="1">
        <v>2030</v>
      </c>
      <c r="M101" t="str">
        <f t="shared" si="7"/>
        <v>PT15H2030</v>
      </c>
      <c r="N101" s="18">
        <f t="shared" si="8"/>
        <v>1</v>
      </c>
    </row>
    <row r="102" spans="1:14">
      <c r="A102" s="11" t="str">
        <f>VLOOKUP(B102,N!C:E,3,FALSE)</f>
        <v>EU</v>
      </c>
      <c r="B102" s="11" t="str">
        <f t="shared" ref="B102:B105" si="9">MID(C102,1,2)</f>
        <v>PT</v>
      </c>
      <c r="C102" s="54" t="s">
        <v>281</v>
      </c>
      <c r="D102" s="1" t="s">
        <v>30</v>
      </c>
      <c r="E102" s="1">
        <v>2025</v>
      </c>
      <c r="M102" t="str">
        <f t="shared" si="7"/>
        <v>PT16H2025</v>
      </c>
      <c r="N102" s="18">
        <f t="shared" si="8"/>
        <v>1</v>
      </c>
    </row>
    <row r="103" spans="1:14">
      <c r="A103" s="11" t="str">
        <f>VLOOKUP(B103,N!C:E,3,FALSE)</f>
        <v>EU</v>
      </c>
      <c r="B103" s="11" t="str">
        <f t="shared" si="9"/>
        <v>PT</v>
      </c>
      <c r="C103" s="54" t="s">
        <v>281</v>
      </c>
      <c r="D103" s="1" t="s">
        <v>30</v>
      </c>
      <c r="E103" s="1">
        <v>2030</v>
      </c>
      <c r="M103" t="str">
        <f t="shared" si="7"/>
        <v>PT16H2030</v>
      </c>
      <c r="N103" s="18">
        <f t="shared" si="8"/>
        <v>1</v>
      </c>
    </row>
    <row r="104" spans="1:14">
      <c r="A104" s="11" t="str">
        <f>VLOOKUP(B104,N!C:E,3,FALSE)</f>
        <v>EU</v>
      </c>
      <c r="B104" s="11" t="str">
        <f t="shared" si="9"/>
        <v>PT</v>
      </c>
      <c r="C104" s="54" t="s">
        <v>137</v>
      </c>
      <c r="D104" s="1" t="s">
        <v>30</v>
      </c>
      <c r="E104" s="1">
        <v>2025</v>
      </c>
      <c r="M104" t="str">
        <f t="shared" si="7"/>
        <v>PT18H2025</v>
      </c>
      <c r="N104" s="18">
        <f t="shared" ref="N104:N105" si="10">COUNTIF(M:M,M104)</f>
        <v>1</v>
      </c>
    </row>
    <row r="105" spans="1:14">
      <c r="A105" s="11" t="str">
        <f>VLOOKUP(B105,N!C:E,3,FALSE)</f>
        <v>EU</v>
      </c>
      <c r="B105" s="11" t="str">
        <f t="shared" si="9"/>
        <v>PT</v>
      </c>
      <c r="C105" s="54" t="s">
        <v>137</v>
      </c>
      <c r="D105" s="1" t="s">
        <v>30</v>
      </c>
      <c r="E105" s="1">
        <v>2030</v>
      </c>
      <c r="M105" t="str">
        <f t="shared" si="7"/>
        <v>PT18H2030</v>
      </c>
      <c r="N105" s="18">
        <f t="shared" si="10"/>
        <v>1</v>
      </c>
    </row>
  </sheetData>
  <autoFilter ref="A7:K105"/>
  <sortState ref="A5:K104">
    <sortCondition ref="D5:D104"/>
    <sortCondition ref="C5:C104"/>
    <sortCondition ref="E5:E104"/>
  </sortState>
  <conditionalFormatting sqref="N8:N105">
    <cfRule type="cellIs" dxfId="13" priority="2" operator="notEqual">
      <formula>1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67"/>
  <sheetViews>
    <sheetView zoomScale="90" zoomScaleNormal="90" workbookViewId="0">
      <pane xSplit="6" ySplit="4" topLeftCell="G167" activePane="bottomRight" state="frozen"/>
      <selection pane="topRight" activeCell="H1" sqref="H1"/>
      <selection pane="bottomLeft" activeCell="A5" sqref="A5"/>
      <selection pane="bottomRight" activeCell="D5" sqref="D5:D167"/>
    </sheetView>
  </sheetViews>
  <sheetFormatPr defaultColWidth="8.84375" defaultRowHeight="14.6"/>
  <cols>
    <col min="1" max="1" width="4.61328125" style="1" customWidth="1"/>
    <col min="2" max="3" width="2.4609375" style="1" customWidth="1"/>
    <col min="4" max="4" width="13.15234375" customWidth="1"/>
    <col min="5" max="6" width="7" style="1" customWidth="1"/>
    <col min="7" max="7" width="4.3828125" style="1" customWidth="1"/>
    <col min="8" max="8" width="6.4609375" style="1" customWidth="1"/>
    <col min="9" max="9" width="6.69140625" customWidth="1"/>
    <col min="10" max="10" width="7.61328125" style="1" bestFit="1" customWidth="1"/>
    <col min="11" max="11" width="6.07421875" customWidth="1"/>
    <col min="12" max="12" width="5.3828125" customWidth="1"/>
    <col min="13" max="13" width="6.07421875" customWidth="1"/>
    <col min="14" max="16" width="6.23046875" customWidth="1"/>
    <col min="17" max="17" width="6" customWidth="1"/>
    <col min="18" max="18" width="5.53515625" customWidth="1"/>
    <col min="19" max="21" width="5.3828125" customWidth="1"/>
    <col min="22" max="22" width="5.3828125" style="1" customWidth="1"/>
    <col min="23" max="24" width="6" style="1" customWidth="1"/>
    <col min="25" max="25" width="5.3828125" customWidth="1"/>
    <col min="26" max="26" width="7.69140625" style="1" bestFit="1" customWidth="1"/>
    <col min="27" max="27" width="12" customWidth="1"/>
    <col min="28" max="28" width="13" customWidth="1"/>
  </cols>
  <sheetData>
    <row r="1" spans="1:35" s="103" customFormat="1" ht="36">
      <c r="A1" s="106"/>
      <c r="C1" s="104"/>
      <c r="D1" s="104"/>
      <c r="E1" s="107" t="s">
        <v>358</v>
      </c>
      <c r="F1" s="107" t="s">
        <v>359</v>
      </c>
      <c r="G1" s="106"/>
      <c r="H1" s="105"/>
      <c r="I1" s="105" t="s">
        <v>365</v>
      </c>
      <c r="J1" s="107" t="s">
        <v>373</v>
      </c>
      <c r="K1" s="107" t="s">
        <v>364</v>
      </c>
      <c r="L1" s="107"/>
      <c r="M1" s="107"/>
      <c r="V1" s="104"/>
      <c r="W1" s="104"/>
      <c r="X1" s="104"/>
      <c r="Y1" s="108" t="s">
        <v>360</v>
      </c>
      <c r="Z1" s="107" t="s">
        <v>361</v>
      </c>
      <c r="AA1" s="109" t="s">
        <v>362</v>
      </c>
      <c r="AB1" s="107" t="s">
        <v>363</v>
      </c>
      <c r="AC1" s="104"/>
      <c r="AD1" s="105" t="s">
        <v>366</v>
      </c>
      <c r="AE1" s="105" t="s">
        <v>327</v>
      </c>
    </row>
    <row r="2" spans="1:35" ht="25.75">
      <c r="A2" s="1">
        <f t="shared" ref="A2:M2" si="0">COUNTA(A5:A99)</f>
        <v>95</v>
      </c>
      <c r="B2" s="1">
        <f t="shared" si="0"/>
        <v>0</v>
      </c>
      <c r="C2" s="1">
        <f t="shared" si="0"/>
        <v>0</v>
      </c>
      <c r="D2" s="1">
        <f t="shared" si="0"/>
        <v>95</v>
      </c>
      <c r="E2" s="1">
        <f t="shared" si="0"/>
        <v>95</v>
      </c>
      <c r="F2" s="1">
        <f t="shared" si="0"/>
        <v>95</v>
      </c>
      <c r="G2" s="1">
        <f t="shared" si="0"/>
        <v>95</v>
      </c>
      <c r="H2" s="1">
        <f t="shared" si="0"/>
        <v>95</v>
      </c>
      <c r="I2" s="1">
        <f t="shared" si="0"/>
        <v>95</v>
      </c>
      <c r="J2" s="1">
        <f t="shared" si="0"/>
        <v>95</v>
      </c>
      <c r="K2" s="1">
        <f t="shared" si="0"/>
        <v>95</v>
      </c>
      <c r="L2" s="1">
        <f t="shared" si="0"/>
        <v>95</v>
      </c>
      <c r="M2" s="1">
        <f t="shared" si="0"/>
        <v>95</v>
      </c>
      <c r="N2" s="1">
        <f>AVERAGE(N5:N99)</f>
        <v>1</v>
      </c>
      <c r="O2" s="1">
        <f>AVERAGE(O5:O99)</f>
        <v>0.98105263157894729</v>
      </c>
      <c r="P2" s="1">
        <f>AVERAGE(P5:P99)</f>
        <v>0.98105263157894729</v>
      </c>
      <c r="Q2" s="1">
        <f>AVERAGE(Q5:Q99)</f>
        <v>1</v>
      </c>
      <c r="R2" s="1">
        <f>AVERAGE(R5:R99)</f>
        <v>0.9821052631578947</v>
      </c>
      <c r="V2" s="124">
        <f>MAX(V5:V958)</f>
        <v>1</v>
      </c>
      <c r="W2" s="223">
        <f>MIN(W5:W958)</f>
        <v>1</v>
      </c>
      <c r="X2" s="223">
        <f>MIN(X5:X958)</f>
        <v>1</v>
      </c>
      <c r="Z2"/>
      <c r="AA2" s="1"/>
      <c r="AD2" s="102" t="s">
        <v>353</v>
      </c>
      <c r="AE2" s="102" t="s">
        <v>354</v>
      </c>
    </row>
    <row r="3" spans="1:35" ht="43.75">
      <c r="A3" s="1" t="s">
        <v>416</v>
      </c>
      <c r="B3" s="1" t="s">
        <v>92</v>
      </c>
      <c r="C3" s="1" t="s">
        <v>92</v>
      </c>
      <c r="I3" s="36" t="s">
        <v>424</v>
      </c>
      <c r="J3" s="36" t="s">
        <v>425</v>
      </c>
      <c r="K3" s="36" t="s">
        <v>371</v>
      </c>
      <c r="L3" s="36" t="s">
        <v>422</v>
      </c>
      <c r="M3" s="36"/>
      <c r="N3" s="36" t="s">
        <v>370</v>
      </c>
      <c r="O3" s="36" t="s">
        <v>426</v>
      </c>
      <c r="P3" s="36" t="s">
        <v>93</v>
      </c>
      <c r="Q3" s="36" t="s">
        <v>375</v>
      </c>
      <c r="R3" s="36" t="s">
        <v>374</v>
      </c>
      <c r="V3" s="222" t="s">
        <v>55</v>
      </c>
      <c r="W3" s="222" t="s">
        <v>461</v>
      </c>
      <c r="X3" s="222" t="s">
        <v>462</v>
      </c>
      <c r="Y3" s="159" t="s">
        <v>463</v>
      </c>
      <c r="Z3"/>
    </row>
    <row r="4" spans="1:35" s="184" customFormat="1" ht="29.15" customHeight="1">
      <c r="A4" s="180" t="s">
        <v>28</v>
      </c>
      <c r="B4" s="180" t="s">
        <v>17</v>
      </c>
      <c r="C4" s="180" t="s">
        <v>18</v>
      </c>
      <c r="D4" s="181" t="s">
        <v>67</v>
      </c>
      <c r="E4" s="182" t="s">
        <v>2</v>
      </c>
      <c r="F4" s="182" t="s">
        <v>3</v>
      </c>
      <c r="G4" s="180" t="s">
        <v>59</v>
      </c>
      <c r="H4" s="183" t="s">
        <v>372</v>
      </c>
      <c r="I4" s="122" t="s">
        <v>4</v>
      </c>
      <c r="J4" s="122" t="s">
        <v>5</v>
      </c>
      <c r="K4" s="122" t="s">
        <v>369</v>
      </c>
      <c r="L4" s="122" t="s">
        <v>423</v>
      </c>
      <c r="M4" s="122" t="s">
        <v>378</v>
      </c>
      <c r="N4" s="122" t="s">
        <v>74</v>
      </c>
      <c r="O4" s="122" t="s">
        <v>11</v>
      </c>
      <c r="P4" s="122" t="s">
        <v>91</v>
      </c>
      <c r="Q4" s="122" t="s">
        <v>75</v>
      </c>
      <c r="R4" s="123" t="s">
        <v>76</v>
      </c>
      <c r="V4" s="175"/>
      <c r="W4" s="175"/>
      <c r="X4" s="175"/>
      <c r="Y4" s="159" t="s">
        <v>457</v>
      </c>
      <c r="AA4" s="175"/>
    </row>
    <row r="5" spans="1:35" ht="14.8" customHeight="1">
      <c r="A5" s="24">
        <f>COUNTA($D$5:D5)</f>
        <v>1</v>
      </c>
      <c r="B5" s="24"/>
      <c r="C5" s="24"/>
      <c r="D5" s="26" t="str">
        <f t="shared" ref="D5:D35" si="1">E5&amp;"_"&amp;F5</f>
        <v>DZ000_ES611</v>
      </c>
      <c r="E5" s="94" t="s">
        <v>292</v>
      </c>
      <c r="F5" s="94" t="s">
        <v>243</v>
      </c>
      <c r="G5" s="24" t="s">
        <v>24</v>
      </c>
      <c r="H5" s="94">
        <f>AE5</f>
        <v>12.6</v>
      </c>
      <c r="I5" s="94">
        <v>750</v>
      </c>
      <c r="J5" s="94">
        <v>200</v>
      </c>
      <c r="K5" s="1">
        <v>0</v>
      </c>
      <c r="L5" s="1">
        <v>0</v>
      </c>
      <c r="M5" s="1">
        <f t="shared" ref="M5:M36" si="2">COUNTIF(D:D,F5&amp;"_"&amp;E5)</f>
        <v>0</v>
      </c>
      <c r="N5" s="22">
        <v>1</v>
      </c>
      <c r="O5" s="22">
        <v>1</v>
      </c>
      <c r="P5" s="22">
        <v>1</v>
      </c>
      <c r="Q5" s="22">
        <v>1</v>
      </c>
      <c r="R5" s="22">
        <v>1</v>
      </c>
      <c r="T5" s="228" t="str">
        <f>VLOOKUP(E5,N!$B:$B,1,FALSE)</f>
        <v>DZ000</v>
      </c>
      <c r="U5" s="228" t="str">
        <f>VLOOKUP(F5,N!$B:$B,1,FALSE)</f>
        <v>ES611</v>
      </c>
      <c r="V5" s="1">
        <f t="shared" ref="V5:V36" si="3">COUNTIF(D:D,D5)</f>
        <v>1</v>
      </c>
      <c r="W5" s="49"/>
      <c r="X5" s="49">
        <f t="shared" ref="X5:X36" si="4">COUNTIF(E:E,F5)</f>
        <v>2</v>
      </c>
      <c r="Z5" s="94" t="s">
        <v>167</v>
      </c>
      <c r="AA5" s="94" t="s">
        <v>119</v>
      </c>
      <c r="AB5" s="94" t="s">
        <v>295</v>
      </c>
      <c r="AC5" s="94" t="s">
        <v>120</v>
      </c>
      <c r="AD5" s="94">
        <v>337.1</v>
      </c>
      <c r="AE5" s="110">
        <v>12.6</v>
      </c>
      <c r="AF5" s="96" t="s">
        <v>357</v>
      </c>
    </row>
    <row r="6" spans="1:35" ht="14.8" customHeight="1">
      <c r="A6" s="24">
        <f>COUNTA($D$5:D6)</f>
        <v>2</v>
      </c>
      <c r="B6" s="24"/>
      <c r="C6" s="24"/>
      <c r="D6" s="26" t="str">
        <f t="shared" si="1"/>
        <v>ES111_ES112</v>
      </c>
      <c r="E6" s="116" t="s">
        <v>138</v>
      </c>
      <c r="F6" s="116" t="s">
        <v>168</v>
      </c>
      <c r="G6" s="24" t="s">
        <v>24</v>
      </c>
      <c r="H6" s="112">
        <f t="shared" ref="H6:H15" si="5">ROUND(AE6,2)</f>
        <v>11.42</v>
      </c>
      <c r="I6" s="119">
        <v>23</v>
      </c>
      <c r="J6" s="12">
        <v>0</v>
      </c>
      <c r="K6" s="1">
        <v>0</v>
      </c>
      <c r="L6" s="1">
        <v>1</v>
      </c>
      <c r="M6" s="1">
        <f t="shared" si="2"/>
        <v>1</v>
      </c>
      <c r="N6" s="22">
        <v>1</v>
      </c>
      <c r="O6" s="22">
        <v>1</v>
      </c>
      <c r="P6" s="22">
        <v>1</v>
      </c>
      <c r="Q6" s="22">
        <v>1</v>
      </c>
      <c r="R6" s="22">
        <v>1</v>
      </c>
      <c r="T6" s="228" t="str">
        <f>VLOOKUP(E6,N!$B:$B,1,FALSE)</f>
        <v>ES111</v>
      </c>
      <c r="U6" s="228" t="str">
        <f>VLOOKUP(F6,N!$B:$B,1,FALSE)</f>
        <v>ES112</v>
      </c>
      <c r="V6" s="1">
        <f t="shared" si="3"/>
        <v>1</v>
      </c>
      <c r="W6" s="49">
        <f t="shared" ref="W6:W37" si="6">COUNTIF(F:F,E6)</f>
        <v>2</v>
      </c>
      <c r="X6" s="49">
        <f t="shared" si="4"/>
        <v>2</v>
      </c>
      <c r="Y6" s="88">
        <v>0</v>
      </c>
      <c r="Z6" s="88">
        <v>0</v>
      </c>
      <c r="AA6">
        <v>900</v>
      </c>
      <c r="AB6" s="1">
        <v>0</v>
      </c>
      <c r="AC6" s="1"/>
      <c r="AD6" s="85">
        <v>27.3969999999998</v>
      </c>
      <c r="AE6" s="98">
        <f t="shared" ref="AE6:AE15" si="7">AD6*10/24</f>
        <v>11.415416666666582</v>
      </c>
    </row>
    <row r="7" spans="1:35" ht="14.8" customHeight="1">
      <c r="A7" s="24">
        <f>COUNTA($D$5:D7)</f>
        <v>3</v>
      </c>
      <c r="B7" s="24"/>
      <c r="C7" s="24"/>
      <c r="D7" s="26" t="str">
        <f t="shared" si="1"/>
        <v>ES112_ES120</v>
      </c>
      <c r="E7" s="116" t="s">
        <v>168</v>
      </c>
      <c r="F7" s="116" t="s">
        <v>139</v>
      </c>
      <c r="G7" s="24" t="s">
        <v>24</v>
      </c>
      <c r="H7" s="112">
        <f t="shared" si="5"/>
        <v>11.42</v>
      </c>
      <c r="I7" s="64">
        <v>75.915835999999999</v>
      </c>
      <c r="J7" s="12">
        <v>0</v>
      </c>
      <c r="K7" s="1">
        <v>0</v>
      </c>
      <c r="L7" s="1">
        <v>1</v>
      </c>
      <c r="M7" s="1">
        <f t="shared" si="2"/>
        <v>1</v>
      </c>
      <c r="N7" s="22">
        <v>1</v>
      </c>
      <c r="O7" s="22">
        <v>1</v>
      </c>
      <c r="P7" s="22">
        <v>1</v>
      </c>
      <c r="Q7" s="22">
        <v>1</v>
      </c>
      <c r="R7" s="22">
        <v>1</v>
      </c>
      <c r="T7" s="228" t="str">
        <f>VLOOKUP(E7,N!$B:$B,1,FALSE)</f>
        <v>ES112</v>
      </c>
      <c r="U7" s="228" t="str">
        <f>VLOOKUP(F7,N!$B:$B,1,FALSE)</f>
        <v>ES120</v>
      </c>
      <c r="V7" s="1">
        <f t="shared" si="3"/>
        <v>1</v>
      </c>
      <c r="W7" s="49">
        <f t="shared" si="6"/>
        <v>2</v>
      </c>
      <c r="X7" s="49">
        <f t="shared" si="4"/>
        <v>3</v>
      </c>
      <c r="Y7" s="88">
        <v>0</v>
      </c>
      <c r="Z7" s="88">
        <v>0</v>
      </c>
      <c r="AA7">
        <v>900</v>
      </c>
      <c r="AB7" s="1">
        <v>0</v>
      </c>
      <c r="AC7" s="1"/>
      <c r="AD7" s="85">
        <v>27.3969999999998</v>
      </c>
      <c r="AE7" s="98">
        <f t="shared" si="7"/>
        <v>11.415416666666582</v>
      </c>
    </row>
    <row r="8" spans="1:35" ht="14.8" customHeight="1">
      <c r="A8" s="24">
        <f>COUNTA($D$5:D8)</f>
        <v>4</v>
      </c>
      <c r="B8" s="24"/>
      <c r="C8" s="24"/>
      <c r="D8" s="26" t="str">
        <f t="shared" si="1"/>
        <v>ES114_ES111</v>
      </c>
      <c r="E8" s="116" t="s">
        <v>172</v>
      </c>
      <c r="F8" s="116" t="s">
        <v>138</v>
      </c>
      <c r="G8" s="24" t="s">
        <v>24</v>
      </c>
      <c r="H8" s="112">
        <f t="shared" si="5"/>
        <v>11.42</v>
      </c>
      <c r="I8" s="64">
        <v>61.276376999999997</v>
      </c>
      <c r="J8" s="12">
        <v>0</v>
      </c>
      <c r="K8" s="1">
        <v>0</v>
      </c>
      <c r="L8" s="1">
        <v>1</v>
      </c>
      <c r="M8" s="1">
        <f t="shared" si="2"/>
        <v>1</v>
      </c>
      <c r="N8" s="22">
        <v>1</v>
      </c>
      <c r="O8" s="22">
        <v>1</v>
      </c>
      <c r="P8" s="22">
        <v>1</v>
      </c>
      <c r="Q8" s="22">
        <v>1</v>
      </c>
      <c r="R8" s="22">
        <v>1</v>
      </c>
      <c r="T8" s="228" t="str">
        <f>VLOOKUP(E8,N!$B:$B,1,FALSE)</f>
        <v>ES114</v>
      </c>
      <c r="U8" s="228" t="str">
        <f>VLOOKUP(F8,N!$B:$B,1,FALSE)</f>
        <v>ES111</v>
      </c>
      <c r="V8" s="1">
        <f t="shared" si="3"/>
        <v>1</v>
      </c>
      <c r="W8" s="49">
        <f t="shared" si="6"/>
        <v>3</v>
      </c>
      <c r="X8" s="49">
        <f t="shared" si="4"/>
        <v>2</v>
      </c>
      <c r="Y8" s="1">
        <v>0</v>
      </c>
      <c r="Z8" s="1">
        <v>236</v>
      </c>
      <c r="AA8">
        <v>900</v>
      </c>
      <c r="AB8" s="1">
        <v>100</v>
      </c>
      <c r="AC8" s="1"/>
      <c r="AD8" s="85">
        <v>27.3969999999998</v>
      </c>
      <c r="AE8" s="98">
        <f t="shared" si="7"/>
        <v>11.415416666666582</v>
      </c>
    </row>
    <row r="9" spans="1:35" ht="14.8" customHeight="1">
      <c r="A9" s="24">
        <f>COUNTA($D$5:D9)</f>
        <v>5</v>
      </c>
      <c r="B9" s="24"/>
      <c r="C9" s="24"/>
      <c r="D9" s="26" t="str">
        <f t="shared" si="1"/>
        <v>ES114_ES113</v>
      </c>
      <c r="E9" s="116" t="s">
        <v>172</v>
      </c>
      <c r="F9" s="116" t="s">
        <v>170</v>
      </c>
      <c r="G9" s="24" t="s">
        <v>24</v>
      </c>
      <c r="H9" s="112">
        <f t="shared" si="5"/>
        <v>11.42</v>
      </c>
      <c r="I9" s="64">
        <v>45.702047</v>
      </c>
      <c r="J9" s="12">
        <v>0</v>
      </c>
      <c r="K9" s="1">
        <v>0</v>
      </c>
      <c r="L9" s="1">
        <v>1</v>
      </c>
      <c r="M9" s="1">
        <f t="shared" si="2"/>
        <v>1</v>
      </c>
      <c r="N9" s="22">
        <v>1</v>
      </c>
      <c r="O9" s="22">
        <v>1</v>
      </c>
      <c r="P9" s="22">
        <v>1</v>
      </c>
      <c r="Q9" s="22">
        <v>1</v>
      </c>
      <c r="R9" s="22">
        <v>1</v>
      </c>
      <c r="T9" s="228" t="str">
        <f>VLOOKUP(E9,N!$B:$B,1,FALSE)</f>
        <v>ES114</v>
      </c>
      <c r="U9" s="228" t="str">
        <f>VLOOKUP(F9,N!$B:$B,1,FALSE)</f>
        <v>ES113</v>
      </c>
      <c r="V9" s="1">
        <f t="shared" si="3"/>
        <v>1</v>
      </c>
      <c r="W9" s="49">
        <f t="shared" si="6"/>
        <v>3</v>
      </c>
      <c r="X9" s="49">
        <f t="shared" si="4"/>
        <v>1</v>
      </c>
      <c r="Y9" s="88">
        <v>0</v>
      </c>
      <c r="Z9" s="88">
        <v>0</v>
      </c>
      <c r="AA9">
        <v>900</v>
      </c>
      <c r="AB9" s="1">
        <v>0</v>
      </c>
      <c r="AC9" s="1"/>
      <c r="AD9" s="85">
        <v>27.3969999999998</v>
      </c>
      <c r="AE9" s="98">
        <f t="shared" si="7"/>
        <v>11.415416666666582</v>
      </c>
    </row>
    <row r="10" spans="1:35" ht="14.8" customHeight="1">
      <c r="A10" s="24">
        <f>COUNTA($D$5:D10)</f>
        <v>6</v>
      </c>
      <c r="B10" s="24"/>
      <c r="C10" s="24"/>
      <c r="D10" s="26" t="str">
        <f t="shared" si="1"/>
        <v>ES120_ES413</v>
      </c>
      <c r="E10" s="116" t="s">
        <v>139</v>
      </c>
      <c r="F10" s="116" t="s">
        <v>200</v>
      </c>
      <c r="G10" s="24" t="s">
        <v>24</v>
      </c>
      <c r="H10" s="112">
        <f t="shared" si="5"/>
        <v>11.42</v>
      </c>
      <c r="I10" s="64">
        <v>73.860180999999997</v>
      </c>
      <c r="J10" s="12">
        <v>0</v>
      </c>
      <c r="K10" s="1">
        <v>0</v>
      </c>
      <c r="L10" s="1">
        <v>1</v>
      </c>
      <c r="M10" s="1">
        <f t="shared" si="2"/>
        <v>1</v>
      </c>
      <c r="N10" s="22">
        <v>1</v>
      </c>
      <c r="O10" s="22">
        <v>1</v>
      </c>
      <c r="P10" s="22">
        <v>1</v>
      </c>
      <c r="Q10" s="22">
        <v>1</v>
      </c>
      <c r="R10" s="22">
        <v>1</v>
      </c>
      <c r="T10" s="228" t="str">
        <f>VLOOKUP(E10,N!$B:$B,1,FALSE)</f>
        <v>ES120</v>
      </c>
      <c r="U10" s="228" t="str">
        <f>VLOOKUP(F10,N!$B:$B,1,FALSE)</f>
        <v>ES413</v>
      </c>
      <c r="V10" s="1">
        <f t="shared" si="3"/>
        <v>1</v>
      </c>
      <c r="W10" s="49">
        <f t="shared" si="6"/>
        <v>3</v>
      </c>
      <c r="X10" s="49">
        <f t="shared" si="4"/>
        <v>2</v>
      </c>
      <c r="Y10" s="88">
        <v>0</v>
      </c>
      <c r="Z10" s="88">
        <v>0</v>
      </c>
      <c r="AA10">
        <v>900</v>
      </c>
      <c r="AB10" s="1">
        <v>0</v>
      </c>
      <c r="AC10" s="1"/>
      <c r="AD10" s="85">
        <v>27.3969999999998</v>
      </c>
      <c r="AE10" s="98">
        <f t="shared" si="7"/>
        <v>11.415416666666582</v>
      </c>
    </row>
    <row r="11" spans="1:35" ht="14.8" customHeight="1">
      <c r="A11" s="24">
        <f>COUNTA($D$5:D11)</f>
        <v>7</v>
      </c>
      <c r="B11" s="24"/>
      <c r="C11" s="24"/>
      <c r="D11" s="26" t="str">
        <f t="shared" si="1"/>
        <v>ES130_ES120</v>
      </c>
      <c r="E11" s="116" t="s">
        <v>175</v>
      </c>
      <c r="F11" s="116" t="s">
        <v>139</v>
      </c>
      <c r="G11" s="24" t="s">
        <v>24</v>
      </c>
      <c r="H11" s="112">
        <f t="shared" si="5"/>
        <v>11.42</v>
      </c>
      <c r="I11" s="64">
        <v>153.42497800000001</v>
      </c>
      <c r="J11" s="12">
        <v>0</v>
      </c>
      <c r="K11" s="1">
        <v>0</v>
      </c>
      <c r="L11" s="1">
        <v>1</v>
      </c>
      <c r="M11" s="1">
        <f t="shared" si="2"/>
        <v>1</v>
      </c>
      <c r="N11" s="22">
        <v>1</v>
      </c>
      <c r="O11" s="22">
        <v>1</v>
      </c>
      <c r="P11" s="22">
        <v>1</v>
      </c>
      <c r="Q11" s="22">
        <v>1</v>
      </c>
      <c r="R11" s="22">
        <v>1</v>
      </c>
      <c r="T11" s="228" t="str">
        <f>VLOOKUP(E11,N!$B:$B,1,FALSE)</f>
        <v>ES130</v>
      </c>
      <c r="U11" s="228" t="str">
        <f>VLOOKUP(F11,N!$B:$B,1,FALSE)</f>
        <v>ES120</v>
      </c>
      <c r="V11" s="1">
        <f t="shared" si="3"/>
        <v>1</v>
      </c>
      <c r="W11" s="49">
        <f t="shared" si="6"/>
        <v>2</v>
      </c>
      <c r="X11" s="49">
        <f t="shared" si="4"/>
        <v>3</v>
      </c>
      <c r="Y11" s="88">
        <v>0</v>
      </c>
      <c r="Z11" s="88">
        <v>0</v>
      </c>
      <c r="AA11">
        <v>900</v>
      </c>
      <c r="AB11" s="1">
        <v>0</v>
      </c>
      <c r="AC11" s="1"/>
      <c r="AD11" s="85">
        <v>27.3969999999998</v>
      </c>
      <c r="AE11" s="98">
        <f t="shared" si="7"/>
        <v>11.415416666666582</v>
      </c>
    </row>
    <row r="12" spans="1:35">
      <c r="A12" s="24">
        <f>COUNTA($D$5:D12)</f>
        <v>8</v>
      </c>
      <c r="B12" s="24"/>
      <c r="C12" s="24"/>
      <c r="D12" s="26" t="str">
        <f t="shared" si="1"/>
        <v>ES212_FRI15</v>
      </c>
      <c r="E12" s="116" t="s">
        <v>179</v>
      </c>
      <c r="F12" s="116" t="s">
        <v>257</v>
      </c>
      <c r="G12" s="24" t="s">
        <v>24</v>
      </c>
      <c r="H12" s="112">
        <f t="shared" si="5"/>
        <v>2.2000000000000002</v>
      </c>
      <c r="I12" s="64">
        <v>26.128634000000002</v>
      </c>
      <c r="J12" s="12">
        <v>0</v>
      </c>
      <c r="K12" s="49">
        <v>1</v>
      </c>
      <c r="L12" s="1">
        <v>1</v>
      </c>
      <c r="M12" s="1">
        <f t="shared" si="2"/>
        <v>1</v>
      </c>
      <c r="N12" s="22">
        <v>1</v>
      </c>
      <c r="O12" s="22">
        <v>1</v>
      </c>
      <c r="P12" s="22">
        <v>1</v>
      </c>
      <c r="Q12" s="22">
        <v>1</v>
      </c>
      <c r="R12" s="22">
        <v>1</v>
      </c>
      <c r="T12" s="228" t="str">
        <f>VLOOKUP(E12,N!$B:$B,1,FALSE)</f>
        <v>ES212</v>
      </c>
      <c r="U12" s="228" t="str">
        <f>VLOOKUP(F12,N!$B:$B,1,FALSE)</f>
        <v>FRI15</v>
      </c>
      <c r="V12" s="1">
        <f t="shared" si="3"/>
        <v>1</v>
      </c>
      <c r="W12" s="49">
        <f t="shared" si="6"/>
        <v>2</v>
      </c>
      <c r="X12" s="49">
        <f t="shared" si="4"/>
        <v>2</v>
      </c>
      <c r="Y12" s="88">
        <v>0</v>
      </c>
      <c r="Z12" s="88">
        <v>0</v>
      </c>
      <c r="AA12">
        <v>900</v>
      </c>
      <c r="AB12" s="1">
        <v>0</v>
      </c>
      <c r="AC12" s="1"/>
      <c r="AD12" s="99">
        <v>5.2785466640812304</v>
      </c>
      <c r="AE12" s="98">
        <f t="shared" si="7"/>
        <v>2.1993944433671793</v>
      </c>
      <c r="AH12" s="101" t="s">
        <v>140</v>
      </c>
    </row>
    <row r="13" spans="1:35" ht="14.8" customHeight="1">
      <c r="A13" s="24">
        <f>COUNTA($D$5:D13)</f>
        <v>9</v>
      </c>
      <c r="B13" s="24"/>
      <c r="C13" s="24"/>
      <c r="D13" s="26" t="str">
        <f t="shared" si="1"/>
        <v>ES220_ES212</v>
      </c>
      <c r="E13" s="115" t="s">
        <v>178</v>
      </c>
      <c r="F13" s="115" t="s">
        <v>179</v>
      </c>
      <c r="G13" s="24" t="s">
        <v>24</v>
      </c>
      <c r="H13" s="112">
        <f t="shared" si="5"/>
        <v>11.42</v>
      </c>
      <c r="I13" s="64">
        <v>16.309249000000001</v>
      </c>
      <c r="J13" s="12">
        <v>0</v>
      </c>
      <c r="K13" s="1">
        <v>0</v>
      </c>
      <c r="L13" s="1">
        <v>1</v>
      </c>
      <c r="M13" s="1">
        <f t="shared" si="2"/>
        <v>1</v>
      </c>
      <c r="N13" s="22">
        <v>1</v>
      </c>
      <c r="O13" s="22">
        <v>1</v>
      </c>
      <c r="P13" s="22">
        <v>1</v>
      </c>
      <c r="Q13" s="22">
        <v>1</v>
      </c>
      <c r="R13" s="22">
        <v>1</v>
      </c>
      <c r="T13" s="228" t="str">
        <f>VLOOKUP(E13,N!$B:$B,1,FALSE)</f>
        <v>ES220</v>
      </c>
      <c r="U13" s="228" t="str">
        <f>VLOOKUP(F13,N!$B:$B,1,FALSE)</f>
        <v>ES212</v>
      </c>
      <c r="V13" s="1">
        <f t="shared" si="3"/>
        <v>1</v>
      </c>
      <c r="W13" s="49">
        <f t="shared" si="6"/>
        <v>4</v>
      </c>
      <c r="X13" s="49">
        <f t="shared" si="4"/>
        <v>2</v>
      </c>
      <c r="Y13" s="1">
        <v>0</v>
      </c>
      <c r="Z13" s="1">
        <v>1500</v>
      </c>
      <c r="AA13">
        <v>900</v>
      </c>
      <c r="AB13" s="1">
        <v>100</v>
      </c>
      <c r="AC13" s="1"/>
      <c r="AD13" s="85">
        <v>27.3969999999998</v>
      </c>
      <c r="AE13" s="98">
        <f t="shared" si="7"/>
        <v>11.415416666666582</v>
      </c>
      <c r="AF13" s="101" t="s">
        <v>367</v>
      </c>
      <c r="AG13" s="101" t="s">
        <v>178</v>
      </c>
      <c r="AI13" s="101" t="s">
        <v>181</v>
      </c>
    </row>
    <row r="14" spans="1:35">
      <c r="A14" s="24">
        <f>COUNTA($D$5:D14)</f>
        <v>10</v>
      </c>
      <c r="B14" s="24"/>
      <c r="C14" s="24"/>
      <c r="D14" s="26" t="str">
        <f t="shared" si="1"/>
        <v>ES220_ES230</v>
      </c>
      <c r="E14" s="115" t="s">
        <v>178</v>
      </c>
      <c r="F14" s="115" t="s">
        <v>181</v>
      </c>
      <c r="G14" s="24" t="s">
        <v>24</v>
      </c>
      <c r="H14" s="112">
        <f t="shared" si="5"/>
        <v>11.42</v>
      </c>
      <c r="I14" s="64">
        <v>14.836126999999999</v>
      </c>
      <c r="J14" s="12">
        <v>0</v>
      </c>
      <c r="K14" s="1">
        <v>0</v>
      </c>
      <c r="L14" s="1">
        <v>1</v>
      </c>
      <c r="M14" s="1">
        <f t="shared" si="2"/>
        <v>1</v>
      </c>
      <c r="N14" s="22">
        <v>1</v>
      </c>
      <c r="O14" s="22">
        <v>1</v>
      </c>
      <c r="P14" s="22">
        <v>1</v>
      </c>
      <c r="Q14" s="22">
        <v>1</v>
      </c>
      <c r="R14" s="22">
        <v>1</v>
      </c>
      <c r="T14" s="228" t="str">
        <f>VLOOKUP(E14,N!$B:$B,1,FALSE)</f>
        <v>ES220</v>
      </c>
      <c r="U14" s="228" t="str">
        <f>VLOOKUP(F14,N!$B:$B,1,FALSE)</f>
        <v>ES230</v>
      </c>
      <c r="V14" s="1">
        <f t="shared" si="3"/>
        <v>1</v>
      </c>
      <c r="W14" s="49">
        <f t="shared" si="6"/>
        <v>4</v>
      </c>
      <c r="X14" s="49">
        <f t="shared" si="4"/>
        <v>4</v>
      </c>
      <c r="Y14" s="1">
        <v>0</v>
      </c>
      <c r="Z14" s="1">
        <v>2487.5</v>
      </c>
      <c r="AA14">
        <v>900</v>
      </c>
      <c r="AB14" s="1">
        <v>100</v>
      </c>
      <c r="AC14" s="1"/>
      <c r="AD14" s="85">
        <v>27.3969999999998</v>
      </c>
      <c r="AE14" s="98">
        <f t="shared" si="7"/>
        <v>11.415416666666582</v>
      </c>
      <c r="AF14" s="101" t="s">
        <v>367</v>
      </c>
      <c r="AG14" s="101" t="s">
        <v>178</v>
      </c>
    </row>
    <row r="15" spans="1:35" ht="14.8" customHeight="1">
      <c r="A15" s="24">
        <f>COUNTA($D$5:D15)</f>
        <v>11</v>
      </c>
      <c r="B15" s="24"/>
      <c r="C15" s="24"/>
      <c r="D15" s="26" t="str">
        <f t="shared" si="1"/>
        <v>ES220_ES412</v>
      </c>
      <c r="E15" s="115" t="s">
        <v>178</v>
      </c>
      <c r="F15" s="115" t="s">
        <v>198</v>
      </c>
      <c r="G15" s="24" t="s">
        <v>24</v>
      </c>
      <c r="H15" s="112">
        <f t="shared" si="5"/>
        <v>11.42</v>
      </c>
      <c r="I15" s="64">
        <v>4.4645349999999997</v>
      </c>
      <c r="J15" s="12">
        <v>0</v>
      </c>
      <c r="K15" s="1">
        <v>0</v>
      </c>
      <c r="L15" s="1">
        <v>1</v>
      </c>
      <c r="M15" s="1">
        <f t="shared" si="2"/>
        <v>1</v>
      </c>
      <c r="N15" s="22">
        <v>1</v>
      </c>
      <c r="O15" s="22">
        <v>1</v>
      </c>
      <c r="P15" s="22">
        <v>1</v>
      </c>
      <c r="Q15" s="22">
        <v>1</v>
      </c>
      <c r="R15" s="22">
        <v>1</v>
      </c>
      <c r="T15" s="228" t="str">
        <f>VLOOKUP(E15,N!$B:$B,1,FALSE)</f>
        <v>ES220</v>
      </c>
      <c r="U15" s="228" t="str">
        <f>VLOOKUP(F15,N!$B:$B,1,FALSE)</f>
        <v>ES412</v>
      </c>
      <c r="V15" s="1">
        <f t="shared" si="3"/>
        <v>1</v>
      </c>
      <c r="W15" s="49">
        <f t="shared" si="6"/>
        <v>4</v>
      </c>
      <c r="X15" s="49">
        <f t="shared" si="4"/>
        <v>7</v>
      </c>
      <c r="Y15" s="88">
        <v>0</v>
      </c>
      <c r="Z15" s="88">
        <v>0</v>
      </c>
      <c r="AA15">
        <v>900</v>
      </c>
      <c r="AB15" s="1">
        <v>0</v>
      </c>
      <c r="AC15" s="1"/>
      <c r="AD15" s="85">
        <v>27.3969999999998</v>
      </c>
      <c r="AE15" s="98">
        <f t="shared" si="7"/>
        <v>11.415416666666582</v>
      </c>
      <c r="AF15" s="101" t="s">
        <v>367</v>
      </c>
      <c r="AG15" s="101" t="s">
        <v>178</v>
      </c>
    </row>
    <row r="16" spans="1:35" ht="14.8" customHeight="1">
      <c r="A16" s="24">
        <f>COUNTA($D$5:D16)</f>
        <v>12</v>
      </c>
      <c r="B16" s="24"/>
      <c r="C16" s="24"/>
      <c r="D16" s="26" t="str">
        <f t="shared" si="1"/>
        <v>ES220_FRI15</v>
      </c>
      <c r="E16" s="95" t="s">
        <v>178</v>
      </c>
      <c r="F16" s="95" t="s">
        <v>257</v>
      </c>
      <c r="G16" s="24" t="s">
        <v>24</v>
      </c>
      <c r="H16" s="94">
        <f>AE16</f>
        <v>8.4</v>
      </c>
      <c r="I16" s="64">
        <v>51.809354999999996</v>
      </c>
      <c r="J16" s="12">
        <v>0</v>
      </c>
      <c r="K16" s="49">
        <v>1</v>
      </c>
      <c r="L16" s="1">
        <v>1</v>
      </c>
      <c r="M16" s="1">
        <f t="shared" si="2"/>
        <v>1</v>
      </c>
      <c r="N16" s="22">
        <v>1</v>
      </c>
      <c r="O16" s="22">
        <v>1</v>
      </c>
      <c r="P16" s="22">
        <v>1</v>
      </c>
      <c r="Q16" s="22">
        <v>1</v>
      </c>
      <c r="R16" s="22">
        <v>1</v>
      </c>
      <c r="T16" s="228" t="str">
        <f>VLOOKUP(E16,N!$B:$B,1,FALSE)</f>
        <v>ES220</v>
      </c>
      <c r="U16" s="228" t="str">
        <f>VLOOKUP(F16,N!$B:$B,1,FALSE)</f>
        <v>FRI15</v>
      </c>
      <c r="V16" s="1">
        <f t="shared" si="3"/>
        <v>1</v>
      </c>
      <c r="W16" s="49">
        <f t="shared" si="6"/>
        <v>4</v>
      </c>
      <c r="X16" s="49">
        <f t="shared" si="4"/>
        <v>2</v>
      </c>
      <c r="Z16" s="94" t="s">
        <v>119</v>
      </c>
      <c r="AA16" s="94" t="s">
        <v>117</v>
      </c>
      <c r="AB16" s="94" t="s">
        <v>120</v>
      </c>
      <c r="AC16" s="94" t="s">
        <v>355</v>
      </c>
      <c r="AD16" s="94">
        <v>224.4</v>
      </c>
      <c r="AE16" s="110">
        <v>8.4</v>
      </c>
      <c r="AF16" s="87"/>
    </row>
    <row r="17" spans="1:33" ht="14.8" customHeight="1">
      <c r="A17" s="24">
        <f>COUNTA($D$5:D17)</f>
        <v>13</v>
      </c>
      <c r="B17" s="24"/>
      <c r="C17" s="24"/>
      <c r="D17" s="26" t="str">
        <f t="shared" si="1"/>
        <v>ES230_ES220</v>
      </c>
      <c r="E17" s="115" t="s">
        <v>181</v>
      </c>
      <c r="F17" s="115" t="s">
        <v>178</v>
      </c>
      <c r="G17" s="24" t="s">
        <v>24</v>
      </c>
      <c r="H17" s="117">
        <v>11.42</v>
      </c>
      <c r="I17" s="119">
        <v>21</v>
      </c>
      <c r="J17" s="100">
        <v>0</v>
      </c>
      <c r="K17" s="13">
        <v>0</v>
      </c>
      <c r="L17" s="1">
        <v>1</v>
      </c>
      <c r="M17" s="1">
        <f t="shared" si="2"/>
        <v>1</v>
      </c>
      <c r="N17" s="13">
        <v>1</v>
      </c>
      <c r="O17" s="13">
        <v>1</v>
      </c>
      <c r="P17" s="13">
        <v>1</v>
      </c>
      <c r="Q17" s="13">
        <v>1</v>
      </c>
      <c r="R17" s="13">
        <v>1</v>
      </c>
      <c r="S17" s="8"/>
      <c r="T17" s="228" t="str">
        <f>VLOOKUP(E17,N!$B:$B,1,FALSE)</f>
        <v>ES230</v>
      </c>
      <c r="U17" s="228" t="str">
        <f>VLOOKUP(F17,N!$B:$B,1,FALSE)</f>
        <v>ES220</v>
      </c>
      <c r="V17" s="1">
        <f t="shared" si="3"/>
        <v>1</v>
      </c>
      <c r="W17" s="49">
        <f t="shared" si="6"/>
        <v>4</v>
      </c>
      <c r="X17" s="49">
        <f t="shared" si="4"/>
        <v>4</v>
      </c>
      <c r="Z17" s="94"/>
      <c r="AA17" s="94"/>
      <c r="AB17" s="94"/>
      <c r="AC17" s="94"/>
      <c r="AD17" s="99">
        <v>27.3969999999998</v>
      </c>
      <c r="AE17" s="118">
        <f t="shared" ref="AE17:AE48" si="8">AD17*10/24</f>
        <v>11.415416666666582</v>
      </c>
      <c r="AF17" s="113" t="s">
        <v>367</v>
      </c>
      <c r="AG17" s="113" t="s">
        <v>178</v>
      </c>
    </row>
    <row r="18" spans="1:33" ht="14.8" customHeight="1">
      <c r="A18" s="24">
        <f>COUNTA($D$5:D18)</f>
        <v>14</v>
      </c>
      <c r="B18" s="24"/>
      <c r="C18" s="24"/>
      <c r="D18" s="26" t="str">
        <f t="shared" si="1"/>
        <v>ES230_ES243</v>
      </c>
      <c r="E18" s="116" t="s">
        <v>181</v>
      </c>
      <c r="F18" s="116" t="s">
        <v>191</v>
      </c>
      <c r="G18" s="24" t="s">
        <v>24</v>
      </c>
      <c r="H18" s="112">
        <f t="shared" ref="H18:H67" si="9">ROUND(AE18,2)</f>
        <v>11.42</v>
      </c>
      <c r="I18" s="64">
        <v>87.053522999999998</v>
      </c>
      <c r="J18" s="12">
        <v>0</v>
      </c>
      <c r="K18" s="1">
        <v>0</v>
      </c>
      <c r="L18" s="1">
        <v>1</v>
      </c>
      <c r="M18" s="1">
        <f t="shared" si="2"/>
        <v>1</v>
      </c>
      <c r="N18" s="22">
        <v>1</v>
      </c>
      <c r="O18" s="22">
        <v>1</v>
      </c>
      <c r="P18" s="22">
        <v>1</v>
      </c>
      <c r="Q18" s="22">
        <v>1</v>
      </c>
      <c r="R18" s="22">
        <v>1</v>
      </c>
      <c r="T18" s="228" t="str">
        <f>VLOOKUP(E18,N!$B:$B,1,FALSE)</f>
        <v>ES230</v>
      </c>
      <c r="U18" s="228" t="str">
        <f>VLOOKUP(F18,N!$B:$B,1,FALSE)</f>
        <v>ES243</v>
      </c>
      <c r="V18" s="1">
        <f t="shared" si="3"/>
        <v>1</v>
      </c>
      <c r="W18" s="49">
        <f t="shared" si="6"/>
        <v>4</v>
      </c>
      <c r="X18" s="49">
        <f t="shared" si="4"/>
        <v>5</v>
      </c>
      <c r="Y18" s="1">
        <v>0</v>
      </c>
      <c r="Z18" s="1">
        <v>360</v>
      </c>
      <c r="AA18">
        <v>900</v>
      </c>
      <c r="AB18" s="1">
        <v>100</v>
      </c>
      <c r="AC18" s="1"/>
      <c r="AD18" s="85">
        <v>27.3969999999998</v>
      </c>
      <c r="AE18" s="98">
        <f t="shared" si="8"/>
        <v>11.415416666666582</v>
      </c>
    </row>
    <row r="19" spans="1:33" ht="14.8" customHeight="1">
      <c r="A19" s="24">
        <f>COUNTA($D$5:D19)</f>
        <v>15</v>
      </c>
      <c r="B19" s="24"/>
      <c r="C19" s="24"/>
      <c r="D19" s="26" t="str">
        <f t="shared" si="1"/>
        <v>ES230_ES417</v>
      </c>
      <c r="E19" s="116" t="s">
        <v>181</v>
      </c>
      <c r="F19" s="116" t="s">
        <v>207</v>
      </c>
      <c r="G19" s="24" t="s">
        <v>24</v>
      </c>
      <c r="H19" s="112">
        <f t="shared" si="9"/>
        <v>11.42</v>
      </c>
      <c r="I19" s="64">
        <v>112.86694</v>
      </c>
      <c r="J19" s="12">
        <v>0</v>
      </c>
      <c r="K19" s="1">
        <v>0</v>
      </c>
      <c r="L19" s="1">
        <v>1</v>
      </c>
      <c r="M19" s="1">
        <f t="shared" si="2"/>
        <v>1</v>
      </c>
      <c r="N19" s="22">
        <v>1</v>
      </c>
      <c r="O19" s="22">
        <v>1</v>
      </c>
      <c r="P19" s="22">
        <v>1</v>
      </c>
      <c r="Q19" s="22">
        <v>1</v>
      </c>
      <c r="R19" s="22">
        <v>1</v>
      </c>
      <c r="T19" s="228" t="str">
        <f>VLOOKUP(E19,N!$B:$B,1,FALSE)</f>
        <v>ES230</v>
      </c>
      <c r="U19" s="228" t="str">
        <f>VLOOKUP(F19,N!$B:$B,1,FALSE)</f>
        <v>ES417</v>
      </c>
      <c r="V19" s="1">
        <f t="shared" si="3"/>
        <v>1</v>
      </c>
      <c r="W19" s="49">
        <f t="shared" si="6"/>
        <v>4</v>
      </c>
      <c r="X19" s="49">
        <f t="shared" si="4"/>
        <v>3</v>
      </c>
      <c r="Y19" s="1">
        <v>0</v>
      </c>
      <c r="Z19" s="1">
        <v>240</v>
      </c>
      <c r="AA19">
        <v>900</v>
      </c>
      <c r="AB19" s="1">
        <v>100</v>
      </c>
      <c r="AC19" s="1"/>
      <c r="AD19" s="85">
        <v>27.3969999999998</v>
      </c>
      <c r="AE19" s="98">
        <f t="shared" si="8"/>
        <v>11.415416666666582</v>
      </c>
    </row>
    <row r="20" spans="1:33" ht="14.8" customHeight="1">
      <c r="A20" s="24">
        <f>COUNTA($D$5:D20)</f>
        <v>16</v>
      </c>
      <c r="B20" s="24"/>
      <c r="C20" s="24"/>
      <c r="D20" s="26" t="str">
        <f t="shared" si="1"/>
        <v>ES241_ES243</v>
      </c>
      <c r="E20" s="116" t="s">
        <v>186</v>
      </c>
      <c r="F20" s="116" t="s">
        <v>191</v>
      </c>
      <c r="G20" s="24" t="s">
        <v>24</v>
      </c>
      <c r="H20" s="112">
        <f t="shared" si="9"/>
        <v>11.42</v>
      </c>
      <c r="I20" s="120">
        <v>72</v>
      </c>
      <c r="J20" s="12">
        <v>0</v>
      </c>
      <c r="K20" s="1">
        <v>0</v>
      </c>
      <c r="L20" s="1">
        <v>1</v>
      </c>
      <c r="M20" s="1">
        <f t="shared" si="2"/>
        <v>1</v>
      </c>
      <c r="N20" s="22">
        <v>1</v>
      </c>
      <c r="O20" s="22">
        <v>1</v>
      </c>
      <c r="P20" s="22">
        <v>1</v>
      </c>
      <c r="Q20" s="22">
        <v>1</v>
      </c>
      <c r="R20" s="22">
        <v>1</v>
      </c>
      <c r="T20" s="228" t="str">
        <f>VLOOKUP(E20,N!$B:$B,1,FALSE)</f>
        <v>ES241</v>
      </c>
      <c r="U20" s="228" t="str">
        <f>VLOOKUP(F20,N!$B:$B,1,FALSE)</f>
        <v>ES243</v>
      </c>
      <c r="V20" s="1">
        <f t="shared" si="3"/>
        <v>1</v>
      </c>
      <c r="W20" s="49">
        <f t="shared" si="6"/>
        <v>3</v>
      </c>
      <c r="X20" s="49">
        <f t="shared" si="4"/>
        <v>5</v>
      </c>
      <c r="Y20" s="88">
        <v>0</v>
      </c>
      <c r="Z20" s="88">
        <v>0</v>
      </c>
      <c r="AA20">
        <v>900</v>
      </c>
      <c r="AB20" s="1">
        <v>0</v>
      </c>
      <c r="AC20" s="1"/>
      <c r="AD20" s="85">
        <v>27.3969999999998</v>
      </c>
      <c r="AE20" s="98">
        <f t="shared" si="8"/>
        <v>11.415416666666582</v>
      </c>
    </row>
    <row r="21" spans="1:33" ht="14.8" customHeight="1">
      <c r="A21" s="24">
        <f>COUNTA($D$5:D21)</f>
        <v>17</v>
      </c>
      <c r="B21" s="24"/>
      <c r="C21" s="24"/>
      <c r="D21" s="26" t="str">
        <f t="shared" si="1"/>
        <v>ES241_ES513</v>
      </c>
      <c r="E21" s="116" t="s">
        <v>186</v>
      </c>
      <c r="F21" s="116" t="s">
        <v>230</v>
      </c>
      <c r="G21" s="24" t="s">
        <v>24</v>
      </c>
      <c r="H21" s="112">
        <f t="shared" si="9"/>
        <v>11.42</v>
      </c>
      <c r="I21" s="64">
        <v>86.435854000000006</v>
      </c>
      <c r="J21" s="12">
        <v>0</v>
      </c>
      <c r="K21" s="1">
        <v>0</v>
      </c>
      <c r="L21" s="1">
        <v>1</v>
      </c>
      <c r="M21" s="1">
        <f t="shared" si="2"/>
        <v>1</v>
      </c>
      <c r="N21" s="22">
        <v>1</v>
      </c>
      <c r="O21" s="22">
        <v>1</v>
      </c>
      <c r="P21" s="22">
        <v>1</v>
      </c>
      <c r="Q21" s="22">
        <v>1</v>
      </c>
      <c r="R21" s="22">
        <v>1</v>
      </c>
      <c r="T21" s="228" t="str">
        <f>VLOOKUP(E21,N!$B:$B,1,FALSE)</f>
        <v>ES241</v>
      </c>
      <c r="U21" s="228" t="str">
        <f>VLOOKUP(F21,N!$B:$B,1,FALSE)</f>
        <v>ES513</v>
      </c>
      <c r="V21" s="1">
        <f t="shared" si="3"/>
        <v>1</v>
      </c>
      <c r="W21" s="49">
        <f t="shared" si="6"/>
        <v>3</v>
      </c>
      <c r="X21" s="49">
        <f t="shared" si="4"/>
        <v>2</v>
      </c>
      <c r="Y21" s="88">
        <v>0</v>
      </c>
      <c r="Z21" s="88">
        <v>0</v>
      </c>
      <c r="AA21">
        <v>900</v>
      </c>
      <c r="AB21" s="1">
        <v>0</v>
      </c>
      <c r="AC21" s="1"/>
      <c r="AD21" s="85">
        <v>27.3969999999998</v>
      </c>
      <c r="AE21" s="98">
        <f t="shared" si="8"/>
        <v>11.415416666666582</v>
      </c>
    </row>
    <row r="22" spans="1:33" ht="14.8" customHeight="1">
      <c r="A22" s="24">
        <f>COUNTA($D$5:D22)</f>
        <v>18</v>
      </c>
      <c r="B22" s="24"/>
      <c r="C22" s="24"/>
      <c r="D22" s="26" t="str">
        <f t="shared" si="1"/>
        <v>ES241_FRJ26</v>
      </c>
      <c r="E22" s="116" t="s">
        <v>186</v>
      </c>
      <c r="F22" s="116" t="s">
        <v>267</v>
      </c>
      <c r="G22" s="24" t="s">
        <v>24</v>
      </c>
      <c r="H22" s="112">
        <f t="shared" si="9"/>
        <v>11.42</v>
      </c>
      <c r="I22" s="64">
        <v>54.155698999999998</v>
      </c>
      <c r="J22" s="12">
        <v>0</v>
      </c>
      <c r="K22" s="1">
        <v>0</v>
      </c>
      <c r="L22" s="1">
        <v>1</v>
      </c>
      <c r="M22" s="1">
        <f t="shared" si="2"/>
        <v>1</v>
      </c>
      <c r="N22" s="22">
        <v>1</v>
      </c>
      <c r="O22" s="22">
        <v>1</v>
      </c>
      <c r="P22" s="22">
        <v>1</v>
      </c>
      <c r="Q22" s="22">
        <v>1</v>
      </c>
      <c r="R22" s="22">
        <v>1</v>
      </c>
      <c r="T22" s="228" t="str">
        <f>VLOOKUP(E22,N!$B:$B,1,FALSE)</f>
        <v>ES241</v>
      </c>
      <c r="U22" s="228" t="str">
        <f>VLOOKUP(F22,N!$B:$B,1,FALSE)</f>
        <v>FRJ26</v>
      </c>
      <c r="V22" s="1">
        <f t="shared" si="3"/>
        <v>1</v>
      </c>
      <c r="W22" s="49">
        <f t="shared" si="6"/>
        <v>3</v>
      </c>
      <c r="X22" s="49">
        <f t="shared" si="4"/>
        <v>1</v>
      </c>
      <c r="Y22" s="88">
        <v>0</v>
      </c>
      <c r="Z22" s="88">
        <v>0</v>
      </c>
      <c r="AA22">
        <v>900</v>
      </c>
      <c r="AB22" s="1">
        <v>0</v>
      </c>
      <c r="AC22" s="1"/>
      <c r="AD22" s="85">
        <v>27.3969999999998</v>
      </c>
      <c r="AE22" s="98">
        <f t="shared" si="8"/>
        <v>11.415416666666582</v>
      </c>
    </row>
    <row r="23" spans="1:33" ht="14.8" customHeight="1">
      <c r="A23" s="24">
        <f>COUNTA($D$5:D23)</f>
        <v>19</v>
      </c>
      <c r="B23" s="24"/>
      <c r="C23" s="24"/>
      <c r="D23" s="26" t="str">
        <f t="shared" si="1"/>
        <v>ES242_ES243</v>
      </c>
      <c r="E23" s="116" t="s">
        <v>189</v>
      </c>
      <c r="F23" s="116" t="s">
        <v>191</v>
      </c>
      <c r="G23" s="24" t="s">
        <v>24</v>
      </c>
      <c r="H23" s="112">
        <f t="shared" si="9"/>
        <v>11.42</v>
      </c>
      <c r="I23" s="120">
        <v>30</v>
      </c>
      <c r="J23" s="12">
        <v>0</v>
      </c>
      <c r="K23" s="13">
        <v>1</v>
      </c>
      <c r="L23" s="1">
        <v>1</v>
      </c>
      <c r="M23" s="1">
        <f t="shared" si="2"/>
        <v>1</v>
      </c>
      <c r="N23" s="22">
        <v>1</v>
      </c>
      <c r="O23" s="22">
        <v>1</v>
      </c>
      <c r="P23" s="22">
        <v>1</v>
      </c>
      <c r="Q23" s="22">
        <v>1</v>
      </c>
      <c r="R23" s="22">
        <v>1</v>
      </c>
      <c r="T23" s="228" t="str">
        <f>VLOOKUP(E23,N!$B:$B,1,FALSE)</f>
        <v>ES242</v>
      </c>
      <c r="U23" s="228" t="str">
        <f>VLOOKUP(F23,N!$B:$B,1,FALSE)</f>
        <v>ES243</v>
      </c>
      <c r="V23" s="1">
        <f t="shared" si="3"/>
        <v>1</v>
      </c>
      <c r="W23" s="49">
        <f t="shared" si="6"/>
        <v>1</v>
      </c>
      <c r="X23" s="49">
        <f t="shared" si="4"/>
        <v>5</v>
      </c>
      <c r="Y23" s="1">
        <v>0</v>
      </c>
      <c r="Z23" s="1">
        <v>120</v>
      </c>
      <c r="AA23">
        <v>900</v>
      </c>
      <c r="AB23" s="1">
        <v>100</v>
      </c>
      <c r="AC23" s="1"/>
      <c r="AD23" s="85">
        <v>27.3969999999998</v>
      </c>
      <c r="AE23" s="98">
        <f t="shared" si="8"/>
        <v>11.415416666666582</v>
      </c>
    </row>
    <row r="24" spans="1:33" ht="14.8" customHeight="1">
      <c r="A24" s="24">
        <f>COUNTA($D$5:D24)</f>
        <v>20</v>
      </c>
      <c r="B24" s="24"/>
      <c r="C24" s="24"/>
      <c r="D24" s="26" t="str">
        <f t="shared" si="1"/>
        <v>ES243_ES424</v>
      </c>
      <c r="E24" s="116" t="s">
        <v>191</v>
      </c>
      <c r="F24" s="116" t="s">
        <v>220</v>
      </c>
      <c r="G24" s="24" t="s">
        <v>24</v>
      </c>
      <c r="H24" s="112">
        <f t="shared" si="9"/>
        <v>11.42</v>
      </c>
      <c r="I24" s="64">
        <v>113.006916</v>
      </c>
      <c r="J24" s="12">
        <v>0</v>
      </c>
      <c r="K24" s="1">
        <v>0</v>
      </c>
      <c r="L24" s="1">
        <v>1</v>
      </c>
      <c r="M24" s="1">
        <f t="shared" si="2"/>
        <v>1</v>
      </c>
      <c r="N24" s="22">
        <v>1</v>
      </c>
      <c r="O24" s="22">
        <v>1</v>
      </c>
      <c r="P24" s="22">
        <v>1</v>
      </c>
      <c r="Q24" s="22">
        <v>1</v>
      </c>
      <c r="R24" s="22">
        <v>1</v>
      </c>
      <c r="T24" s="228" t="str">
        <f>VLOOKUP(E24,N!$B:$B,1,FALSE)</f>
        <v>ES243</v>
      </c>
      <c r="U24" s="228" t="str">
        <f>VLOOKUP(F24,N!$B:$B,1,FALSE)</f>
        <v>ES424</v>
      </c>
      <c r="V24" s="1">
        <f t="shared" si="3"/>
        <v>1</v>
      </c>
      <c r="W24" s="49">
        <f t="shared" si="6"/>
        <v>5</v>
      </c>
      <c r="X24" s="49">
        <f t="shared" si="4"/>
        <v>4</v>
      </c>
      <c r="Y24" s="88">
        <v>0</v>
      </c>
      <c r="Z24" s="88">
        <v>0</v>
      </c>
      <c r="AA24">
        <v>900</v>
      </c>
      <c r="AB24" s="1">
        <v>0</v>
      </c>
      <c r="AC24" s="1"/>
      <c r="AD24" s="85">
        <v>27.3969999999998</v>
      </c>
      <c r="AE24" s="98">
        <f t="shared" si="8"/>
        <v>11.415416666666582</v>
      </c>
    </row>
    <row r="25" spans="1:33" ht="14.8" customHeight="1">
      <c r="A25" s="24">
        <f>COUNTA($D$5:D25)</f>
        <v>21</v>
      </c>
      <c r="B25" s="24"/>
      <c r="C25" s="24"/>
      <c r="D25" s="26" t="str">
        <f t="shared" si="1"/>
        <v>ES243_ES514</v>
      </c>
      <c r="E25" s="116" t="s">
        <v>191</v>
      </c>
      <c r="F25" s="116" t="s">
        <v>232</v>
      </c>
      <c r="G25" s="24" t="s">
        <v>24</v>
      </c>
      <c r="H25" s="112">
        <f t="shared" si="9"/>
        <v>11.42</v>
      </c>
      <c r="I25" s="64">
        <v>85.439335</v>
      </c>
      <c r="J25" s="12">
        <v>0</v>
      </c>
      <c r="K25" s="1">
        <v>0</v>
      </c>
      <c r="L25" s="1">
        <v>1</v>
      </c>
      <c r="M25" s="1">
        <f t="shared" si="2"/>
        <v>1</v>
      </c>
      <c r="N25" s="22">
        <v>1</v>
      </c>
      <c r="O25" s="22">
        <v>1</v>
      </c>
      <c r="P25" s="22">
        <v>1</v>
      </c>
      <c r="Q25" s="22">
        <v>1</v>
      </c>
      <c r="R25" s="22">
        <v>1</v>
      </c>
      <c r="T25" s="228" t="str">
        <f>VLOOKUP(E25,N!$B:$B,1,FALSE)</f>
        <v>ES243</v>
      </c>
      <c r="U25" s="228" t="str">
        <f>VLOOKUP(F25,N!$B:$B,1,FALSE)</f>
        <v>ES514</v>
      </c>
      <c r="V25" s="1">
        <f t="shared" si="3"/>
        <v>1</v>
      </c>
      <c r="W25" s="49">
        <f t="shared" si="6"/>
        <v>5</v>
      </c>
      <c r="X25" s="49">
        <f t="shared" si="4"/>
        <v>3</v>
      </c>
      <c r="Y25" s="1">
        <v>0</v>
      </c>
      <c r="Z25" s="1">
        <v>120</v>
      </c>
      <c r="AA25">
        <v>900</v>
      </c>
      <c r="AB25" s="1">
        <v>100</v>
      </c>
      <c r="AC25" s="1"/>
      <c r="AD25" s="85">
        <v>27.3969999999998</v>
      </c>
      <c r="AE25" s="98">
        <f t="shared" si="8"/>
        <v>11.415416666666582</v>
      </c>
    </row>
    <row r="26" spans="1:33" ht="14.8" customHeight="1">
      <c r="A26" s="24">
        <f>COUNTA($D$5:D26)</f>
        <v>22</v>
      </c>
      <c r="B26" s="24"/>
      <c r="C26" s="24"/>
      <c r="D26" s="26" t="str">
        <f t="shared" si="1"/>
        <v>ES300_ES416</v>
      </c>
      <c r="E26" s="116" t="s">
        <v>193</v>
      </c>
      <c r="F26" s="116" t="s">
        <v>205</v>
      </c>
      <c r="G26" s="24" t="s">
        <v>24</v>
      </c>
      <c r="H26" s="112">
        <f t="shared" si="9"/>
        <v>11.42</v>
      </c>
      <c r="I26" s="64">
        <v>68.112924000000007</v>
      </c>
      <c r="J26" s="12">
        <v>0</v>
      </c>
      <c r="K26" s="1">
        <v>0</v>
      </c>
      <c r="L26" s="1">
        <v>1</v>
      </c>
      <c r="M26" s="1">
        <f t="shared" si="2"/>
        <v>1</v>
      </c>
      <c r="N26" s="22">
        <v>1</v>
      </c>
      <c r="O26" s="22">
        <v>1</v>
      </c>
      <c r="P26" s="22">
        <v>1</v>
      </c>
      <c r="Q26" s="22">
        <v>1</v>
      </c>
      <c r="R26" s="22">
        <v>1</v>
      </c>
      <c r="T26" s="228" t="str">
        <f>VLOOKUP(E26,N!$B:$B,1,FALSE)</f>
        <v>ES300</v>
      </c>
      <c r="U26" s="228" t="str">
        <f>VLOOKUP(F26,N!$B:$B,1,FALSE)</f>
        <v>ES416</v>
      </c>
      <c r="V26" s="1">
        <f t="shared" si="3"/>
        <v>1</v>
      </c>
      <c r="W26" s="49">
        <f t="shared" si="6"/>
        <v>4</v>
      </c>
      <c r="X26" s="49">
        <f t="shared" si="4"/>
        <v>3</v>
      </c>
      <c r="Y26" s="1">
        <v>0</v>
      </c>
      <c r="Z26" s="1">
        <v>265.5</v>
      </c>
      <c r="AA26">
        <v>660.4</v>
      </c>
      <c r="AB26" s="1">
        <v>100</v>
      </c>
      <c r="AC26" s="1"/>
      <c r="AD26" s="85">
        <v>27.3969999999998</v>
      </c>
      <c r="AE26" s="98">
        <f t="shared" si="8"/>
        <v>11.415416666666582</v>
      </c>
    </row>
    <row r="27" spans="1:33" ht="14.8" customHeight="1">
      <c r="A27" s="24">
        <f>COUNTA($D$5:D27)</f>
        <v>23</v>
      </c>
      <c r="B27" s="24"/>
      <c r="C27" s="24"/>
      <c r="D27" s="26" t="str">
        <f t="shared" si="1"/>
        <v>ES300_ES423</v>
      </c>
      <c r="E27" s="116" t="s">
        <v>193</v>
      </c>
      <c r="F27" s="116" t="s">
        <v>218</v>
      </c>
      <c r="G27" s="24" t="s">
        <v>24</v>
      </c>
      <c r="H27" s="112">
        <f t="shared" si="9"/>
        <v>11.42</v>
      </c>
      <c r="I27" s="64">
        <v>50.811681</v>
      </c>
      <c r="J27" s="12">
        <v>0</v>
      </c>
      <c r="K27" s="1">
        <v>0</v>
      </c>
      <c r="L27" s="1">
        <v>1</v>
      </c>
      <c r="M27" s="1">
        <f t="shared" si="2"/>
        <v>1</v>
      </c>
      <c r="N27" s="22">
        <v>1</v>
      </c>
      <c r="O27" s="22">
        <v>1</v>
      </c>
      <c r="P27" s="22">
        <v>1</v>
      </c>
      <c r="Q27" s="22">
        <v>1</v>
      </c>
      <c r="R27" s="22">
        <v>1</v>
      </c>
      <c r="T27" s="228" t="str">
        <f>VLOOKUP(E27,N!$B:$B,1,FALSE)</f>
        <v>ES300</v>
      </c>
      <c r="U27" s="228" t="str">
        <f>VLOOKUP(F27,N!$B:$B,1,FALSE)</f>
        <v>ES423</v>
      </c>
      <c r="V27" s="1">
        <f t="shared" si="3"/>
        <v>1</v>
      </c>
      <c r="W27" s="49">
        <f t="shared" si="6"/>
        <v>4</v>
      </c>
      <c r="X27" s="49">
        <f t="shared" si="4"/>
        <v>3</v>
      </c>
      <c r="Y27" s="1">
        <v>0</v>
      </c>
      <c r="Z27" s="1">
        <v>59</v>
      </c>
      <c r="AA27">
        <v>900</v>
      </c>
      <c r="AB27" s="1">
        <v>100</v>
      </c>
      <c r="AC27" s="1"/>
      <c r="AD27" s="85">
        <v>27.3969999999998</v>
      </c>
      <c r="AE27" s="98">
        <f t="shared" si="8"/>
        <v>11.415416666666582</v>
      </c>
    </row>
    <row r="28" spans="1:33" ht="14.8" customHeight="1">
      <c r="A28" s="24">
        <f>COUNTA($D$5:D28)</f>
        <v>24</v>
      </c>
      <c r="B28" s="24"/>
      <c r="C28" s="24"/>
      <c r="D28" s="26" t="str">
        <f t="shared" si="1"/>
        <v>ES300_ES424</v>
      </c>
      <c r="E28" s="116" t="s">
        <v>193</v>
      </c>
      <c r="F28" s="116" t="s">
        <v>220</v>
      </c>
      <c r="G28" s="24" t="s">
        <v>24</v>
      </c>
      <c r="H28" s="112">
        <f t="shared" si="9"/>
        <v>11.42</v>
      </c>
      <c r="I28" s="64">
        <v>70.563102999999998</v>
      </c>
      <c r="J28" s="12">
        <v>0</v>
      </c>
      <c r="K28" s="1">
        <v>0</v>
      </c>
      <c r="L28" s="1">
        <v>1</v>
      </c>
      <c r="M28" s="1">
        <f t="shared" si="2"/>
        <v>1</v>
      </c>
      <c r="N28" s="22">
        <v>1</v>
      </c>
      <c r="O28" s="22">
        <v>1</v>
      </c>
      <c r="P28" s="22">
        <v>1</v>
      </c>
      <c r="Q28" s="22">
        <v>1</v>
      </c>
      <c r="R28" s="22">
        <v>1</v>
      </c>
      <c r="T28" s="228" t="str">
        <f>VLOOKUP(E28,N!$B:$B,1,FALSE)</f>
        <v>ES300</v>
      </c>
      <c r="U28" s="228" t="str">
        <f>VLOOKUP(F28,N!$B:$B,1,FALSE)</f>
        <v>ES424</v>
      </c>
      <c r="V28" s="1">
        <f t="shared" si="3"/>
        <v>1</v>
      </c>
      <c r="W28" s="49">
        <f t="shared" si="6"/>
        <v>4</v>
      </c>
      <c r="X28" s="49">
        <f t="shared" si="4"/>
        <v>4</v>
      </c>
      <c r="Y28" s="1">
        <v>0</v>
      </c>
      <c r="Z28" s="1">
        <v>660</v>
      </c>
      <c r="AA28">
        <v>660.4</v>
      </c>
      <c r="AB28" s="1">
        <v>100</v>
      </c>
      <c r="AC28" s="1"/>
      <c r="AD28" s="85">
        <v>27.3969999999998</v>
      </c>
      <c r="AE28" s="98">
        <f t="shared" si="8"/>
        <v>11.415416666666582</v>
      </c>
    </row>
    <row r="29" spans="1:33" ht="14.8" customHeight="1">
      <c r="A29" s="24">
        <f>COUNTA($D$5:D29)</f>
        <v>25</v>
      </c>
      <c r="B29" s="24"/>
      <c r="C29" s="24"/>
      <c r="D29" s="26" t="str">
        <f t="shared" si="1"/>
        <v>ES300_ES425</v>
      </c>
      <c r="E29" s="116" t="s">
        <v>193</v>
      </c>
      <c r="F29" s="116" t="s">
        <v>222</v>
      </c>
      <c r="G29" s="24" t="s">
        <v>24</v>
      </c>
      <c r="H29" s="112">
        <f t="shared" si="9"/>
        <v>11.42</v>
      </c>
      <c r="I29" s="64">
        <v>18.326274999999999</v>
      </c>
      <c r="J29" s="12">
        <v>0</v>
      </c>
      <c r="K29" s="13">
        <v>0</v>
      </c>
      <c r="L29" s="1">
        <v>1</v>
      </c>
      <c r="M29" s="1">
        <f t="shared" si="2"/>
        <v>1</v>
      </c>
      <c r="N29" s="22">
        <v>1</v>
      </c>
      <c r="O29" s="22">
        <v>1</v>
      </c>
      <c r="P29" s="22">
        <v>1</v>
      </c>
      <c r="Q29" s="22">
        <v>1</v>
      </c>
      <c r="R29" s="22">
        <v>1</v>
      </c>
      <c r="T29" s="228" t="str">
        <f>VLOOKUP(E29,N!$B:$B,1,FALSE)</f>
        <v>ES300</v>
      </c>
      <c r="U29" s="228" t="str">
        <f>VLOOKUP(F29,N!$B:$B,1,FALSE)</f>
        <v>ES425</v>
      </c>
      <c r="V29" s="1">
        <f t="shared" si="3"/>
        <v>1</v>
      </c>
      <c r="W29" s="49">
        <f t="shared" si="6"/>
        <v>4</v>
      </c>
      <c r="X29" s="49">
        <f t="shared" si="4"/>
        <v>2</v>
      </c>
      <c r="Y29" s="88">
        <v>59</v>
      </c>
      <c r="Z29" s="1">
        <v>394.5</v>
      </c>
      <c r="AA29">
        <v>900</v>
      </c>
      <c r="AB29" s="12">
        <v>86.990077177508198</v>
      </c>
      <c r="AC29" s="1"/>
      <c r="AD29" s="85">
        <v>27.3969999999998</v>
      </c>
      <c r="AE29" s="98">
        <f t="shared" si="8"/>
        <v>11.415416666666582</v>
      </c>
    </row>
    <row r="30" spans="1:33" ht="14.8" customHeight="1">
      <c r="A30" s="24">
        <f>COUNTA($D$5:D30)</f>
        <v>26</v>
      </c>
      <c r="B30" s="24"/>
      <c r="C30" s="24"/>
      <c r="D30" s="26" t="str">
        <f t="shared" si="1"/>
        <v>ES412_ES130</v>
      </c>
      <c r="E30" s="116" t="s">
        <v>198</v>
      </c>
      <c r="F30" s="116" t="s">
        <v>175</v>
      </c>
      <c r="G30" s="24" t="s">
        <v>24</v>
      </c>
      <c r="H30" s="112">
        <f t="shared" si="9"/>
        <v>11.42</v>
      </c>
      <c r="I30" s="64">
        <v>99.425945999999996</v>
      </c>
      <c r="J30" s="12">
        <v>0</v>
      </c>
      <c r="K30" s="1">
        <v>0</v>
      </c>
      <c r="L30" s="1">
        <v>1</v>
      </c>
      <c r="M30" s="1">
        <f t="shared" si="2"/>
        <v>1</v>
      </c>
      <c r="N30" s="22">
        <v>1</v>
      </c>
      <c r="O30" s="22">
        <v>1</v>
      </c>
      <c r="P30" s="22">
        <v>1</v>
      </c>
      <c r="Q30" s="22">
        <v>1</v>
      </c>
      <c r="R30" s="22">
        <v>1</v>
      </c>
      <c r="T30" s="228" t="str">
        <f>VLOOKUP(E30,N!$B:$B,1,FALSE)</f>
        <v>ES412</v>
      </c>
      <c r="U30" s="228" t="str">
        <f>VLOOKUP(F30,N!$B:$B,1,FALSE)</f>
        <v>ES130</v>
      </c>
      <c r="V30" s="1">
        <f t="shared" si="3"/>
        <v>1</v>
      </c>
      <c r="W30" s="49">
        <f t="shared" si="6"/>
        <v>7</v>
      </c>
      <c r="X30" s="49">
        <f t="shared" si="4"/>
        <v>2</v>
      </c>
      <c r="Y30" s="1">
        <v>0</v>
      </c>
      <c r="Z30" s="1">
        <v>120</v>
      </c>
      <c r="AA30">
        <v>900</v>
      </c>
      <c r="AB30" s="1">
        <v>100</v>
      </c>
      <c r="AC30" s="1"/>
      <c r="AD30" s="85">
        <v>27.3969999999998</v>
      </c>
      <c r="AE30" s="98">
        <f t="shared" si="8"/>
        <v>11.415416666666582</v>
      </c>
    </row>
    <row r="31" spans="1:33" ht="14.8" customHeight="1">
      <c r="A31" s="24">
        <f>COUNTA($D$5:D31)</f>
        <v>27</v>
      </c>
      <c r="B31" s="24"/>
      <c r="C31" s="24"/>
      <c r="D31" s="26" t="str">
        <f t="shared" si="1"/>
        <v>ES412_ES230</v>
      </c>
      <c r="E31" s="116" t="s">
        <v>198</v>
      </c>
      <c r="F31" s="116" t="s">
        <v>181</v>
      </c>
      <c r="G31" s="24" t="s">
        <v>24</v>
      </c>
      <c r="H31" s="112">
        <f t="shared" si="9"/>
        <v>11.42</v>
      </c>
      <c r="I31" s="64">
        <v>37.367652</v>
      </c>
      <c r="J31" s="12">
        <v>0</v>
      </c>
      <c r="K31" s="1">
        <v>0</v>
      </c>
      <c r="L31" s="1">
        <v>1</v>
      </c>
      <c r="M31" s="1">
        <f t="shared" si="2"/>
        <v>1</v>
      </c>
      <c r="N31" s="22">
        <v>1</v>
      </c>
      <c r="O31" s="22">
        <v>1</v>
      </c>
      <c r="P31" s="22">
        <v>1</v>
      </c>
      <c r="Q31" s="22">
        <v>1</v>
      </c>
      <c r="R31" s="22">
        <v>1</v>
      </c>
      <c r="T31" s="228" t="str">
        <f>VLOOKUP(E31,N!$B:$B,1,FALSE)</f>
        <v>ES412</v>
      </c>
      <c r="U31" s="228" t="str">
        <f>VLOOKUP(F31,N!$B:$B,1,FALSE)</f>
        <v>ES230</v>
      </c>
      <c r="V31" s="1">
        <f t="shared" si="3"/>
        <v>1</v>
      </c>
      <c r="W31" s="49">
        <f t="shared" si="6"/>
        <v>7</v>
      </c>
      <c r="X31" s="49">
        <f t="shared" si="4"/>
        <v>4</v>
      </c>
      <c r="Y31" s="1">
        <v>0</v>
      </c>
      <c r="Z31" s="1">
        <v>385.5</v>
      </c>
      <c r="AA31">
        <v>900</v>
      </c>
      <c r="AB31" s="1">
        <v>100</v>
      </c>
      <c r="AC31" s="1"/>
      <c r="AD31" s="85">
        <v>27.3969999999998</v>
      </c>
      <c r="AE31" s="98">
        <f t="shared" si="8"/>
        <v>11.415416666666582</v>
      </c>
    </row>
    <row r="32" spans="1:33" ht="14.8" customHeight="1">
      <c r="A32" s="24">
        <f>COUNTA($D$5:D32)</f>
        <v>28</v>
      </c>
      <c r="B32" s="24"/>
      <c r="C32" s="24"/>
      <c r="D32" s="26" t="str">
        <f t="shared" si="1"/>
        <v>ES412_ES414</v>
      </c>
      <c r="E32" s="116" t="s">
        <v>198</v>
      </c>
      <c r="F32" s="116" t="s">
        <v>201</v>
      </c>
      <c r="G32" s="24" t="s">
        <v>24</v>
      </c>
      <c r="H32" s="112">
        <f t="shared" si="9"/>
        <v>11.42</v>
      </c>
      <c r="I32" s="64">
        <v>30.189751000000001</v>
      </c>
      <c r="J32" s="12">
        <v>0</v>
      </c>
      <c r="K32" s="1">
        <v>0</v>
      </c>
      <c r="L32" s="1">
        <v>1</v>
      </c>
      <c r="M32" s="1">
        <f t="shared" si="2"/>
        <v>1</v>
      </c>
      <c r="N32" s="22">
        <v>1</v>
      </c>
      <c r="O32" s="22">
        <v>1</v>
      </c>
      <c r="P32" s="22">
        <v>1</v>
      </c>
      <c r="Q32" s="22">
        <v>1</v>
      </c>
      <c r="R32" s="22">
        <v>1</v>
      </c>
      <c r="T32" s="228" t="str">
        <f>VLOOKUP(E32,N!$B:$B,1,FALSE)</f>
        <v>ES412</v>
      </c>
      <c r="U32" s="228" t="str">
        <f>VLOOKUP(F32,N!$B:$B,1,FALSE)</f>
        <v>ES414</v>
      </c>
      <c r="V32" s="1">
        <f t="shared" si="3"/>
        <v>1</v>
      </c>
      <c r="W32" s="49">
        <f t="shared" si="6"/>
        <v>7</v>
      </c>
      <c r="X32" s="49">
        <f t="shared" si="4"/>
        <v>2</v>
      </c>
      <c r="Y32" s="88">
        <v>0</v>
      </c>
      <c r="Z32" s="88">
        <v>0</v>
      </c>
      <c r="AA32">
        <v>900</v>
      </c>
      <c r="AB32" s="1">
        <v>0</v>
      </c>
      <c r="AC32" s="1"/>
      <c r="AD32" s="85">
        <v>27.3969999999998</v>
      </c>
      <c r="AE32" s="98">
        <f t="shared" si="8"/>
        <v>11.415416666666582</v>
      </c>
    </row>
    <row r="33" spans="1:31" ht="14.8" customHeight="1">
      <c r="A33" s="24">
        <f>COUNTA($D$5:D33)</f>
        <v>29</v>
      </c>
      <c r="B33" s="24"/>
      <c r="C33" s="24"/>
      <c r="D33" s="26" t="str">
        <f t="shared" si="1"/>
        <v>ES413_ES419</v>
      </c>
      <c r="E33" s="116" t="s">
        <v>200</v>
      </c>
      <c r="F33" s="116" t="s">
        <v>211</v>
      </c>
      <c r="G33" s="24" t="s">
        <v>24</v>
      </c>
      <c r="H33" s="112">
        <f t="shared" si="9"/>
        <v>11.42</v>
      </c>
      <c r="I33" s="64">
        <v>43.925573999999997</v>
      </c>
      <c r="J33" s="12">
        <v>0</v>
      </c>
      <c r="K33" s="1">
        <v>0</v>
      </c>
      <c r="L33" s="1">
        <v>1</v>
      </c>
      <c r="M33" s="1">
        <f t="shared" si="2"/>
        <v>1</v>
      </c>
      <c r="N33" s="22">
        <v>1</v>
      </c>
      <c r="O33" s="22">
        <v>1</v>
      </c>
      <c r="P33" s="22">
        <v>1</v>
      </c>
      <c r="Q33" s="22">
        <v>1</v>
      </c>
      <c r="R33" s="22">
        <v>1</v>
      </c>
      <c r="T33" s="228" t="str">
        <f>VLOOKUP(E33,N!$B:$B,1,FALSE)</f>
        <v>ES413</v>
      </c>
      <c r="U33" s="228" t="str">
        <f>VLOOKUP(F33,N!$B:$B,1,FALSE)</f>
        <v>ES419</v>
      </c>
      <c r="V33" s="1">
        <f t="shared" si="3"/>
        <v>1</v>
      </c>
      <c r="W33" s="49">
        <f t="shared" si="6"/>
        <v>2</v>
      </c>
      <c r="X33" s="49">
        <f t="shared" si="4"/>
        <v>3</v>
      </c>
      <c r="Y33" s="88">
        <v>0</v>
      </c>
      <c r="Z33" s="88">
        <v>0</v>
      </c>
      <c r="AA33">
        <v>900</v>
      </c>
      <c r="AB33" s="1">
        <v>0</v>
      </c>
      <c r="AC33" s="1"/>
      <c r="AD33" s="85">
        <v>27.3969999999998</v>
      </c>
      <c r="AE33" s="98">
        <f t="shared" si="8"/>
        <v>11.415416666666582</v>
      </c>
    </row>
    <row r="34" spans="1:31" ht="14.8" customHeight="1">
      <c r="A34" s="24">
        <f>COUNTA($D$5:D34)</f>
        <v>30</v>
      </c>
      <c r="B34" s="24"/>
      <c r="C34" s="24"/>
      <c r="D34" s="26" t="str">
        <f t="shared" si="1"/>
        <v>ES414_ES418</v>
      </c>
      <c r="E34" s="116" t="s">
        <v>201</v>
      </c>
      <c r="F34" s="116" t="s">
        <v>209</v>
      </c>
      <c r="G34" s="24" t="s">
        <v>24</v>
      </c>
      <c r="H34" s="112">
        <f t="shared" si="9"/>
        <v>11.42</v>
      </c>
      <c r="I34" s="64">
        <v>82.882373000000001</v>
      </c>
      <c r="J34" s="12">
        <v>0</v>
      </c>
      <c r="K34" s="1">
        <v>0</v>
      </c>
      <c r="L34" s="1">
        <v>1</v>
      </c>
      <c r="M34" s="1">
        <f t="shared" si="2"/>
        <v>1</v>
      </c>
      <c r="N34" s="22">
        <v>1</v>
      </c>
      <c r="O34" s="22">
        <v>1</v>
      </c>
      <c r="P34" s="22">
        <v>1</v>
      </c>
      <c r="Q34" s="22">
        <v>1</v>
      </c>
      <c r="R34" s="22">
        <v>1</v>
      </c>
      <c r="T34" s="228" t="str">
        <f>VLOOKUP(E34,N!$B:$B,1,FALSE)</f>
        <v>ES414</v>
      </c>
      <c r="U34" s="228" t="str">
        <f>VLOOKUP(F34,N!$B:$B,1,FALSE)</f>
        <v>ES418</v>
      </c>
      <c r="V34" s="1">
        <f t="shared" si="3"/>
        <v>1</v>
      </c>
      <c r="W34" s="49">
        <f t="shared" si="6"/>
        <v>2</v>
      </c>
      <c r="X34" s="49">
        <f t="shared" si="4"/>
        <v>3</v>
      </c>
      <c r="Y34" s="88">
        <v>0</v>
      </c>
      <c r="Z34" s="88">
        <v>0</v>
      </c>
      <c r="AA34">
        <v>900</v>
      </c>
      <c r="AB34" s="1">
        <v>0</v>
      </c>
      <c r="AC34" s="1"/>
      <c r="AD34" s="85">
        <v>27.3969999999998</v>
      </c>
      <c r="AE34" s="98">
        <f t="shared" si="8"/>
        <v>11.415416666666582</v>
      </c>
    </row>
    <row r="35" spans="1:31" ht="14.8" customHeight="1">
      <c r="A35" s="24">
        <f>COUNTA($D$5:D35)</f>
        <v>31</v>
      </c>
      <c r="B35" s="24"/>
      <c r="C35" s="24"/>
      <c r="D35" s="26" t="str">
        <f t="shared" si="1"/>
        <v>ES415_ES432</v>
      </c>
      <c r="E35" s="116" t="s">
        <v>203</v>
      </c>
      <c r="F35" s="116" t="s">
        <v>227</v>
      </c>
      <c r="G35" s="24" t="s">
        <v>24</v>
      </c>
      <c r="H35" s="112">
        <f t="shared" si="9"/>
        <v>11.42</v>
      </c>
      <c r="I35" s="64">
        <v>101.351455</v>
      </c>
      <c r="J35" s="12">
        <v>0</v>
      </c>
      <c r="K35" s="1">
        <v>0</v>
      </c>
      <c r="L35" s="1">
        <v>1</v>
      </c>
      <c r="M35" s="1">
        <f t="shared" si="2"/>
        <v>1</v>
      </c>
      <c r="N35" s="22">
        <v>1</v>
      </c>
      <c r="O35" s="22">
        <v>1</v>
      </c>
      <c r="P35" s="22">
        <v>1</v>
      </c>
      <c r="Q35" s="22">
        <v>1</v>
      </c>
      <c r="R35" s="22">
        <v>1</v>
      </c>
      <c r="T35" s="228" t="str">
        <f>VLOOKUP(E35,N!$B:$B,1,FALSE)</f>
        <v>ES415</v>
      </c>
      <c r="U35" s="228" t="str">
        <f>VLOOKUP(F35,N!$B:$B,1,FALSE)</f>
        <v>ES432</v>
      </c>
      <c r="V35" s="1">
        <f t="shared" si="3"/>
        <v>1</v>
      </c>
      <c r="W35" s="49">
        <f t="shared" si="6"/>
        <v>2</v>
      </c>
      <c r="X35" s="49">
        <f t="shared" si="4"/>
        <v>2</v>
      </c>
      <c r="Y35" s="88">
        <v>0</v>
      </c>
      <c r="Z35" s="88">
        <v>0</v>
      </c>
      <c r="AA35">
        <v>900</v>
      </c>
      <c r="AB35" s="1">
        <v>0</v>
      </c>
      <c r="AC35" s="1"/>
      <c r="AD35" s="85">
        <v>27.3969999999998</v>
      </c>
      <c r="AE35" s="98">
        <f t="shared" si="8"/>
        <v>11.415416666666582</v>
      </c>
    </row>
    <row r="36" spans="1:31" ht="14.8" customHeight="1">
      <c r="A36" s="24">
        <f>COUNTA($D$5:D36)</f>
        <v>32</v>
      </c>
      <c r="B36" s="24"/>
      <c r="C36" s="24"/>
      <c r="D36" s="26" t="str">
        <f t="shared" ref="D36:D69" si="10">E36&amp;"_"&amp;F36</f>
        <v>ES416_ES411</v>
      </c>
      <c r="E36" s="116" t="s">
        <v>205</v>
      </c>
      <c r="F36" s="116" t="s">
        <v>196</v>
      </c>
      <c r="G36" s="24" t="s">
        <v>24</v>
      </c>
      <c r="H36" s="112">
        <f t="shared" si="9"/>
        <v>11.42</v>
      </c>
      <c r="I36" s="64">
        <v>112.930741</v>
      </c>
      <c r="J36" s="12">
        <v>0</v>
      </c>
      <c r="K36" s="1">
        <v>0</v>
      </c>
      <c r="L36" s="1">
        <v>1</v>
      </c>
      <c r="M36" s="1">
        <f t="shared" si="2"/>
        <v>1</v>
      </c>
      <c r="N36" s="22">
        <v>1</v>
      </c>
      <c r="O36" s="22">
        <v>1</v>
      </c>
      <c r="P36" s="22">
        <v>1</v>
      </c>
      <c r="Q36" s="22">
        <v>1</v>
      </c>
      <c r="R36" s="22">
        <v>1</v>
      </c>
      <c r="T36" s="228" t="str">
        <f>VLOOKUP(E36,N!$B:$B,1,FALSE)</f>
        <v>ES416</v>
      </c>
      <c r="U36" s="228" t="str">
        <f>VLOOKUP(F36,N!$B:$B,1,FALSE)</f>
        <v>ES411</v>
      </c>
      <c r="V36" s="1">
        <f t="shared" si="3"/>
        <v>1</v>
      </c>
      <c r="W36" s="49">
        <f t="shared" si="6"/>
        <v>3</v>
      </c>
      <c r="X36" s="49">
        <f t="shared" si="4"/>
        <v>1</v>
      </c>
      <c r="Y36" s="88">
        <v>0</v>
      </c>
      <c r="Z36" s="88">
        <v>0</v>
      </c>
      <c r="AA36">
        <v>900</v>
      </c>
      <c r="AB36" s="1">
        <v>0</v>
      </c>
      <c r="AC36" s="1"/>
      <c r="AD36" s="85">
        <v>27.3969999999998</v>
      </c>
      <c r="AE36" s="98">
        <f t="shared" si="8"/>
        <v>11.415416666666582</v>
      </c>
    </row>
    <row r="37" spans="1:31" ht="14.8" customHeight="1">
      <c r="A37" s="24">
        <f>COUNTA($D$5:D37)</f>
        <v>33</v>
      </c>
      <c r="B37" s="24"/>
      <c r="C37" s="24"/>
      <c r="D37" s="26" t="str">
        <f t="shared" si="10"/>
        <v>ES416_ES412</v>
      </c>
      <c r="E37" s="116" t="s">
        <v>205</v>
      </c>
      <c r="F37" s="116" t="s">
        <v>198</v>
      </c>
      <c r="G37" s="24" t="s">
        <v>24</v>
      </c>
      <c r="H37" s="112">
        <f t="shared" si="9"/>
        <v>11.42</v>
      </c>
      <c r="I37" s="64">
        <v>47.893559000000003</v>
      </c>
      <c r="J37" s="12">
        <v>0</v>
      </c>
      <c r="K37" s="1">
        <v>0</v>
      </c>
      <c r="L37" s="1">
        <v>1</v>
      </c>
      <c r="M37" s="1">
        <f t="shared" ref="M37:M68" si="11">COUNTIF(D:D,F37&amp;"_"&amp;E37)</f>
        <v>1</v>
      </c>
      <c r="N37" s="22">
        <v>1</v>
      </c>
      <c r="O37" s="22">
        <v>1</v>
      </c>
      <c r="P37" s="22">
        <v>1</v>
      </c>
      <c r="Q37" s="22">
        <v>1</v>
      </c>
      <c r="R37" s="22">
        <v>1</v>
      </c>
      <c r="T37" s="228" t="str">
        <f>VLOOKUP(E37,N!$B:$B,1,FALSE)</f>
        <v>ES416</v>
      </c>
      <c r="U37" s="228" t="str">
        <f>VLOOKUP(F37,N!$B:$B,1,FALSE)</f>
        <v>ES412</v>
      </c>
      <c r="V37" s="1">
        <f t="shared" ref="V37:V68" si="12">COUNTIF(D:D,D37)</f>
        <v>1</v>
      </c>
      <c r="W37" s="49">
        <f t="shared" si="6"/>
        <v>3</v>
      </c>
      <c r="X37" s="49">
        <f t="shared" ref="X37:X68" si="13">COUNTIF(E:E,F37)</f>
        <v>7</v>
      </c>
      <c r="Y37" s="1">
        <v>0</v>
      </c>
      <c r="Z37" s="1">
        <v>265.5</v>
      </c>
      <c r="AA37">
        <v>660.4</v>
      </c>
      <c r="AB37" s="1">
        <v>100</v>
      </c>
      <c r="AC37" s="1"/>
      <c r="AD37" s="85">
        <v>27.3969999999998</v>
      </c>
      <c r="AE37" s="98">
        <f t="shared" si="8"/>
        <v>11.415416666666582</v>
      </c>
    </row>
    <row r="38" spans="1:31" ht="14.8" customHeight="1">
      <c r="A38" s="24">
        <f>COUNTA($D$5:D38)</f>
        <v>34</v>
      </c>
      <c r="B38" s="24"/>
      <c r="C38" s="24"/>
      <c r="D38" s="26" t="str">
        <f t="shared" si="10"/>
        <v>ES417_ES412</v>
      </c>
      <c r="E38" s="116" t="s">
        <v>207</v>
      </c>
      <c r="F38" s="116" t="s">
        <v>198</v>
      </c>
      <c r="G38" s="24" t="s">
        <v>24</v>
      </c>
      <c r="H38" s="112">
        <f t="shared" si="9"/>
        <v>11.42</v>
      </c>
      <c r="I38" s="64">
        <v>118.008765</v>
      </c>
      <c r="J38" s="12">
        <v>0</v>
      </c>
      <c r="K38" s="1">
        <v>0</v>
      </c>
      <c r="L38" s="1">
        <v>1</v>
      </c>
      <c r="M38" s="1">
        <f t="shared" si="11"/>
        <v>1</v>
      </c>
      <c r="N38" s="22">
        <v>1</v>
      </c>
      <c r="O38" s="22">
        <v>1</v>
      </c>
      <c r="P38" s="22">
        <v>1</v>
      </c>
      <c r="Q38" s="22">
        <v>1</v>
      </c>
      <c r="R38" s="22">
        <v>1</v>
      </c>
      <c r="T38" s="228" t="str">
        <f>VLOOKUP(E38,N!$B:$B,1,FALSE)</f>
        <v>ES417</v>
      </c>
      <c r="U38" s="228" t="str">
        <f>VLOOKUP(F38,N!$B:$B,1,FALSE)</f>
        <v>ES412</v>
      </c>
      <c r="V38" s="1">
        <f t="shared" si="12"/>
        <v>1</v>
      </c>
      <c r="W38" s="49">
        <f t="shared" ref="W38:W69" si="14">COUNTIF(F:F,E38)</f>
        <v>3</v>
      </c>
      <c r="X38" s="49">
        <f t="shared" si="13"/>
        <v>7</v>
      </c>
      <c r="Y38" s="88">
        <v>0</v>
      </c>
      <c r="Z38" s="88">
        <v>0</v>
      </c>
      <c r="AA38">
        <v>900</v>
      </c>
      <c r="AB38" s="1">
        <v>0</v>
      </c>
      <c r="AC38" s="1"/>
      <c r="AD38" s="85">
        <v>27.3969999999998</v>
      </c>
      <c r="AE38" s="98">
        <f t="shared" si="8"/>
        <v>11.415416666666582</v>
      </c>
    </row>
    <row r="39" spans="1:31" ht="14.8" customHeight="1">
      <c r="A39" s="24">
        <f>COUNTA($D$5:D39)</f>
        <v>35</v>
      </c>
      <c r="B39" s="24"/>
      <c r="C39" s="24"/>
      <c r="D39" s="26" t="str">
        <f t="shared" si="10"/>
        <v>ES417_ES424</v>
      </c>
      <c r="E39" s="116" t="s">
        <v>207</v>
      </c>
      <c r="F39" s="116" t="s">
        <v>220</v>
      </c>
      <c r="G39" s="24" t="s">
        <v>24</v>
      </c>
      <c r="H39" s="112">
        <f t="shared" si="9"/>
        <v>11.42</v>
      </c>
      <c r="I39" s="64">
        <v>94.772943999999995</v>
      </c>
      <c r="J39" s="12">
        <v>0</v>
      </c>
      <c r="K39" s="1">
        <v>0</v>
      </c>
      <c r="L39" s="1">
        <v>1</v>
      </c>
      <c r="M39" s="1">
        <f t="shared" si="11"/>
        <v>1</v>
      </c>
      <c r="N39" s="22">
        <v>1</v>
      </c>
      <c r="O39" s="22">
        <v>1</v>
      </c>
      <c r="P39" s="22">
        <v>1</v>
      </c>
      <c r="Q39" s="22">
        <v>1</v>
      </c>
      <c r="R39" s="22">
        <v>1</v>
      </c>
      <c r="T39" s="228" t="str">
        <f>VLOOKUP(E39,N!$B:$B,1,FALSE)</f>
        <v>ES417</v>
      </c>
      <c r="U39" s="228" t="str">
        <f>VLOOKUP(F39,N!$B:$B,1,FALSE)</f>
        <v>ES424</v>
      </c>
      <c r="V39" s="1">
        <f t="shared" si="12"/>
        <v>1</v>
      </c>
      <c r="W39" s="49">
        <f t="shared" si="14"/>
        <v>3</v>
      </c>
      <c r="X39" s="49">
        <f t="shared" si="13"/>
        <v>4</v>
      </c>
      <c r="Y39" s="1">
        <v>0</v>
      </c>
      <c r="Z39" s="1">
        <v>240</v>
      </c>
      <c r="AA39">
        <v>900</v>
      </c>
      <c r="AB39" s="1">
        <v>100</v>
      </c>
      <c r="AC39" s="1"/>
      <c r="AD39" s="85">
        <v>27.3969999999998</v>
      </c>
      <c r="AE39" s="98">
        <f t="shared" si="8"/>
        <v>11.415416666666582</v>
      </c>
    </row>
    <row r="40" spans="1:31" ht="14.8" customHeight="1">
      <c r="A40" s="24">
        <f>COUNTA($D$5:D40)</f>
        <v>36</v>
      </c>
      <c r="B40" s="24"/>
      <c r="C40" s="24"/>
      <c r="D40" s="26" t="str">
        <f t="shared" si="10"/>
        <v>ES418_ES412</v>
      </c>
      <c r="E40" s="116" t="s">
        <v>209</v>
      </c>
      <c r="F40" s="116" t="s">
        <v>198</v>
      </c>
      <c r="G40" s="24" t="s">
        <v>24</v>
      </c>
      <c r="H40" s="112">
        <f t="shared" si="9"/>
        <v>11.42</v>
      </c>
      <c r="I40" s="64">
        <v>89.993932000000001</v>
      </c>
      <c r="J40" s="12">
        <v>0</v>
      </c>
      <c r="K40" s="1">
        <v>0</v>
      </c>
      <c r="L40" s="1">
        <v>1</v>
      </c>
      <c r="M40" s="1">
        <f t="shared" si="11"/>
        <v>1</v>
      </c>
      <c r="N40" s="22">
        <v>1</v>
      </c>
      <c r="O40" s="22">
        <v>1</v>
      </c>
      <c r="P40" s="22">
        <v>1</v>
      </c>
      <c r="Q40" s="22">
        <v>1</v>
      </c>
      <c r="R40" s="22">
        <v>1</v>
      </c>
      <c r="T40" s="228" t="str">
        <f>VLOOKUP(E40,N!$B:$B,1,FALSE)</f>
        <v>ES418</v>
      </c>
      <c r="U40" s="228" t="str">
        <f>VLOOKUP(F40,N!$B:$B,1,FALSE)</f>
        <v>ES412</v>
      </c>
      <c r="V40" s="1">
        <f t="shared" si="12"/>
        <v>1</v>
      </c>
      <c r="W40" s="49">
        <f t="shared" si="14"/>
        <v>3</v>
      </c>
      <c r="X40" s="49">
        <f t="shared" si="13"/>
        <v>7</v>
      </c>
      <c r="Y40" s="88">
        <v>0</v>
      </c>
      <c r="Z40" s="88">
        <v>0</v>
      </c>
      <c r="AA40">
        <v>900</v>
      </c>
      <c r="AB40" s="1">
        <v>0</v>
      </c>
      <c r="AC40" s="1"/>
      <c r="AD40" s="85">
        <v>27.3969999999998</v>
      </c>
      <c r="AE40" s="98">
        <f t="shared" si="8"/>
        <v>11.415416666666582</v>
      </c>
    </row>
    <row r="41" spans="1:31" ht="14.8" customHeight="1">
      <c r="A41" s="24">
        <f>COUNTA($D$5:D41)</f>
        <v>37</v>
      </c>
      <c r="B41" s="24"/>
      <c r="C41" s="24"/>
      <c r="D41" s="26" t="str">
        <f t="shared" si="10"/>
        <v>ES419_ES415</v>
      </c>
      <c r="E41" s="116" t="s">
        <v>211</v>
      </c>
      <c r="F41" s="116" t="s">
        <v>203</v>
      </c>
      <c r="G41" s="24" t="s">
        <v>24</v>
      </c>
      <c r="H41" s="112">
        <f t="shared" si="9"/>
        <v>11.42</v>
      </c>
      <c r="I41" s="64">
        <v>116.62486</v>
      </c>
      <c r="J41" s="12">
        <v>0</v>
      </c>
      <c r="K41" s="1">
        <v>0</v>
      </c>
      <c r="L41" s="1">
        <v>1</v>
      </c>
      <c r="M41" s="1">
        <f t="shared" si="11"/>
        <v>1</v>
      </c>
      <c r="N41" s="22">
        <v>1</v>
      </c>
      <c r="O41" s="22">
        <v>1</v>
      </c>
      <c r="P41" s="22">
        <v>1</v>
      </c>
      <c r="Q41" s="22">
        <v>1</v>
      </c>
      <c r="R41" s="22">
        <v>1</v>
      </c>
      <c r="T41" s="228" t="str">
        <f>VLOOKUP(E41,N!$B:$B,1,FALSE)</f>
        <v>ES419</v>
      </c>
      <c r="U41" s="228" t="str">
        <f>VLOOKUP(F41,N!$B:$B,1,FALSE)</f>
        <v>ES415</v>
      </c>
      <c r="V41" s="1">
        <f t="shared" si="12"/>
        <v>1</v>
      </c>
      <c r="W41" s="49">
        <f t="shared" si="14"/>
        <v>3</v>
      </c>
      <c r="X41" s="49">
        <f t="shared" si="13"/>
        <v>2</v>
      </c>
      <c r="Y41" s="88">
        <v>0</v>
      </c>
      <c r="Z41" s="88">
        <v>0</v>
      </c>
      <c r="AA41">
        <v>900</v>
      </c>
      <c r="AB41" s="1">
        <v>0</v>
      </c>
      <c r="AC41" s="1"/>
      <c r="AD41" s="85">
        <v>27.3969999999998</v>
      </c>
      <c r="AE41" s="98">
        <f t="shared" si="8"/>
        <v>11.415416666666582</v>
      </c>
    </row>
    <row r="42" spans="1:31" ht="14.8" customHeight="1">
      <c r="A42" s="24">
        <f>COUNTA($D$5:D42)</f>
        <v>38</v>
      </c>
      <c r="B42" s="24"/>
      <c r="C42" s="24"/>
      <c r="D42" s="26" t="str">
        <f t="shared" si="10"/>
        <v>ES419_ES418</v>
      </c>
      <c r="E42" s="116" t="s">
        <v>211</v>
      </c>
      <c r="F42" s="116" t="s">
        <v>209</v>
      </c>
      <c r="G42" s="24" t="s">
        <v>24</v>
      </c>
      <c r="H42" s="112">
        <f t="shared" si="9"/>
        <v>11.42</v>
      </c>
      <c r="I42" s="64">
        <v>68.699087000000006</v>
      </c>
      <c r="J42" s="12">
        <v>0</v>
      </c>
      <c r="K42" s="1">
        <v>0</v>
      </c>
      <c r="L42" s="1">
        <v>1</v>
      </c>
      <c r="M42" s="1">
        <f t="shared" si="11"/>
        <v>1</v>
      </c>
      <c r="N42" s="22">
        <v>1</v>
      </c>
      <c r="O42" s="22">
        <v>1</v>
      </c>
      <c r="P42" s="22">
        <v>1</v>
      </c>
      <c r="Q42" s="22">
        <v>1</v>
      </c>
      <c r="R42" s="22">
        <v>1</v>
      </c>
      <c r="T42" s="228" t="str">
        <f>VLOOKUP(E42,N!$B:$B,1,FALSE)</f>
        <v>ES419</v>
      </c>
      <c r="U42" s="228" t="str">
        <f>VLOOKUP(F42,N!$B:$B,1,FALSE)</f>
        <v>ES418</v>
      </c>
      <c r="V42" s="1">
        <f t="shared" si="12"/>
        <v>1</v>
      </c>
      <c r="W42" s="49">
        <f t="shared" si="14"/>
        <v>3</v>
      </c>
      <c r="X42" s="49">
        <f t="shared" si="13"/>
        <v>3</v>
      </c>
      <c r="Y42" s="88">
        <v>0</v>
      </c>
      <c r="Z42" s="88">
        <v>0</v>
      </c>
      <c r="AA42">
        <v>900</v>
      </c>
      <c r="AB42" s="1">
        <v>0</v>
      </c>
      <c r="AC42" s="1"/>
      <c r="AD42" s="85">
        <v>27.3969999999998</v>
      </c>
      <c r="AE42" s="98">
        <f t="shared" si="8"/>
        <v>11.415416666666582</v>
      </c>
    </row>
    <row r="43" spans="1:31" ht="14.8" customHeight="1">
      <c r="A43" s="24">
        <f>COUNTA($D$5:D43)</f>
        <v>39</v>
      </c>
      <c r="B43" s="24"/>
      <c r="C43" s="24"/>
      <c r="D43" s="26" t="str">
        <f t="shared" si="10"/>
        <v>ES421_ES523</v>
      </c>
      <c r="E43" s="116" t="s">
        <v>213</v>
      </c>
      <c r="F43" s="116" t="s">
        <v>142</v>
      </c>
      <c r="G43" s="24" t="s">
        <v>24</v>
      </c>
      <c r="H43" s="112">
        <f t="shared" si="9"/>
        <v>11.42</v>
      </c>
      <c r="I43" s="64">
        <v>102.736285</v>
      </c>
      <c r="J43" s="12">
        <v>0</v>
      </c>
      <c r="K43" s="1">
        <v>0</v>
      </c>
      <c r="L43" s="1">
        <v>1</v>
      </c>
      <c r="M43" s="1">
        <f t="shared" si="11"/>
        <v>1</v>
      </c>
      <c r="N43" s="22">
        <v>1</v>
      </c>
      <c r="O43" s="22">
        <v>1</v>
      </c>
      <c r="P43" s="22">
        <v>1</v>
      </c>
      <c r="Q43" s="22">
        <v>1</v>
      </c>
      <c r="R43" s="22">
        <v>1</v>
      </c>
      <c r="T43" s="228" t="str">
        <f>VLOOKUP(E43,N!$B:$B,1,FALSE)</f>
        <v>ES421</v>
      </c>
      <c r="U43" s="228" t="str">
        <f>VLOOKUP(F43,N!$B:$B,1,FALSE)</f>
        <v>ES523</v>
      </c>
      <c r="V43" s="1">
        <f t="shared" si="12"/>
        <v>1</v>
      </c>
      <c r="W43" s="49">
        <f t="shared" si="14"/>
        <v>3</v>
      </c>
      <c r="X43" s="49">
        <f t="shared" si="13"/>
        <v>3</v>
      </c>
      <c r="Y43" s="1">
        <v>0</v>
      </c>
      <c r="Z43" s="1">
        <v>60</v>
      </c>
      <c r="AA43">
        <v>900</v>
      </c>
      <c r="AB43" s="1">
        <v>100</v>
      </c>
      <c r="AC43" s="1"/>
      <c r="AD43" s="85">
        <v>27.3969999999998</v>
      </c>
      <c r="AE43" s="98">
        <f t="shared" si="8"/>
        <v>11.415416666666582</v>
      </c>
    </row>
    <row r="44" spans="1:31" ht="14.8" customHeight="1">
      <c r="A44" s="24">
        <f>COUNTA($D$5:D44)</f>
        <v>40</v>
      </c>
      <c r="B44" s="24"/>
      <c r="C44" s="24"/>
      <c r="D44" s="26" t="str">
        <f t="shared" si="10"/>
        <v>ES421_ES620</v>
      </c>
      <c r="E44" s="116" t="s">
        <v>213</v>
      </c>
      <c r="F44" s="116" t="s">
        <v>144</v>
      </c>
      <c r="G44" s="24" t="s">
        <v>24</v>
      </c>
      <c r="H44" s="112">
        <f t="shared" si="9"/>
        <v>11.42</v>
      </c>
      <c r="I44" s="64">
        <v>145.36193800000001</v>
      </c>
      <c r="J44" s="12">
        <v>0</v>
      </c>
      <c r="K44" s="1">
        <v>0</v>
      </c>
      <c r="L44" s="1">
        <v>1</v>
      </c>
      <c r="M44" s="1">
        <f t="shared" si="11"/>
        <v>1</v>
      </c>
      <c r="N44" s="22">
        <v>1</v>
      </c>
      <c r="O44" s="22">
        <v>1</v>
      </c>
      <c r="P44" s="22">
        <v>1</v>
      </c>
      <c r="Q44" s="22">
        <v>1</v>
      </c>
      <c r="R44" s="22">
        <v>1</v>
      </c>
      <c r="T44" s="228" t="str">
        <f>VLOOKUP(E44,N!$B:$B,1,FALSE)</f>
        <v>ES421</v>
      </c>
      <c r="U44" s="228" t="str">
        <f>VLOOKUP(F44,N!$B:$B,1,FALSE)</f>
        <v>ES620</v>
      </c>
      <c r="V44" s="1">
        <f t="shared" si="12"/>
        <v>1</v>
      </c>
      <c r="W44" s="49">
        <f t="shared" si="14"/>
        <v>3</v>
      </c>
      <c r="X44" s="49">
        <f t="shared" si="13"/>
        <v>3</v>
      </c>
      <c r="Y44" s="1">
        <v>0</v>
      </c>
      <c r="Z44" s="1">
        <v>59</v>
      </c>
      <c r="AA44">
        <v>1066.8</v>
      </c>
      <c r="AB44" s="1">
        <v>100</v>
      </c>
      <c r="AC44" s="1"/>
      <c r="AD44" s="85">
        <v>27.3969999999998</v>
      </c>
      <c r="AE44" s="98">
        <f t="shared" si="8"/>
        <v>11.415416666666582</v>
      </c>
    </row>
    <row r="45" spans="1:31" ht="14.8" customHeight="1">
      <c r="A45" s="24">
        <f>COUNTA($D$5:D45)</f>
        <v>41</v>
      </c>
      <c r="B45" s="24"/>
      <c r="C45" s="24"/>
      <c r="D45" s="26" t="str">
        <f t="shared" si="10"/>
        <v>ES422_ES421</v>
      </c>
      <c r="E45" s="116" t="s">
        <v>216</v>
      </c>
      <c r="F45" s="116" t="s">
        <v>213</v>
      </c>
      <c r="G45" s="24" t="s">
        <v>24</v>
      </c>
      <c r="H45" s="112">
        <f t="shared" si="9"/>
        <v>11.42</v>
      </c>
      <c r="I45" s="64">
        <v>129.027422</v>
      </c>
      <c r="J45" s="12">
        <v>0</v>
      </c>
      <c r="K45" s="1">
        <v>0</v>
      </c>
      <c r="L45" s="1">
        <v>1</v>
      </c>
      <c r="M45" s="1">
        <f t="shared" si="11"/>
        <v>1</v>
      </c>
      <c r="N45" s="22">
        <v>1</v>
      </c>
      <c r="O45" s="22">
        <v>1</v>
      </c>
      <c r="P45" s="22">
        <v>1</v>
      </c>
      <c r="Q45" s="22">
        <v>1</v>
      </c>
      <c r="R45" s="22">
        <v>1</v>
      </c>
      <c r="T45" s="228" t="str">
        <f>VLOOKUP(E45,N!$B:$B,1,FALSE)</f>
        <v>ES422</v>
      </c>
      <c r="U45" s="228" t="str">
        <f>VLOOKUP(F45,N!$B:$B,1,FALSE)</f>
        <v>ES421</v>
      </c>
      <c r="V45" s="1">
        <f t="shared" si="12"/>
        <v>1</v>
      </c>
      <c r="W45" s="49">
        <f t="shared" si="14"/>
        <v>5</v>
      </c>
      <c r="X45" s="49">
        <f t="shared" si="13"/>
        <v>3</v>
      </c>
      <c r="Y45" s="1">
        <v>0</v>
      </c>
      <c r="Z45" s="1">
        <v>119</v>
      </c>
      <c r="AA45">
        <v>900</v>
      </c>
      <c r="AB45" s="1">
        <v>100</v>
      </c>
      <c r="AC45" s="1"/>
      <c r="AD45" s="85">
        <v>27.3969999999998</v>
      </c>
      <c r="AE45" s="98">
        <f t="shared" si="8"/>
        <v>11.415416666666582</v>
      </c>
    </row>
    <row r="46" spans="1:31" ht="14.8" customHeight="1">
      <c r="A46" s="24">
        <f>COUNTA($D$5:D46)</f>
        <v>42</v>
      </c>
      <c r="B46" s="24"/>
      <c r="C46" s="24"/>
      <c r="D46" s="26" t="str">
        <f t="shared" si="10"/>
        <v>ES422_ES613</v>
      </c>
      <c r="E46" s="116" t="s">
        <v>216</v>
      </c>
      <c r="F46" s="116" t="s">
        <v>245</v>
      </c>
      <c r="G46" s="24" t="s">
        <v>24</v>
      </c>
      <c r="H46" s="112">
        <f t="shared" si="9"/>
        <v>11.42</v>
      </c>
      <c r="I46" s="64">
        <v>100.92358400000001</v>
      </c>
      <c r="J46" s="12">
        <v>0</v>
      </c>
      <c r="K46" s="1">
        <v>0</v>
      </c>
      <c r="L46" s="1">
        <v>1</v>
      </c>
      <c r="M46" s="1">
        <f t="shared" si="11"/>
        <v>1</v>
      </c>
      <c r="N46" s="22">
        <v>1</v>
      </c>
      <c r="O46" s="22">
        <v>1</v>
      </c>
      <c r="P46" s="22">
        <v>1</v>
      </c>
      <c r="Q46" s="22">
        <v>1</v>
      </c>
      <c r="R46" s="22">
        <v>1</v>
      </c>
      <c r="T46" s="228" t="str">
        <f>VLOOKUP(E46,N!$B:$B,1,FALSE)</f>
        <v>ES422</v>
      </c>
      <c r="U46" s="228" t="str">
        <f>VLOOKUP(F46,N!$B:$B,1,FALSE)</f>
        <v>ES613</v>
      </c>
      <c r="V46" s="1">
        <f t="shared" si="12"/>
        <v>1</v>
      </c>
      <c r="W46" s="49">
        <f t="shared" si="14"/>
        <v>5</v>
      </c>
      <c r="X46" s="49">
        <f t="shared" si="13"/>
        <v>6</v>
      </c>
      <c r="Y46" s="1">
        <v>0</v>
      </c>
      <c r="Z46" s="1">
        <v>335.5</v>
      </c>
      <c r="AA46">
        <v>900</v>
      </c>
      <c r="AB46" s="1">
        <v>100</v>
      </c>
      <c r="AC46" s="1"/>
      <c r="AD46" s="85">
        <v>27.3969999999998</v>
      </c>
      <c r="AE46" s="98">
        <f t="shared" si="8"/>
        <v>11.415416666666582</v>
      </c>
    </row>
    <row r="47" spans="1:31" ht="14.8" customHeight="1">
      <c r="A47" s="24">
        <f>COUNTA($D$5:D47)</f>
        <v>43</v>
      </c>
      <c r="B47" s="24"/>
      <c r="C47" s="24"/>
      <c r="D47" s="26" t="str">
        <f t="shared" si="10"/>
        <v>ES422_ES616</v>
      </c>
      <c r="E47" s="116" t="s">
        <v>216</v>
      </c>
      <c r="F47" s="116" t="s">
        <v>248</v>
      </c>
      <c r="G47" s="24" t="s">
        <v>24</v>
      </c>
      <c r="H47" s="112">
        <f t="shared" si="9"/>
        <v>11.42</v>
      </c>
      <c r="I47" s="64">
        <v>133.62686299999999</v>
      </c>
      <c r="J47" s="12">
        <v>0</v>
      </c>
      <c r="K47" s="1">
        <v>0</v>
      </c>
      <c r="L47" s="1">
        <v>1</v>
      </c>
      <c r="M47" s="1">
        <f t="shared" si="11"/>
        <v>1</v>
      </c>
      <c r="N47" s="22">
        <v>1</v>
      </c>
      <c r="O47" s="22">
        <v>1</v>
      </c>
      <c r="P47" s="22">
        <v>1</v>
      </c>
      <c r="Q47" s="22">
        <v>1</v>
      </c>
      <c r="R47" s="22">
        <v>1</v>
      </c>
      <c r="T47" s="228" t="str">
        <f>VLOOKUP(E47,N!$B:$B,1,FALSE)</f>
        <v>ES422</v>
      </c>
      <c r="U47" s="228" t="str">
        <f>VLOOKUP(F47,N!$B:$B,1,FALSE)</f>
        <v>ES616</v>
      </c>
      <c r="V47" s="1">
        <f t="shared" si="12"/>
        <v>1</v>
      </c>
      <c r="W47" s="49">
        <f t="shared" si="14"/>
        <v>5</v>
      </c>
      <c r="X47" s="49">
        <f t="shared" si="13"/>
        <v>3</v>
      </c>
      <c r="Y47" s="88">
        <v>0</v>
      </c>
      <c r="Z47" s="88">
        <v>0</v>
      </c>
      <c r="AA47">
        <v>900</v>
      </c>
      <c r="AB47" s="1">
        <v>0</v>
      </c>
      <c r="AC47" s="1"/>
      <c r="AD47" s="85">
        <v>27.3969999999998</v>
      </c>
      <c r="AE47" s="98">
        <f t="shared" si="8"/>
        <v>11.415416666666582</v>
      </c>
    </row>
    <row r="48" spans="1:31" ht="14.8" customHeight="1">
      <c r="A48" s="24">
        <f>COUNTA($D$5:D48)</f>
        <v>44</v>
      </c>
      <c r="B48" s="24"/>
      <c r="C48" s="24"/>
      <c r="D48" s="26" t="str">
        <f t="shared" si="10"/>
        <v>ES423_ES422</v>
      </c>
      <c r="E48" s="116" t="s">
        <v>218</v>
      </c>
      <c r="F48" s="116" t="s">
        <v>216</v>
      </c>
      <c r="G48" s="24" t="s">
        <v>24</v>
      </c>
      <c r="H48" s="112">
        <f t="shared" si="9"/>
        <v>11.42</v>
      </c>
      <c r="I48" s="64">
        <v>73.843160999999995</v>
      </c>
      <c r="J48" s="12">
        <v>0</v>
      </c>
      <c r="K48" s="1">
        <v>0</v>
      </c>
      <c r="L48" s="1">
        <v>1</v>
      </c>
      <c r="M48" s="1">
        <f t="shared" si="11"/>
        <v>1</v>
      </c>
      <c r="N48" s="22">
        <v>1</v>
      </c>
      <c r="O48" s="22">
        <v>1</v>
      </c>
      <c r="P48" s="22">
        <v>1</v>
      </c>
      <c r="Q48" s="22">
        <v>1</v>
      </c>
      <c r="R48" s="22">
        <v>1</v>
      </c>
      <c r="T48" s="228" t="str">
        <f>VLOOKUP(E48,N!$B:$B,1,FALSE)</f>
        <v>ES423</v>
      </c>
      <c r="U48" s="228" t="str">
        <f>VLOOKUP(F48,N!$B:$B,1,FALSE)</f>
        <v>ES422</v>
      </c>
      <c r="V48" s="1">
        <f t="shared" si="12"/>
        <v>1</v>
      </c>
      <c r="W48" s="49">
        <f t="shared" si="14"/>
        <v>3</v>
      </c>
      <c r="X48" s="49">
        <f t="shared" si="13"/>
        <v>5</v>
      </c>
      <c r="Y48" s="1">
        <v>0</v>
      </c>
      <c r="Z48" s="1">
        <v>119</v>
      </c>
      <c r="AA48">
        <v>900</v>
      </c>
      <c r="AB48" s="1">
        <v>100</v>
      </c>
      <c r="AC48" s="1"/>
      <c r="AD48" s="85">
        <v>27.3969999999998</v>
      </c>
      <c r="AE48" s="98">
        <f t="shared" si="8"/>
        <v>11.415416666666582</v>
      </c>
    </row>
    <row r="49" spans="1:31" ht="14.8" customHeight="1">
      <c r="A49" s="24">
        <f>COUNTA($D$5:D49)</f>
        <v>45</v>
      </c>
      <c r="B49" s="24"/>
      <c r="C49" s="24"/>
      <c r="D49" s="26" t="str">
        <f t="shared" si="10"/>
        <v>ES424_ES423</v>
      </c>
      <c r="E49" s="116" t="s">
        <v>220</v>
      </c>
      <c r="F49" s="116" t="s">
        <v>218</v>
      </c>
      <c r="G49" s="24" t="s">
        <v>24</v>
      </c>
      <c r="H49" s="112">
        <f t="shared" si="9"/>
        <v>11.42</v>
      </c>
      <c r="I49" s="64">
        <v>99.058881999999997</v>
      </c>
      <c r="J49" s="12">
        <v>0</v>
      </c>
      <c r="K49" s="1">
        <v>0</v>
      </c>
      <c r="L49" s="1">
        <v>1</v>
      </c>
      <c r="M49" s="1">
        <f t="shared" si="11"/>
        <v>1</v>
      </c>
      <c r="N49" s="22">
        <v>1</v>
      </c>
      <c r="O49" s="22">
        <v>1</v>
      </c>
      <c r="P49" s="22">
        <v>1</v>
      </c>
      <c r="Q49" s="22">
        <v>1</v>
      </c>
      <c r="R49" s="22">
        <v>1</v>
      </c>
      <c r="T49" s="228" t="str">
        <f>VLOOKUP(E49,N!$B:$B,1,FALSE)</f>
        <v>ES424</v>
      </c>
      <c r="U49" s="228" t="str">
        <f>VLOOKUP(F49,N!$B:$B,1,FALSE)</f>
        <v>ES423</v>
      </c>
      <c r="V49" s="1">
        <f t="shared" si="12"/>
        <v>1</v>
      </c>
      <c r="W49" s="49">
        <f t="shared" si="14"/>
        <v>4</v>
      </c>
      <c r="X49" s="49">
        <f t="shared" si="13"/>
        <v>3</v>
      </c>
      <c r="Y49" s="1">
        <v>0</v>
      </c>
      <c r="Z49" s="1">
        <v>60</v>
      </c>
      <c r="AA49">
        <v>900</v>
      </c>
      <c r="AB49" s="1">
        <v>100</v>
      </c>
      <c r="AC49" s="1"/>
      <c r="AD49" s="85">
        <v>27.3969999999998</v>
      </c>
      <c r="AE49" s="98">
        <f t="shared" ref="AE49:AE67" si="15">AD49*10/24</f>
        <v>11.415416666666582</v>
      </c>
    </row>
    <row r="50" spans="1:31" ht="14.8" customHeight="1">
      <c r="A50" s="24">
        <f>COUNTA($D$5:D50)</f>
        <v>46</v>
      </c>
      <c r="B50" s="24"/>
      <c r="C50" s="24"/>
      <c r="D50" s="26" t="str">
        <f t="shared" si="10"/>
        <v>ES425_ES422</v>
      </c>
      <c r="E50" s="116" t="s">
        <v>222</v>
      </c>
      <c r="F50" s="116" t="s">
        <v>216</v>
      </c>
      <c r="G50" s="24" t="s">
        <v>24</v>
      </c>
      <c r="H50" s="112">
        <f t="shared" si="9"/>
        <v>11.42</v>
      </c>
      <c r="I50" s="64">
        <v>121.031282</v>
      </c>
      <c r="J50" s="12">
        <v>0</v>
      </c>
      <c r="K50" s="11">
        <v>1</v>
      </c>
      <c r="L50" s="1">
        <v>1</v>
      </c>
      <c r="M50" s="1">
        <f t="shared" si="11"/>
        <v>1</v>
      </c>
      <c r="N50" s="22">
        <v>1</v>
      </c>
      <c r="O50" s="22">
        <v>1</v>
      </c>
      <c r="P50" s="22">
        <v>1</v>
      </c>
      <c r="Q50" s="22">
        <v>1</v>
      </c>
      <c r="R50" s="22">
        <v>1</v>
      </c>
      <c r="T50" s="228" t="str">
        <f>VLOOKUP(E50,N!$B:$B,1,FALSE)</f>
        <v>ES425</v>
      </c>
      <c r="U50" s="228" t="str">
        <f>VLOOKUP(F50,N!$B:$B,1,FALSE)</f>
        <v>ES422</v>
      </c>
      <c r="V50" s="1">
        <f t="shared" si="12"/>
        <v>1</v>
      </c>
      <c r="W50" s="49">
        <f t="shared" si="14"/>
        <v>2</v>
      </c>
      <c r="X50" s="49">
        <f t="shared" si="13"/>
        <v>5</v>
      </c>
      <c r="Y50" s="88">
        <v>29.5</v>
      </c>
      <c r="Z50" s="1">
        <v>365</v>
      </c>
      <c r="AA50">
        <v>900</v>
      </c>
      <c r="AB50" s="12">
        <v>92.522179974651394</v>
      </c>
      <c r="AC50" s="1"/>
      <c r="AD50" s="85">
        <v>27.3969999999998</v>
      </c>
      <c r="AE50" s="98">
        <f t="shared" si="15"/>
        <v>11.415416666666582</v>
      </c>
    </row>
    <row r="51" spans="1:31" ht="14.8" customHeight="1">
      <c r="A51" s="24">
        <f>COUNTA($D$5:D51)</f>
        <v>47</v>
      </c>
      <c r="B51" s="24"/>
      <c r="C51" s="24"/>
      <c r="D51" s="26" t="str">
        <f t="shared" si="10"/>
        <v>ES431_ES613</v>
      </c>
      <c r="E51" s="116" t="s">
        <v>224</v>
      </c>
      <c r="F51" s="116" t="s">
        <v>245</v>
      </c>
      <c r="G51" s="24" t="s">
        <v>24</v>
      </c>
      <c r="H51" s="112">
        <f t="shared" si="9"/>
        <v>11.42</v>
      </c>
      <c r="I51" s="64">
        <v>178.34512699999999</v>
      </c>
      <c r="J51" s="12">
        <v>0</v>
      </c>
      <c r="K51" s="13">
        <v>1</v>
      </c>
      <c r="L51" s="1">
        <v>1</v>
      </c>
      <c r="M51" s="1">
        <f t="shared" si="11"/>
        <v>1</v>
      </c>
      <c r="N51" s="22">
        <v>1</v>
      </c>
      <c r="O51" s="22">
        <v>1</v>
      </c>
      <c r="P51" s="22">
        <v>1</v>
      </c>
      <c r="Q51" s="22">
        <v>1</v>
      </c>
      <c r="R51" s="22">
        <v>1</v>
      </c>
      <c r="T51" s="228" t="str">
        <f>VLOOKUP(E51,N!$B:$B,1,FALSE)</f>
        <v>ES431</v>
      </c>
      <c r="U51" s="228" t="str">
        <f>VLOOKUP(F51,N!$B:$B,1,FALSE)</f>
        <v>ES613</v>
      </c>
      <c r="V51" s="1">
        <f t="shared" si="12"/>
        <v>1</v>
      </c>
      <c r="W51" s="49">
        <f t="shared" si="14"/>
        <v>3</v>
      </c>
      <c r="X51" s="49">
        <f t="shared" si="13"/>
        <v>6</v>
      </c>
      <c r="Y51" s="88">
        <v>413</v>
      </c>
      <c r="Z51" s="1">
        <v>748.5</v>
      </c>
      <c r="AA51">
        <v>762</v>
      </c>
      <c r="AB51" s="100">
        <v>64.442531209642695</v>
      </c>
      <c r="AC51" s="1"/>
      <c r="AD51" s="85">
        <v>27.3969999999998</v>
      </c>
      <c r="AE51" s="98">
        <f t="shared" si="15"/>
        <v>11.415416666666582</v>
      </c>
    </row>
    <row r="52" spans="1:31" ht="14.8" customHeight="1">
      <c r="A52" s="24">
        <f>COUNTA($D$5:D52)</f>
        <v>48</v>
      </c>
      <c r="B52" s="24"/>
      <c r="C52" s="24"/>
      <c r="D52" s="26" t="str">
        <f t="shared" si="10"/>
        <v>ES432_ES431</v>
      </c>
      <c r="E52" s="116" t="s">
        <v>227</v>
      </c>
      <c r="F52" s="116" t="s">
        <v>224</v>
      </c>
      <c r="G52" s="24" t="s">
        <v>24</v>
      </c>
      <c r="H52" s="112">
        <f t="shared" si="9"/>
        <v>11.42</v>
      </c>
      <c r="I52" s="64">
        <v>81.947421000000006</v>
      </c>
      <c r="J52" s="12">
        <v>0</v>
      </c>
      <c r="K52" s="1">
        <v>0</v>
      </c>
      <c r="L52" s="1">
        <v>1</v>
      </c>
      <c r="M52" s="1">
        <f t="shared" si="11"/>
        <v>1</v>
      </c>
      <c r="N52" s="22">
        <v>1</v>
      </c>
      <c r="O52" s="22">
        <v>1</v>
      </c>
      <c r="P52" s="22">
        <v>1</v>
      </c>
      <c r="Q52" s="22">
        <v>1</v>
      </c>
      <c r="R52" s="22">
        <v>1</v>
      </c>
      <c r="T52" s="228" t="str">
        <f>VLOOKUP(E52,N!$B:$B,1,FALSE)</f>
        <v>ES432</v>
      </c>
      <c r="U52" s="228" t="str">
        <f>VLOOKUP(F52,N!$B:$B,1,FALSE)</f>
        <v>ES431</v>
      </c>
      <c r="V52" s="1">
        <f t="shared" si="12"/>
        <v>1</v>
      </c>
      <c r="W52" s="49">
        <f t="shared" si="14"/>
        <v>2</v>
      </c>
      <c r="X52" s="49">
        <f t="shared" si="13"/>
        <v>3</v>
      </c>
      <c r="Y52" s="1">
        <v>0</v>
      </c>
      <c r="Z52" s="1">
        <v>120</v>
      </c>
      <c r="AA52">
        <v>900</v>
      </c>
      <c r="AB52" s="1">
        <v>100</v>
      </c>
      <c r="AC52" s="1"/>
      <c r="AD52" s="85">
        <v>27.3969999999998</v>
      </c>
      <c r="AE52" s="98">
        <f t="shared" si="15"/>
        <v>11.415416666666582</v>
      </c>
    </row>
    <row r="53" spans="1:31" ht="14.8" customHeight="1">
      <c r="A53" s="24">
        <f>COUNTA($D$5:D53)</f>
        <v>49</v>
      </c>
      <c r="B53" s="24"/>
      <c r="C53" s="24"/>
      <c r="D53" s="26" t="str">
        <f t="shared" si="10"/>
        <v>ES511_ES513</v>
      </c>
      <c r="E53" s="116" t="s">
        <v>141</v>
      </c>
      <c r="F53" s="116" t="s">
        <v>230</v>
      </c>
      <c r="G53" s="24" t="s">
        <v>24</v>
      </c>
      <c r="H53" s="112">
        <f t="shared" si="9"/>
        <v>11.42</v>
      </c>
      <c r="I53" s="64">
        <v>65.320194000000001</v>
      </c>
      <c r="J53" s="12">
        <v>0</v>
      </c>
      <c r="K53" s="1">
        <v>0</v>
      </c>
      <c r="L53" s="1">
        <v>1</v>
      </c>
      <c r="M53" s="1">
        <f t="shared" si="11"/>
        <v>1</v>
      </c>
      <c r="N53" s="22">
        <v>1</v>
      </c>
      <c r="O53" s="22">
        <v>1</v>
      </c>
      <c r="P53" s="22">
        <v>1</v>
      </c>
      <c r="Q53" s="22">
        <v>1</v>
      </c>
      <c r="R53" s="22">
        <v>1</v>
      </c>
      <c r="T53" s="228" t="str">
        <f>VLOOKUP(E53,N!$B:$B,1,FALSE)</f>
        <v>ES511</v>
      </c>
      <c r="U53" s="228" t="str">
        <f>VLOOKUP(F53,N!$B:$B,1,FALSE)</f>
        <v>ES513</v>
      </c>
      <c r="V53" s="1">
        <f t="shared" si="12"/>
        <v>1</v>
      </c>
      <c r="W53" s="49">
        <f t="shared" si="14"/>
        <v>2</v>
      </c>
      <c r="X53" s="49">
        <f t="shared" si="13"/>
        <v>2</v>
      </c>
      <c r="Y53" s="1">
        <v>0</v>
      </c>
      <c r="Z53" s="1">
        <v>1620</v>
      </c>
      <c r="AA53">
        <v>900</v>
      </c>
      <c r="AB53" s="1">
        <v>100</v>
      </c>
      <c r="AC53" s="1"/>
      <c r="AD53" s="85">
        <v>27.3969999999998</v>
      </c>
      <c r="AE53" s="98">
        <f t="shared" si="15"/>
        <v>11.415416666666582</v>
      </c>
    </row>
    <row r="54" spans="1:31" ht="14.8" customHeight="1">
      <c r="A54" s="24">
        <f>COUNTA($D$5:D54)</f>
        <v>50</v>
      </c>
      <c r="B54" s="24"/>
      <c r="C54" s="24"/>
      <c r="D54" s="26" t="str">
        <f t="shared" si="10"/>
        <v>ES513_ES511</v>
      </c>
      <c r="E54" s="116" t="s">
        <v>230</v>
      </c>
      <c r="F54" s="116" t="s">
        <v>141</v>
      </c>
      <c r="G54" s="24" t="s">
        <v>24</v>
      </c>
      <c r="H54" s="112">
        <f t="shared" si="9"/>
        <v>11.42</v>
      </c>
      <c r="I54" s="64">
        <v>30.892847</v>
      </c>
      <c r="J54" s="12">
        <v>0</v>
      </c>
      <c r="K54" s="1">
        <v>0</v>
      </c>
      <c r="L54" s="1">
        <v>1</v>
      </c>
      <c r="M54" s="1">
        <f t="shared" si="11"/>
        <v>1</v>
      </c>
      <c r="N54" s="22">
        <v>1</v>
      </c>
      <c r="O54" s="22">
        <v>1</v>
      </c>
      <c r="P54" s="22">
        <v>1</v>
      </c>
      <c r="Q54" s="22">
        <v>1</v>
      </c>
      <c r="R54" s="22">
        <v>1</v>
      </c>
      <c r="T54" s="228" t="str">
        <f>VLOOKUP(E54,N!$B:$B,1,FALSE)</f>
        <v>ES513</v>
      </c>
      <c r="U54" s="228" t="str">
        <f>VLOOKUP(F54,N!$B:$B,1,FALSE)</f>
        <v>ES511</v>
      </c>
      <c r="V54" s="1">
        <f t="shared" si="12"/>
        <v>1</v>
      </c>
      <c r="W54" s="49">
        <f t="shared" si="14"/>
        <v>2</v>
      </c>
      <c r="X54" s="49">
        <f t="shared" si="13"/>
        <v>3</v>
      </c>
      <c r="Y54" s="1">
        <v>0</v>
      </c>
      <c r="Z54" s="1">
        <v>1620</v>
      </c>
      <c r="AA54">
        <v>900</v>
      </c>
      <c r="AB54" s="1">
        <v>100</v>
      </c>
      <c r="AC54" s="1"/>
      <c r="AD54" s="85">
        <v>27.3969999999998</v>
      </c>
      <c r="AE54" s="98">
        <f t="shared" si="15"/>
        <v>11.415416666666582</v>
      </c>
    </row>
    <row r="55" spans="1:31" ht="14.8" customHeight="1">
      <c r="A55" s="24">
        <f>COUNTA($D$5:D55)</f>
        <v>51</v>
      </c>
      <c r="B55" s="24"/>
      <c r="C55" s="24"/>
      <c r="D55" s="26" t="str">
        <f t="shared" si="10"/>
        <v>ES514_ES511</v>
      </c>
      <c r="E55" s="116" t="s">
        <v>232</v>
      </c>
      <c r="F55" s="116" t="s">
        <v>141</v>
      </c>
      <c r="G55" s="24" t="s">
        <v>24</v>
      </c>
      <c r="H55" s="112">
        <f t="shared" si="9"/>
        <v>11.42</v>
      </c>
      <c r="I55" s="64">
        <v>40.584221999999997</v>
      </c>
      <c r="J55" s="12">
        <v>0</v>
      </c>
      <c r="K55" s="1">
        <v>0</v>
      </c>
      <c r="L55" s="1">
        <v>1</v>
      </c>
      <c r="M55" s="1">
        <f t="shared" si="11"/>
        <v>1</v>
      </c>
      <c r="N55" s="22">
        <v>1</v>
      </c>
      <c r="O55" s="22">
        <v>1</v>
      </c>
      <c r="P55" s="22">
        <v>1</v>
      </c>
      <c r="Q55" s="22">
        <v>1</v>
      </c>
      <c r="R55" s="22">
        <v>1</v>
      </c>
      <c r="T55" s="228" t="str">
        <f>VLOOKUP(E55,N!$B:$B,1,FALSE)</f>
        <v>ES514</v>
      </c>
      <c r="U55" s="228" t="str">
        <f>VLOOKUP(F55,N!$B:$B,1,FALSE)</f>
        <v>ES511</v>
      </c>
      <c r="V55" s="1">
        <f t="shared" si="12"/>
        <v>1</v>
      </c>
      <c r="W55" s="49">
        <f t="shared" si="14"/>
        <v>3</v>
      </c>
      <c r="X55" s="49">
        <f t="shared" si="13"/>
        <v>3</v>
      </c>
      <c r="Y55" s="1">
        <v>0</v>
      </c>
      <c r="Z55" s="1">
        <v>660</v>
      </c>
      <c r="AA55">
        <v>900</v>
      </c>
      <c r="AB55" s="1">
        <v>100</v>
      </c>
      <c r="AC55" s="1"/>
      <c r="AD55" s="85">
        <v>27.3969999999998</v>
      </c>
      <c r="AE55" s="98">
        <f t="shared" si="15"/>
        <v>11.415416666666582</v>
      </c>
    </row>
    <row r="56" spans="1:31" ht="14.8" customHeight="1">
      <c r="A56" s="24">
        <f>COUNTA($D$5:D56)</f>
        <v>52</v>
      </c>
      <c r="B56" s="24"/>
      <c r="C56" s="24"/>
      <c r="D56" s="26" t="str">
        <f t="shared" si="10"/>
        <v>ES514_ES522</v>
      </c>
      <c r="E56" s="116" t="s">
        <v>232</v>
      </c>
      <c r="F56" s="116" t="s">
        <v>235</v>
      </c>
      <c r="G56" s="24" t="s">
        <v>24</v>
      </c>
      <c r="H56" s="112">
        <f t="shared" si="9"/>
        <v>11.42</v>
      </c>
      <c r="I56" s="120">
        <v>56</v>
      </c>
      <c r="J56" s="12">
        <v>0</v>
      </c>
      <c r="K56" s="1">
        <v>0</v>
      </c>
      <c r="L56" s="1">
        <v>1</v>
      </c>
      <c r="M56" s="1">
        <f t="shared" si="11"/>
        <v>1</v>
      </c>
      <c r="N56" s="22">
        <v>1</v>
      </c>
      <c r="O56" s="22">
        <v>1</v>
      </c>
      <c r="P56" s="22">
        <v>1</v>
      </c>
      <c r="Q56" s="22">
        <v>1</v>
      </c>
      <c r="R56" s="22">
        <v>1</v>
      </c>
      <c r="T56" s="228" t="str">
        <f>VLOOKUP(E56,N!$B:$B,1,FALSE)</f>
        <v>ES514</v>
      </c>
      <c r="U56" s="228" t="str">
        <f>VLOOKUP(F56,N!$B:$B,1,FALSE)</f>
        <v>ES522</v>
      </c>
      <c r="V56" s="1">
        <f t="shared" si="12"/>
        <v>1</v>
      </c>
      <c r="W56" s="49">
        <f t="shared" si="14"/>
        <v>3</v>
      </c>
      <c r="X56" s="49">
        <f t="shared" si="13"/>
        <v>2</v>
      </c>
      <c r="Y56" s="1">
        <v>0</v>
      </c>
      <c r="Z56" s="1">
        <v>420</v>
      </c>
      <c r="AA56">
        <v>900</v>
      </c>
      <c r="AB56" s="1">
        <v>100</v>
      </c>
      <c r="AC56" s="1"/>
      <c r="AD56" s="85">
        <v>27.3969999999998</v>
      </c>
      <c r="AE56" s="98">
        <f t="shared" si="15"/>
        <v>11.415416666666582</v>
      </c>
    </row>
    <row r="57" spans="1:31" ht="14.8" customHeight="1">
      <c r="A57" s="24">
        <f>COUNTA($D$5:D57)</f>
        <v>53</v>
      </c>
      <c r="B57" s="24"/>
      <c r="C57" s="24"/>
      <c r="D57" s="26" t="str">
        <f t="shared" si="10"/>
        <v>ES521_ES523</v>
      </c>
      <c r="E57" s="116" t="s">
        <v>234</v>
      </c>
      <c r="F57" s="116" t="s">
        <v>142</v>
      </c>
      <c r="G57" s="24" t="s">
        <v>24</v>
      </c>
      <c r="H57" s="112">
        <f t="shared" si="9"/>
        <v>11.42</v>
      </c>
      <c r="I57" s="64">
        <v>67.927773999999999</v>
      </c>
      <c r="J57" s="12">
        <v>0</v>
      </c>
      <c r="K57" s="1">
        <v>0</v>
      </c>
      <c r="L57" s="1">
        <v>1</v>
      </c>
      <c r="M57" s="1">
        <f t="shared" si="11"/>
        <v>1</v>
      </c>
      <c r="N57" s="22">
        <v>1</v>
      </c>
      <c r="O57" s="22">
        <v>1</v>
      </c>
      <c r="P57" s="22">
        <v>1</v>
      </c>
      <c r="Q57" s="22">
        <v>1</v>
      </c>
      <c r="R57" s="22">
        <v>1</v>
      </c>
      <c r="T57" s="228" t="str">
        <f>VLOOKUP(E57,N!$B:$B,1,FALSE)</f>
        <v>ES521</v>
      </c>
      <c r="U57" s="228" t="str">
        <f>VLOOKUP(F57,N!$B:$B,1,FALSE)</f>
        <v>ES523</v>
      </c>
      <c r="V57" s="1">
        <f t="shared" si="12"/>
        <v>1</v>
      </c>
      <c r="W57" s="49">
        <f t="shared" si="14"/>
        <v>4</v>
      </c>
      <c r="X57" s="49">
        <f t="shared" si="13"/>
        <v>3</v>
      </c>
      <c r="Y57" s="1">
        <v>0</v>
      </c>
      <c r="Z57" s="1">
        <v>480</v>
      </c>
      <c r="AA57">
        <v>900</v>
      </c>
      <c r="AB57" s="1">
        <v>100</v>
      </c>
      <c r="AC57" s="1"/>
      <c r="AD57" s="85">
        <v>27.3969999999998</v>
      </c>
      <c r="AE57" s="98">
        <f t="shared" si="15"/>
        <v>11.415416666666582</v>
      </c>
    </row>
    <row r="58" spans="1:31" ht="14.8" customHeight="1">
      <c r="A58" s="24">
        <f>COUNTA($D$5:D58)</f>
        <v>54</v>
      </c>
      <c r="B58" s="24"/>
      <c r="C58" s="24"/>
      <c r="D58" s="26" t="str">
        <f t="shared" si="10"/>
        <v>ES521_ES531</v>
      </c>
      <c r="E58" s="116" t="s">
        <v>234</v>
      </c>
      <c r="F58" s="116" t="s">
        <v>236</v>
      </c>
      <c r="G58" s="24" t="s">
        <v>24</v>
      </c>
      <c r="H58" s="112">
        <f t="shared" si="9"/>
        <v>11.42</v>
      </c>
      <c r="I58" s="64">
        <v>136.809561</v>
      </c>
      <c r="J58" s="12">
        <v>0</v>
      </c>
      <c r="K58" s="1">
        <v>0</v>
      </c>
      <c r="L58" s="1">
        <v>1</v>
      </c>
      <c r="M58" s="1">
        <f t="shared" si="11"/>
        <v>1</v>
      </c>
      <c r="N58" s="22">
        <v>1</v>
      </c>
      <c r="O58" s="22">
        <v>1</v>
      </c>
      <c r="P58" s="22">
        <v>1</v>
      </c>
      <c r="Q58" s="22">
        <v>1</v>
      </c>
      <c r="R58" s="22">
        <v>1</v>
      </c>
      <c r="T58" s="228" t="str">
        <f>VLOOKUP(E58,N!$B:$B,1,FALSE)</f>
        <v>ES521</v>
      </c>
      <c r="U58" s="228" t="str">
        <f>VLOOKUP(F58,N!$B:$B,1,FALSE)</f>
        <v>ES531</v>
      </c>
      <c r="V58" s="1">
        <f t="shared" si="12"/>
        <v>1</v>
      </c>
      <c r="W58" s="49">
        <f t="shared" si="14"/>
        <v>4</v>
      </c>
      <c r="X58" s="49">
        <f t="shared" si="13"/>
        <v>1</v>
      </c>
      <c r="Y58" s="1">
        <v>0</v>
      </c>
      <c r="Z58" s="1">
        <v>120</v>
      </c>
      <c r="AA58">
        <v>900</v>
      </c>
      <c r="AB58" s="1">
        <v>100</v>
      </c>
      <c r="AC58" s="1"/>
      <c r="AD58" s="85">
        <v>27.3969999999998</v>
      </c>
      <c r="AE58" s="98">
        <f t="shared" si="15"/>
        <v>11.415416666666582</v>
      </c>
    </row>
    <row r="59" spans="1:31" ht="14.8" customHeight="1">
      <c r="A59" s="24">
        <f>COUNTA($D$5:D59)</f>
        <v>55</v>
      </c>
      <c r="B59" s="24"/>
      <c r="C59" s="24"/>
      <c r="D59" s="26" t="str">
        <f t="shared" si="10"/>
        <v>ES521_ES620</v>
      </c>
      <c r="E59" s="116" t="s">
        <v>234</v>
      </c>
      <c r="F59" s="116" t="s">
        <v>144</v>
      </c>
      <c r="G59" s="24" t="s">
        <v>24</v>
      </c>
      <c r="H59" s="112">
        <f t="shared" si="9"/>
        <v>11.42</v>
      </c>
      <c r="I59" s="120">
        <v>55</v>
      </c>
      <c r="J59" s="12">
        <v>0</v>
      </c>
      <c r="K59" s="1">
        <v>0</v>
      </c>
      <c r="L59" s="1">
        <v>1</v>
      </c>
      <c r="M59" s="1">
        <f t="shared" si="11"/>
        <v>1</v>
      </c>
      <c r="N59" s="22">
        <v>1</v>
      </c>
      <c r="O59" s="22">
        <v>1</v>
      </c>
      <c r="P59" s="22">
        <v>1</v>
      </c>
      <c r="Q59" s="22">
        <v>1</v>
      </c>
      <c r="R59" s="22">
        <v>1</v>
      </c>
      <c r="T59" s="228" t="str">
        <f>VLOOKUP(E59,N!$B:$B,1,FALSE)</f>
        <v>ES521</v>
      </c>
      <c r="U59" s="228" t="str">
        <f>VLOOKUP(F59,N!$B:$B,1,FALSE)</f>
        <v>ES620</v>
      </c>
      <c r="V59" s="1">
        <f t="shared" si="12"/>
        <v>1</v>
      </c>
      <c r="W59" s="49">
        <f t="shared" si="14"/>
        <v>4</v>
      </c>
      <c r="X59" s="49">
        <f t="shared" si="13"/>
        <v>3</v>
      </c>
      <c r="Y59" s="1">
        <v>0</v>
      </c>
      <c r="Z59" s="1">
        <v>960</v>
      </c>
      <c r="AA59">
        <v>900</v>
      </c>
      <c r="AB59" s="1">
        <v>100</v>
      </c>
      <c r="AC59" s="1"/>
      <c r="AD59" s="85">
        <v>27.3969999999998</v>
      </c>
      <c r="AE59" s="98">
        <f t="shared" si="15"/>
        <v>11.415416666666582</v>
      </c>
    </row>
    <row r="60" spans="1:31" ht="14.8" customHeight="1">
      <c r="A60" s="24">
        <f>COUNTA($D$5:D60)</f>
        <v>56</v>
      </c>
      <c r="B60" s="24"/>
      <c r="C60" s="24"/>
      <c r="D60" s="26" t="str">
        <f t="shared" si="10"/>
        <v>ES522_ES523</v>
      </c>
      <c r="E60" s="116" t="s">
        <v>235</v>
      </c>
      <c r="F60" s="116" t="s">
        <v>142</v>
      </c>
      <c r="G60" s="24" t="s">
        <v>24</v>
      </c>
      <c r="H60" s="112">
        <f t="shared" si="9"/>
        <v>11.42</v>
      </c>
      <c r="I60" s="120">
        <v>20</v>
      </c>
      <c r="J60" s="12">
        <v>0</v>
      </c>
      <c r="K60" s="11">
        <v>1</v>
      </c>
      <c r="L60" s="1">
        <v>1</v>
      </c>
      <c r="M60" s="1">
        <f t="shared" si="11"/>
        <v>1</v>
      </c>
      <c r="N60" s="22">
        <v>1</v>
      </c>
      <c r="O60" s="22">
        <v>1</v>
      </c>
      <c r="P60" s="22">
        <v>1</v>
      </c>
      <c r="Q60" s="22">
        <v>1</v>
      </c>
      <c r="R60" s="22">
        <v>1</v>
      </c>
      <c r="T60" s="228" t="str">
        <f>VLOOKUP(E60,N!$B:$B,1,FALSE)</f>
        <v>ES522</v>
      </c>
      <c r="U60" s="228" t="str">
        <f>VLOOKUP(F60,N!$B:$B,1,FALSE)</f>
        <v>ES523</v>
      </c>
      <c r="V60" s="1">
        <f t="shared" si="12"/>
        <v>1</v>
      </c>
      <c r="W60" s="49">
        <f t="shared" si="14"/>
        <v>2</v>
      </c>
      <c r="X60" s="49">
        <f t="shared" si="13"/>
        <v>3</v>
      </c>
      <c r="Y60" s="88">
        <v>60</v>
      </c>
      <c r="Z60" s="1">
        <v>360</v>
      </c>
      <c r="AA60">
        <v>900</v>
      </c>
      <c r="AB60" s="12">
        <v>85.714285714285694</v>
      </c>
      <c r="AC60" s="1"/>
      <c r="AD60" s="85">
        <v>27.3969999999998</v>
      </c>
      <c r="AE60" s="98">
        <f t="shared" si="15"/>
        <v>11.415416666666582</v>
      </c>
    </row>
    <row r="61" spans="1:31" ht="14.8" customHeight="1">
      <c r="A61" s="24">
        <f>COUNTA($D$5:D61)</f>
        <v>57</v>
      </c>
      <c r="B61" s="24"/>
      <c r="C61" s="24"/>
      <c r="D61" s="26" t="str">
        <f t="shared" si="10"/>
        <v>ES523_ES521</v>
      </c>
      <c r="E61" s="116" t="s">
        <v>142</v>
      </c>
      <c r="F61" s="116" t="s">
        <v>234</v>
      </c>
      <c r="G61" s="24" t="s">
        <v>24</v>
      </c>
      <c r="H61" s="112">
        <f t="shared" si="9"/>
        <v>11.42</v>
      </c>
      <c r="I61" s="120">
        <v>39</v>
      </c>
      <c r="J61" s="12">
        <v>0</v>
      </c>
      <c r="K61" s="1">
        <v>0</v>
      </c>
      <c r="L61" s="1">
        <v>1</v>
      </c>
      <c r="M61" s="1">
        <f t="shared" si="11"/>
        <v>1</v>
      </c>
      <c r="N61" s="22">
        <v>1</v>
      </c>
      <c r="O61" s="22">
        <v>1</v>
      </c>
      <c r="P61" s="22">
        <v>1</v>
      </c>
      <c r="Q61" s="22">
        <v>1</v>
      </c>
      <c r="R61" s="22">
        <v>1</v>
      </c>
      <c r="T61" s="228" t="str">
        <f>VLOOKUP(E61,N!$B:$B,1,FALSE)</f>
        <v>ES523</v>
      </c>
      <c r="U61" s="228" t="str">
        <f>VLOOKUP(F61,N!$B:$B,1,FALSE)</f>
        <v>ES521</v>
      </c>
      <c r="V61" s="1">
        <f t="shared" si="12"/>
        <v>1</v>
      </c>
      <c r="W61" s="49">
        <f t="shared" si="14"/>
        <v>3</v>
      </c>
      <c r="X61" s="49">
        <f t="shared" si="13"/>
        <v>4</v>
      </c>
      <c r="Y61" s="1">
        <v>0</v>
      </c>
      <c r="Z61" s="1">
        <v>960</v>
      </c>
      <c r="AA61">
        <v>900</v>
      </c>
      <c r="AB61" s="1">
        <v>100</v>
      </c>
      <c r="AC61" s="1"/>
      <c r="AD61" s="85">
        <v>27.3969999999998</v>
      </c>
      <c r="AE61" s="98">
        <f t="shared" si="15"/>
        <v>11.415416666666582</v>
      </c>
    </row>
    <row r="62" spans="1:31" ht="14.8" customHeight="1">
      <c r="A62" s="24">
        <f>COUNTA($D$5:D62)</f>
        <v>58</v>
      </c>
      <c r="B62" s="24"/>
      <c r="C62" s="24"/>
      <c r="D62" s="26" t="str">
        <f t="shared" si="10"/>
        <v>ES532_ES521</v>
      </c>
      <c r="E62" s="116" t="s">
        <v>239</v>
      </c>
      <c r="F62" s="116" t="s">
        <v>234</v>
      </c>
      <c r="G62" s="24" t="s">
        <v>24</v>
      </c>
      <c r="H62" s="112">
        <f t="shared" si="9"/>
        <v>11.42</v>
      </c>
      <c r="I62" s="64">
        <v>229.73065299999999</v>
      </c>
      <c r="J62" s="12">
        <v>0</v>
      </c>
      <c r="K62" s="1">
        <v>0</v>
      </c>
      <c r="L62" s="1">
        <v>1</v>
      </c>
      <c r="M62" s="1">
        <f t="shared" si="11"/>
        <v>1</v>
      </c>
      <c r="N62" s="22">
        <v>1</v>
      </c>
      <c r="O62" s="22">
        <v>1</v>
      </c>
      <c r="P62" s="22">
        <v>1</v>
      </c>
      <c r="Q62" s="22">
        <v>1</v>
      </c>
      <c r="R62" s="22">
        <v>1</v>
      </c>
      <c r="T62" s="228" t="str">
        <f>VLOOKUP(E62,N!$B:$B,1,FALSE)</f>
        <v>ES532</v>
      </c>
      <c r="U62" s="228" t="str">
        <f>VLOOKUP(F62,N!$B:$B,1,FALSE)</f>
        <v>ES521</v>
      </c>
      <c r="V62" s="1">
        <f t="shared" si="12"/>
        <v>1</v>
      </c>
      <c r="W62" s="49">
        <f t="shared" si="14"/>
        <v>2</v>
      </c>
      <c r="X62" s="49">
        <f t="shared" si="13"/>
        <v>4</v>
      </c>
      <c r="Y62" s="1">
        <v>0</v>
      </c>
      <c r="Z62" s="1">
        <v>360</v>
      </c>
      <c r="AA62">
        <v>900</v>
      </c>
      <c r="AB62" s="1">
        <v>100</v>
      </c>
      <c r="AC62" s="1"/>
      <c r="AD62" s="85">
        <v>27.3969999999998</v>
      </c>
      <c r="AE62" s="98">
        <f t="shared" si="15"/>
        <v>11.415416666666582</v>
      </c>
    </row>
    <row r="63" spans="1:31" ht="14.8" customHeight="1">
      <c r="A63" s="24">
        <f>COUNTA($D$5:D63)</f>
        <v>59</v>
      </c>
      <c r="B63" s="24"/>
      <c r="C63" s="24"/>
      <c r="D63" s="26" t="str">
        <f t="shared" si="10"/>
        <v>ES532_ES533</v>
      </c>
      <c r="E63" s="116" t="s">
        <v>239</v>
      </c>
      <c r="F63" s="116" t="s">
        <v>241</v>
      </c>
      <c r="G63" s="24" t="s">
        <v>24</v>
      </c>
      <c r="H63" s="112">
        <f t="shared" si="9"/>
        <v>11.42</v>
      </c>
      <c r="I63" s="64">
        <v>110.848541</v>
      </c>
      <c r="J63" s="12">
        <v>0</v>
      </c>
      <c r="K63" s="1">
        <v>0</v>
      </c>
      <c r="L63" s="1">
        <v>1</v>
      </c>
      <c r="M63" s="1">
        <f t="shared" si="11"/>
        <v>1</v>
      </c>
      <c r="N63" s="22">
        <v>1</v>
      </c>
      <c r="O63" s="22">
        <v>1</v>
      </c>
      <c r="P63" s="22">
        <v>1</v>
      </c>
      <c r="Q63" s="22">
        <v>1</v>
      </c>
      <c r="R63" s="22">
        <v>1</v>
      </c>
      <c r="T63" s="228" t="str">
        <f>VLOOKUP(E63,N!$B:$B,1,FALSE)</f>
        <v>ES532</v>
      </c>
      <c r="U63" s="228" t="str">
        <f>VLOOKUP(F63,N!$B:$B,1,FALSE)</f>
        <v>ES533</v>
      </c>
      <c r="V63" s="1">
        <f t="shared" si="12"/>
        <v>1</v>
      </c>
      <c r="W63" s="49">
        <f t="shared" si="14"/>
        <v>2</v>
      </c>
      <c r="X63" s="49">
        <f t="shared" si="13"/>
        <v>1</v>
      </c>
      <c r="Y63" s="88">
        <v>0</v>
      </c>
      <c r="Z63" s="88">
        <v>0</v>
      </c>
      <c r="AA63">
        <v>900</v>
      </c>
      <c r="AB63" s="1">
        <v>0</v>
      </c>
      <c r="AC63" s="1"/>
      <c r="AD63" s="85">
        <v>27.3969999999998</v>
      </c>
      <c r="AE63" s="98">
        <f t="shared" si="15"/>
        <v>11.415416666666582</v>
      </c>
    </row>
    <row r="64" spans="1:31" ht="14.8" customHeight="1">
      <c r="A64" s="24">
        <f>COUNTA($D$5:D64)</f>
        <v>60</v>
      </c>
      <c r="B64" s="24"/>
      <c r="C64" s="24"/>
      <c r="D64" s="26" t="str">
        <f t="shared" si="10"/>
        <v>ES611_ES614</v>
      </c>
      <c r="E64" s="190" t="s">
        <v>243</v>
      </c>
      <c r="F64" s="190" t="s">
        <v>246</v>
      </c>
      <c r="G64" s="24" t="s">
        <v>24</v>
      </c>
      <c r="H64" s="112">
        <f t="shared" si="9"/>
        <v>11.42</v>
      </c>
      <c r="I64" s="120">
        <v>100</v>
      </c>
      <c r="J64" s="12">
        <v>0</v>
      </c>
      <c r="K64" s="1">
        <v>0</v>
      </c>
      <c r="L64" s="1">
        <v>1</v>
      </c>
      <c r="M64" s="1">
        <f t="shared" si="11"/>
        <v>1</v>
      </c>
      <c r="N64" s="22">
        <v>1</v>
      </c>
      <c r="O64" s="22">
        <v>1</v>
      </c>
      <c r="P64" s="22">
        <v>1</v>
      </c>
      <c r="Q64" s="22">
        <v>1</v>
      </c>
      <c r="R64" s="22">
        <v>1</v>
      </c>
      <c r="T64" s="228" t="str">
        <f>VLOOKUP(E64,N!$B:$B,1,FALSE)</f>
        <v>ES611</v>
      </c>
      <c r="U64" s="228" t="str">
        <f>VLOOKUP(F64,N!$B:$B,1,FALSE)</f>
        <v>ES614</v>
      </c>
      <c r="V64" s="1">
        <f t="shared" si="12"/>
        <v>1</v>
      </c>
      <c r="W64" s="49">
        <f t="shared" si="14"/>
        <v>3</v>
      </c>
      <c r="X64" s="49">
        <f t="shared" si="13"/>
        <v>2</v>
      </c>
      <c r="Y64" s="88"/>
      <c r="AB64" s="100"/>
      <c r="AC64" s="1"/>
      <c r="AD64" s="85">
        <v>27.3969999999998</v>
      </c>
      <c r="AE64" s="98">
        <f t="shared" si="15"/>
        <v>11.415416666666582</v>
      </c>
    </row>
    <row r="65" spans="1:32" ht="14.8" customHeight="1">
      <c r="A65" s="24">
        <f>COUNTA($D$5:D65)</f>
        <v>61</v>
      </c>
      <c r="B65" s="24"/>
      <c r="C65" s="24"/>
      <c r="D65" s="26" t="str">
        <f t="shared" ref="D65" si="16">E65&amp;"_"&amp;F65</f>
        <v>ES611_ES620</v>
      </c>
      <c r="E65" s="190" t="s">
        <v>243</v>
      </c>
      <c r="F65" s="190" t="s">
        <v>144</v>
      </c>
      <c r="G65" s="24" t="s">
        <v>24</v>
      </c>
      <c r="H65" s="112">
        <f t="shared" ref="H65" si="17">ROUND(AE65,2)</f>
        <v>11.42</v>
      </c>
      <c r="I65" s="120">
        <v>100</v>
      </c>
      <c r="J65" s="12">
        <v>0</v>
      </c>
      <c r="K65" s="1">
        <v>0</v>
      </c>
      <c r="L65" s="1">
        <v>1</v>
      </c>
      <c r="M65" s="1">
        <f t="shared" si="11"/>
        <v>1</v>
      </c>
      <c r="N65" s="22">
        <v>1</v>
      </c>
      <c r="O65" s="22">
        <v>1</v>
      </c>
      <c r="P65" s="22">
        <v>1</v>
      </c>
      <c r="Q65" s="22">
        <v>1</v>
      </c>
      <c r="R65" s="22">
        <v>1</v>
      </c>
      <c r="T65" s="228" t="str">
        <f>VLOOKUP(E65,N!$B:$B,1,FALSE)</f>
        <v>ES611</v>
      </c>
      <c r="U65" s="228" t="str">
        <f>VLOOKUP(F65,N!$B:$B,1,FALSE)</f>
        <v>ES620</v>
      </c>
      <c r="V65" s="1">
        <f t="shared" si="12"/>
        <v>1</v>
      </c>
      <c r="W65" s="49">
        <f t="shared" si="14"/>
        <v>3</v>
      </c>
      <c r="X65" s="49">
        <f t="shared" si="13"/>
        <v>3</v>
      </c>
      <c r="Y65" s="88"/>
      <c r="AB65" s="100"/>
      <c r="AC65" s="1"/>
      <c r="AD65" s="85">
        <v>27.3969999999998</v>
      </c>
      <c r="AE65" s="98">
        <f t="shared" ref="AE65" si="18">AD65*10/24</f>
        <v>11.415416666666582</v>
      </c>
    </row>
    <row r="66" spans="1:32" ht="14.8" customHeight="1">
      <c r="A66" s="24">
        <f>COUNTA($D$5:D66)</f>
        <v>62</v>
      </c>
      <c r="B66" s="24"/>
      <c r="C66" s="24"/>
      <c r="D66" s="26" t="str">
        <f t="shared" si="10"/>
        <v>ES612_ES613</v>
      </c>
      <c r="E66" s="116" t="s">
        <v>244</v>
      </c>
      <c r="F66" s="116" t="s">
        <v>245</v>
      </c>
      <c r="G66" s="24" t="s">
        <v>24</v>
      </c>
      <c r="H66" s="112">
        <f t="shared" si="9"/>
        <v>11.42</v>
      </c>
      <c r="I66" s="64">
        <v>126.199017</v>
      </c>
      <c r="J66" s="12">
        <v>0</v>
      </c>
      <c r="K66" s="13">
        <v>1</v>
      </c>
      <c r="L66" s="1">
        <v>1</v>
      </c>
      <c r="M66" s="1">
        <f t="shared" si="11"/>
        <v>1</v>
      </c>
      <c r="N66" s="22">
        <v>1</v>
      </c>
      <c r="O66" s="22">
        <v>1</v>
      </c>
      <c r="P66" s="22">
        <v>1</v>
      </c>
      <c r="Q66" s="22">
        <v>1</v>
      </c>
      <c r="R66" s="22">
        <v>1</v>
      </c>
      <c r="T66" s="228" t="str">
        <f>VLOOKUP(E66,N!$B:$B,1,FALSE)</f>
        <v>ES612</v>
      </c>
      <c r="U66" s="228" t="str">
        <f>VLOOKUP(F66,N!$B:$B,1,FALSE)</f>
        <v>ES613</v>
      </c>
      <c r="V66" s="1">
        <f t="shared" si="12"/>
        <v>1</v>
      </c>
      <c r="W66" s="49">
        <f t="shared" si="14"/>
        <v>3</v>
      </c>
      <c r="X66" s="49">
        <f t="shared" si="13"/>
        <v>6</v>
      </c>
      <c r="Y66" s="88">
        <v>120</v>
      </c>
      <c r="Z66" s="1">
        <v>120</v>
      </c>
      <c r="AA66">
        <v>1219</v>
      </c>
      <c r="AB66" s="100">
        <v>50</v>
      </c>
      <c r="AC66" s="1"/>
      <c r="AD66" s="85">
        <v>27.3969999999998</v>
      </c>
      <c r="AE66" s="98">
        <f t="shared" si="15"/>
        <v>11.415416666666582</v>
      </c>
    </row>
    <row r="67" spans="1:32" ht="14.8" customHeight="1">
      <c r="A67" s="24">
        <f>COUNTA($D$5:D67)</f>
        <v>63</v>
      </c>
      <c r="B67" s="24"/>
      <c r="C67" s="24"/>
      <c r="D67" s="26" t="str">
        <f t="shared" si="10"/>
        <v>ES612_ES630</v>
      </c>
      <c r="E67" s="116" t="s">
        <v>244</v>
      </c>
      <c r="F67" s="116" t="s">
        <v>253</v>
      </c>
      <c r="G67" s="24" t="s">
        <v>24</v>
      </c>
      <c r="H67" s="112">
        <f t="shared" si="9"/>
        <v>11.42</v>
      </c>
      <c r="I67" s="64">
        <v>71.913128</v>
      </c>
      <c r="J67" s="12">
        <v>0</v>
      </c>
      <c r="K67" s="1">
        <v>0</v>
      </c>
      <c r="L67" s="1">
        <v>1</v>
      </c>
      <c r="M67" s="1">
        <f t="shared" si="11"/>
        <v>1</v>
      </c>
      <c r="N67" s="22">
        <v>1</v>
      </c>
      <c r="O67" s="22">
        <v>1</v>
      </c>
      <c r="P67" s="22">
        <v>1</v>
      </c>
      <c r="Q67" s="22">
        <v>1</v>
      </c>
      <c r="R67" s="22">
        <v>1</v>
      </c>
      <c r="T67" s="228" t="str">
        <f>VLOOKUP(E67,N!$B:$B,1,FALSE)</f>
        <v>ES612</v>
      </c>
      <c r="U67" s="228" t="str">
        <f>VLOOKUP(F67,N!$B:$B,1,FALSE)</f>
        <v>ES630</v>
      </c>
      <c r="V67" s="1">
        <f t="shared" si="12"/>
        <v>1</v>
      </c>
      <c r="W67" s="49">
        <f t="shared" si="14"/>
        <v>3</v>
      </c>
      <c r="X67" s="49">
        <f t="shared" si="13"/>
        <v>1</v>
      </c>
      <c r="Y67" s="88">
        <v>0</v>
      </c>
      <c r="Z67" s="88">
        <v>0</v>
      </c>
      <c r="AA67">
        <v>900</v>
      </c>
      <c r="AB67" s="1">
        <v>0</v>
      </c>
      <c r="AC67" s="1"/>
      <c r="AD67" s="85">
        <v>27.3969999999998</v>
      </c>
      <c r="AE67" s="98">
        <f t="shared" si="15"/>
        <v>11.415416666666582</v>
      </c>
    </row>
    <row r="68" spans="1:32" ht="14.8" customHeight="1">
      <c r="A68" s="24">
        <f>COUNTA($D$5:D68)</f>
        <v>64</v>
      </c>
      <c r="B68" s="24"/>
      <c r="C68" s="24"/>
      <c r="D68" s="26" t="str">
        <f t="shared" si="10"/>
        <v>ES612_MA000</v>
      </c>
      <c r="E68" s="94" t="s">
        <v>244</v>
      </c>
      <c r="F68" s="94" t="s">
        <v>293</v>
      </c>
      <c r="G68" s="24" t="s">
        <v>24</v>
      </c>
      <c r="H68" s="219">
        <v>1.3</v>
      </c>
      <c r="I68" s="95">
        <v>200</v>
      </c>
      <c r="J68" s="94">
        <v>45</v>
      </c>
      <c r="K68" s="1">
        <v>1</v>
      </c>
      <c r="L68" s="1">
        <v>1</v>
      </c>
      <c r="M68" s="1">
        <f t="shared" si="11"/>
        <v>1</v>
      </c>
      <c r="N68" s="22">
        <v>1</v>
      </c>
      <c r="O68" s="22">
        <v>1</v>
      </c>
      <c r="P68" s="22">
        <v>1</v>
      </c>
      <c r="Q68" s="22">
        <v>1</v>
      </c>
      <c r="R68" s="22">
        <v>1</v>
      </c>
      <c r="T68" s="228" t="str">
        <f>VLOOKUP(E68,N!$B:$B,1,FALSE)</f>
        <v>ES612</v>
      </c>
      <c r="U68" s="228" t="str">
        <f>VLOOKUP(F68,N!$B:$B,1,FALSE)</f>
        <v>MA000</v>
      </c>
      <c r="V68" s="1">
        <f t="shared" si="12"/>
        <v>1</v>
      </c>
      <c r="W68" s="49">
        <f t="shared" si="14"/>
        <v>3</v>
      </c>
      <c r="X68" s="49">
        <f t="shared" si="13"/>
        <v>1</v>
      </c>
      <c r="Z68" s="94" t="s">
        <v>119</v>
      </c>
      <c r="AA68" s="94" t="s">
        <v>269</v>
      </c>
      <c r="AB68" s="94" t="s">
        <v>120</v>
      </c>
      <c r="AC68" s="94" t="s">
        <v>270</v>
      </c>
      <c r="AD68" s="94">
        <v>31.9</v>
      </c>
      <c r="AE68" s="111">
        <v>1.2</v>
      </c>
      <c r="AF68" s="87" t="s">
        <v>356</v>
      </c>
    </row>
    <row r="69" spans="1:32" ht="14.8" customHeight="1">
      <c r="A69" s="24">
        <f>COUNTA($D$5:D69)</f>
        <v>65</v>
      </c>
      <c r="B69" s="24"/>
      <c r="C69" s="24"/>
      <c r="D69" s="26" t="str">
        <f t="shared" si="10"/>
        <v>ES613_ES616</v>
      </c>
      <c r="E69" s="116" t="s">
        <v>245</v>
      </c>
      <c r="F69" s="116" t="s">
        <v>248</v>
      </c>
      <c r="G69" s="24" t="s">
        <v>24</v>
      </c>
      <c r="H69" s="112">
        <f>ROUND(AE69,2)</f>
        <v>11.42</v>
      </c>
      <c r="I69" s="64">
        <v>47.518625999999998</v>
      </c>
      <c r="J69" s="12">
        <v>0</v>
      </c>
      <c r="K69" s="1">
        <v>0</v>
      </c>
      <c r="L69" s="1">
        <v>1</v>
      </c>
      <c r="M69" s="1">
        <f t="shared" ref="M69:M100" si="19">COUNTIF(D:D,F69&amp;"_"&amp;E69)</f>
        <v>1</v>
      </c>
      <c r="N69" s="22">
        <v>1</v>
      </c>
      <c r="O69" s="22">
        <v>1</v>
      </c>
      <c r="P69" s="22">
        <v>1</v>
      </c>
      <c r="Q69" s="22">
        <v>1</v>
      </c>
      <c r="R69" s="22">
        <v>1</v>
      </c>
      <c r="T69" s="228" t="str">
        <f>VLOOKUP(E69,N!$B:$B,1,FALSE)</f>
        <v>ES613</v>
      </c>
      <c r="U69" s="228" t="str">
        <f>VLOOKUP(F69,N!$B:$B,1,FALSE)</f>
        <v>ES616</v>
      </c>
      <c r="V69" s="1">
        <f t="shared" ref="V69:V100" si="20">COUNTIF(D:D,D69)</f>
        <v>1</v>
      </c>
      <c r="W69" s="49">
        <f t="shared" si="14"/>
        <v>6</v>
      </c>
      <c r="X69" s="49">
        <f t="shared" ref="X69:X97" si="21">COUNTIF(E:E,F69)</f>
        <v>3</v>
      </c>
      <c r="Y69" s="88">
        <v>0</v>
      </c>
      <c r="Z69" s="88">
        <v>0</v>
      </c>
      <c r="AA69">
        <v>900</v>
      </c>
      <c r="AB69" s="1">
        <v>0</v>
      </c>
      <c r="AC69" s="1"/>
      <c r="AD69" s="85">
        <v>27.3969999999998</v>
      </c>
      <c r="AE69" s="98">
        <f>AD69*10/24</f>
        <v>11.415416666666582</v>
      </c>
    </row>
    <row r="70" spans="1:32" ht="14.8" customHeight="1">
      <c r="A70" s="24">
        <f>COUNTA($D$5:D70)</f>
        <v>66</v>
      </c>
      <c r="B70" s="24"/>
      <c r="C70" s="24"/>
      <c r="D70" s="26" t="str">
        <f t="shared" ref="D70:D74" si="22">E70&amp;"_"&amp;F70</f>
        <v>ES613_ES617</v>
      </c>
      <c r="E70" s="116" t="s">
        <v>245</v>
      </c>
      <c r="F70" s="116" t="s">
        <v>249</v>
      </c>
      <c r="G70" s="24" t="s">
        <v>24</v>
      </c>
      <c r="H70" s="112">
        <f>ROUND(AE70,2)</f>
        <v>11.42</v>
      </c>
      <c r="I70" s="64">
        <v>65.743960999999999</v>
      </c>
      <c r="J70" s="12">
        <v>0</v>
      </c>
      <c r="K70" s="1">
        <v>0</v>
      </c>
      <c r="L70" s="1">
        <v>1</v>
      </c>
      <c r="M70" s="1">
        <f t="shared" si="19"/>
        <v>1</v>
      </c>
      <c r="N70" s="22">
        <v>1</v>
      </c>
      <c r="O70" s="22">
        <v>1</v>
      </c>
      <c r="P70" s="22">
        <v>1</v>
      </c>
      <c r="Q70" s="22">
        <v>1</v>
      </c>
      <c r="R70" s="22">
        <v>1</v>
      </c>
      <c r="T70" s="228" t="str">
        <f>VLOOKUP(E70,N!$B:$B,1,FALSE)</f>
        <v>ES613</v>
      </c>
      <c r="U70" s="228" t="str">
        <f>VLOOKUP(F70,N!$B:$B,1,FALSE)</f>
        <v>ES617</v>
      </c>
      <c r="V70" s="1">
        <f t="shared" si="20"/>
        <v>1</v>
      </c>
      <c r="W70" s="49">
        <f t="shared" ref="W70:W101" si="23">COUNTIF(F:F,E70)</f>
        <v>6</v>
      </c>
      <c r="X70" s="49">
        <f t="shared" si="21"/>
        <v>1</v>
      </c>
      <c r="Y70" s="1">
        <v>0</v>
      </c>
      <c r="Z70" s="1">
        <v>240</v>
      </c>
      <c r="AA70">
        <v>900</v>
      </c>
      <c r="AB70" s="1">
        <v>100</v>
      </c>
      <c r="AC70" s="1"/>
      <c r="AD70" s="85">
        <v>27.3969999999998</v>
      </c>
      <c r="AE70" s="98">
        <f>AD70*10/24</f>
        <v>11.415416666666582</v>
      </c>
    </row>
    <row r="71" spans="1:32" ht="14.8" customHeight="1">
      <c r="A71" s="24">
        <f>COUNTA($D$5:D71)</f>
        <v>67</v>
      </c>
      <c r="B71" s="24"/>
      <c r="C71" s="24"/>
      <c r="D71" s="26" t="str">
        <f t="shared" si="22"/>
        <v>ES614_ES611</v>
      </c>
      <c r="E71" s="116" t="s">
        <v>246</v>
      </c>
      <c r="F71" s="116" t="s">
        <v>243</v>
      </c>
      <c r="G71" s="24" t="s">
        <v>24</v>
      </c>
      <c r="H71" s="112">
        <f>ROUND(AE71,2)</f>
        <v>11.42</v>
      </c>
      <c r="I71" s="64">
        <v>62.077005</v>
      </c>
      <c r="J71" s="12">
        <v>0</v>
      </c>
      <c r="K71" s="1">
        <v>0</v>
      </c>
      <c r="L71" s="1">
        <v>1</v>
      </c>
      <c r="M71" s="1">
        <f t="shared" si="19"/>
        <v>1</v>
      </c>
      <c r="N71" s="22">
        <v>1</v>
      </c>
      <c r="O71" s="22">
        <v>1</v>
      </c>
      <c r="P71" s="22">
        <v>1</v>
      </c>
      <c r="Q71" s="22">
        <v>1</v>
      </c>
      <c r="R71" s="22">
        <v>1</v>
      </c>
      <c r="T71" s="228" t="str">
        <f>VLOOKUP(E71,N!$B:$B,1,FALSE)</f>
        <v>ES614</v>
      </c>
      <c r="U71" s="228" t="str">
        <f>VLOOKUP(F71,N!$B:$B,1,FALSE)</f>
        <v>ES611</v>
      </c>
      <c r="V71" s="1">
        <f t="shared" si="20"/>
        <v>1</v>
      </c>
      <c r="W71" s="49">
        <f t="shared" si="23"/>
        <v>2</v>
      </c>
      <c r="X71" s="49">
        <f t="shared" si="21"/>
        <v>2</v>
      </c>
      <c r="Y71" s="1">
        <v>0</v>
      </c>
      <c r="Z71" s="1">
        <v>120</v>
      </c>
      <c r="AA71">
        <v>900</v>
      </c>
      <c r="AB71" s="1">
        <v>100</v>
      </c>
      <c r="AC71" s="1"/>
      <c r="AD71" s="85">
        <v>27.3969999999998</v>
      </c>
      <c r="AE71" s="98">
        <f>AD71*10/24</f>
        <v>11.415416666666582</v>
      </c>
    </row>
    <row r="72" spans="1:32" ht="14.8" customHeight="1">
      <c r="A72" s="24">
        <f>COUNTA($D$5:D72)</f>
        <v>68</v>
      </c>
      <c r="B72" s="24"/>
      <c r="C72" s="24"/>
      <c r="D72" s="26" t="str">
        <f t="shared" si="22"/>
        <v>ES614_ES616</v>
      </c>
      <c r="E72" s="116" t="s">
        <v>246</v>
      </c>
      <c r="F72" s="116" t="s">
        <v>248</v>
      </c>
      <c r="G72" s="24" t="s">
        <v>24</v>
      </c>
      <c r="H72" s="112">
        <f>ROUND(AE72,2)</f>
        <v>11.42</v>
      </c>
      <c r="I72" s="64">
        <v>119.58248500000001</v>
      </c>
      <c r="J72" s="12">
        <v>0</v>
      </c>
      <c r="K72" s="1">
        <v>0</v>
      </c>
      <c r="L72" s="1">
        <v>1</v>
      </c>
      <c r="M72" s="1">
        <f t="shared" si="19"/>
        <v>1</v>
      </c>
      <c r="N72" s="22">
        <v>1</v>
      </c>
      <c r="O72" s="22">
        <v>1</v>
      </c>
      <c r="P72" s="22">
        <v>1</v>
      </c>
      <c r="Q72" s="22">
        <v>1</v>
      </c>
      <c r="R72" s="22">
        <v>1</v>
      </c>
      <c r="T72" s="228" t="str">
        <f>VLOOKUP(E72,N!$B:$B,1,FALSE)</f>
        <v>ES614</v>
      </c>
      <c r="U72" s="228" t="str">
        <f>VLOOKUP(F72,N!$B:$B,1,FALSE)</f>
        <v>ES616</v>
      </c>
      <c r="V72" s="1">
        <f t="shared" si="20"/>
        <v>1</v>
      </c>
      <c r="W72" s="49">
        <f t="shared" si="23"/>
        <v>2</v>
      </c>
      <c r="X72" s="49">
        <f t="shared" si="21"/>
        <v>3</v>
      </c>
      <c r="Y72" s="88">
        <v>0</v>
      </c>
      <c r="Z72" s="88">
        <v>0</v>
      </c>
      <c r="AA72">
        <v>900</v>
      </c>
      <c r="AB72" s="1">
        <v>0</v>
      </c>
      <c r="AC72" s="1"/>
      <c r="AD72" s="85">
        <v>27.3969999999998</v>
      </c>
      <c r="AE72" s="98">
        <f>AD72*10/24</f>
        <v>11.415416666666582</v>
      </c>
    </row>
    <row r="73" spans="1:32" ht="14.8" customHeight="1">
      <c r="A73" s="24">
        <f>COUNTA($D$5:D73)</f>
        <v>69</v>
      </c>
      <c r="B73" s="24"/>
      <c r="C73" s="24"/>
      <c r="D73" s="26" t="str">
        <f t="shared" si="22"/>
        <v>ES615_ES618</v>
      </c>
      <c r="E73" s="116" t="s">
        <v>143</v>
      </c>
      <c r="F73" s="116" t="s">
        <v>250</v>
      </c>
      <c r="G73" s="24" t="s">
        <v>24</v>
      </c>
      <c r="H73" s="112">
        <f>ROUND(AE73,2)</f>
        <v>11.42</v>
      </c>
      <c r="I73" s="64">
        <v>19.603103999999998</v>
      </c>
      <c r="J73" s="12">
        <v>0</v>
      </c>
      <c r="K73" s="1">
        <v>0</v>
      </c>
      <c r="L73" s="1">
        <v>1</v>
      </c>
      <c r="M73" s="1">
        <f t="shared" si="19"/>
        <v>1</v>
      </c>
      <c r="N73" s="22">
        <v>1</v>
      </c>
      <c r="O73" s="22">
        <v>1</v>
      </c>
      <c r="P73" s="22">
        <v>1</v>
      </c>
      <c r="Q73" s="22">
        <v>1</v>
      </c>
      <c r="R73" s="22">
        <v>1</v>
      </c>
      <c r="T73" s="228" t="str">
        <f>VLOOKUP(E73,N!$B:$B,1,FALSE)</f>
        <v>ES615</v>
      </c>
      <c r="U73" s="228" t="str">
        <f>VLOOKUP(F73,N!$B:$B,1,FALSE)</f>
        <v>ES618</v>
      </c>
      <c r="V73" s="1">
        <f t="shared" si="20"/>
        <v>1</v>
      </c>
      <c r="W73" s="49">
        <f t="shared" si="23"/>
        <v>2</v>
      </c>
      <c r="X73" s="49">
        <f t="shared" si="21"/>
        <v>2</v>
      </c>
      <c r="Y73" s="1">
        <v>0</v>
      </c>
      <c r="Z73" s="1">
        <v>1200</v>
      </c>
      <c r="AA73">
        <v>900</v>
      </c>
      <c r="AB73" s="1">
        <v>100</v>
      </c>
      <c r="AC73" s="1"/>
      <c r="AD73" s="85">
        <v>27.3969999999998</v>
      </c>
      <c r="AE73" s="98">
        <f>AD73*10/24</f>
        <v>11.415416666666582</v>
      </c>
    </row>
    <row r="74" spans="1:32" ht="14.8" customHeight="1">
      <c r="A74" s="24">
        <f>COUNTA($D$5:D74)</f>
        <v>70</v>
      </c>
      <c r="B74" s="24"/>
      <c r="C74" s="24"/>
      <c r="D74" s="26" t="str">
        <f t="shared" si="22"/>
        <v>ES615_PT150</v>
      </c>
      <c r="E74" s="116" t="s">
        <v>143</v>
      </c>
      <c r="F74" s="116" t="s">
        <v>277</v>
      </c>
      <c r="G74" s="24" t="s">
        <v>24</v>
      </c>
      <c r="H74" s="225">
        <v>6</v>
      </c>
      <c r="I74" s="64">
        <v>89.122433000000001</v>
      </c>
      <c r="J74" s="12">
        <v>0</v>
      </c>
      <c r="K74" s="1">
        <v>0</v>
      </c>
      <c r="L74" s="1">
        <v>1</v>
      </c>
      <c r="M74" s="1">
        <f t="shared" si="19"/>
        <v>1</v>
      </c>
      <c r="N74" s="22">
        <v>1</v>
      </c>
      <c r="O74" s="22">
        <v>1</v>
      </c>
      <c r="P74" s="22">
        <v>1</v>
      </c>
      <c r="Q74" s="22">
        <v>1</v>
      </c>
      <c r="R74" s="22">
        <v>1</v>
      </c>
      <c r="T74" s="228" t="str">
        <f>VLOOKUP(E74,N!$B:$B,1,FALSE)</f>
        <v>ES615</v>
      </c>
      <c r="U74" s="228" t="str">
        <f>VLOOKUP(F74,N!$B:$B,1,FALSE)</f>
        <v>PT150</v>
      </c>
      <c r="V74" s="1">
        <f t="shared" si="20"/>
        <v>1</v>
      </c>
      <c r="W74" s="49">
        <f t="shared" si="23"/>
        <v>2</v>
      </c>
      <c r="X74" s="49">
        <f t="shared" si="21"/>
        <v>1</v>
      </c>
      <c r="Z74" s="94" t="s">
        <v>119</v>
      </c>
      <c r="AA74" s="94" t="s">
        <v>128</v>
      </c>
      <c r="AB74" s="94" t="s">
        <v>120</v>
      </c>
      <c r="AC74" s="94" t="s">
        <v>129</v>
      </c>
      <c r="AD74" s="94">
        <v>144</v>
      </c>
      <c r="AE74" s="110">
        <v>5.4</v>
      </c>
      <c r="AF74" s="87"/>
    </row>
    <row r="75" spans="1:32" ht="14.8" customHeight="1">
      <c r="A75" s="24">
        <f>COUNTA($D$5:D75)</f>
        <v>71</v>
      </c>
      <c r="B75" s="24"/>
      <c r="C75" s="24"/>
      <c r="D75" s="26" t="str">
        <f t="shared" ref="D75:D97" si="24">E75&amp;"_"&amp;F75</f>
        <v>ES616_ES613</v>
      </c>
      <c r="E75" s="116" t="s">
        <v>248</v>
      </c>
      <c r="F75" s="116" t="s">
        <v>245</v>
      </c>
      <c r="G75" s="24" t="s">
        <v>24</v>
      </c>
      <c r="H75" s="112">
        <f>ROUND(AE75,2)</f>
        <v>11.42</v>
      </c>
      <c r="I75" s="64">
        <v>104.213025</v>
      </c>
      <c r="J75" s="12">
        <v>0</v>
      </c>
      <c r="K75" s="1">
        <v>0</v>
      </c>
      <c r="L75" s="1">
        <v>1</v>
      </c>
      <c r="M75" s="1">
        <f t="shared" si="19"/>
        <v>1</v>
      </c>
      <c r="N75" s="22">
        <v>1</v>
      </c>
      <c r="O75" s="22">
        <v>1</v>
      </c>
      <c r="P75" s="22">
        <v>1</v>
      </c>
      <c r="Q75" s="22">
        <v>1</v>
      </c>
      <c r="R75" s="22">
        <v>1</v>
      </c>
      <c r="T75" s="228" t="str">
        <f>VLOOKUP(E75,N!$B:$B,1,FALSE)</f>
        <v>ES616</v>
      </c>
      <c r="U75" s="228" t="str">
        <f>VLOOKUP(F75,N!$B:$B,1,FALSE)</f>
        <v>ES613</v>
      </c>
      <c r="V75" s="1">
        <f t="shared" si="20"/>
        <v>1</v>
      </c>
      <c r="W75" s="49">
        <f t="shared" si="23"/>
        <v>3</v>
      </c>
      <c r="X75" s="49">
        <f t="shared" si="21"/>
        <v>6</v>
      </c>
      <c r="Y75" s="88">
        <v>0</v>
      </c>
      <c r="Z75" s="88">
        <v>0</v>
      </c>
      <c r="AA75">
        <v>900</v>
      </c>
      <c r="AB75" s="1">
        <v>0</v>
      </c>
      <c r="AC75" s="1"/>
      <c r="AD75" s="85">
        <v>27.3969999999998</v>
      </c>
      <c r="AE75" s="98">
        <f t="shared" ref="AE75:AE79" si="25">AD75*10/24</f>
        <v>11.415416666666582</v>
      </c>
    </row>
    <row r="76" spans="1:32" ht="14.8" customHeight="1">
      <c r="A76" s="24">
        <f>COUNTA($D$5:D76)</f>
        <v>72</v>
      </c>
      <c r="B76" s="24"/>
      <c r="C76" s="24"/>
      <c r="D76" s="26" t="str">
        <f t="shared" si="24"/>
        <v>ES618_ES613</v>
      </c>
      <c r="E76" s="116" t="s">
        <v>250</v>
      </c>
      <c r="F76" s="116" t="s">
        <v>245</v>
      </c>
      <c r="G76" s="24" t="s">
        <v>24</v>
      </c>
      <c r="H76" s="112">
        <f>ROUND(AE76,2)</f>
        <v>11.42</v>
      </c>
      <c r="I76" s="120">
        <v>79</v>
      </c>
      <c r="J76" s="12">
        <v>0</v>
      </c>
      <c r="K76" s="1">
        <v>0</v>
      </c>
      <c r="L76" s="1">
        <v>1</v>
      </c>
      <c r="M76" s="1">
        <f t="shared" si="19"/>
        <v>1</v>
      </c>
      <c r="N76" s="22">
        <v>1</v>
      </c>
      <c r="O76" s="22">
        <v>1</v>
      </c>
      <c r="P76" s="22">
        <v>1</v>
      </c>
      <c r="Q76" s="22">
        <v>1</v>
      </c>
      <c r="R76" s="22">
        <v>1</v>
      </c>
      <c r="T76" s="228" t="str">
        <f>VLOOKUP(E76,N!$B:$B,1,FALSE)</f>
        <v>ES618</v>
      </c>
      <c r="U76" s="228" t="str">
        <f>VLOOKUP(F76,N!$B:$B,1,FALSE)</f>
        <v>ES613</v>
      </c>
      <c r="V76" s="1">
        <f t="shared" si="20"/>
        <v>1</v>
      </c>
      <c r="W76" s="49">
        <f t="shared" si="23"/>
        <v>2</v>
      </c>
      <c r="X76" s="49">
        <f t="shared" si="21"/>
        <v>6</v>
      </c>
      <c r="Y76" s="88">
        <v>0</v>
      </c>
      <c r="Z76" s="88">
        <v>0</v>
      </c>
      <c r="AA76">
        <v>762</v>
      </c>
      <c r="AB76" s="1">
        <v>0</v>
      </c>
      <c r="AC76" s="1"/>
      <c r="AD76" s="85">
        <v>27.3969999999998</v>
      </c>
      <c r="AE76" s="98">
        <f t="shared" si="25"/>
        <v>11.415416666666582</v>
      </c>
    </row>
    <row r="77" spans="1:32" ht="14.8" customHeight="1">
      <c r="A77" s="24">
        <f>COUNTA($D$5:D77)</f>
        <v>73</v>
      </c>
      <c r="B77" s="24"/>
      <c r="C77" s="24"/>
      <c r="D77" s="26" t="str">
        <f t="shared" si="24"/>
        <v>ES618_ES615</v>
      </c>
      <c r="E77" s="116" t="s">
        <v>250</v>
      </c>
      <c r="F77" s="116" t="s">
        <v>143</v>
      </c>
      <c r="G77" s="24" t="s">
        <v>24</v>
      </c>
      <c r="H77" s="112">
        <f>ROUND(AE77,2)</f>
        <v>11.42</v>
      </c>
      <c r="I77" s="64">
        <v>25.434697</v>
      </c>
      <c r="J77" s="12">
        <v>0</v>
      </c>
      <c r="K77" s="1">
        <v>0</v>
      </c>
      <c r="L77" s="1">
        <v>1</v>
      </c>
      <c r="M77" s="1">
        <f t="shared" si="19"/>
        <v>1</v>
      </c>
      <c r="N77" s="22">
        <v>1</v>
      </c>
      <c r="O77" s="22">
        <v>1</v>
      </c>
      <c r="P77" s="22">
        <v>1</v>
      </c>
      <c r="Q77" s="22">
        <v>1</v>
      </c>
      <c r="R77" s="22">
        <v>1</v>
      </c>
      <c r="T77" s="228" t="str">
        <f>VLOOKUP(E77,N!$B:$B,1,FALSE)</f>
        <v>ES618</v>
      </c>
      <c r="U77" s="228" t="str">
        <f>VLOOKUP(F77,N!$B:$B,1,FALSE)</f>
        <v>ES615</v>
      </c>
      <c r="V77" s="1">
        <f t="shared" si="20"/>
        <v>1</v>
      </c>
      <c r="W77" s="49">
        <f t="shared" si="23"/>
        <v>2</v>
      </c>
      <c r="X77" s="49">
        <f t="shared" si="21"/>
        <v>2</v>
      </c>
      <c r="Y77" s="1">
        <v>0</v>
      </c>
      <c r="Z77" s="1">
        <v>1546</v>
      </c>
      <c r="AA77">
        <v>762</v>
      </c>
      <c r="AB77" s="1">
        <v>100</v>
      </c>
      <c r="AC77" s="1"/>
      <c r="AD77" s="85">
        <v>27.3969999999998</v>
      </c>
      <c r="AE77" s="98">
        <f t="shared" si="25"/>
        <v>11.415416666666582</v>
      </c>
    </row>
    <row r="78" spans="1:32" ht="14.8" customHeight="1">
      <c r="A78" s="24">
        <f>COUNTA($D$5:D78)</f>
        <v>74</v>
      </c>
      <c r="B78" s="24"/>
      <c r="C78" s="24"/>
      <c r="D78" s="26" t="str">
        <f t="shared" si="24"/>
        <v>ES620_ES611</v>
      </c>
      <c r="E78" s="116" t="s">
        <v>144</v>
      </c>
      <c r="F78" s="116" t="s">
        <v>243</v>
      </c>
      <c r="G78" s="24" t="s">
        <v>24</v>
      </c>
      <c r="H78" s="112">
        <f>ROUND(AE78,2)</f>
        <v>11.42</v>
      </c>
      <c r="I78" s="64">
        <v>15.771151</v>
      </c>
      <c r="J78" s="12">
        <v>0</v>
      </c>
      <c r="K78" s="1">
        <v>0</v>
      </c>
      <c r="L78" s="1">
        <v>1</v>
      </c>
      <c r="M78" s="1">
        <f t="shared" si="19"/>
        <v>1</v>
      </c>
      <c r="N78" s="22">
        <v>1</v>
      </c>
      <c r="O78" s="22">
        <v>1</v>
      </c>
      <c r="P78" s="22">
        <v>1</v>
      </c>
      <c r="Q78" s="22">
        <v>1</v>
      </c>
      <c r="R78" s="22">
        <v>1</v>
      </c>
      <c r="T78" s="228" t="str">
        <f>VLOOKUP(E78,N!$B:$B,1,FALSE)</f>
        <v>ES620</v>
      </c>
      <c r="U78" s="228" t="str">
        <f>VLOOKUP(F78,N!$B:$B,1,FALSE)</f>
        <v>ES611</v>
      </c>
      <c r="V78" s="1">
        <f t="shared" si="20"/>
        <v>1</v>
      </c>
      <c r="W78" s="49">
        <f t="shared" si="23"/>
        <v>3</v>
      </c>
      <c r="X78" s="49">
        <f t="shared" si="21"/>
        <v>2</v>
      </c>
      <c r="Y78" s="1">
        <v>0</v>
      </c>
      <c r="Z78" s="1">
        <v>240</v>
      </c>
      <c r="AA78">
        <v>1066.8</v>
      </c>
      <c r="AB78" s="1">
        <v>100</v>
      </c>
      <c r="AC78" s="1"/>
      <c r="AD78" s="85">
        <v>27.3969999999998</v>
      </c>
      <c r="AE78" s="98">
        <f t="shared" si="25"/>
        <v>11.415416666666582</v>
      </c>
    </row>
    <row r="79" spans="1:32" ht="14.8" customHeight="1">
      <c r="A79" s="24">
        <f>COUNTA($D$5:D79)</f>
        <v>75</v>
      </c>
      <c r="B79" s="24"/>
      <c r="C79" s="24"/>
      <c r="D79" s="26" t="str">
        <f t="shared" si="24"/>
        <v>FRI15_ES212</v>
      </c>
      <c r="E79" s="115" t="s">
        <v>257</v>
      </c>
      <c r="F79" s="115" t="s">
        <v>179</v>
      </c>
      <c r="G79" s="24" t="s">
        <v>24</v>
      </c>
      <c r="H79" s="112">
        <f>ROUND(AE79,2)</f>
        <v>11.42</v>
      </c>
      <c r="I79" s="64">
        <v>35.988821999999999</v>
      </c>
      <c r="J79" s="12">
        <v>0</v>
      </c>
      <c r="K79" s="1">
        <v>0</v>
      </c>
      <c r="L79" s="1">
        <v>1</v>
      </c>
      <c r="M79" s="1">
        <f t="shared" si="19"/>
        <v>1</v>
      </c>
      <c r="N79" s="22">
        <v>1</v>
      </c>
      <c r="O79" s="22">
        <v>1</v>
      </c>
      <c r="P79" s="22">
        <v>1</v>
      </c>
      <c r="Q79" s="22">
        <v>1</v>
      </c>
      <c r="R79" s="22">
        <v>1</v>
      </c>
      <c r="T79" s="228" t="str">
        <f>VLOOKUP(E79,N!$B:$B,1,FALSE)</f>
        <v>FRI15</v>
      </c>
      <c r="U79" s="228" t="str">
        <f>VLOOKUP(F79,N!$B:$B,1,FALSE)</f>
        <v>ES212</v>
      </c>
      <c r="V79" s="1">
        <f t="shared" si="20"/>
        <v>1</v>
      </c>
      <c r="W79" s="49">
        <f t="shared" si="23"/>
        <v>2</v>
      </c>
      <c r="X79" s="49">
        <f t="shared" si="21"/>
        <v>2</v>
      </c>
      <c r="Y79" s="88">
        <v>0</v>
      </c>
      <c r="Z79" s="88">
        <v>0</v>
      </c>
      <c r="AA79">
        <v>900</v>
      </c>
      <c r="AB79" s="1">
        <v>0</v>
      </c>
      <c r="AC79" s="1"/>
      <c r="AD79" s="85">
        <v>27.3969999999998</v>
      </c>
      <c r="AE79" s="98">
        <f t="shared" si="25"/>
        <v>11.415416666666582</v>
      </c>
    </row>
    <row r="80" spans="1:32" ht="14.8" customHeight="1">
      <c r="A80" s="24">
        <f>COUNTA($D$5:D80)</f>
        <v>76</v>
      </c>
      <c r="B80" s="24"/>
      <c r="C80" s="24"/>
      <c r="D80" s="26" t="str">
        <f t="shared" si="24"/>
        <v>FRI15_ES220</v>
      </c>
      <c r="E80" s="115" t="s">
        <v>257</v>
      </c>
      <c r="F80" s="115" t="s">
        <v>178</v>
      </c>
      <c r="G80" s="24" t="s">
        <v>24</v>
      </c>
      <c r="H80" s="94">
        <f>AE80</f>
        <v>6.2</v>
      </c>
      <c r="I80" s="64">
        <v>51.809354999999996</v>
      </c>
      <c r="J80" s="12">
        <v>0</v>
      </c>
      <c r="K80" s="49">
        <v>1</v>
      </c>
      <c r="L80" s="1">
        <v>1</v>
      </c>
      <c r="M80" s="1">
        <f t="shared" si="19"/>
        <v>1</v>
      </c>
      <c r="N80" s="22">
        <v>1</v>
      </c>
      <c r="O80" s="22">
        <v>1</v>
      </c>
      <c r="P80" s="22">
        <v>1</v>
      </c>
      <c r="Q80" s="22">
        <v>1</v>
      </c>
      <c r="R80" s="22">
        <v>1</v>
      </c>
      <c r="T80" s="228" t="str">
        <f>VLOOKUP(E80,N!$B:$B,1,FALSE)</f>
        <v>FRI15</v>
      </c>
      <c r="U80" s="228" t="str">
        <f>VLOOKUP(F80,N!$B:$B,1,FALSE)</f>
        <v>ES220</v>
      </c>
      <c r="V80" s="1">
        <f t="shared" si="20"/>
        <v>1</v>
      </c>
      <c r="W80" s="49">
        <f t="shared" si="23"/>
        <v>2</v>
      </c>
      <c r="X80" s="49">
        <f t="shared" si="21"/>
        <v>4</v>
      </c>
      <c r="Z80" s="94" t="s">
        <v>117</v>
      </c>
      <c r="AA80" s="94" t="s">
        <v>119</v>
      </c>
      <c r="AB80" s="94" t="s">
        <v>355</v>
      </c>
      <c r="AC80" s="94" t="s">
        <v>120</v>
      </c>
      <c r="AD80" s="94">
        <v>164.6</v>
      </c>
      <c r="AE80" s="110">
        <v>6.2</v>
      </c>
      <c r="AF80" s="87"/>
    </row>
    <row r="81" spans="1:32" ht="14.8" customHeight="1">
      <c r="A81" s="24">
        <f>COUNTA($D$5:D81)</f>
        <v>77</v>
      </c>
      <c r="B81" s="24"/>
      <c r="C81" s="24"/>
      <c r="D81" s="26" t="str">
        <f t="shared" si="24"/>
        <v>FRJ15_ES512</v>
      </c>
      <c r="E81" s="115" t="s">
        <v>259</v>
      </c>
      <c r="F81" s="115" t="s">
        <v>228</v>
      </c>
      <c r="G81" s="24" t="s">
        <v>24</v>
      </c>
      <c r="H81" s="112">
        <f>ROUND(AE81,2)</f>
        <v>11.42</v>
      </c>
      <c r="I81" s="64">
        <v>44.950842999999999</v>
      </c>
      <c r="J81" s="12">
        <v>0</v>
      </c>
      <c r="K81" s="1">
        <v>0</v>
      </c>
      <c r="L81" s="1">
        <v>1</v>
      </c>
      <c r="M81" s="1">
        <f t="shared" si="19"/>
        <v>1</v>
      </c>
      <c r="N81" s="22">
        <v>1</v>
      </c>
      <c r="O81" s="22">
        <v>1</v>
      </c>
      <c r="P81" s="22">
        <v>1</v>
      </c>
      <c r="Q81" s="22">
        <v>1</v>
      </c>
      <c r="R81" s="22">
        <v>1</v>
      </c>
      <c r="T81" s="228" t="str">
        <f>VLOOKUP(E81,N!$B:$B,1,FALSE)</f>
        <v>FRJ15</v>
      </c>
      <c r="U81" s="228" t="str">
        <f>VLOOKUP(F81,N!$B:$B,1,FALSE)</f>
        <v>ES512</v>
      </c>
      <c r="V81" s="1">
        <f t="shared" si="20"/>
        <v>1</v>
      </c>
      <c r="W81" s="49">
        <f t="shared" si="23"/>
        <v>1</v>
      </c>
      <c r="X81" s="49">
        <f t="shared" si="21"/>
        <v>1</v>
      </c>
      <c r="Y81" s="88">
        <v>0</v>
      </c>
      <c r="Z81" s="88">
        <v>0</v>
      </c>
      <c r="AA81">
        <v>900</v>
      </c>
      <c r="AB81" s="1">
        <v>0</v>
      </c>
      <c r="AC81" s="1"/>
      <c r="AD81" s="85">
        <v>27.3969999999998</v>
      </c>
      <c r="AE81" s="98">
        <f>AD81*10/24</f>
        <v>11.415416666666582</v>
      </c>
    </row>
    <row r="82" spans="1:32" ht="14.8" customHeight="1">
      <c r="A82" s="24">
        <f>COUNTA($D$5:D82)</f>
        <v>78</v>
      </c>
      <c r="B82" s="24"/>
      <c r="C82" s="24"/>
      <c r="D82" s="26" t="str">
        <f t="shared" si="24"/>
        <v>MA000_ES612</v>
      </c>
      <c r="E82" s="94" t="s">
        <v>293</v>
      </c>
      <c r="F82" s="94" t="s">
        <v>244</v>
      </c>
      <c r="G82" s="24" t="s">
        <v>24</v>
      </c>
      <c r="H82" s="94">
        <f>AE82</f>
        <v>16.600000000000001</v>
      </c>
      <c r="I82" s="95">
        <v>200</v>
      </c>
      <c r="J82" s="94">
        <v>45</v>
      </c>
      <c r="K82" s="1">
        <v>1</v>
      </c>
      <c r="L82" s="1">
        <v>1</v>
      </c>
      <c r="M82" s="1">
        <f t="shared" si="19"/>
        <v>1</v>
      </c>
      <c r="N82" s="22">
        <v>1</v>
      </c>
      <c r="O82" s="22">
        <v>1</v>
      </c>
      <c r="P82" s="22">
        <v>1</v>
      </c>
      <c r="Q82" s="22">
        <v>1</v>
      </c>
      <c r="R82" s="22">
        <v>1</v>
      </c>
      <c r="T82" s="228" t="str">
        <f>VLOOKUP(E82,N!$B:$B,1,FALSE)</f>
        <v>MA000</v>
      </c>
      <c r="U82" s="228" t="str">
        <f>VLOOKUP(F82,N!$B:$B,1,FALSE)</f>
        <v>ES612</v>
      </c>
      <c r="V82" s="1">
        <f t="shared" si="20"/>
        <v>1</v>
      </c>
      <c r="W82" s="49">
        <f t="shared" si="23"/>
        <v>1</v>
      </c>
      <c r="X82" s="49">
        <f t="shared" si="21"/>
        <v>3</v>
      </c>
      <c r="Z82" s="94" t="s">
        <v>269</v>
      </c>
      <c r="AA82" s="94" t="s">
        <v>119</v>
      </c>
      <c r="AB82" s="94" t="s">
        <v>270</v>
      </c>
      <c r="AC82" s="94" t="s">
        <v>120</v>
      </c>
      <c r="AD82" s="94">
        <v>442.9</v>
      </c>
      <c r="AE82" s="110">
        <v>16.600000000000001</v>
      </c>
      <c r="AF82" s="87" t="s">
        <v>356</v>
      </c>
    </row>
    <row r="83" spans="1:32" ht="14.8" customHeight="1">
      <c r="A83" s="24">
        <f>COUNTA($D$5:D83)</f>
        <v>79</v>
      </c>
      <c r="B83" s="24"/>
      <c r="C83" s="24"/>
      <c r="D83" s="26" t="str">
        <f t="shared" si="24"/>
        <v>PT111_ES114</v>
      </c>
      <c r="E83" s="116" t="s">
        <v>271</v>
      </c>
      <c r="F83" s="116" t="s">
        <v>172</v>
      </c>
      <c r="G83" s="24" t="s">
        <v>24</v>
      </c>
      <c r="H83" s="111">
        <f t="shared" ref="H83:H93" si="26">ROUND(AE83,2)</f>
        <v>1.47</v>
      </c>
      <c r="I83" s="64">
        <v>32.331862000000001</v>
      </c>
      <c r="J83" s="12">
        <v>0</v>
      </c>
      <c r="K83" s="49">
        <v>1</v>
      </c>
      <c r="L83" s="1">
        <v>1</v>
      </c>
      <c r="M83" s="1">
        <f t="shared" si="19"/>
        <v>1</v>
      </c>
      <c r="N83" s="22">
        <v>1</v>
      </c>
      <c r="O83" s="22">
        <v>1</v>
      </c>
      <c r="P83" s="22">
        <v>1</v>
      </c>
      <c r="Q83" s="22">
        <v>1</v>
      </c>
      <c r="R83" s="22">
        <v>1</v>
      </c>
      <c r="T83" s="228" t="str">
        <f>VLOOKUP(E83,N!$B:$B,1,FALSE)</f>
        <v>PT111</v>
      </c>
      <c r="U83" s="228" t="str">
        <f>VLOOKUP(F83,N!$B:$B,1,FALSE)</f>
        <v>ES114</v>
      </c>
      <c r="V83" s="1">
        <f t="shared" si="20"/>
        <v>1</v>
      </c>
      <c r="W83" s="49">
        <f t="shared" si="23"/>
        <v>3</v>
      </c>
      <c r="X83" s="49">
        <f t="shared" si="21"/>
        <v>3</v>
      </c>
      <c r="Y83" s="88">
        <v>0</v>
      </c>
      <c r="Z83" s="88">
        <v>0</v>
      </c>
      <c r="AA83">
        <v>900</v>
      </c>
      <c r="AB83" s="1">
        <v>0</v>
      </c>
      <c r="AC83" s="1"/>
      <c r="AD83" s="99">
        <v>3.51903110938748</v>
      </c>
      <c r="AE83" s="98">
        <f t="shared" ref="AE83:AE93" si="27">AD83*10/24</f>
        <v>1.4662629622447831</v>
      </c>
    </row>
    <row r="84" spans="1:32" ht="14.8" customHeight="1">
      <c r="A84" s="24">
        <f>COUNTA($D$5:D84)</f>
        <v>80</v>
      </c>
      <c r="B84" s="24"/>
      <c r="C84" s="24"/>
      <c r="D84" s="26" t="str">
        <f t="shared" si="24"/>
        <v>PT111_PT112</v>
      </c>
      <c r="E84" s="116" t="s">
        <v>271</v>
      </c>
      <c r="F84" s="116" t="s">
        <v>274</v>
      </c>
      <c r="G84" s="24" t="s">
        <v>24</v>
      </c>
      <c r="H84" s="112">
        <f t="shared" si="26"/>
        <v>11.42</v>
      </c>
      <c r="I84" s="64">
        <v>12.714568999999999</v>
      </c>
      <c r="J84" s="12">
        <v>0</v>
      </c>
      <c r="K84" s="1">
        <v>0</v>
      </c>
      <c r="L84" s="1">
        <v>1</v>
      </c>
      <c r="M84" s="1">
        <f t="shared" si="19"/>
        <v>1</v>
      </c>
      <c r="N84" s="22">
        <v>1</v>
      </c>
      <c r="O84" s="22">
        <v>1</v>
      </c>
      <c r="P84" s="22">
        <v>1</v>
      </c>
      <c r="Q84" s="22">
        <v>1</v>
      </c>
      <c r="R84" s="22">
        <v>1</v>
      </c>
      <c r="T84" s="228" t="str">
        <f>VLOOKUP(E84,N!$B:$B,1,FALSE)</f>
        <v>PT111</v>
      </c>
      <c r="U84" s="228" t="str">
        <f>VLOOKUP(F84,N!$B:$B,1,FALSE)</f>
        <v>PT112</v>
      </c>
      <c r="V84" s="1">
        <f t="shared" si="20"/>
        <v>1</v>
      </c>
      <c r="W84" s="49">
        <f t="shared" si="23"/>
        <v>3</v>
      </c>
      <c r="X84" s="49">
        <f t="shared" si="21"/>
        <v>1</v>
      </c>
      <c r="Y84" s="88">
        <v>0</v>
      </c>
      <c r="Z84" s="88">
        <v>0</v>
      </c>
      <c r="AA84">
        <v>900</v>
      </c>
      <c r="AB84" s="1">
        <v>0</v>
      </c>
      <c r="AC84" s="1"/>
      <c r="AD84" s="85">
        <v>27.3969999999998</v>
      </c>
      <c r="AE84" s="98">
        <f t="shared" si="27"/>
        <v>11.415416666666582</v>
      </c>
    </row>
    <row r="85" spans="1:32" ht="14.8" customHeight="1">
      <c r="A85" s="24">
        <f>COUNTA($D$5:D85)</f>
        <v>81</v>
      </c>
      <c r="B85" s="24"/>
      <c r="C85" s="24"/>
      <c r="D85" s="26" t="str">
        <f t="shared" si="24"/>
        <v>PT111_PT11A</v>
      </c>
      <c r="E85" s="116" t="s">
        <v>271</v>
      </c>
      <c r="F85" s="116" t="s">
        <v>275</v>
      </c>
      <c r="G85" s="24" t="s">
        <v>24</v>
      </c>
      <c r="H85" s="112">
        <f t="shared" si="26"/>
        <v>11.42</v>
      </c>
      <c r="I85" s="64">
        <v>46.349676000000002</v>
      </c>
      <c r="J85" s="12">
        <v>0</v>
      </c>
      <c r="K85" s="1">
        <v>0</v>
      </c>
      <c r="L85" s="1">
        <v>1</v>
      </c>
      <c r="M85" s="1">
        <f t="shared" si="19"/>
        <v>1</v>
      </c>
      <c r="N85" s="22">
        <v>1</v>
      </c>
      <c r="O85" s="22">
        <v>1</v>
      </c>
      <c r="P85" s="22">
        <v>1</v>
      </c>
      <c r="Q85" s="22">
        <v>1</v>
      </c>
      <c r="R85" s="22">
        <v>1</v>
      </c>
      <c r="T85" s="228" t="str">
        <f>VLOOKUP(E85,N!$B:$B,1,FALSE)</f>
        <v>PT111</v>
      </c>
      <c r="U85" s="228" t="str">
        <f>VLOOKUP(F85,N!$B:$B,1,FALSE)</f>
        <v>PT11A</v>
      </c>
      <c r="V85" s="1">
        <f t="shared" si="20"/>
        <v>1</v>
      </c>
      <c r="W85" s="49">
        <f t="shared" si="23"/>
        <v>3</v>
      </c>
      <c r="X85" s="49">
        <f t="shared" si="21"/>
        <v>1</v>
      </c>
      <c r="Y85" s="88">
        <v>0</v>
      </c>
      <c r="Z85" s="88">
        <v>0</v>
      </c>
      <c r="AA85">
        <v>711</v>
      </c>
      <c r="AB85" s="1">
        <v>0</v>
      </c>
      <c r="AC85" s="1"/>
      <c r="AD85" s="85">
        <v>27.3969999999998</v>
      </c>
      <c r="AE85" s="98">
        <f t="shared" si="27"/>
        <v>11.415416666666582</v>
      </c>
    </row>
    <row r="86" spans="1:32" ht="14.8" customHeight="1">
      <c r="A86" s="24">
        <f>COUNTA($D$5:D86)</f>
        <v>82</v>
      </c>
      <c r="B86" s="24"/>
      <c r="C86" s="24"/>
      <c r="D86" s="26" t="str">
        <f t="shared" si="24"/>
        <v>PT16E_PT16F</v>
      </c>
      <c r="E86" s="116" t="s">
        <v>283</v>
      </c>
      <c r="F86" s="116" t="s">
        <v>284</v>
      </c>
      <c r="G86" s="24" t="s">
        <v>24</v>
      </c>
      <c r="H86" s="112">
        <f t="shared" si="26"/>
        <v>11.42</v>
      </c>
      <c r="I86" s="64">
        <v>26.747121</v>
      </c>
      <c r="J86" s="12">
        <v>0</v>
      </c>
      <c r="K86" s="1">
        <v>0</v>
      </c>
      <c r="L86" s="1">
        <v>1</v>
      </c>
      <c r="M86" s="1">
        <f t="shared" si="19"/>
        <v>1</v>
      </c>
      <c r="N86" s="22">
        <v>1</v>
      </c>
      <c r="O86" s="22">
        <v>1</v>
      </c>
      <c r="P86" s="22">
        <v>1</v>
      </c>
      <c r="Q86" s="22">
        <v>1</v>
      </c>
      <c r="R86" s="22">
        <v>1</v>
      </c>
      <c r="T86" s="228" t="str">
        <f>VLOOKUP(E86,N!$B:$B,1,FALSE)</f>
        <v>PT16E</v>
      </c>
      <c r="U86" s="228" t="str">
        <f>VLOOKUP(F86,N!$B:$B,1,FALSE)</f>
        <v>PT16F</v>
      </c>
      <c r="V86" s="1">
        <f t="shared" si="20"/>
        <v>1</v>
      </c>
      <c r="W86" s="49">
        <f t="shared" si="23"/>
        <v>1</v>
      </c>
      <c r="X86" s="49">
        <f t="shared" si="21"/>
        <v>3</v>
      </c>
      <c r="Y86" s="88">
        <v>0</v>
      </c>
      <c r="Z86" s="88">
        <v>0</v>
      </c>
      <c r="AA86">
        <v>711</v>
      </c>
      <c r="AB86" s="1">
        <v>0</v>
      </c>
      <c r="AC86" s="1"/>
      <c r="AD86" s="85">
        <v>27.3969999999998</v>
      </c>
      <c r="AE86" s="98">
        <f t="shared" si="27"/>
        <v>11.415416666666582</v>
      </c>
    </row>
    <row r="87" spans="1:32" ht="14.8" customHeight="1">
      <c r="A87" s="24">
        <f>COUNTA($D$5:D87)</f>
        <v>83</v>
      </c>
      <c r="B87" s="24"/>
      <c r="C87" s="24"/>
      <c r="D87" s="26" t="str">
        <f t="shared" si="24"/>
        <v>PT16F_PT16B</v>
      </c>
      <c r="E87" s="116" t="s">
        <v>284</v>
      </c>
      <c r="F87" s="116" t="s">
        <v>280</v>
      </c>
      <c r="G87" s="24" t="s">
        <v>24</v>
      </c>
      <c r="H87" s="112">
        <f t="shared" si="26"/>
        <v>11.42</v>
      </c>
      <c r="I87" s="64">
        <v>88.086175999999995</v>
      </c>
      <c r="J87" s="12">
        <v>0</v>
      </c>
      <c r="K87" s="1">
        <v>0</v>
      </c>
      <c r="L87" s="1">
        <v>1</v>
      </c>
      <c r="M87" s="1">
        <f t="shared" si="19"/>
        <v>1</v>
      </c>
      <c r="N87" s="22">
        <v>1</v>
      </c>
      <c r="O87" s="22">
        <v>1</v>
      </c>
      <c r="P87" s="22">
        <v>1</v>
      </c>
      <c r="Q87" s="22">
        <v>1</v>
      </c>
      <c r="R87" s="22">
        <v>1</v>
      </c>
      <c r="T87" s="228" t="str">
        <f>VLOOKUP(E87,N!$B:$B,1,FALSE)</f>
        <v>PT16F</v>
      </c>
      <c r="U87" s="228" t="str">
        <f>VLOOKUP(F87,N!$B:$B,1,FALSE)</f>
        <v>PT16B</v>
      </c>
      <c r="V87" s="1">
        <f t="shared" si="20"/>
        <v>1</v>
      </c>
      <c r="W87" s="49">
        <f t="shared" si="23"/>
        <v>3</v>
      </c>
      <c r="X87" s="49">
        <f t="shared" si="21"/>
        <v>3</v>
      </c>
      <c r="Y87" s="1">
        <v>0</v>
      </c>
      <c r="Z87" s="1">
        <v>10</v>
      </c>
      <c r="AA87">
        <v>711</v>
      </c>
      <c r="AB87" s="1">
        <v>100</v>
      </c>
      <c r="AC87" s="1"/>
      <c r="AD87" s="85">
        <v>27.3969999999998</v>
      </c>
      <c r="AE87" s="98">
        <f t="shared" si="27"/>
        <v>11.415416666666582</v>
      </c>
    </row>
    <row r="88" spans="1:32" ht="14.8" customHeight="1">
      <c r="A88" s="24">
        <f>COUNTA($D$5:D88)</f>
        <v>84</v>
      </c>
      <c r="B88" s="24"/>
      <c r="C88" s="24"/>
      <c r="D88" s="26" t="str">
        <f t="shared" si="24"/>
        <v>PT16F_PT16E</v>
      </c>
      <c r="E88" s="116" t="s">
        <v>284</v>
      </c>
      <c r="F88" s="116" t="s">
        <v>283</v>
      </c>
      <c r="G88" s="24" t="s">
        <v>24</v>
      </c>
      <c r="H88" s="112">
        <f t="shared" si="26"/>
        <v>11.42</v>
      </c>
      <c r="I88" s="64">
        <v>45.403514000000001</v>
      </c>
      <c r="J88" s="12">
        <v>0</v>
      </c>
      <c r="K88" s="1">
        <v>0</v>
      </c>
      <c r="L88" s="1">
        <v>1</v>
      </c>
      <c r="M88" s="1">
        <f t="shared" si="19"/>
        <v>1</v>
      </c>
      <c r="N88" s="22">
        <v>1</v>
      </c>
      <c r="O88" s="22">
        <v>1</v>
      </c>
      <c r="P88" s="22">
        <v>1</v>
      </c>
      <c r="Q88" s="22">
        <v>1</v>
      </c>
      <c r="R88" s="22">
        <v>1</v>
      </c>
      <c r="T88" s="228" t="str">
        <f>VLOOKUP(E88,N!$B:$B,1,FALSE)</f>
        <v>PT16F</v>
      </c>
      <c r="U88" s="228" t="str">
        <f>VLOOKUP(F88,N!$B:$B,1,FALSE)</f>
        <v>PT16E</v>
      </c>
      <c r="V88" s="1">
        <f t="shared" si="20"/>
        <v>1</v>
      </c>
      <c r="W88" s="49">
        <f t="shared" si="23"/>
        <v>3</v>
      </c>
      <c r="X88" s="49">
        <f t="shared" si="21"/>
        <v>1</v>
      </c>
      <c r="Y88" s="1">
        <v>0</v>
      </c>
      <c r="Z88" s="1">
        <v>4</v>
      </c>
      <c r="AA88">
        <v>711</v>
      </c>
      <c r="AB88" s="1">
        <v>100</v>
      </c>
      <c r="AC88" s="1"/>
      <c r="AD88" s="85">
        <v>27.3969999999998</v>
      </c>
      <c r="AE88" s="98">
        <f t="shared" si="27"/>
        <v>11.415416666666582</v>
      </c>
    </row>
    <row r="89" spans="1:32" ht="14.8" customHeight="1">
      <c r="A89" s="24">
        <f>COUNTA($D$5:D89)</f>
        <v>85</v>
      </c>
      <c r="B89" s="24"/>
      <c r="C89" s="24"/>
      <c r="D89" s="26" t="str">
        <f t="shared" si="24"/>
        <v>PT16F_PT16I</v>
      </c>
      <c r="E89" s="116" t="s">
        <v>284</v>
      </c>
      <c r="F89" s="116" t="s">
        <v>285</v>
      </c>
      <c r="G89" s="24" t="s">
        <v>24</v>
      </c>
      <c r="H89" s="112">
        <f t="shared" si="26"/>
        <v>11.42</v>
      </c>
      <c r="I89" s="64">
        <v>18.575796</v>
      </c>
      <c r="J89" s="12">
        <v>0</v>
      </c>
      <c r="K89" s="1">
        <v>0</v>
      </c>
      <c r="L89" s="1">
        <v>1</v>
      </c>
      <c r="M89" s="1">
        <f t="shared" si="19"/>
        <v>1</v>
      </c>
      <c r="N89" s="22">
        <v>1</v>
      </c>
      <c r="O89" s="22">
        <v>1</v>
      </c>
      <c r="P89" s="22">
        <v>1</v>
      </c>
      <c r="Q89" s="22">
        <v>1</v>
      </c>
      <c r="R89" s="22">
        <v>1</v>
      </c>
      <c r="T89" s="228" t="str">
        <f>VLOOKUP(E89,N!$B:$B,1,FALSE)</f>
        <v>PT16F</v>
      </c>
      <c r="U89" s="228" t="str">
        <f>VLOOKUP(F89,N!$B:$B,1,FALSE)</f>
        <v>PT16I</v>
      </c>
      <c r="V89" s="1">
        <f t="shared" si="20"/>
        <v>1</v>
      </c>
      <c r="W89" s="49">
        <f t="shared" si="23"/>
        <v>3</v>
      </c>
      <c r="X89" s="49">
        <f t="shared" si="21"/>
        <v>2</v>
      </c>
      <c r="Y89" s="88">
        <v>0</v>
      </c>
      <c r="Z89" s="88">
        <v>0</v>
      </c>
      <c r="AA89">
        <v>900</v>
      </c>
      <c r="AB89" s="1">
        <v>0</v>
      </c>
      <c r="AC89" s="1"/>
      <c r="AD89" s="85">
        <v>27.3969999999998</v>
      </c>
      <c r="AE89" s="98">
        <f t="shared" si="27"/>
        <v>11.415416666666582</v>
      </c>
    </row>
    <row r="90" spans="1:32" ht="14.8" customHeight="1">
      <c r="A90" s="24">
        <f>COUNTA($D$5:D90)</f>
        <v>86</v>
      </c>
      <c r="B90" s="24"/>
      <c r="C90" s="24"/>
      <c r="D90" s="26" t="str">
        <f t="shared" si="24"/>
        <v>PT16I_PT16F</v>
      </c>
      <c r="E90" s="116" t="s">
        <v>285</v>
      </c>
      <c r="F90" s="116" t="s">
        <v>284</v>
      </c>
      <c r="G90" s="24" t="s">
        <v>24</v>
      </c>
      <c r="H90" s="112">
        <f t="shared" si="26"/>
        <v>11.42</v>
      </c>
      <c r="I90" s="64">
        <v>14.247325999999999</v>
      </c>
      <c r="J90" s="12">
        <v>0</v>
      </c>
      <c r="K90" s="1">
        <v>0</v>
      </c>
      <c r="L90" s="1">
        <v>1</v>
      </c>
      <c r="M90" s="1">
        <f t="shared" si="19"/>
        <v>1</v>
      </c>
      <c r="N90" s="22">
        <v>1</v>
      </c>
      <c r="O90" s="22">
        <v>1</v>
      </c>
      <c r="P90" s="22">
        <v>1</v>
      </c>
      <c r="Q90" s="22">
        <v>1</v>
      </c>
      <c r="R90" s="22">
        <v>1</v>
      </c>
      <c r="T90" s="228" t="str">
        <f>VLOOKUP(E90,N!$B:$B,1,FALSE)</f>
        <v>PT16I</v>
      </c>
      <c r="U90" s="228" t="str">
        <f>VLOOKUP(F90,N!$B:$B,1,FALSE)</f>
        <v>PT16F</v>
      </c>
      <c r="V90" s="1">
        <f t="shared" si="20"/>
        <v>1</v>
      </c>
      <c r="W90" s="49">
        <f t="shared" si="23"/>
        <v>2</v>
      </c>
      <c r="X90" s="49">
        <f t="shared" si="21"/>
        <v>3</v>
      </c>
      <c r="Y90" s="88">
        <v>0</v>
      </c>
      <c r="Z90" s="88">
        <v>0</v>
      </c>
      <c r="AA90">
        <v>900</v>
      </c>
      <c r="AB90" s="1">
        <v>0</v>
      </c>
      <c r="AC90" s="1"/>
      <c r="AD90" s="85">
        <v>27.3969999999998</v>
      </c>
      <c r="AE90" s="98">
        <f t="shared" si="27"/>
        <v>11.415416666666582</v>
      </c>
    </row>
    <row r="91" spans="1:32" ht="14.8" customHeight="1">
      <c r="A91" s="24">
        <f>COUNTA($D$5:D91)</f>
        <v>87</v>
      </c>
      <c r="B91" s="24"/>
      <c r="C91" s="24"/>
      <c r="D91" s="26" t="str">
        <f t="shared" si="24"/>
        <v>PT16I_PT186</v>
      </c>
      <c r="E91" s="116" t="s">
        <v>285</v>
      </c>
      <c r="F91" s="116" t="s">
        <v>286</v>
      </c>
      <c r="G91" s="24" t="s">
        <v>24</v>
      </c>
      <c r="H91" s="112">
        <f t="shared" si="26"/>
        <v>11.42</v>
      </c>
      <c r="I91" s="64">
        <v>74.943396000000007</v>
      </c>
      <c r="J91" s="12">
        <v>0</v>
      </c>
      <c r="K91" s="1">
        <v>0</v>
      </c>
      <c r="L91" s="1">
        <v>1</v>
      </c>
      <c r="M91" s="1">
        <f t="shared" si="19"/>
        <v>1</v>
      </c>
      <c r="N91" s="22">
        <v>1</v>
      </c>
      <c r="O91" s="22">
        <v>1</v>
      </c>
      <c r="P91" s="22">
        <v>1</v>
      </c>
      <c r="Q91" s="22">
        <v>1</v>
      </c>
      <c r="R91" s="22">
        <v>1</v>
      </c>
      <c r="T91" s="228" t="str">
        <f>VLOOKUP(E91,N!$B:$B,1,FALSE)</f>
        <v>PT16I</v>
      </c>
      <c r="U91" s="228" t="str">
        <f>VLOOKUP(F91,N!$B:$B,1,FALSE)</f>
        <v>PT186</v>
      </c>
      <c r="V91" s="1">
        <f t="shared" si="20"/>
        <v>1</v>
      </c>
      <c r="W91" s="49">
        <f t="shared" si="23"/>
        <v>2</v>
      </c>
      <c r="X91" s="49">
        <f t="shared" si="21"/>
        <v>6</v>
      </c>
      <c r="Y91" s="88">
        <v>0</v>
      </c>
      <c r="Z91" s="88">
        <v>0</v>
      </c>
      <c r="AA91">
        <v>900</v>
      </c>
      <c r="AB91" s="1">
        <v>0</v>
      </c>
      <c r="AC91" s="1"/>
      <c r="AD91" s="85">
        <v>27.3969999999998</v>
      </c>
      <c r="AE91" s="98">
        <f t="shared" si="27"/>
        <v>11.415416666666582</v>
      </c>
    </row>
    <row r="92" spans="1:32" ht="14.8" customHeight="1">
      <c r="A92" s="24">
        <f>COUNTA($D$5:D92)</f>
        <v>88</v>
      </c>
      <c r="B92" s="24"/>
      <c r="C92" s="24"/>
      <c r="D92" s="26" t="str">
        <f t="shared" si="24"/>
        <v>PT181_PT186</v>
      </c>
      <c r="E92" s="116" t="s">
        <v>145</v>
      </c>
      <c r="F92" s="13" t="s">
        <v>286</v>
      </c>
      <c r="G92" s="24" t="s">
        <v>24</v>
      </c>
      <c r="H92" s="112">
        <f t="shared" si="26"/>
        <v>11.42</v>
      </c>
      <c r="I92" s="64">
        <v>60.234268999999998</v>
      </c>
      <c r="J92" s="12">
        <v>0</v>
      </c>
      <c r="K92" s="1">
        <v>0</v>
      </c>
      <c r="L92" s="1">
        <v>1</v>
      </c>
      <c r="M92" s="1">
        <f t="shared" si="19"/>
        <v>1</v>
      </c>
      <c r="N92" s="22">
        <v>1</v>
      </c>
      <c r="O92" s="22">
        <v>1</v>
      </c>
      <c r="P92" s="22">
        <v>1</v>
      </c>
      <c r="Q92" s="22">
        <v>1</v>
      </c>
      <c r="R92" s="22">
        <v>1</v>
      </c>
      <c r="T92" s="228" t="str">
        <f>VLOOKUP(E92,N!$B:$B,1,FALSE)</f>
        <v>PT181</v>
      </c>
      <c r="U92" s="228" t="str">
        <f>VLOOKUP(F92,N!$B:$B,1,FALSE)</f>
        <v>PT186</v>
      </c>
      <c r="V92" s="1">
        <f t="shared" si="20"/>
        <v>1</v>
      </c>
      <c r="W92" s="49">
        <f t="shared" si="23"/>
        <v>1</v>
      </c>
      <c r="X92" s="49">
        <f t="shared" si="21"/>
        <v>6</v>
      </c>
      <c r="Y92" s="1">
        <v>0</v>
      </c>
      <c r="Z92" s="1">
        <v>18</v>
      </c>
      <c r="AA92">
        <v>900</v>
      </c>
      <c r="AB92" s="1">
        <v>100</v>
      </c>
      <c r="AC92" s="1"/>
      <c r="AD92" s="85">
        <v>27.3969999999998</v>
      </c>
      <c r="AE92" s="98">
        <f t="shared" si="27"/>
        <v>11.415416666666582</v>
      </c>
    </row>
    <row r="93" spans="1:32" ht="14.8" customHeight="1">
      <c r="A93" s="24">
        <f>COUNTA($D$5:D93)</f>
        <v>89</v>
      </c>
      <c r="B93" s="24"/>
      <c r="C93" s="24"/>
      <c r="D93" s="26" t="str">
        <f t="shared" si="24"/>
        <v>PT185_PT16B</v>
      </c>
      <c r="E93" s="116" t="s">
        <v>288</v>
      </c>
      <c r="F93" s="116" t="s">
        <v>280</v>
      </c>
      <c r="G93" s="24" t="s">
        <v>24</v>
      </c>
      <c r="H93" s="112">
        <f t="shared" si="26"/>
        <v>11.42</v>
      </c>
      <c r="I93" s="120">
        <v>24</v>
      </c>
      <c r="J93" s="12">
        <v>0</v>
      </c>
      <c r="K93" s="1">
        <v>0</v>
      </c>
      <c r="L93" s="1">
        <v>1</v>
      </c>
      <c r="M93" s="1">
        <f t="shared" si="19"/>
        <v>1</v>
      </c>
      <c r="N93" s="22">
        <v>1</v>
      </c>
      <c r="O93" s="22">
        <v>1</v>
      </c>
      <c r="P93" s="22">
        <v>1</v>
      </c>
      <c r="Q93" s="22">
        <v>1</v>
      </c>
      <c r="R93" s="22">
        <v>1</v>
      </c>
      <c r="T93" s="228" t="str">
        <f>VLOOKUP(E93,N!$B:$B,1,FALSE)</f>
        <v>PT185</v>
      </c>
      <c r="U93" s="228" t="str">
        <f>VLOOKUP(F93,N!$B:$B,1,FALSE)</f>
        <v>PT16B</v>
      </c>
      <c r="V93" s="1">
        <f t="shared" si="20"/>
        <v>1</v>
      </c>
      <c r="W93" s="49">
        <f t="shared" si="23"/>
        <v>2</v>
      </c>
      <c r="X93" s="49">
        <f t="shared" si="21"/>
        <v>3</v>
      </c>
      <c r="Y93" s="1">
        <v>0</v>
      </c>
      <c r="Z93" s="1">
        <v>18</v>
      </c>
      <c r="AA93">
        <v>711</v>
      </c>
      <c r="AB93" s="1">
        <v>100</v>
      </c>
      <c r="AC93" s="1"/>
      <c r="AD93" s="85">
        <v>27.3969999999998</v>
      </c>
      <c r="AE93" s="98">
        <f t="shared" si="27"/>
        <v>11.415416666666582</v>
      </c>
    </row>
    <row r="94" spans="1:32" ht="14.8" customHeight="1">
      <c r="A94" s="24">
        <f>COUNTA($D$5:D94)</f>
        <v>90</v>
      </c>
      <c r="B94" s="24"/>
      <c r="C94" s="24"/>
      <c r="D94" s="26" t="str">
        <f t="shared" si="24"/>
        <v>PT186_ES431</v>
      </c>
      <c r="E94" s="116" t="s">
        <v>286</v>
      </c>
      <c r="F94" s="116" t="s">
        <v>224</v>
      </c>
      <c r="G94" s="24" t="s">
        <v>24</v>
      </c>
      <c r="H94" s="114">
        <f>AE94</f>
        <v>3</v>
      </c>
      <c r="I94" s="64">
        <v>37.664161999999997</v>
      </c>
      <c r="J94" s="12">
        <v>0</v>
      </c>
      <c r="K94" s="49">
        <v>1</v>
      </c>
      <c r="L94" s="1">
        <v>1</v>
      </c>
      <c r="M94" s="1">
        <f t="shared" si="19"/>
        <v>1</v>
      </c>
      <c r="N94" s="22">
        <v>1</v>
      </c>
      <c r="O94" s="22">
        <v>1</v>
      </c>
      <c r="P94" s="22">
        <v>1</v>
      </c>
      <c r="Q94" s="22">
        <v>1</v>
      </c>
      <c r="R94" s="22">
        <v>1</v>
      </c>
      <c r="T94" s="228" t="str">
        <f>VLOOKUP(E94,N!$B:$B,1,FALSE)</f>
        <v>PT186</v>
      </c>
      <c r="U94" s="228" t="str">
        <f>VLOOKUP(F94,N!$B:$B,1,FALSE)</f>
        <v>ES431</v>
      </c>
      <c r="V94" s="1">
        <f t="shared" si="20"/>
        <v>1</v>
      </c>
      <c r="W94" s="49">
        <f t="shared" si="23"/>
        <v>6</v>
      </c>
      <c r="X94" s="49">
        <f t="shared" si="21"/>
        <v>3</v>
      </c>
      <c r="Z94" s="94" t="s">
        <v>128</v>
      </c>
      <c r="AA94" s="94" t="s">
        <v>119</v>
      </c>
      <c r="AB94" s="94" t="s">
        <v>129</v>
      </c>
      <c r="AC94" s="94" t="s">
        <v>120</v>
      </c>
      <c r="AD94" s="94">
        <v>80</v>
      </c>
      <c r="AE94" s="110">
        <v>3</v>
      </c>
    </row>
    <row r="95" spans="1:32" ht="14.8" customHeight="1">
      <c r="A95" s="24">
        <f>COUNTA($D$5:D95)</f>
        <v>91</v>
      </c>
      <c r="B95" s="24"/>
      <c r="C95" s="24"/>
      <c r="D95" s="26" t="str">
        <f t="shared" si="24"/>
        <v>PT186_PT16B</v>
      </c>
      <c r="E95" s="13" t="s">
        <v>286</v>
      </c>
      <c r="F95" s="116" t="s">
        <v>280</v>
      </c>
      <c r="G95" s="24" t="s">
        <v>24</v>
      </c>
      <c r="H95" s="112">
        <f>ROUND(AE95,2)</f>
        <v>11.42</v>
      </c>
      <c r="I95" s="64">
        <v>39.547843999999998</v>
      </c>
      <c r="J95" s="12">
        <v>0</v>
      </c>
      <c r="K95" s="1">
        <v>0</v>
      </c>
      <c r="L95" s="1">
        <v>1</v>
      </c>
      <c r="M95" s="1">
        <f t="shared" si="19"/>
        <v>1</v>
      </c>
      <c r="N95" s="22">
        <v>1</v>
      </c>
      <c r="O95" s="22">
        <v>1</v>
      </c>
      <c r="P95" s="22">
        <v>1</v>
      </c>
      <c r="Q95" s="22">
        <v>1</v>
      </c>
      <c r="R95" s="22">
        <v>1</v>
      </c>
      <c r="T95" s="228" t="str">
        <f>VLOOKUP(E95,N!$B:$B,1,FALSE)</f>
        <v>PT186</v>
      </c>
      <c r="U95" s="228" t="str">
        <f>VLOOKUP(F95,N!$B:$B,1,FALSE)</f>
        <v>PT16B</v>
      </c>
      <c r="V95" s="1">
        <f t="shared" si="20"/>
        <v>1</v>
      </c>
      <c r="W95" s="49">
        <f t="shared" si="23"/>
        <v>6</v>
      </c>
      <c r="X95" s="49">
        <f t="shared" si="21"/>
        <v>3</v>
      </c>
      <c r="Y95" s="1">
        <v>0</v>
      </c>
      <c r="Z95" s="1">
        <v>8</v>
      </c>
      <c r="AA95">
        <v>900</v>
      </c>
      <c r="AB95" s="1">
        <v>100</v>
      </c>
      <c r="AC95" s="1"/>
      <c r="AD95" s="85">
        <v>27.3969999999998</v>
      </c>
      <c r="AE95" s="98">
        <f>AD95*10/24</f>
        <v>11.415416666666582</v>
      </c>
    </row>
    <row r="96" spans="1:32" ht="14.8" customHeight="1">
      <c r="A96" s="24">
        <f>COUNTA($D$5:D96)</f>
        <v>92</v>
      </c>
      <c r="B96" s="24"/>
      <c r="C96" s="24"/>
      <c r="D96" s="26" t="str">
        <f t="shared" si="24"/>
        <v>PT186_PT185</v>
      </c>
      <c r="E96" s="13" t="s">
        <v>286</v>
      </c>
      <c r="F96" s="116" t="s">
        <v>288</v>
      </c>
      <c r="G96" s="24" t="s">
        <v>24</v>
      </c>
      <c r="H96" s="112">
        <f>ROUND(AE96,2)</f>
        <v>11.42</v>
      </c>
      <c r="I96" s="64">
        <v>18.965678</v>
      </c>
      <c r="J96" s="12">
        <v>0</v>
      </c>
      <c r="K96" s="1">
        <v>0</v>
      </c>
      <c r="L96" s="1">
        <v>1</v>
      </c>
      <c r="M96" s="1">
        <f t="shared" si="19"/>
        <v>1</v>
      </c>
      <c r="N96" s="22">
        <v>1</v>
      </c>
      <c r="O96" s="22">
        <v>1</v>
      </c>
      <c r="P96" s="22">
        <v>1</v>
      </c>
      <c r="Q96" s="22">
        <v>1</v>
      </c>
      <c r="R96" s="22">
        <v>1</v>
      </c>
      <c r="T96" s="228" t="str">
        <f>VLOOKUP(E96,N!$B:$B,1,FALSE)</f>
        <v>PT186</v>
      </c>
      <c r="U96" s="228" t="str">
        <f>VLOOKUP(F96,N!$B:$B,1,FALSE)</f>
        <v>PT185</v>
      </c>
      <c r="V96" s="1">
        <f t="shared" si="20"/>
        <v>1</v>
      </c>
      <c r="W96" s="49">
        <f t="shared" si="23"/>
        <v>6</v>
      </c>
      <c r="X96" s="49">
        <f t="shared" si="21"/>
        <v>2</v>
      </c>
      <c r="Y96" s="1">
        <v>0</v>
      </c>
      <c r="Z96" s="1">
        <v>18</v>
      </c>
      <c r="AA96">
        <v>711</v>
      </c>
      <c r="AB96" s="1">
        <v>100</v>
      </c>
      <c r="AC96" s="1"/>
      <c r="AD96" s="85">
        <v>27.3969999999998</v>
      </c>
      <c r="AE96" s="98">
        <f>AD96*10/24</f>
        <v>11.415416666666582</v>
      </c>
    </row>
    <row r="97" spans="1:31" ht="14.8" customHeight="1">
      <c r="A97" s="24">
        <f>COUNTA($D$5:D97)</f>
        <v>93</v>
      </c>
      <c r="B97" s="24"/>
      <c r="C97" s="24"/>
      <c r="D97" s="26" t="str">
        <f t="shared" si="24"/>
        <v>PT186_PT187</v>
      </c>
      <c r="E97" s="116" t="s">
        <v>286</v>
      </c>
      <c r="F97" s="116" t="s">
        <v>290</v>
      </c>
      <c r="G97" s="24" t="s">
        <v>24</v>
      </c>
      <c r="H97" s="112">
        <f>ROUND(AE97,2)</f>
        <v>11.42</v>
      </c>
      <c r="I97" s="64">
        <v>51.925476000000003</v>
      </c>
      <c r="J97" s="12">
        <v>0</v>
      </c>
      <c r="K97" s="1">
        <v>0</v>
      </c>
      <c r="L97" s="1">
        <v>1</v>
      </c>
      <c r="M97" s="1">
        <f t="shared" si="19"/>
        <v>1</v>
      </c>
      <c r="N97" s="22">
        <v>1</v>
      </c>
      <c r="O97" s="22">
        <v>1</v>
      </c>
      <c r="P97" s="22">
        <v>1</v>
      </c>
      <c r="Q97" s="22">
        <v>1</v>
      </c>
      <c r="R97" s="22">
        <v>1</v>
      </c>
      <c r="T97" s="228" t="str">
        <f>VLOOKUP(E97,N!$B:$B,1,FALSE)</f>
        <v>PT186</v>
      </c>
      <c r="U97" s="228" t="str">
        <f>VLOOKUP(F97,N!$B:$B,1,FALSE)</f>
        <v>PT187</v>
      </c>
      <c r="V97" s="1">
        <f t="shared" si="20"/>
        <v>1</v>
      </c>
      <c r="W97" s="49">
        <f t="shared" si="23"/>
        <v>6</v>
      </c>
      <c r="X97" s="49">
        <f t="shared" si="21"/>
        <v>1</v>
      </c>
      <c r="Y97" s="88">
        <v>0</v>
      </c>
      <c r="Z97" s="88">
        <v>0</v>
      </c>
      <c r="AA97">
        <v>900</v>
      </c>
      <c r="AB97" s="1">
        <v>0</v>
      </c>
      <c r="AC97" s="1"/>
      <c r="AD97" s="85">
        <v>27.3969999999998</v>
      </c>
      <c r="AE97" s="98">
        <f>AD97*10/24</f>
        <v>11.415416666666582</v>
      </c>
    </row>
    <row r="98" spans="1:31">
      <c r="A98" s="24">
        <f>COUNTA($D$5:D98)</f>
        <v>94</v>
      </c>
      <c r="B98" s="24"/>
      <c r="C98" s="24"/>
      <c r="D98" s="8" t="str">
        <f t="shared" ref="D98:D161" si="28">E98&amp;"_"&amp;F98</f>
        <v>PT181_NL33C</v>
      </c>
      <c r="E98" s="48" t="s">
        <v>145</v>
      </c>
      <c r="F98" s="13" t="s">
        <v>411</v>
      </c>
      <c r="G98" s="24" t="s">
        <v>30</v>
      </c>
      <c r="H98" s="220">
        <v>1E-3</v>
      </c>
      <c r="I98" s="119">
        <v>2000</v>
      </c>
      <c r="J98" s="185">
        <v>2000</v>
      </c>
      <c r="K98" s="1">
        <v>0</v>
      </c>
      <c r="L98" s="179">
        <v>0</v>
      </c>
      <c r="M98" s="1">
        <f t="shared" si="19"/>
        <v>0</v>
      </c>
      <c r="N98" s="22">
        <v>1</v>
      </c>
      <c r="O98" s="22">
        <v>0.1</v>
      </c>
      <c r="P98" s="22">
        <v>0.1</v>
      </c>
      <c r="Q98" s="22">
        <v>1</v>
      </c>
      <c r="R98" s="22">
        <v>0.1</v>
      </c>
      <c r="T98" s="228" t="str">
        <f>VLOOKUP(E98,N!$B:$B,1,FALSE)</f>
        <v>PT181</v>
      </c>
      <c r="U98" s="228" t="str">
        <f>VLOOKUP(F98,N!$B:$B,1,FALSE)</f>
        <v>NL33C</v>
      </c>
      <c r="V98" s="1">
        <f t="shared" si="20"/>
        <v>1</v>
      </c>
      <c r="W98" s="49">
        <f t="shared" si="23"/>
        <v>1</v>
      </c>
      <c r="X98" s="49"/>
      <c r="Z98"/>
      <c r="AB98" s="1"/>
    </row>
    <row r="99" spans="1:31">
      <c r="A99" s="24">
        <f>COUNTA($D$5:D99)</f>
        <v>95</v>
      </c>
      <c r="B99" s="24"/>
      <c r="C99" s="24"/>
      <c r="D99" s="8" t="str">
        <f t="shared" si="28"/>
        <v>ES511_FRL04</v>
      </c>
      <c r="E99" s="48" t="s">
        <v>141</v>
      </c>
      <c r="F99" s="13" t="s">
        <v>412</v>
      </c>
      <c r="G99" s="24" t="s">
        <v>30</v>
      </c>
      <c r="H99" s="220">
        <v>1E-3</v>
      </c>
      <c r="I99" s="119">
        <v>500</v>
      </c>
      <c r="J99" s="185">
        <v>500</v>
      </c>
      <c r="K99" s="1">
        <v>0</v>
      </c>
      <c r="L99" s="179">
        <v>0</v>
      </c>
      <c r="M99" s="1">
        <f t="shared" si="19"/>
        <v>0</v>
      </c>
      <c r="N99" s="22">
        <v>1</v>
      </c>
      <c r="O99" s="22">
        <v>0.1</v>
      </c>
      <c r="P99" s="22">
        <v>0.1</v>
      </c>
      <c r="Q99" s="22">
        <v>1</v>
      </c>
      <c r="R99" s="22">
        <v>0.2</v>
      </c>
      <c r="T99" s="228" t="str">
        <f>VLOOKUP(E99,N!$B:$B,1,FALSE)</f>
        <v>ES511</v>
      </c>
      <c r="U99" s="228" t="str">
        <f>VLOOKUP(F99,N!$B:$B,1,FALSE)</f>
        <v>FRL04</v>
      </c>
      <c r="V99" s="1">
        <f t="shared" si="20"/>
        <v>1</v>
      </c>
      <c r="W99" s="49">
        <f t="shared" si="23"/>
        <v>2</v>
      </c>
      <c r="X99" s="49"/>
      <c r="Z99"/>
      <c r="AB99" s="1"/>
    </row>
    <row r="100" spans="1:31">
      <c r="A100" s="24">
        <f>COUNTA($D$5:D100)</f>
        <v>96</v>
      </c>
      <c r="B100"/>
      <c r="D100" s="191" t="str">
        <f t="shared" si="28"/>
        <v>ES112_ES111</v>
      </c>
      <c r="E100" s="191" t="s">
        <v>168</v>
      </c>
      <c r="F100" s="191" t="s">
        <v>138</v>
      </c>
      <c r="G100" s="192" t="str">
        <f t="shared" ref="G100:G131" si="29">VLOOKUP($F100&amp;"_"&amp;$E100,$D:$R,4,FALSE)</f>
        <v>G</v>
      </c>
      <c r="H100" s="193">
        <v>1.0000000000000001E-5</v>
      </c>
      <c r="I100" s="193">
        <v>1.0000000000000001E-5</v>
      </c>
      <c r="J100" s="193">
        <v>1.0000000000000001E-5</v>
      </c>
      <c r="K100" s="192">
        <f t="shared" ref="K100:K131" si="30">VLOOKUP($F100&amp;"_"&amp;$E100,$D:$R,8,FALSE)</f>
        <v>0</v>
      </c>
      <c r="L100" s="192">
        <f t="shared" ref="L100:L131" si="31">VLOOKUP($F100&amp;"_"&amp;$E100,$D:$R,9,FALSE)</f>
        <v>1</v>
      </c>
      <c r="M100" s="192">
        <f t="shared" si="19"/>
        <v>1</v>
      </c>
      <c r="T100" s="228" t="str">
        <f>VLOOKUP(E100,N!$B:$B,1,FALSE)</f>
        <v>ES112</v>
      </c>
      <c r="U100" s="228" t="str">
        <f>VLOOKUP(F100,N!$B:$B,1,FALSE)</f>
        <v>ES111</v>
      </c>
      <c r="V100" s="1">
        <f t="shared" si="20"/>
        <v>1</v>
      </c>
      <c r="W100" s="49">
        <f t="shared" si="23"/>
        <v>2</v>
      </c>
      <c r="X100" s="49">
        <f t="shared" ref="X100:X131" si="32">COUNTIF(E:E,F100)</f>
        <v>2</v>
      </c>
      <c r="Z100"/>
      <c r="AB100" s="1"/>
    </row>
    <row r="101" spans="1:31">
      <c r="A101" s="24">
        <f>COUNTA($D$5:D101)</f>
        <v>97</v>
      </c>
      <c r="B101"/>
      <c r="D101" s="191" t="str">
        <f t="shared" si="28"/>
        <v>ES120_ES112</v>
      </c>
      <c r="E101" s="116" t="s">
        <v>139</v>
      </c>
      <c r="F101" s="116" t="s">
        <v>168</v>
      </c>
      <c r="G101" s="192" t="str">
        <f t="shared" si="29"/>
        <v>G</v>
      </c>
      <c r="H101" s="193">
        <v>1.0000000000000001E-5</v>
      </c>
      <c r="I101" s="193">
        <v>1.0000000000000001E-5</v>
      </c>
      <c r="J101" s="193">
        <v>1.0000000000000001E-5</v>
      </c>
      <c r="K101" s="192">
        <f t="shared" si="30"/>
        <v>0</v>
      </c>
      <c r="L101" s="192">
        <f t="shared" si="31"/>
        <v>1</v>
      </c>
      <c r="M101" s="192">
        <f t="shared" ref="M101:M132" si="33">COUNTIF(D:D,F101&amp;"_"&amp;E101)</f>
        <v>1</v>
      </c>
      <c r="T101" s="228" t="str">
        <f>VLOOKUP(E101,N!$B:$B,1,FALSE)</f>
        <v>ES120</v>
      </c>
      <c r="U101" s="228" t="str">
        <f>VLOOKUP(F101,N!$B:$B,1,FALSE)</f>
        <v>ES112</v>
      </c>
      <c r="V101" s="1">
        <f t="shared" ref="V101:V132" si="34">COUNTIF(D:D,D101)</f>
        <v>1</v>
      </c>
      <c r="W101" s="49">
        <f t="shared" si="23"/>
        <v>3</v>
      </c>
      <c r="X101" s="49">
        <f t="shared" si="32"/>
        <v>2</v>
      </c>
      <c r="Z101"/>
      <c r="AB101" s="1"/>
    </row>
    <row r="102" spans="1:31">
      <c r="A102" s="24">
        <f>COUNTA($D$5:D102)</f>
        <v>98</v>
      </c>
      <c r="B102"/>
      <c r="D102" s="191" t="str">
        <f t="shared" si="28"/>
        <v>ES111_ES114</v>
      </c>
      <c r="E102" s="116" t="s">
        <v>138</v>
      </c>
      <c r="F102" s="116" t="s">
        <v>172</v>
      </c>
      <c r="G102" s="192" t="str">
        <f t="shared" si="29"/>
        <v>G</v>
      </c>
      <c r="H102" s="193">
        <v>1.0000000000000001E-5</v>
      </c>
      <c r="I102" s="193">
        <v>1.0000000000000001E-5</v>
      </c>
      <c r="J102" s="193">
        <v>1.0000000000000001E-5</v>
      </c>
      <c r="K102" s="192">
        <f t="shared" si="30"/>
        <v>0</v>
      </c>
      <c r="L102" s="192">
        <f t="shared" si="31"/>
        <v>1</v>
      </c>
      <c r="M102" s="192">
        <f t="shared" si="33"/>
        <v>1</v>
      </c>
      <c r="T102" s="228" t="str">
        <f>VLOOKUP(E102,N!$B:$B,1,FALSE)</f>
        <v>ES111</v>
      </c>
      <c r="U102" s="228" t="str">
        <f>VLOOKUP(F102,N!$B:$B,1,FALSE)</f>
        <v>ES114</v>
      </c>
      <c r="V102" s="1">
        <f t="shared" si="34"/>
        <v>1</v>
      </c>
      <c r="W102" s="49">
        <f t="shared" ref="W102:W133" si="35">COUNTIF(F:F,E102)</f>
        <v>2</v>
      </c>
      <c r="X102" s="49">
        <f t="shared" si="32"/>
        <v>3</v>
      </c>
      <c r="Z102"/>
      <c r="AB102" s="1"/>
    </row>
    <row r="103" spans="1:31">
      <c r="A103" s="24">
        <f>COUNTA($D$5:D103)</f>
        <v>99</v>
      </c>
      <c r="B103"/>
      <c r="D103" s="191" t="str">
        <f t="shared" si="28"/>
        <v>ES113_ES114</v>
      </c>
      <c r="E103" s="116" t="s">
        <v>170</v>
      </c>
      <c r="F103" s="116" t="s">
        <v>172</v>
      </c>
      <c r="G103" s="192" t="str">
        <f t="shared" si="29"/>
        <v>G</v>
      </c>
      <c r="H103" s="193">
        <v>1.0000000000000001E-5</v>
      </c>
      <c r="I103" s="193">
        <v>1.0000000000000001E-5</v>
      </c>
      <c r="J103" s="193">
        <v>1.0000000000000001E-5</v>
      </c>
      <c r="K103" s="192">
        <f t="shared" si="30"/>
        <v>0</v>
      </c>
      <c r="L103" s="192">
        <f t="shared" si="31"/>
        <v>1</v>
      </c>
      <c r="M103" s="192">
        <f t="shared" si="33"/>
        <v>1</v>
      </c>
      <c r="T103" s="228" t="str">
        <f>VLOOKUP(E103,N!$B:$B,1,FALSE)</f>
        <v>ES113</v>
      </c>
      <c r="U103" s="228" t="str">
        <f>VLOOKUP(F103,N!$B:$B,1,FALSE)</f>
        <v>ES114</v>
      </c>
      <c r="V103" s="1">
        <f t="shared" si="34"/>
        <v>1</v>
      </c>
      <c r="W103" s="49">
        <f t="shared" si="35"/>
        <v>1</v>
      </c>
      <c r="X103" s="49">
        <f t="shared" si="32"/>
        <v>3</v>
      </c>
      <c r="Z103"/>
      <c r="AB103" s="1"/>
    </row>
    <row r="104" spans="1:31">
      <c r="A104" s="24">
        <f>COUNTA($D$5:D104)</f>
        <v>100</v>
      </c>
      <c r="B104"/>
      <c r="D104" s="191" t="str">
        <f t="shared" si="28"/>
        <v>ES413_ES120</v>
      </c>
      <c r="E104" s="116" t="s">
        <v>200</v>
      </c>
      <c r="F104" s="116" t="s">
        <v>139</v>
      </c>
      <c r="G104" s="192" t="str">
        <f t="shared" si="29"/>
        <v>G</v>
      </c>
      <c r="H104" s="193">
        <v>1.0000000000000001E-5</v>
      </c>
      <c r="I104" s="193">
        <v>1.0000000000000001E-5</v>
      </c>
      <c r="J104" s="193">
        <v>1.0000000000000001E-5</v>
      </c>
      <c r="K104" s="192">
        <f t="shared" si="30"/>
        <v>0</v>
      </c>
      <c r="L104" s="192">
        <f t="shared" si="31"/>
        <v>1</v>
      </c>
      <c r="M104" s="192">
        <f t="shared" si="33"/>
        <v>1</v>
      </c>
      <c r="T104" s="228" t="str">
        <f>VLOOKUP(E104,N!$B:$B,1,FALSE)</f>
        <v>ES413</v>
      </c>
      <c r="U104" s="228" t="str">
        <f>VLOOKUP(F104,N!$B:$B,1,FALSE)</f>
        <v>ES120</v>
      </c>
      <c r="V104" s="1">
        <f t="shared" si="34"/>
        <v>1</v>
      </c>
      <c r="W104" s="49">
        <f t="shared" si="35"/>
        <v>2</v>
      </c>
      <c r="X104" s="49">
        <f t="shared" si="32"/>
        <v>3</v>
      </c>
      <c r="Z104"/>
      <c r="AB104" s="1"/>
    </row>
    <row r="105" spans="1:31">
      <c r="A105" s="24">
        <f>COUNTA($D$5:D105)</f>
        <v>101</v>
      </c>
      <c r="B105"/>
      <c r="D105" s="191" t="str">
        <f t="shared" si="28"/>
        <v>ES120_ES130</v>
      </c>
      <c r="E105" s="116" t="s">
        <v>139</v>
      </c>
      <c r="F105" s="116" t="s">
        <v>175</v>
      </c>
      <c r="G105" s="192" t="str">
        <f t="shared" si="29"/>
        <v>G</v>
      </c>
      <c r="H105" s="193">
        <v>1.0000000000000001E-5</v>
      </c>
      <c r="I105" s="193">
        <v>1.0000000000000001E-5</v>
      </c>
      <c r="J105" s="193">
        <v>1.0000000000000001E-5</v>
      </c>
      <c r="K105" s="192">
        <f t="shared" si="30"/>
        <v>0</v>
      </c>
      <c r="L105" s="192">
        <f t="shared" si="31"/>
        <v>1</v>
      </c>
      <c r="M105" s="192">
        <f t="shared" si="33"/>
        <v>1</v>
      </c>
      <c r="T105" s="228" t="str">
        <f>VLOOKUP(E105,N!$B:$B,1,FALSE)</f>
        <v>ES120</v>
      </c>
      <c r="U105" s="228" t="str">
        <f>VLOOKUP(F105,N!$B:$B,1,FALSE)</f>
        <v>ES130</v>
      </c>
      <c r="V105" s="1">
        <f t="shared" si="34"/>
        <v>1</v>
      </c>
      <c r="W105" s="49">
        <f t="shared" si="35"/>
        <v>3</v>
      </c>
      <c r="X105" s="49">
        <f t="shared" si="32"/>
        <v>2</v>
      </c>
      <c r="Z105"/>
      <c r="AB105" s="1"/>
    </row>
    <row r="106" spans="1:31">
      <c r="A106" s="24">
        <f>COUNTA($D$5:D106)</f>
        <v>102</v>
      </c>
      <c r="B106"/>
      <c r="D106" s="191" t="str">
        <f t="shared" si="28"/>
        <v>ES212_ES220</v>
      </c>
      <c r="E106" s="115" t="s">
        <v>179</v>
      </c>
      <c r="F106" s="115" t="s">
        <v>178</v>
      </c>
      <c r="G106" s="192" t="str">
        <f t="shared" si="29"/>
        <v>G</v>
      </c>
      <c r="H106" s="193">
        <v>1.0000000000000001E-5</v>
      </c>
      <c r="I106" s="193">
        <v>1.0000000000000001E-5</v>
      </c>
      <c r="J106" s="193">
        <v>1.0000000000000001E-5</v>
      </c>
      <c r="K106" s="192">
        <f t="shared" si="30"/>
        <v>0</v>
      </c>
      <c r="L106" s="192">
        <f t="shared" si="31"/>
        <v>1</v>
      </c>
      <c r="M106" s="192">
        <f t="shared" si="33"/>
        <v>1</v>
      </c>
      <c r="T106" s="228" t="str">
        <f>VLOOKUP(E106,N!$B:$B,1,FALSE)</f>
        <v>ES212</v>
      </c>
      <c r="U106" s="228" t="str">
        <f>VLOOKUP(F106,N!$B:$B,1,FALSE)</f>
        <v>ES220</v>
      </c>
      <c r="V106" s="1">
        <f t="shared" si="34"/>
        <v>1</v>
      </c>
      <c r="W106" s="49">
        <f t="shared" si="35"/>
        <v>2</v>
      </c>
      <c r="X106" s="49">
        <f t="shared" si="32"/>
        <v>4</v>
      </c>
      <c r="Z106"/>
      <c r="AB106" s="1"/>
    </row>
    <row r="107" spans="1:31">
      <c r="A107" s="24">
        <f>COUNTA($D$5:D107)</f>
        <v>103</v>
      </c>
      <c r="B107"/>
      <c r="D107" s="191" t="str">
        <f t="shared" si="28"/>
        <v>ES412_ES220</v>
      </c>
      <c r="E107" s="115" t="s">
        <v>198</v>
      </c>
      <c r="F107" s="115" t="s">
        <v>178</v>
      </c>
      <c r="G107" s="192" t="str">
        <f t="shared" si="29"/>
        <v>G</v>
      </c>
      <c r="H107" s="193">
        <v>1.0000000000000001E-5</v>
      </c>
      <c r="I107" s="193">
        <v>1.0000000000000001E-5</v>
      </c>
      <c r="J107" s="193">
        <v>1.0000000000000001E-5</v>
      </c>
      <c r="K107" s="192">
        <f t="shared" si="30"/>
        <v>0</v>
      </c>
      <c r="L107" s="192">
        <f t="shared" si="31"/>
        <v>1</v>
      </c>
      <c r="M107" s="192">
        <f t="shared" si="33"/>
        <v>1</v>
      </c>
      <c r="T107" s="228" t="str">
        <f>VLOOKUP(E107,N!$B:$B,1,FALSE)</f>
        <v>ES412</v>
      </c>
      <c r="U107" s="228" t="str">
        <f>VLOOKUP(F107,N!$B:$B,1,FALSE)</f>
        <v>ES220</v>
      </c>
      <c r="V107" s="1">
        <f t="shared" si="34"/>
        <v>1</v>
      </c>
      <c r="W107" s="49">
        <f t="shared" si="35"/>
        <v>7</v>
      </c>
      <c r="X107" s="49">
        <f t="shared" si="32"/>
        <v>4</v>
      </c>
      <c r="Z107"/>
      <c r="AB107" s="1"/>
    </row>
    <row r="108" spans="1:31">
      <c r="A108" s="24">
        <f>COUNTA($D$5:D108)</f>
        <v>104</v>
      </c>
      <c r="B108"/>
      <c r="D108" s="191" t="str">
        <f t="shared" si="28"/>
        <v>ES243_ES230</v>
      </c>
      <c r="E108" s="116" t="s">
        <v>191</v>
      </c>
      <c r="F108" s="116" t="s">
        <v>181</v>
      </c>
      <c r="G108" s="192" t="str">
        <f t="shared" si="29"/>
        <v>G</v>
      </c>
      <c r="H108" s="193">
        <v>1.0000000000000001E-5</v>
      </c>
      <c r="I108" s="193">
        <v>1.0000000000000001E-5</v>
      </c>
      <c r="J108" s="193">
        <v>1.0000000000000001E-5</v>
      </c>
      <c r="K108" s="192">
        <f t="shared" si="30"/>
        <v>0</v>
      </c>
      <c r="L108" s="192">
        <f t="shared" si="31"/>
        <v>1</v>
      </c>
      <c r="M108" s="192">
        <f t="shared" si="33"/>
        <v>1</v>
      </c>
      <c r="T108" s="228" t="str">
        <f>VLOOKUP(E108,N!$B:$B,1,FALSE)</f>
        <v>ES243</v>
      </c>
      <c r="U108" s="228" t="str">
        <f>VLOOKUP(F108,N!$B:$B,1,FALSE)</f>
        <v>ES230</v>
      </c>
      <c r="V108" s="1">
        <f t="shared" si="34"/>
        <v>1</v>
      </c>
      <c r="W108" s="49">
        <f t="shared" si="35"/>
        <v>5</v>
      </c>
      <c r="X108" s="49">
        <f t="shared" si="32"/>
        <v>4</v>
      </c>
      <c r="Z108"/>
      <c r="AB108" s="1"/>
    </row>
    <row r="109" spans="1:31">
      <c r="A109" s="24">
        <f>COUNTA($D$5:D109)</f>
        <v>105</v>
      </c>
      <c r="B109"/>
      <c r="D109" s="191" t="str">
        <f t="shared" si="28"/>
        <v>ES417_ES230</v>
      </c>
      <c r="E109" s="116" t="s">
        <v>207</v>
      </c>
      <c r="F109" s="116" t="s">
        <v>181</v>
      </c>
      <c r="G109" s="192" t="str">
        <f t="shared" si="29"/>
        <v>G</v>
      </c>
      <c r="H109" s="193">
        <v>1.0000000000000001E-5</v>
      </c>
      <c r="I109" s="193">
        <v>1.0000000000000001E-5</v>
      </c>
      <c r="J109" s="193">
        <v>1.0000000000000001E-5</v>
      </c>
      <c r="K109" s="192">
        <f t="shared" si="30"/>
        <v>0</v>
      </c>
      <c r="L109" s="192">
        <f t="shared" si="31"/>
        <v>1</v>
      </c>
      <c r="M109" s="192">
        <f t="shared" si="33"/>
        <v>1</v>
      </c>
      <c r="T109" s="228" t="str">
        <f>VLOOKUP(E109,N!$B:$B,1,FALSE)</f>
        <v>ES417</v>
      </c>
      <c r="U109" s="228" t="str">
        <f>VLOOKUP(F109,N!$B:$B,1,FALSE)</f>
        <v>ES230</v>
      </c>
      <c r="V109" s="1">
        <f t="shared" si="34"/>
        <v>1</v>
      </c>
      <c r="W109" s="49">
        <f t="shared" si="35"/>
        <v>3</v>
      </c>
      <c r="X109" s="49">
        <f t="shared" si="32"/>
        <v>4</v>
      </c>
      <c r="Z109"/>
      <c r="AB109" s="1"/>
    </row>
    <row r="110" spans="1:31">
      <c r="A110" s="24">
        <f>COUNTA($D$5:D110)</f>
        <v>106</v>
      </c>
      <c r="B110"/>
      <c r="D110" s="191" t="str">
        <f t="shared" si="28"/>
        <v>ES243_ES241</v>
      </c>
      <c r="E110" s="116" t="s">
        <v>191</v>
      </c>
      <c r="F110" s="116" t="s">
        <v>186</v>
      </c>
      <c r="G110" s="192" t="str">
        <f t="shared" si="29"/>
        <v>G</v>
      </c>
      <c r="H110" s="193">
        <v>1.0000000000000001E-5</v>
      </c>
      <c r="I110" s="193">
        <v>1.0000000000000001E-5</v>
      </c>
      <c r="J110" s="193">
        <v>1.0000000000000001E-5</v>
      </c>
      <c r="K110" s="192">
        <f t="shared" si="30"/>
        <v>0</v>
      </c>
      <c r="L110" s="192">
        <f t="shared" si="31"/>
        <v>1</v>
      </c>
      <c r="M110" s="192">
        <f t="shared" si="33"/>
        <v>1</v>
      </c>
      <c r="T110" s="228" t="str">
        <f>VLOOKUP(E110,N!$B:$B,1,FALSE)</f>
        <v>ES243</v>
      </c>
      <c r="U110" s="228" t="str">
        <f>VLOOKUP(F110,N!$B:$B,1,FALSE)</f>
        <v>ES241</v>
      </c>
      <c r="V110" s="1">
        <f t="shared" si="34"/>
        <v>1</v>
      </c>
      <c r="W110" s="49">
        <f t="shared" si="35"/>
        <v>5</v>
      </c>
      <c r="X110" s="49">
        <f t="shared" si="32"/>
        <v>3</v>
      </c>
      <c r="Z110"/>
      <c r="AB110" s="1"/>
    </row>
    <row r="111" spans="1:31">
      <c r="A111" s="24">
        <f>COUNTA($D$5:D111)</f>
        <v>107</v>
      </c>
      <c r="B111"/>
      <c r="D111" s="191" t="str">
        <f t="shared" si="28"/>
        <v>ES513_ES241</v>
      </c>
      <c r="E111" s="116" t="s">
        <v>230</v>
      </c>
      <c r="F111" s="116" t="s">
        <v>186</v>
      </c>
      <c r="G111" s="192" t="str">
        <f t="shared" si="29"/>
        <v>G</v>
      </c>
      <c r="H111" s="193">
        <v>1.0000000000000001E-5</v>
      </c>
      <c r="I111" s="193">
        <v>1.0000000000000001E-5</v>
      </c>
      <c r="J111" s="193">
        <v>1.0000000000000001E-5</v>
      </c>
      <c r="K111" s="192">
        <f t="shared" si="30"/>
        <v>0</v>
      </c>
      <c r="L111" s="192">
        <f t="shared" si="31"/>
        <v>1</v>
      </c>
      <c r="M111" s="192">
        <f t="shared" si="33"/>
        <v>1</v>
      </c>
      <c r="T111" s="228" t="str">
        <f>VLOOKUP(E111,N!$B:$B,1,FALSE)</f>
        <v>ES513</v>
      </c>
      <c r="U111" s="228" t="str">
        <f>VLOOKUP(F111,N!$B:$B,1,FALSE)</f>
        <v>ES241</v>
      </c>
      <c r="V111" s="1">
        <f t="shared" si="34"/>
        <v>1</v>
      </c>
      <c r="W111" s="49">
        <f t="shared" si="35"/>
        <v>2</v>
      </c>
      <c r="X111" s="49">
        <f t="shared" si="32"/>
        <v>3</v>
      </c>
      <c r="Z111"/>
      <c r="AB111" s="1"/>
    </row>
    <row r="112" spans="1:31">
      <c r="A112" s="24">
        <f>COUNTA($D$5:D112)</f>
        <v>108</v>
      </c>
      <c r="B112"/>
      <c r="D112" s="191" t="str">
        <f t="shared" si="28"/>
        <v>FRJ26_ES241</v>
      </c>
      <c r="E112" s="116" t="s">
        <v>267</v>
      </c>
      <c r="F112" s="116" t="s">
        <v>186</v>
      </c>
      <c r="G112" s="192" t="str">
        <f t="shared" si="29"/>
        <v>G</v>
      </c>
      <c r="H112" s="193">
        <v>1.0000000000000001E-5</v>
      </c>
      <c r="I112" s="193">
        <v>1.0000000000000001E-5</v>
      </c>
      <c r="J112" s="193">
        <v>1.0000000000000001E-5</v>
      </c>
      <c r="K112" s="192">
        <f t="shared" si="30"/>
        <v>0</v>
      </c>
      <c r="L112" s="192">
        <f t="shared" si="31"/>
        <v>1</v>
      </c>
      <c r="M112" s="192">
        <f t="shared" si="33"/>
        <v>1</v>
      </c>
      <c r="T112" s="228" t="str">
        <f>VLOOKUP(E112,N!$B:$B,1,FALSE)</f>
        <v>FRJ26</v>
      </c>
      <c r="U112" s="228" t="str">
        <f>VLOOKUP(F112,N!$B:$B,1,FALSE)</f>
        <v>ES241</v>
      </c>
      <c r="V112" s="1">
        <f t="shared" si="34"/>
        <v>1</v>
      </c>
      <c r="W112" s="49">
        <f t="shared" si="35"/>
        <v>1</v>
      </c>
      <c r="X112" s="49">
        <f t="shared" si="32"/>
        <v>3</v>
      </c>
      <c r="Z112"/>
      <c r="AB112" s="1"/>
    </row>
    <row r="113" spans="1:28">
      <c r="A113" s="24">
        <f>COUNTA($D$5:D113)</f>
        <v>109</v>
      </c>
      <c r="B113"/>
      <c r="D113" s="191" t="str">
        <f t="shared" si="28"/>
        <v>ES243_ES242</v>
      </c>
      <c r="E113" s="116" t="s">
        <v>191</v>
      </c>
      <c r="F113" s="116" t="s">
        <v>189</v>
      </c>
      <c r="G113" s="192" t="str">
        <f t="shared" si="29"/>
        <v>G</v>
      </c>
      <c r="H113" s="193">
        <v>1.0000000000000001E-5</v>
      </c>
      <c r="I113" s="193">
        <v>1.0000000000000001E-5</v>
      </c>
      <c r="J113" s="193">
        <v>1.0000000000000001E-5</v>
      </c>
      <c r="K113" s="192">
        <f t="shared" si="30"/>
        <v>1</v>
      </c>
      <c r="L113" s="192">
        <f t="shared" si="31"/>
        <v>1</v>
      </c>
      <c r="M113" s="192">
        <f t="shared" si="33"/>
        <v>1</v>
      </c>
      <c r="T113" s="228" t="str">
        <f>VLOOKUP(E113,N!$B:$B,1,FALSE)</f>
        <v>ES243</v>
      </c>
      <c r="U113" s="228" t="str">
        <f>VLOOKUP(F113,N!$B:$B,1,FALSE)</f>
        <v>ES242</v>
      </c>
      <c r="V113" s="1">
        <f t="shared" si="34"/>
        <v>1</v>
      </c>
      <c r="W113" s="49">
        <f t="shared" si="35"/>
        <v>5</v>
      </c>
      <c r="X113" s="49">
        <f t="shared" si="32"/>
        <v>1</v>
      </c>
      <c r="Z113"/>
      <c r="AB113" s="1"/>
    </row>
    <row r="114" spans="1:28">
      <c r="A114" s="24">
        <f>COUNTA($D$5:D114)</f>
        <v>110</v>
      </c>
      <c r="B114"/>
      <c r="D114" s="191" t="str">
        <f t="shared" si="28"/>
        <v>ES424_ES243</v>
      </c>
      <c r="E114" s="116" t="s">
        <v>220</v>
      </c>
      <c r="F114" s="116" t="s">
        <v>191</v>
      </c>
      <c r="G114" s="192" t="str">
        <f t="shared" si="29"/>
        <v>G</v>
      </c>
      <c r="H114" s="193">
        <v>1.0000000000000001E-5</v>
      </c>
      <c r="I114" s="193">
        <v>1.0000000000000001E-5</v>
      </c>
      <c r="J114" s="193">
        <v>1.0000000000000001E-5</v>
      </c>
      <c r="K114" s="192">
        <f t="shared" si="30"/>
        <v>0</v>
      </c>
      <c r="L114" s="192">
        <f t="shared" si="31"/>
        <v>1</v>
      </c>
      <c r="M114" s="192">
        <f t="shared" si="33"/>
        <v>1</v>
      </c>
      <c r="T114" s="228" t="str">
        <f>VLOOKUP(E114,N!$B:$B,1,FALSE)</f>
        <v>ES424</v>
      </c>
      <c r="U114" s="228" t="str">
        <f>VLOOKUP(F114,N!$B:$B,1,FALSE)</f>
        <v>ES243</v>
      </c>
      <c r="V114" s="1">
        <f t="shared" si="34"/>
        <v>1</v>
      </c>
      <c r="W114" s="49">
        <f t="shared" si="35"/>
        <v>4</v>
      </c>
      <c r="X114" s="49">
        <f t="shared" si="32"/>
        <v>5</v>
      </c>
      <c r="Z114"/>
      <c r="AB114" s="1"/>
    </row>
    <row r="115" spans="1:28">
      <c r="A115" s="24">
        <f>COUNTA($D$5:D115)</f>
        <v>111</v>
      </c>
      <c r="B115"/>
      <c r="D115" s="191" t="str">
        <f t="shared" si="28"/>
        <v>ES514_ES243</v>
      </c>
      <c r="E115" s="116" t="s">
        <v>232</v>
      </c>
      <c r="F115" s="116" t="s">
        <v>191</v>
      </c>
      <c r="G115" s="192" t="str">
        <f t="shared" si="29"/>
        <v>G</v>
      </c>
      <c r="H115" s="193">
        <v>1.0000000000000001E-5</v>
      </c>
      <c r="I115" s="193">
        <v>1.0000000000000001E-5</v>
      </c>
      <c r="J115" s="193">
        <v>1.0000000000000001E-5</v>
      </c>
      <c r="K115" s="192">
        <f t="shared" si="30"/>
        <v>0</v>
      </c>
      <c r="L115" s="192">
        <f t="shared" si="31"/>
        <v>1</v>
      </c>
      <c r="M115" s="192">
        <f t="shared" si="33"/>
        <v>1</v>
      </c>
      <c r="T115" s="228" t="str">
        <f>VLOOKUP(E115,N!$B:$B,1,FALSE)</f>
        <v>ES514</v>
      </c>
      <c r="U115" s="228" t="str">
        <f>VLOOKUP(F115,N!$B:$B,1,FALSE)</f>
        <v>ES243</v>
      </c>
      <c r="V115" s="1">
        <f t="shared" si="34"/>
        <v>1</v>
      </c>
      <c r="W115" s="49">
        <f t="shared" si="35"/>
        <v>3</v>
      </c>
      <c r="X115" s="49">
        <f t="shared" si="32"/>
        <v>5</v>
      </c>
      <c r="Z115"/>
      <c r="AB115" s="1"/>
    </row>
    <row r="116" spans="1:28">
      <c r="A116" s="24">
        <f>COUNTA($D$5:D116)</f>
        <v>112</v>
      </c>
      <c r="B116"/>
      <c r="D116" s="191" t="str">
        <f t="shared" si="28"/>
        <v>ES416_ES300</v>
      </c>
      <c r="E116" s="116" t="s">
        <v>205</v>
      </c>
      <c r="F116" s="116" t="s">
        <v>193</v>
      </c>
      <c r="G116" s="192" t="str">
        <f t="shared" si="29"/>
        <v>G</v>
      </c>
      <c r="H116" s="193">
        <v>1.0000000000000001E-5</v>
      </c>
      <c r="I116" s="193">
        <v>1.0000000000000001E-5</v>
      </c>
      <c r="J116" s="193">
        <v>1.0000000000000001E-5</v>
      </c>
      <c r="K116" s="192">
        <f t="shared" si="30"/>
        <v>0</v>
      </c>
      <c r="L116" s="192">
        <f t="shared" si="31"/>
        <v>1</v>
      </c>
      <c r="M116" s="192">
        <f t="shared" si="33"/>
        <v>1</v>
      </c>
      <c r="T116" s="228" t="str">
        <f>VLOOKUP(E116,N!$B:$B,1,FALSE)</f>
        <v>ES416</v>
      </c>
      <c r="U116" s="228" t="str">
        <f>VLOOKUP(F116,N!$B:$B,1,FALSE)</f>
        <v>ES300</v>
      </c>
      <c r="V116" s="1">
        <f t="shared" si="34"/>
        <v>1</v>
      </c>
      <c r="W116" s="49">
        <f t="shared" si="35"/>
        <v>3</v>
      </c>
      <c r="X116" s="49">
        <f t="shared" si="32"/>
        <v>4</v>
      </c>
      <c r="Z116"/>
      <c r="AB116" s="1"/>
    </row>
    <row r="117" spans="1:28">
      <c r="A117" s="24">
        <f>COUNTA($D$5:D117)</f>
        <v>113</v>
      </c>
      <c r="B117"/>
      <c r="D117" s="191" t="str">
        <f t="shared" si="28"/>
        <v>ES423_ES300</v>
      </c>
      <c r="E117" s="116" t="s">
        <v>218</v>
      </c>
      <c r="F117" s="116" t="s">
        <v>193</v>
      </c>
      <c r="G117" s="192" t="str">
        <f t="shared" si="29"/>
        <v>G</v>
      </c>
      <c r="H117" s="193">
        <v>1.0000000000000001E-5</v>
      </c>
      <c r="I117" s="193">
        <v>1.0000000000000001E-5</v>
      </c>
      <c r="J117" s="193">
        <v>1.0000000000000001E-5</v>
      </c>
      <c r="K117" s="192">
        <f t="shared" si="30"/>
        <v>0</v>
      </c>
      <c r="L117" s="192">
        <f t="shared" si="31"/>
        <v>1</v>
      </c>
      <c r="M117" s="192">
        <f t="shared" si="33"/>
        <v>1</v>
      </c>
      <c r="T117" s="228" t="str">
        <f>VLOOKUP(E117,N!$B:$B,1,FALSE)</f>
        <v>ES423</v>
      </c>
      <c r="U117" s="228" t="str">
        <f>VLOOKUP(F117,N!$B:$B,1,FALSE)</f>
        <v>ES300</v>
      </c>
      <c r="V117" s="1">
        <f t="shared" si="34"/>
        <v>1</v>
      </c>
      <c r="W117" s="49">
        <f t="shared" si="35"/>
        <v>3</v>
      </c>
      <c r="X117" s="49">
        <f t="shared" si="32"/>
        <v>4</v>
      </c>
      <c r="Z117"/>
      <c r="AB117" s="1"/>
    </row>
    <row r="118" spans="1:28">
      <c r="A118" s="24">
        <f>COUNTA($D$5:D118)</f>
        <v>114</v>
      </c>
      <c r="B118"/>
      <c r="D118" s="191" t="str">
        <f t="shared" si="28"/>
        <v>ES424_ES300</v>
      </c>
      <c r="E118" s="116" t="s">
        <v>220</v>
      </c>
      <c r="F118" s="116" t="s">
        <v>193</v>
      </c>
      <c r="G118" s="192" t="str">
        <f t="shared" si="29"/>
        <v>G</v>
      </c>
      <c r="H118" s="193">
        <v>1.0000000000000001E-5</v>
      </c>
      <c r="I118" s="193">
        <v>1.0000000000000001E-5</v>
      </c>
      <c r="J118" s="193">
        <v>1.0000000000000001E-5</v>
      </c>
      <c r="K118" s="192">
        <f t="shared" si="30"/>
        <v>0</v>
      </c>
      <c r="L118" s="192">
        <f t="shared" si="31"/>
        <v>1</v>
      </c>
      <c r="M118" s="192">
        <f t="shared" si="33"/>
        <v>1</v>
      </c>
      <c r="T118" s="228" t="str">
        <f>VLOOKUP(E118,N!$B:$B,1,FALSE)</f>
        <v>ES424</v>
      </c>
      <c r="U118" s="228" t="str">
        <f>VLOOKUP(F118,N!$B:$B,1,FALSE)</f>
        <v>ES300</v>
      </c>
      <c r="V118" s="1">
        <f t="shared" si="34"/>
        <v>1</v>
      </c>
      <c r="W118" s="49">
        <f t="shared" si="35"/>
        <v>4</v>
      </c>
      <c r="X118" s="49">
        <f t="shared" si="32"/>
        <v>4</v>
      </c>
      <c r="Z118"/>
      <c r="AB118" s="1"/>
    </row>
    <row r="119" spans="1:28">
      <c r="A119" s="24">
        <f>COUNTA($D$5:D119)</f>
        <v>115</v>
      </c>
      <c r="B119"/>
      <c r="D119" s="191" t="str">
        <f t="shared" si="28"/>
        <v>ES425_ES300</v>
      </c>
      <c r="E119" s="116" t="s">
        <v>222</v>
      </c>
      <c r="F119" s="116" t="s">
        <v>193</v>
      </c>
      <c r="G119" s="192" t="str">
        <f t="shared" si="29"/>
        <v>G</v>
      </c>
      <c r="H119" s="193">
        <v>1.0000000000000001E-5</v>
      </c>
      <c r="I119" s="193">
        <v>1.0000000000000001E-5</v>
      </c>
      <c r="J119" s="193">
        <v>1.0000000000000001E-5</v>
      </c>
      <c r="K119" s="192">
        <f t="shared" si="30"/>
        <v>0</v>
      </c>
      <c r="L119" s="192">
        <f t="shared" si="31"/>
        <v>1</v>
      </c>
      <c r="M119" s="192">
        <f t="shared" si="33"/>
        <v>1</v>
      </c>
      <c r="T119" s="228" t="str">
        <f>VLOOKUP(E119,N!$B:$B,1,FALSE)</f>
        <v>ES425</v>
      </c>
      <c r="U119" s="228" t="str">
        <f>VLOOKUP(F119,N!$B:$B,1,FALSE)</f>
        <v>ES300</v>
      </c>
      <c r="V119" s="1">
        <f t="shared" si="34"/>
        <v>1</v>
      </c>
      <c r="W119" s="49">
        <f t="shared" si="35"/>
        <v>2</v>
      </c>
      <c r="X119" s="49">
        <f t="shared" si="32"/>
        <v>4</v>
      </c>
      <c r="Z119"/>
      <c r="AB119" s="1"/>
    </row>
    <row r="120" spans="1:28">
      <c r="A120" s="24">
        <f>COUNTA($D$5:D120)</f>
        <v>116</v>
      </c>
      <c r="B120"/>
      <c r="D120" s="191" t="str">
        <f t="shared" si="28"/>
        <v>ES130_ES412</v>
      </c>
      <c r="E120" s="116" t="s">
        <v>175</v>
      </c>
      <c r="F120" s="116" t="s">
        <v>198</v>
      </c>
      <c r="G120" s="192" t="str">
        <f t="shared" si="29"/>
        <v>G</v>
      </c>
      <c r="H120" s="193">
        <v>1.0000000000000001E-5</v>
      </c>
      <c r="I120" s="193">
        <v>1.0000000000000001E-5</v>
      </c>
      <c r="J120" s="193">
        <v>1.0000000000000001E-5</v>
      </c>
      <c r="K120" s="192">
        <f t="shared" si="30"/>
        <v>0</v>
      </c>
      <c r="L120" s="192">
        <f t="shared" si="31"/>
        <v>1</v>
      </c>
      <c r="M120" s="192">
        <f t="shared" si="33"/>
        <v>1</v>
      </c>
      <c r="T120" s="228" t="str">
        <f>VLOOKUP(E120,N!$B:$B,1,FALSE)</f>
        <v>ES130</v>
      </c>
      <c r="U120" s="228" t="str">
        <f>VLOOKUP(F120,N!$B:$B,1,FALSE)</f>
        <v>ES412</v>
      </c>
      <c r="V120" s="1">
        <f t="shared" si="34"/>
        <v>1</v>
      </c>
      <c r="W120" s="49">
        <f t="shared" si="35"/>
        <v>2</v>
      </c>
      <c r="X120" s="49">
        <f t="shared" si="32"/>
        <v>7</v>
      </c>
      <c r="Z120"/>
      <c r="AB120" s="1"/>
    </row>
    <row r="121" spans="1:28">
      <c r="A121" s="24">
        <f>COUNTA($D$5:D121)</f>
        <v>117</v>
      </c>
      <c r="B121"/>
      <c r="D121" s="191" t="str">
        <f t="shared" si="28"/>
        <v>ES230_ES412</v>
      </c>
      <c r="E121" s="116" t="s">
        <v>181</v>
      </c>
      <c r="F121" s="116" t="s">
        <v>198</v>
      </c>
      <c r="G121" s="192" t="str">
        <f t="shared" si="29"/>
        <v>G</v>
      </c>
      <c r="H121" s="193">
        <v>1.0000000000000001E-5</v>
      </c>
      <c r="I121" s="193">
        <v>1.0000000000000001E-5</v>
      </c>
      <c r="J121" s="193">
        <v>1.0000000000000001E-5</v>
      </c>
      <c r="K121" s="192">
        <f t="shared" si="30"/>
        <v>0</v>
      </c>
      <c r="L121" s="192">
        <f t="shared" si="31"/>
        <v>1</v>
      </c>
      <c r="M121" s="192">
        <f t="shared" si="33"/>
        <v>1</v>
      </c>
      <c r="T121" s="228" t="str">
        <f>VLOOKUP(E121,N!$B:$B,1,FALSE)</f>
        <v>ES230</v>
      </c>
      <c r="U121" s="228" t="str">
        <f>VLOOKUP(F121,N!$B:$B,1,FALSE)</f>
        <v>ES412</v>
      </c>
      <c r="V121" s="1">
        <f t="shared" si="34"/>
        <v>1</v>
      </c>
      <c r="W121" s="49">
        <f t="shared" si="35"/>
        <v>4</v>
      </c>
      <c r="X121" s="49">
        <f t="shared" si="32"/>
        <v>7</v>
      </c>
      <c r="Z121"/>
      <c r="AB121" s="1"/>
    </row>
    <row r="122" spans="1:28">
      <c r="A122" s="24">
        <f>COUNTA($D$5:D122)</f>
        <v>118</v>
      </c>
      <c r="B122"/>
      <c r="D122" s="191" t="str">
        <f t="shared" si="28"/>
        <v>ES414_ES412</v>
      </c>
      <c r="E122" s="116" t="s">
        <v>201</v>
      </c>
      <c r="F122" s="116" t="s">
        <v>198</v>
      </c>
      <c r="G122" s="192" t="str">
        <f t="shared" si="29"/>
        <v>G</v>
      </c>
      <c r="H122" s="193">
        <v>1.0000000000000001E-5</v>
      </c>
      <c r="I122" s="193">
        <v>1.0000000000000001E-5</v>
      </c>
      <c r="J122" s="193">
        <v>1.0000000000000001E-5</v>
      </c>
      <c r="K122" s="192">
        <f t="shared" si="30"/>
        <v>0</v>
      </c>
      <c r="L122" s="192">
        <f t="shared" si="31"/>
        <v>1</v>
      </c>
      <c r="M122" s="192">
        <f t="shared" si="33"/>
        <v>1</v>
      </c>
      <c r="T122" s="228" t="str">
        <f>VLOOKUP(E122,N!$B:$B,1,FALSE)</f>
        <v>ES414</v>
      </c>
      <c r="U122" s="228" t="str">
        <f>VLOOKUP(F122,N!$B:$B,1,FALSE)</f>
        <v>ES412</v>
      </c>
      <c r="V122" s="1">
        <f t="shared" si="34"/>
        <v>1</v>
      </c>
      <c r="W122" s="49">
        <f t="shared" si="35"/>
        <v>2</v>
      </c>
      <c r="X122" s="49">
        <f t="shared" si="32"/>
        <v>7</v>
      </c>
      <c r="Z122"/>
      <c r="AB122" s="1"/>
    </row>
    <row r="123" spans="1:28">
      <c r="A123" s="24">
        <f>COUNTA($D$5:D123)</f>
        <v>119</v>
      </c>
      <c r="B123"/>
      <c r="D123" s="191" t="str">
        <f t="shared" si="28"/>
        <v>ES419_ES413</v>
      </c>
      <c r="E123" s="116" t="s">
        <v>211</v>
      </c>
      <c r="F123" s="116" t="s">
        <v>200</v>
      </c>
      <c r="G123" s="192" t="str">
        <f t="shared" si="29"/>
        <v>G</v>
      </c>
      <c r="H123" s="193">
        <v>1.0000000000000001E-5</v>
      </c>
      <c r="I123" s="193">
        <v>1.0000000000000001E-5</v>
      </c>
      <c r="J123" s="193">
        <v>1.0000000000000001E-5</v>
      </c>
      <c r="K123" s="192">
        <f t="shared" si="30"/>
        <v>0</v>
      </c>
      <c r="L123" s="192">
        <f t="shared" si="31"/>
        <v>1</v>
      </c>
      <c r="M123" s="192">
        <f t="shared" si="33"/>
        <v>1</v>
      </c>
      <c r="T123" s="228" t="str">
        <f>VLOOKUP(E123,N!$B:$B,1,FALSE)</f>
        <v>ES419</v>
      </c>
      <c r="U123" s="228" t="str">
        <f>VLOOKUP(F123,N!$B:$B,1,FALSE)</f>
        <v>ES413</v>
      </c>
      <c r="V123" s="1">
        <f t="shared" si="34"/>
        <v>1</v>
      </c>
      <c r="W123" s="49">
        <f t="shared" si="35"/>
        <v>3</v>
      </c>
      <c r="X123" s="49">
        <f t="shared" si="32"/>
        <v>2</v>
      </c>
      <c r="Z123"/>
      <c r="AB123" s="1"/>
    </row>
    <row r="124" spans="1:28">
      <c r="A124" s="24">
        <f>COUNTA($D$5:D124)</f>
        <v>120</v>
      </c>
      <c r="D124" s="191" t="str">
        <f t="shared" si="28"/>
        <v>ES418_ES414</v>
      </c>
      <c r="E124" s="116" t="s">
        <v>209</v>
      </c>
      <c r="F124" s="116" t="s">
        <v>201</v>
      </c>
      <c r="G124" s="192" t="str">
        <f t="shared" si="29"/>
        <v>G</v>
      </c>
      <c r="H124" s="193">
        <v>1.0000000000000001E-5</v>
      </c>
      <c r="I124" s="193">
        <v>1.0000000000000001E-5</v>
      </c>
      <c r="J124" s="193">
        <v>1.0000000000000001E-5</v>
      </c>
      <c r="K124" s="192">
        <f t="shared" si="30"/>
        <v>0</v>
      </c>
      <c r="L124" s="192">
        <f t="shared" si="31"/>
        <v>1</v>
      </c>
      <c r="M124" s="192">
        <f t="shared" si="33"/>
        <v>1</v>
      </c>
      <c r="T124" s="228" t="str">
        <f>VLOOKUP(E124,N!$B:$B,1,FALSE)</f>
        <v>ES418</v>
      </c>
      <c r="U124" s="228" t="str">
        <f>VLOOKUP(F124,N!$B:$B,1,FALSE)</f>
        <v>ES414</v>
      </c>
      <c r="V124" s="1">
        <f t="shared" si="34"/>
        <v>1</v>
      </c>
      <c r="W124" s="49">
        <f t="shared" si="35"/>
        <v>3</v>
      </c>
      <c r="X124" s="49">
        <f t="shared" si="32"/>
        <v>2</v>
      </c>
    </row>
    <row r="125" spans="1:28">
      <c r="A125" s="24">
        <f>COUNTA($D$5:D125)</f>
        <v>121</v>
      </c>
      <c r="D125" s="191" t="str">
        <f t="shared" si="28"/>
        <v>ES432_ES415</v>
      </c>
      <c r="E125" s="116" t="s">
        <v>227</v>
      </c>
      <c r="F125" s="116" t="s">
        <v>203</v>
      </c>
      <c r="G125" s="192" t="str">
        <f t="shared" si="29"/>
        <v>G</v>
      </c>
      <c r="H125" s="193">
        <v>1.0000000000000001E-5</v>
      </c>
      <c r="I125" s="193">
        <v>1.0000000000000001E-5</v>
      </c>
      <c r="J125" s="193">
        <v>1.0000000000000001E-5</v>
      </c>
      <c r="K125" s="192">
        <f t="shared" si="30"/>
        <v>0</v>
      </c>
      <c r="L125" s="192">
        <f t="shared" si="31"/>
        <v>1</v>
      </c>
      <c r="M125" s="192">
        <f t="shared" si="33"/>
        <v>1</v>
      </c>
      <c r="T125" s="228" t="str">
        <f>VLOOKUP(E125,N!$B:$B,1,FALSE)</f>
        <v>ES432</v>
      </c>
      <c r="U125" s="228" t="str">
        <f>VLOOKUP(F125,N!$B:$B,1,FALSE)</f>
        <v>ES415</v>
      </c>
      <c r="V125" s="1">
        <f t="shared" si="34"/>
        <v>1</v>
      </c>
      <c r="W125" s="49">
        <f t="shared" si="35"/>
        <v>2</v>
      </c>
      <c r="X125" s="49">
        <f t="shared" si="32"/>
        <v>2</v>
      </c>
    </row>
    <row r="126" spans="1:28">
      <c r="A126" s="24">
        <f>COUNTA($D$5:D126)</f>
        <v>122</v>
      </c>
      <c r="D126" s="191" t="str">
        <f t="shared" si="28"/>
        <v>ES411_ES416</v>
      </c>
      <c r="E126" s="116" t="s">
        <v>196</v>
      </c>
      <c r="F126" s="116" t="s">
        <v>205</v>
      </c>
      <c r="G126" s="192" t="str">
        <f t="shared" si="29"/>
        <v>G</v>
      </c>
      <c r="H126" s="193">
        <v>1.0000000000000001E-5</v>
      </c>
      <c r="I126" s="193">
        <v>1.0000000000000001E-5</v>
      </c>
      <c r="J126" s="193">
        <v>1.0000000000000001E-5</v>
      </c>
      <c r="K126" s="192">
        <f t="shared" si="30"/>
        <v>0</v>
      </c>
      <c r="L126" s="192">
        <f t="shared" si="31"/>
        <v>1</v>
      </c>
      <c r="M126" s="192">
        <f t="shared" si="33"/>
        <v>1</v>
      </c>
      <c r="T126" s="228" t="str">
        <f>VLOOKUP(E126,N!$B:$B,1,FALSE)</f>
        <v>ES411</v>
      </c>
      <c r="U126" s="228" t="str">
        <f>VLOOKUP(F126,N!$B:$B,1,FALSE)</f>
        <v>ES416</v>
      </c>
      <c r="V126" s="1">
        <f t="shared" si="34"/>
        <v>1</v>
      </c>
      <c r="W126" s="49">
        <f t="shared" si="35"/>
        <v>1</v>
      </c>
      <c r="X126" s="49">
        <f t="shared" si="32"/>
        <v>3</v>
      </c>
    </row>
    <row r="127" spans="1:28">
      <c r="A127" s="24">
        <f>COUNTA($D$5:D127)</f>
        <v>123</v>
      </c>
      <c r="D127" s="191" t="str">
        <f t="shared" si="28"/>
        <v>ES412_ES416</v>
      </c>
      <c r="E127" s="116" t="s">
        <v>198</v>
      </c>
      <c r="F127" s="116" t="s">
        <v>205</v>
      </c>
      <c r="G127" s="192" t="str">
        <f t="shared" si="29"/>
        <v>G</v>
      </c>
      <c r="H127" s="193">
        <v>1.0000000000000001E-5</v>
      </c>
      <c r="I127" s="193">
        <v>1.0000000000000001E-5</v>
      </c>
      <c r="J127" s="193">
        <v>1.0000000000000001E-5</v>
      </c>
      <c r="K127" s="192">
        <f t="shared" si="30"/>
        <v>0</v>
      </c>
      <c r="L127" s="192">
        <f t="shared" si="31"/>
        <v>1</v>
      </c>
      <c r="M127" s="192">
        <f t="shared" si="33"/>
        <v>1</v>
      </c>
      <c r="T127" s="228" t="str">
        <f>VLOOKUP(E127,N!$B:$B,1,FALSE)</f>
        <v>ES412</v>
      </c>
      <c r="U127" s="228" t="str">
        <f>VLOOKUP(F127,N!$B:$B,1,FALSE)</f>
        <v>ES416</v>
      </c>
      <c r="V127" s="1">
        <f t="shared" si="34"/>
        <v>1</v>
      </c>
      <c r="W127" s="49">
        <f t="shared" si="35"/>
        <v>7</v>
      </c>
      <c r="X127" s="49">
        <f t="shared" si="32"/>
        <v>3</v>
      </c>
    </row>
    <row r="128" spans="1:28">
      <c r="A128" s="24">
        <f>COUNTA($D$5:D128)</f>
        <v>124</v>
      </c>
      <c r="D128" s="191" t="str">
        <f t="shared" si="28"/>
        <v>ES412_ES417</v>
      </c>
      <c r="E128" s="116" t="s">
        <v>198</v>
      </c>
      <c r="F128" s="116" t="s">
        <v>207</v>
      </c>
      <c r="G128" s="192" t="str">
        <f t="shared" si="29"/>
        <v>G</v>
      </c>
      <c r="H128" s="193">
        <v>1.0000000000000001E-5</v>
      </c>
      <c r="I128" s="193">
        <v>1.0000000000000001E-5</v>
      </c>
      <c r="J128" s="193">
        <v>1.0000000000000001E-5</v>
      </c>
      <c r="K128" s="192">
        <f t="shared" si="30"/>
        <v>0</v>
      </c>
      <c r="L128" s="192">
        <f t="shared" si="31"/>
        <v>1</v>
      </c>
      <c r="M128" s="192">
        <f t="shared" si="33"/>
        <v>1</v>
      </c>
      <c r="T128" s="228" t="str">
        <f>VLOOKUP(E128,N!$B:$B,1,FALSE)</f>
        <v>ES412</v>
      </c>
      <c r="U128" s="228" t="str">
        <f>VLOOKUP(F128,N!$B:$B,1,FALSE)</f>
        <v>ES417</v>
      </c>
      <c r="V128" s="1">
        <f t="shared" si="34"/>
        <v>1</v>
      </c>
      <c r="W128" s="49">
        <f t="shared" si="35"/>
        <v>7</v>
      </c>
      <c r="X128" s="49">
        <f t="shared" si="32"/>
        <v>3</v>
      </c>
    </row>
    <row r="129" spans="1:24">
      <c r="A129" s="24">
        <f>COUNTA($D$5:D129)</f>
        <v>125</v>
      </c>
      <c r="D129" s="191" t="str">
        <f t="shared" si="28"/>
        <v>ES424_ES417</v>
      </c>
      <c r="E129" s="116" t="s">
        <v>220</v>
      </c>
      <c r="F129" s="116" t="s">
        <v>207</v>
      </c>
      <c r="G129" s="192" t="str">
        <f t="shared" si="29"/>
        <v>G</v>
      </c>
      <c r="H129" s="193">
        <v>1.0000000000000001E-5</v>
      </c>
      <c r="I129" s="193">
        <v>1.0000000000000001E-5</v>
      </c>
      <c r="J129" s="193">
        <v>1.0000000000000001E-5</v>
      </c>
      <c r="K129" s="192">
        <f t="shared" si="30"/>
        <v>0</v>
      </c>
      <c r="L129" s="192">
        <f t="shared" si="31"/>
        <v>1</v>
      </c>
      <c r="M129" s="192">
        <f t="shared" si="33"/>
        <v>1</v>
      </c>
      <c r="T129" s="228" t="str">
        <f>VLOOKUP(E129,N!$B:$B,1,FALSE)</f>
        <v>ES424</v>
      </c>
      <c r="U129" s="228" t="str">
        <f>VLOOKUP(F129,N!$B:$B,1,FALSE)</f>
        <v>ES417</v>
      </c>
      <c r="V129" s="1">
        <f t="shared" si="34"/>
        <v>1</v>
      </c>
      <c r="W129" s="49">
        <f t="shared" si="35"/>
        <v>4</v>
      </c>
      <c r="X129" s="49">
        <f t="shared" si="32"/>
        <v>3</v>
      </c>
    </row>
    <row r="130" spans="1:24">
      <c r="A130" s="24">
        <f>COUNTA($D$5:D130)</f>
        <v>126</v>
      </c>
      <c r="D130" s="191" t="str">
        <f t="shared" si="28"/>
        <v>ES412_ES418</v>
      </c>
      <c r="E130" s="116" t="s">
        <v>198</v>
      </c>
      <c r="F130" s="116" t="s">
        <v>209</v>
      </c>
      <c r="G130" s="192" t="str">
        <f t="shared" si="29"/>
        <v>G</v>
      </c>
      <c r="H130" s="193">
        <v>1.0000000000000001E-5</v>
      </c>
      <c r="I130" s="193">
        <v>1.0000000000000001E-5</v>
      </c>
      <c r="J130" s="193">
        <v>1.0000000000000001E-5</v>
      </c>
      <c r="K130" s="192">
        <f t="shared" si="30"/>
        <v>0</v>
      </c>
      <c r="L130" s="192">
        <f t="shared" si="31"/>
        <v>1</v>
      </c>
      <c r="M130" s="192">
        <f t="shared" si="33"/>
        <v>1</v>
      </c>
      <c r="T130" s="228" t="str">
        <f>VLOOKUP(E130,N!$B:$B,1,FALSE)</f>
        <v>ES412</v>
      </c>
      <c r="U130" s="228" t="str">
        <f>VLOOKUP(F130,N!$B:$B,1,FALSE)</f>
        <v>ES418</v>
      </c>
      <c r="V130" s="1">
        <f t="shared" si="34"/>
        <v>1</v>
      </c>
      <c r="W130" s="49">
        <f t="shared" si="35"/>
        <v>7</v>
      </c>
      <c r="X130" s="49">
        <f t="shared" si="32"/>
        <v>3</v>
      </c>
    </row>
    <row r="131" spans="1:24">
      <c r="A131" s="24">
        <f>COUNTA($D$5:D131)</f>
        <v>127</v>
      </c>
      <c r="D131" s="191" t="str">
        <f t="shared" si="28"/>
        <v>ES415_ES419</v>
      </c>
      <c r="E131" s="116" t="s">
        <v>203</v>
      </c>
      <c r="F131" s="116" t="s">
        <v>211</v>
      </c>
      <c r="G131" s="192" t="str">
        <f t="shared" si="29"/>
        <v>G</v>
      </c>
      <c r="H131" s="193">
        <v>1.0000000000000001E-5</v>
      </c>
      <c r="I131" s="193">
        <v>1.0000000000000001E-5</v>
      </c>
      <c r="J131" s="193">
        <v>1.0000000000000001E-5</v>
      </c>
      <c r="K131" s="192">
        <f t="shared" si="30"/>
        <v>0</v>
      </c>
      <c r="L131" s="192">
        <f t="shared" si="31"/>
        <v>1</v>
      </c>
      <c r="M131" s="192">
        <f t="shared" si="33"/>
        <v>1</v>
      </c>
      <c r="T131" s="228" t="str">
        <f>VLOOKUP(E131,N!$B:$B,1,FALSE)</f>
        <v>ES415</v>
      </c>
      <c r="U131" s="228" t="str">
        <f>VLOOKUP(F131,N!$B:$B,1,FALSE)</f>
        <v>ES419</v>
      </c>
      <c r="V131" s="1">
        <f t="shared" si="34"/>
        <v>1</v>
      </c>
      <c r="W131" s="49">
        <f t="shared" si="35"/>
        <v>2</v>
      </c>
      <c r="X131" s="49">
        <f t="shared" si="32"/>
        <v>3</v>
      </c>
    </row>
    <row r="132" spans="1:24">
      <c r="A132" s="24">
        <f>COUNTA($D$5:D132)</f>
        <v>128</v>
      </c>
      <c r="D132" s="191" t="str">
        <f t="shared" si="28"/>
        <v>ES418_ES419</v>
      </c>
      <c r="E132" s="116" t="s">
        <v>209</v>
      </c>
      <c r="F132" s="116" t="s">
        <v>211</v>
      </c>
      <c r="G132" s="192" t="str">
        <f t="shared" ref="G132:G167" si="36">VLOOKUP($F132&amp;"_"&amp;$E132,$D:$R,4,FALSE)</f>
        <v>G</v>
      </c>
      <c r="H132" s="193">
        <v>1.0000000000000001E-5</v>
      </c>
      <c r="I132" s="193">
        <v>1.0000000000000001E-5</v>
      </c>
      <c r="J132" s="193">
        <v>1.0000000000000001E-5</v>
      </c>
      <c r="K132" s="192">
        <f t="shared" ref="K132:K167" si="37">VLOOKUP($F132&amp;"_"&amp;$E132,$D:$R,8,FALSE)</f>
        <v>0</v>
      </c>
      <c r="L132" s="192">
        <f t="shared" ref="L132:L167" si="38">VLOOKUP($F132&amp;"_"&amp;$E132,$D:$R,9,FALSE)</f>
        <v>1</v>
      </c>
      <c r="M132" s="192">
        <f t="shared" si="33"/>
        <v>1</v>
      </c>
      <c r="T132" s="228" t="str">
        <f>VLOOKUP(E132,N!$B:$B,1,FALSE)</f>
        <v>ES418</v>
      </c>
      <c r="U132" s="228" t="str">
        <f>VLOOKUP(F132,N!$B:$B,1,FALSE)</f>
        <v>ES419</v>
      </c>
      <c r="V132" s="1">
        <f t="shared" si="34"/>
        <v>1</v>
      </c>
      <c r="W132" s="49">
        <f t="shared" si="35"/>
        <v>3</v>
      </c>
      <c r="X132" s="49">
        <f t="shared" ref="X132:X167" si="39">COUNTIF(E:E,F132)</f>
        <v>3</v>
      </c>
    </row>
    <row r="133" spans="1:24">
      <c r="A133" s="24">
        <f>COUNTA($D$5:D133)</f>
        <v>129</v>
      </c>
      <c r="D133" s="191" t="str">
        <f t="shared" si="28"/>
        <v>ES523_ES421</v>
      </c>
      <c r="E133" s="116" t="s">
        <v>142</v>
      </c>
      <c r="F133" s="116" t="s">
        <v>213</v>
      </c>
      <c r="G133" s="192" t="str">
        <f t="shared" si="36"/>
        <v>G</v>
      </c>
      <c r="H133" s="193">
        <v>1.0000000000000001E-5</v>
      </c>
      <c r="I133" s="193">
        <v>1.0000000000000001E-5</v>
      </c>
      <c r="J133" s="193">
        <v>1.0000000000000001E-5</v>
      </c>
      <c r="K133" s="192">
        <f t="shared" si="37"/>
        <v>0</v>
      </c>
      <c r="L133" s="192">
        <f t="shared" si="38"/>
        <v>1</v>
      </c>
      <c r="M133" s="192">
        <f t="shared" ref="M133:M167" si="40">COUNTIF(D:D,F133&amp;"_"&amp;E133)</f>
        <v>1</v>
      </c>
      <c r="T133" s="228" t="str">
        <f>VLOOKUP(E133,N!$B:$B,1,FALSE)</f>
        <v>ES523</v>
      </c>
      <c r="U133" s="228" t="str">
        <f>VLOOKUP(F133,N!$B:$B,1,FALSE)</f>
        <v>ES421</v>
      </c>
      <c r="V133" s="1">
        <f t="shared" ref="V133:V167" si="41">COUNTIF(D:D,D133)</f>
        <v>1</v>
      </c>
      <c r="W133" s="49">
        <f t="shared" si="35"/>
        <v>3</v>
      </c>
      <c r="X133" s="49">
        <f t="shared" si="39"/>
        <v>3</v>
      </c>
    </row>
    <row r="134" spans="1:24">
      <c r="A134" s="24">
        <f>COUNTA($D$5:D134)</f>
        <v>130</v>
      </c>
      <c r="D134" s="191" t="str">
        <f t="shared" si="28"/>
        <v>ES620_ES421</v>
      </c>
      <c r="E134" s="116" t="s">
        <v>144</v>
      </c>
      <c r="F134" s="116" t="s">
        <v>213</v>
      </c>
      <c r="G134" s="192" t="str">
        <f t="shared" si="36"/>
        <v>G</v>
      </c>
      <c r="H134" s="193">
        <v>1.0000000000000001E-5</v>
      </c>
      <c r="I134" s="193">
        <v>1.0000000000000001E-5</v>
      </c>
      <c r="J134" s="193">
        <v>1.0000000000000001E-5</v>
      </c>
      <c r="K134" s="192">
        <f t="shared" si="37"/>
        <v>0</v>
      </c>
      <c r="L134" s="192">
        <f t="shared" si="38"/>
        <v>1</v>
      </c>
      <c r="M134" s="192">
        <f t="shared" si="40"/>
        <v>1</v>
      </c>
      <c r="T134" s="228" t="str">
        <f>VLOOKUP(E134,N!$B:$B,1,FALSE)</f>
        <v>ES620</v>
      </c>
      <c r="U134" s="228" t="str">
        <f>VLOOKUP(F134,N!$B:$B,1,FALSE)</f>
        <v>ES421</v>
      </c>
      <c r="V134" s="1">
        <f t="shared" si="41"/>
        <v>1</v>
      </c>
      <c r="W134" s="49">
        <f t="shared" ref="W134:W167" si="42">COUNTIF(F:F,E134)</f>
        <v>3</v>
      </c>
      <c r="X134" s="49">
        <f t="shared" si="39"/>
        <v>3</v>
      </c>
    </row>
    <row r="135" spans="1:24">
      <c r="A135" s="24">
        <f>COUNTA($D$5:D135)</f>
        <v>131</v>
      </c>
      <c r="D135" s="191" t="str">
        <f t="shared" si="28"/>
        <v>ES421_ES422</v>
      </c>
      <c r="E135" s="116" t="s">
        <v>213</v>
      </c>
      <c r="F135" s="116" t="s">
        <v>216</v>
      </c>
      <c r="G135" s="192" t="str">
        <f t="shared" si="36"/>
        <v>G</v>
      </c>
      <c r="H135" s="193">
        <v>1.0000000000000001E-5</v>
      </c>
      <c r="I135" s="193">
        <v>1.0000000000000001E-5</v>
      </c>
      <c r="J135" s="193">
        <v>1.0000000000000001E-5</v>
      </c>
      <c r="K135" s="192">
        <f t="shared" si="37"/>
        <v>0</v>
      </c>
      <c r="L135" s="192">
        <f t="shared" si="38"/>
        <v>1</v>
      </c>
      <c r="M135" s="192">
        <f t="shared" si="40"/>
        <v>1</v>
      </c>
      <c r="T135" s="228" t="str">
        <f>VLOOKUP(E135,N!$B:$B,1,FALSE)</f>
        <v>ES421</v>
      </c>
      <c r="U135" s="228" t="str">
        <f>VLOOKUP(F135,N!$B:$B,1,FALSE)</f>
        <v>ES422</v>
      </c>
      <c r="V135" s="1">
        <f t="shared" si="41"/>
        <v>1</v>
      </c>
      <c r="W135" s="49">
        <f t="shared" si="42"/>
        <v>3</v>
      </c>
      <c r="X135" s="49">
        <f t="shared" si="39"/>
        <v>5</v>
      </c>
    </row>
    <row r="136" spans="1:24">
      <c r="A136" s="24">
        <f>COUNTA($D$5:D136)</f>
        <v>132</v>
      </c>
      <c r="D136" s="191" t="str">
        <f t="shared" si="28"/>
        <v>ES613_ES422</v>
      </c>
      <c r="E136" s="116" t="s">
        <v>245</v>
      </c>
      <c r="F136" s="116" t="s">
        <v>216</v>
      </c>
      <c r="G136" s="192" t="str">
        <f t="shared" si="36"/>
        <v>G</v>
      </c>
      <c r="H136" s="193">
        <v>1.0000000000000001E-5</v>
      </c>
      <c r="I136" s="193">
        <v>1.0000000000000001E-5</v>
      </c>
      <c r="J136" s="193">
        <v>1.0000000000000001E-5</v>
      </c>
      <c r="K136" s="192">
        <f t="shared" si="37"/>
        <v>0</v>
      </c>
      <c r="L136" s="192">
        <f t="shared" si="38"/>
        <v>1</v>
      </c>
      <c r="M136" s="192">
        <f t="shared" si="40"/>
        <v>1</v>
      </c>
      <c r="T136" s="228" t="str">
        <f>VLOOKUP(E136,N!$B:$B,1,FALSE)</f>
        <v>ES613</v>
      </c>
      <c r="U136" s="228" t="str">
        <f>VLOOKUP(F136,N!$B:$B,1,FALSE)</f>
        <v>ES422</v>
      </c>
      <c r="V136" s="1">
        <f t="shared" si="41"/>
        <v>1</v>
      </c>
      <c r="W136" s="49">
        <f t="shared" si="42"/>
        <v>6</v>
      </c>
      <c r="X136" s="49">
        <f t="shared" si="39"/>
        <v>5</v>
      </c>
    </row>
    <row r="137" spans="1:24">
      <c r="A137" s="24">
        <f>COUNTA($D$5:D137)</f>
        <v>133</v>
      </c>
      <c r="D137" s="191" t="str">
        <f t="shared" si="28"/>
        <v>ES616_ES422</v>
      </c>
      <c r="E137" s="116" t="s">
        <v>248</v>
      </c>
      <c r="F137" s="116" t="s">
        <v>216</v>
      </c>
      <c r="G137" s="192" t="str">
        <f t="shared" si="36"/>
        <v>G</v>
      </c>
      <c r="H137" s="193">
        <v>1.0000000000000001E-5</v>
      </c>
      <c r="I137" s="193">
        <v>1.0000000000000001E-5</v>
      </c>
      <c r="J137" s="193">
        <v>1.0000000000000001E-5</v>
      </c>
      <c r="K137" s="192">
        <f t="shared" si="37"/>
        <v>0</v>
      </c>
      <c r="L137" s="192">
        <f t="shared" si="38"/>
        <v>1</v>
      </c>
      <c r="M137" s="192">
        <f t="shared" si="40"/>
        <v>1</v>
      </c>
      <c r="T137" s="228" t="str">
        <f>VLOOKUP(E137,N!$B:$B,1,FALSE)</f>
        <v>ES616</v>
      </c>
      <c r="U137" s="228" t="str">
        <f>VLOOKUP(F137,N!$B:$B,1,FALSE)</f>
        <v>ES422</v>
      </c>
      <c r="V137" s="1">
        <f t="shared" si="41"/>
        <v>1</v>
      </c>
      <c r="W137" s="49">
        <f t="shared" si="42"/>
        <v>3</v>
      </c>
      <c r="X137" s="49">
        <f t="shared" si="39"/>
        <v>5</v>
      </c>
    </row>
    <row r="138" spans="1:24">
      <c r="A138" s="24">
        <f>COUNTA($D$5:D138)</f>
        <v>134</v>
      </c>
      <c r="D138" s="191" t="str">
        <f t="shared" si="28"/>
        <v>ES422_ES423</v>
      </c>
      <c r="E138" s="116" t="s">
        <v>216</v>
      </c>
      <c r="F138" s="116" t="s">
        <v>218</v>
      </c>
      <c r="G138" s="192" t="str">
        <f t="shared" si="36"/>
        <v>G</v>
      </c>
      <c r="H138" s="193">
        <v>1.0000000000000001E-5</v>
      </c>
      <c r="I138" s="193">
        <v>1.0000000000000001E-5</v>
      </c>
      <c r="J138" s="193">
        <v>1.0000000000000001E-5</v>
      </c>
      <c r="K138" s="192">
        <f t="shared" si="37"/>
        <v>0</v>
      </c>
      <c r="L138" s="192">
        <f t="shared" si="38"/>
        <v>1</v>
      </c>
      <c r="M138" s="192">
        <f t="shared" si="40"/>
        <v>1</v>
      </c>
      <c r="T138" s="228" t="str">
        <f>VLOOKUP(E138,N!$B:$B,1,FALSE)</f>
        <v>ES422</v>
      </c>
      <c r="U138" s="228" t="str">
        <f>VLOOKUP(F138,N!$B:$B,1,FALSE)</f>
        <v>ES423</v>
      </c>
      <c r="V138" s="1">
        <f t="shared" si="41"/>
        <v>1</v>
      </c>
      <c r="W138" s="49">
        <f t="shared" si="42"/>
        <v>5</v>
      </c>
      <c r="X138" s="49">
        <f t="shared" si="39"/>
        <v>3</v>
      </c>
    </row>
    <row r="139" spans="1:24">
      <c r="A139" s="24">
        <f>COUNTA($D$5:D139)</f>
        <v>135</v>
      </c>
      <c r="D139" s="191" t="str">
        <f t="shared" si="28"/>
        <v>ES423_ES424</v>
      </c>
      <c r="E139" s="116" t="s">
        <v>218</v>
      </c>
      <c r="F139" s="116" t="s">
        <v>220</v>
      </c>
      <c r="G139" s="192" t="str">
        <f t="shared" si="36"/>
        <v>G</v>
      </c>
      <c r="H139" s="193">
        <v>1.0000000000000001E-5</v>
      </c>
      <c r="I139" s="193">
        <v>1.0000000000000001E-5</v>
      </c>
      <c r="J139" s="193">
        <v>1.0000000000000001E-5</v>
      </c>
      <c r="K139" s="192">
        <f t="shared" si="37"/>
        <v>0</v>
      </c>
      <c r="L139" s="192">
        <f t="shared" si="38"/>
        <v>1</v>
      </c>
      <c r="M139" s="192">
        <f t="shared" si="40"/>
        <v>1</v>
      </c>
      <c r="T139" s="228" t="str">
        <f>VLOOKUP(E139,N!$B:$B,1,FALSE)</f>
        <v>ES423</v>
      </c>
      <c r="U139" s="228" t="str">
        <f>VLOOKUP(F139,N!$B:$B,1,FALSE)</f>
        <v>ES424</v>
      </c>
      <c r="V139" s="1">
        <f t="shared" si="41"/>
        <v>1</v>
      </c>
      <c r="W139" s="49">
        <f t="shared" si="42"/>
        <v>3</v>
      </c>
      <c r="X139" s="49">
        <f t="shared" si="39"/>
        <v>4</v>
      </c>
    </row>
    <row r="140" spans="1:24">
      <c r="A140" s="24">
        <f>COUNTA($D$5:D140)</f>
        <v>136</v>
      </c>
      <c r="D140" s="191" t="str">
        <f t="shared" si="28"/>
        <v>ES422_ES425</v>
      </c>
      <c r="E140" s="116" t="s">
        <v>216</v>
      </c>
      <c r="F140" s="116" t="s">
        <v>222</v>
      </c>
      <c r="G140" s="192" t="str">
        <f t="shared" si="36"/>
        <v>G</v>
      </c>
      <c r="H140" s="193">
        <v>1.0000000000000001E-5</v>
      </c>
      <c r="I140" s="193">
        <v>1.0000000000000001E-5</v>
      </c>
      <c r="J140" s="193">
        <v>1.0000000000000001E-5</v>
      </c>
      <c r="K140" s="192">
        <f t="shared" si="37"/>
        <v>1</v>
      </c>
      <c r="L140" s="192">
        <f t="shared" si="38"/>
        <v>1</v>
      </c>
      <c r="M140" s="192">
        <f t="shared" si="40"/>
        <v>1</v>
      </c>
      <c r="T140" s="228" t="str">
        <f>VLOOKUP(E140,N!$B:$B,1,FALSE)</f>
        <v>ES422</v>
      </c>
      <c r="U140" s="228" t="str">
        <f>VLOOKUP(F140,N!$B:$B,1,FALSE)</f>
        <v>ES425</v>
      </c>
      <c r="V140" s="1">
        <f t="shared" si="41"/>
        <v>1</v>
      </c>
      <c r="W140" s="49">
        <f t="shared" si="42"/>
        <v>5</v>
      </c>
      <c r="X140" s="49">
        <f t="shared" si="39"/>
        <v>2</v>
      </c>
    </row>
    <row r="141" spans="1:24">
      <c r="A141" s="24">
        <f>COUNTA($D$5:D141)</f>
        <v>137</v>
      </c>
      <c r="D141" s="191" t="str">
        <f t="shared" si="28"/>
        <v>ES613_ES431</v>
      </c>
      <c r="E141" s="116" t="s">
        <v>245</v>
      </c>
      <c r="F141" s="116" t="s">
        <v>224</v>
      </c>
      <c r="G141" s="192" t="str">
        <f t="shared" si="36"/>
        <v>G</v>
      </c>
      <c r="H141" s="193">
        <v>1.0000000000000001E-5</v>
      </c>
      <c r="I141" s="193">
        <v>1.0000000000000001E-5</v>
      </c>
      <c r="J141" s="193">
        <v>1.0000000000000001E-5</v>
      </c>
      <c r="K141" s="192">
        <f t="shared" si="37"/>
        <v>1</v>
      </c>
      <c r="L141" s="192">
        <f t="shared" si="38"/>
        <v>1</v>
      </c>
      <c r="M141" s="192">
        <f t="shared" si="40"/>
        <v>1</v>
      </c>
      <c r="T141" s="228" t="str">
        <f>VLOOKUP(E141,N!$B:$B,1,FALSE)</f>
        <v>ES613</v>
      </c>
      <c r="U141" s="228" t="str">
        <f>VLOOKUP(F141,N!$B:$B,1,FALSE)</f>
        <v>ES431</v>
      </c>
      <c r="V141" s="1">
        <f t="shared" si="41"/>
        <v>1</v>
      </c>
      <c r="W141" s="49">
        <f t="shared" si="42"/>
        <v>6</v>
      </c>
      <c r="X141" s="49">
        <f t="shared" si="39"/>
        <v>3</v>
      </c>
    </row>
    <row r="142" spans="1:24">
      <c r="A142" s="24">
        <f>COUNTA($D$5:D142)</f>
        <v>138</v>
      </c>
      <c r="D142" s="191" t="str">
        <f t="shared" si="28"/>
        <v>ES431_ES432</v>
      </c>
      <c r="E142" s="116" t="s">
        <v>224</v>
      </c>
      <c r="F142" s="116" t="s">
        <v>227</v>
      </c>
      <c r="G142" s="192" t="str">
        <f t="shared" si="36"/>
        <v>G</v>
      </c>
      <c r="H142" s="193">
        <v>1.0000000000000001E-5</v>
      </c>
      <c r="I142" s="193">
        <v>1.0000000000000001E-5</v>
      </c>
      <c r="J142" s="193">
        <v>1.0000000000000001E-5</v>
      </c>
      <c r="K142" s="192">
        <f t="shared" si="37"/>
        <v>0</v>
      </c>
      <c r="L142" s="192">
        <f t="shared" si="38"/>
        <v>1</v>
      </c>
      <c r="M142" s="192">
        <f t="shared" si="40"/>
        <v>1</v>
      </c>
      <c r="T142" s="228" t="str">
        <f>VLOOKUP(E142,N!$B:$B,1,FALSE)</f>
        <v>ES431</v>
      </c>
      <c r="U142" s="228" t="str">
        <f>VLOOKUP(F142,N!$B:$B,1,FALSE)</f>
        <v>ES432</v>
      </c>
      <c r="V142" s="1">
        <f t="shared" si="41"/>
        <v>1</v>
      </c>
      <c r="W142" s="49">
        <f t="shared" si="42"/>
        <v>3</v>
      </c>
      <c r="X142" s="49">
        <f t="shared" si="39"/>
        <v>2</v>
      </c>
    </row>
    <row r="143" spans="1:24">
      <c r="A143" s="24">
        <f>COUNTA($D$5:D143)</f>
        <v>139</v>
      </c>
      <c r="D143" s="191" t="str">
        <f t="shared" si="28"/>
        <v>ES511_ES514</v>
      </c>
      <c r="E143" s="116" t="s">
        <v>141</v>
      </c>
      <c r="F143" s="116" t="s">
        <v>232</v>
      </c>
      <c r="G143" s="192" t="str">
        <f t="shared" si="36"/>
        <v>G</v>
      </c>
      <c r="H143" s="193">
        <v>1.0000000000000001E-5</v>
      </c>
      <c r="I143" s="193">
        <v>1.0000000000000001E-5</v>
      </c>
      <c r="J143" s="193">
        <v>1.0000000000000001E-5</v>
      </c>
      <c r="K143" s="192">
        <f t="shared" si="37"/>
        <v>0</v>
      </c>
      <c r="L143" s="192">
        <f t="shared" si="38"/>
        <v>1</v>
      </c>
      <c r="M143" s="192">
        <f t="shared" si="40"/>
        <v>1</v>
      </c>
      <c r="T143" s="228" t="str">
        <f>VLOOKUP(E143,N!$B:$B,1,FALSE)</f>
        <v>ES511</v>
      </c>
      <c r="U143" s="228" t="str">
        <f>VLOOKUP(F143,N!$B:$B,1,FALSE)</f>
        <v>ES514</v>
      </c>
      <c r="V143" s="1">
        <f t="shared" si="41"/>
        <v>1</v>
      </c>
      <c r="W143" s="49">
        <f t="shared" si="42"/>
        <v>2</v>
      </c>
      <c r="X143" s="49">
        <f t="shared" si="39"/>
        <v>3</v>
      </c>
    </row>
    <row r="144" spans="1:24">
      <c r="A144" s="24">
        <f>COUNTA($D$5:D144)</f>
        <v>140</v>
      </c>
      <c r="D144" s="191" t="str">
        <f t="shared" si="28"/>
        <v>ES522_ES514</v>
      </c>
      <c r="E144" s="116" t="s">
        <v>235</v>
      </c>
      <c r="F144" s="116" t="s">
        <v>232</v>
      </c>
      <c r="G144" s="192" t="str">
        <f t="shared" si="36"/>
        <v>G</v>
      </c>
      <c r="H144" s="193">
        <v>1.0000000000000001E-5</v>
      </c>
      <c r="I144" s="193">
        <v>1.0000000000000001E-5</v>
      </c>
      <c r="J144" s="193">
        <v>1.0000000000000001E-5</v>
      </c>
      <c r="K144" s="192">
        <f t="shared" si="37"/>
        <v>0</v>
      </c>
      <c r="L144" s="192">
        <f t="shared" si="38"/>
        <v>1</v>
      </c>
      <c r="M144" s="192">
        <f t="shared" si="40"/>
        <v>1</v>
      </c>
      <c r="T144" s="228" t="str">
        <f>VLOOKUP(E144,N!$B:$B,1,FALSE)</f>
        <v>ES522</v>
      </c>
      <c r="U144" s="228" t="str">
        <f>VLOOKUP(F144,N!$B:$B,1,FALSE)</f>
        <v>ES514</v>
      </c>
      <c r="V144" s="1">
        <f t="shared" si="41"/>
        <v>1</v>
      </c>
      <c r="W144" s="49">
        <f t="shared" si="42"/>
        <v>2</v>
      </c>
      <c r="X144" s="49">
        <f t="shared" si="39"/>
        <v>3</v>
      </c>
    </row>
    <row r="145" spans="1:24">
      <c r="A145" s="24">
        <f>COUNTA($D$5:D145)</f>
        <v>141</v>
      </c>
      <c r="D145" s="191" t="str">
        <f t="shared" si="28"/>
        <v>ES531_ES521</v>
      </c>
      <c r="E145" s="116" t="s">
        <v>236</v>
      </c>
      <c r="F145" s="116" t="s">
        <v>234</v>
      </c>
      <c r="G145" s="192" t="str">
        <f t="shared" si="36"/>
        <v>G</v>
      </c>
      <c r="H145" s="193">
        <v>1.0000000000000001E-5</v>
      </c>
      <c r="I145" s="193">
        <v>1.0000000000000001E-5</v>
      </c>
      <c r="J145" s="193">
        <v>1.0000000000000001E-5</v>
      </c>
      <c r="K145" s="192">
        <f t="shared" si="37"/>
        <v>0</v>
      </c>
      <c r="L145" s="192">
        <f t="shared" si="38"/>
        <v>1</v>
      </c>
      <c r="M145" s="192">
        <f t="shared" si="40"/>
        <v>1</v>
      </c>
      <c r="T145" s="228" t="str">
        <f>VLOOKUP(E145,N!$B:$B,1,FALSE)</f>
        <v>ES531</v>
      </c>
      <c r="U145" s="228" t="str">
        <f>VLOOKUP(F145,N!$B:$B,1,FALSE)</f>
        <v>ES521</v>
      </c>
      <c r="V145" s="1">
        <f t="shared" si="41"/>
        <v>1</v>
      </c>
      <c r="W145" s="49">
        <f t="shared" si="42"/>
        <v>1</v>
      </c>
      <c r="X145" s="49">
        <f t="shared" si="39"/>
        <v>4</v>
      </c>
    </row>
    <row r="146" spans="1:24">
      <c r="A146" s="24">
        <f>COUNTA($D$5:D146)</f>
        <v>142</v>
      </c>
      <c r="D146" s="191" t="str">
        <f t="shared" si="28"/>
        <v>ES620_ES521</v>
      </c>
      <c r="E146" s="116" t="s">
        <v>144</v>
      </c>
      <c r="F146" s="116" t="s">
        <v>234</v>
      </c>
      <c r="G146" s="192" t="str">
        <f t="shared" si="36"/>
        <v>G</v>
      </c>
      <c r="H146" s="193">
        <v>1.0000000000000001E-5</v>
      </c>
      <c r="I146" s="193">
        <v>1.0000000000000001E-5</v>
      </c>
      <c r="J146" s="193">
        <v>1.0000000000000001E-5</v>
      </c>
      <c r="K146" s="192">
        <f t="shared" si="37"/>
        <v>0</v>
      </c>
      <c r="L146" s="192">
        <f t="shared" si="38"/>
        <v>1</v>
      </c>
      <c r="M146" s="192">
        <f t="shared" si="40"/>
        <v>1</v>
      </c>
      <c r="T146" s="228" t="str">
        <f>VLOOKUP(E146,N!$B:$B,1,FALSE)</f>
        <v>ES620</v>
      </c>
      <c r="U146" s="228" t="str">
        <f>VLOOKUP(F146,N!$B:$B,1,FALSE)</f>
        <v>ES521</v>
      </c>
      <c r="V146" s="1">
        <f t="shared" si="41"/>
        <v>1</v>
      </c>
      <c r="W146" s="49">
        <f t="shared" si="42"/>
        <v>3</v>
      </c>
      <c r="X146" s="49">
        <f t="shared" si="39"/>
        <v>4</v>
      </c>
    </row>
    <row r="147" spans="1:24">
      <c r="A147" s="24">
        <f>COUNTA($D$5:D147)</f>
        <v>143</v>
      </c>
      <c r="D147" s="191" t="str">
        <f t="shared" si="28"/>
        <v>ES523_ES522</v>
      </c>
      <c r="E147" s="116" t="s">
        <v>142</v>
      </c>
      <c r="F147" s="116" t="s">
        <v>235</v>
      </c>
      <c r="G147" s="192" t="str">
        <f t="shared" si="36"/>
        <v>G</v>
      </c>
      <c r="H147" s="193">
        <v>1.0000000000000001E-5</v>
      </c>
      <c r="I147" s="193">
        <v>1.0000000000000001E-5</v>
      </c>
      <c r="J147" s="193">
        <v>1.0000000000000001E-5</v>
      </c>
      <c r="K147" s="192">
        <f t="shared" si="37"/>
        <v>1</v>
      </c>
      <c r="L147" s="192">
        <f t="shared" si="38"/>
        <v>1</v>
      </c>
      <c r="M147" s="192">
        <f t="shared" si="40"/>
        <v>1</v>
      </c>
      <c r="T147" s="228" t="str">
        <f>VLOOKUP(E147,N!$B:$B,1,FALSE)</f>
        <v>ES523</v>
      </c>
      <c r="U147" s="228" t="str">
        <f>VLOOKUP(F147,N!$B:$B,1,FALSE)</f>
        <v>ES522</v>
      </c>
      <c r="V147" s="1">
        <f t="shared" si="41"/>
        <v>1</v>
      </c>
      <c r="W147" s="49">
        <f t="shared" si="42"/>
        <v>3</v>
      </c>
      <c r="X147" s="49">
        <f t="shared" si="39"/>
        <v>2</v>
      </c>
    </row>
    <row r="148" spans="1:24">
      <c r="A148" s="24">
        <f>COUNTA($D$5:D148)</f>
        <v>144</v>
      </c>
      <c r="D148" s="191" t="str">
        <f t="shared" si="28"/>
        <v>ES521_ES532</v>
      </c>
      <c r="E148" s="116" t="s">
        <v>234</v>
      </c>
      <c r="F148" s="116" t="s">
        <v>239</v>
      </c>
      <c r="G148" s="192" t="str">
        <f t="shared" si="36"/>
        <v>G</v>
      </c>
      <c r="H148" s="193">
        <v>1.0000000000000001E-5</v>
      </c>
      <c r="I148" s="193">
        <v>1.0000000000000001E-5</v>
      </c>
      <c r="J148" s="193">
        <v>1.0000000000000001E-5</v>
      </c>
      <c r="K148" s="192">
        <f t="shared" si="37"/>
        <v>0</v>
      </c>
      <c r="L148" s="192">
        <f t="shared" si="38"/>
        <v>1</v>
      </c>
      <c r="M148" s="192">
        <f t="shared" si="40"/>
        <v>1</v>
      </c>
      <c r="T148" s="228" t="str">
        <f>VLOOKUP(E148,N!$B:$B,1,FALSE)</f>
        <v>ES521</v>
      </c>
      <c r="U148" s="228" t="str">
        <f>VLOOKUP(F148,N!$B:$B,1,FALSE)</f>
        <v>ES532</v>
      </c>
      <c r="V148" s="1">
        <f t="shared" si="41"/>
        <v>1</v>
      </c>
      <c r="W148" s="49">
        <f t="shared" si="42"/>
        <v>4</v>
      </c>
      <c r="X148" s="49">
        <f t="shared" si="39"/>
        <v>2</v>
      </c>
    </row>
    <row r="149" spans="1:24">
      <c r="A149" s="24">
        <f>COUNTA($D$5:D149)</f>
        <v>145</v>
      </c>
      <c r="D149" s="191" t="str">
        <f t="shared" si="28"/>
        <v>ES533_ES532</v>
      </c>
      <c r="E149" s="116" t="s">
        <v>241</v>
      </c>
      <c r="F149" s="116" t="s">
        <v>239</v>
      </c>
      <c r="G149" s="192" t="str">
        <f t="shared" si="36"/>
        <v>G</v>
      </c>
      <c r="H149" s="193">
        <v>1.0000000000000001E-5</v>
      </c>
      <c r="I149" s="193">
        <v>1.0000000000000001E-5</v>
      </c>
      <c r="J149" s="193">
        <v>1.0000000000000001E-5</v>
      </c>
      <c r="K149" s="192">
        <f t="shared" si="37"/>
        <v>0</v>
      </c>
      <c r="L149" s="192">
        <f t="shared" si="38"/>
        <v>1</v>
      </c>
      <c r="M149" s="192">
        <f t="shared" si="40"/>
        <v>1</v>
      </c>
      <c r="T149" s="228" t="str">
        <f>VLOOKUP(E149,N!$B:$B,1,FALSE)</f>
        <v>ES533</v>
      </c>
      <c r="U149" s="228" t="str">
        <f>VLOOKUP(F149,N!$B:$B,1,FALSE)</f>
        <v>ES532</v>
      </c>
      <c r="V149" s="1">
        <f t="shared" si="41"/>
        <v>1</v>
      </c>
      <c r="W149" s="49">
        <f t="shared" si="42"/>
        <v>1</v>
      </c>
      <c r="X149" s="49">
        <f t="shared" si="39"/>
        <v>2</v>
      </c>
    </row>
    <row r="150" spans="1:24">
      <c r="A150" s="24">
        <f>COUNTA($D$5:D150)</f>
        <v>146</v>
      </c>
      <c r="D150" s="191" t="str">
        <f t="shared" si="28"/>
        <v>ES613_ES612</v>
      </c>
      <c r="E150" s="116" t="s">
        <v>245</v>
      </c>
      <c r="F150" s="116" t="s">
        <v>244</v>
      </c>
      <c r="G150" s="192" t="str">
        <f t="shared" si="36"/>
        <v>G</v>
      </c>
      <c r="H150" s="193">
        <v>1.0000000000000001E-5</v>
      </c>
      <c r="I150" s="193">
        <v>1.0000000000000001E-5</v>
      </c>
      <c r="J150" s="193">
        <v>1.0000000000000001E-5</v>
      </c>
      <c r="K150" s="192">
        <f t="shared" si="37"/>
        <v>1</v>
      </c>
      <c r="L150" s="192">
        <f t="shared" si="38"/>
        <v>1</v>
      </c>
      <c r="M150" s="192">
        <f t="shared" si="40"/>
        <v>1</v>
      </c>
      <c r="T150" s="228" t="str">
        <f>VLOOKUP(E150,N!$B:$B,1,FALSE)</f>
        <v>ES613</v>
      </c>
      <c r="U150" s="228" t="str">
        <f>VLOOKUP(F150,N!$B:$B,1,FALSE)</f>
        <v>ES612</v>
      </c>
      <c r="V150" s="1">
        <f t="shared" si="41"/>
        <v>1</v>
      </c>
      <c r="W150" s="49">
        <f t="shared" si="42"/>
        <v>6</v>
      </c>
      <c r="X150" s="49">
        <f t="shared" si="39"/>
        <v>3</v>
      </c>
    </row>
    <row r="151" spans="1:24">
      <c r="A151" s="24">
        <f>COUNTA($D$5:D151)</f>
        <v>147</v>
      </c>
      <c r="D151" s="191" t="str">
        <f t="shared" si="28"/>
        <v>ES630_ES612</v>
      </c>
      <c r="E151" s="116" t="s">
        <v>253</v>
      </c>
      <c r="F151" s="116" t="s">
        <v>244</v>
      </c>
      <c r="G151" s="192" t="str">
        <f t="shared" si="36"/>
        <v>G</v>
      </c>
      <c r="H151" s="193">
        <v>1.0000000000000001E-5</v>
      </c>
      <c r="I151" s="193">
        <v>1.0000000000000001E-5</v>
      </c>
      <c r="J151" s="193">
        <v>1.0000000000000001E-5</v>
      </c>
      <c r="K151" s="192">
        <f t="shared" si="37"/>
        <v>0</v>
      </c>
      <c r="L151" s="192">
        <f t="shared" si="38"/>
        <v>1</v>
      </c>
      <c r="M151" s="192">
        <f t="shared" si="40"/>
        <v>1</v>
      </c>
      <c r="T151" s="228" t="str">
        <f>VLOOKUP(E151,N!$B:$B,1,FALSE)</f>
        <v>ES630</v>
      </c>
      <c r="U151" s="228" t="str">
        <f>VLOOKUP(F151,N!$B:$B,1,FALSE)</f>
        <v>ES612</v>
      </c>
      <c r="V151" s="1">
        <f t="shared" si="41"/>
        <v>1</v>
      </c>
      <c r="W151" s="49">
        <f t="shared" si="42"/>
        <v>1</v>
      </c>
      <c r="X151" s="49">
        <f t="shared" si="39"/>
        <v>3</v>
      </c>
    </row>
    <row r="152" spans="1:24">
      <c r="A152" s="24">
        <f>COUNTA($D$5:D152)</f>
        <v>148</v>
      </c>
      <c r="D152" s="191" t="str">
        <f t="shared" si="28"/>
        <v>ES617_ES613</v>
      </c>
      <c r="E152" s="116" t="s">
        <v>249</v>
      </c>
      <c r="F152" s="116" t="s">
        <v>245</v>
      </c>
      <c r="G152" s="192" t="str">
        <f t="shared" si="36"/>
        <v>G</v>
      </c>
      <c r="H152" s="193">
        <v>1.0000000000000001E-5</v>
      </c>
      <c r="I152" s="193">
        <v>1.0000000000000001E-5</v>
      </c>
      <c r="J152" s="193">
        <v>1.0000000000000001E-5</v>
      </c>
      <c r="K152" s="192">
        <f t="shared" si="37"/>
        <v>0</v>
      </c>
      <c r="L152" s="192">
        <f t="shared" si="38"/>
        <v>1</v>
      </c>
      <c r="M152" s="192">
        <f t="shared" si="40"/>
        <v>1</v>
      </c>
      <c r="T152" s="228" t="str">
        <f>VLOOKUP(E152,N!$B:$B,1,FALSE)</f>
        <v>ES617</v>
      </c>
      <c r="U152" s="228" t="str">
        <f>VLOOKUP(F152,N!$B:$B,1,FALSE)</f>
        <v>ES613</v>
      </c>
      <c r="V152" s="1">
        <f t="shared" si="41"/>
        <v>1</v>
      </c>
      <c r="W152" s="49">
        <f t="shared" si="42"/>
        <v>1</v>
      </c>
      <c r="X152" s="49">
        <f t="shared" si="39"/>
        <v>6</v>
      </c>
    </row>
    <row r="153" spans="1:24">
      <c r="A153" s="24">
        <f>COUNTA($D$5:D153)</f>
        <v>149</v>
      </c>
      <c r="D153" s="191" t="str">
        <f t="shared" si="28"/>
        <v>ES616_ES614</v>
      </c>
      <c r="E153" s="116" t="s">
        <v>248</v>
      </c>
      <c r="F153" s="116" t="s">
        <v>246</v>
      </c>
      <c r="G153" s="192" t="str">
        <f t="shared" si="36"/>
        <v>G</v>
      </c>
      <c r="H153" s="193">
        <v>1.0000000000000001E-5</v>
      </c>
      <c r="I153" s="193">
        <v>1.0000000000000001E-5</v>
      </c>
      <c r="J153" s="193">
        <v>1.0000000000000001E-5</v>
      </c>
      <c r="K153" s="192">
        <f t="shared" si="37"/>
        <v>0</v>
      </c>
      <c r="L153" s="192">
        <f t="shared" si="38"/>
        <v>1</v>
      </c>
      <c r="M153" s="192">
        <f t="shared" si="40"/>
        <v>1</v>
      </c>
      <c r="T153" s="228" t="str">
        <f>VLOOKUP(E153,N!$B:$B,1,FALSE)</f>
        <v>ES616</v>
      </c>
      <c r="U153" s="228" t="str">
        <f>VLOOKUP(F153,N!$B:$B,1,FALSE)</f>
        <v>ES614</v>
      </c>
      <c r="V153" s="1">
        <f t="shared" si="41"/>
        <v>1</v>
      </c>
      <c r="W153" s="49">
        <f t="shared" si="42"/>
        <v>3</v>
      </c>
      <c r="X153" s="49">
        <f t="shared" si="39"/>
        <v>2</v>
      </c>
    </row>
    <row r="154" spans="1:24">
      <c r="A154" s="24">
        <f>COUNTA($D$5:D154)</f>
        <v>150</v>
      </c>
      <c r="D154" s="191" t="str">
        <f t="shared" si="28"/>
        <v>PT150_ES615</v>
      </c>
      <c r="E154" s="116" t="s">
        <v>277</v>
      </c>
      <c r="F154" s="116" t="s">
        <v>143</v>
      </c>
      <c r="G154" s="192" t="str">
        <f t="shared" si="36"/>
        <v>G</v>
      </c>
      <c r="H154" s="193">
        <v>1.0000000000000001E-5</v>
      </c>
      <c r="I154" s="193">
        <v>1.0000000000000001E-5</v>
      </c>
      <c r="J154" s="193">
        <v>1.0000000000000001E-5</v>
      </c>
      <c r="K154" s="192">
        <f t="shared" si="37"/>
        <v>0</v>
      </c>
      <c r="L154" s="192">
        <f t="shared" si="38"/>
        <v>1</v>
      </c>
      <c r="M154" s="192">
        <f t="shared" si="40"/>
        <v>1</v>
      </c>
      <c r="T154" s="228" t="str">
        <f>VLOOKUP(E154,N!$B:$B,1,FALSE)</f>
        <v>PT150</v>
      </c>
      <c r="U154" s="228" t="str">
        <f>VLOOKUP(F154,N!$B:$B,1,FALSE)</f>
        <v>ES615</v>
      </c>
      <c r="V154" s="1">
        <f t="shared" si="41"/>
        <v>1</v>
      </c>
      <c r="W154" s="49">
        <f t="shared" si="42"/>
        <v>1</v>
      </c>
      <c r="X154" s="49">
        <f t="shared" si="39"/>
        <v>2</v>
      </c>
    </row>
    <row r="155" spans="1:24">
      <c r="A155" s="24">
        <f>COUNTA($D$5:D155)</f>
        <v>151</v>
      </c>
      <c r="D155" s="191" t="str">
        <f t="shared" si="28"/>
        <v>ES613_ES618</v>
      </c>
      <c r="E155" s="116" t="s">
        <v>245</v>
      </c>
      <c r="F155" s="116" t="s">
        <v>250</v>
      </c>
      <c r="G155" s="192" t="str">
        <f t="shared" si="36"/>
        <v>G</v>
      </c>
      <c r="H155" s="193">
        <v>1.0000000000000001E-5</v>
      </c>
      <c r="I155" s="193">
        <v>1.0000000000000001E-5</v>
      </c>
      <c r="J155" s="193">
        <v>1.0000000000000001E-5</v>
      </c>
      <c r="K155" s="192">
        <f t="shared" si="37"/>
        <v>0</v>
      </c>
      <c r="L155" s="192">
        <f t="shared" si="38"/>
        <v>1</v>
      </c>
      <c r="M155" s="192">
        <f t="shared" si="40"/>
        <v>1</v>
      </c>
      <c r="T155" s="228" t="str">
        <f>VLOOKUP(E155,N!$B:$B,1,FALSE)</f>
        <v>ES613</v>
      </c>
      <c r="U155" s="228" t="str">
        <f>VLOOKUP(F155,N!$B:$B,1,FALSE)</f>
        <v>ES618</v>
      </c>
      <c r="V155" s="1">
        <f t="shared" si="41"/>
        <v>1</v>
      </c>
      <c r="W155" s="49">
        <f t="shared" si="42"/>
        <v>6</v>
      </c>
      <c r="X155" s="49">
        <f t="shared" si="39"/>
        <v>2</v>
      </c>
    </row>
    <row r="156" spans="1:24">
      <c r="A156" s="24">
        <f>COUNTA($D$5:D156)</f>
        <v>152</v>
      </c>
      <c r="D156" s="191" t="str">
        <f t="shared" si="28"/>
        <v>ES512_FRJ15</v>
      </c>
      <c r="E156" s="115" t="s">
        <v>228</v>
      </c>
      <c r="F156" s="115" t="s">
        <v>259</v>
      </c>
      <c r="G156" s="192" t="str">
        <f t="shared" si="36"/>
        <v>G</v>
      </c>
      <c r="H156" s="193">
        <v>1.0000000000000001E-5</v>
      </c>
      <c r="I156" s="193">
        <v>1.0000000000000001E-5</v>
      </c>
      <c r="J156" s="193">
        <v>1.0000000000000001E-5</v>
      </c>
      <c r="K156" s="192">
        <f t="shared" si="37"/>
        <v>0</v>
      </c>
      <c r="L156" s="192">
        <f t="shared" si="38"/>
        <v>1</v>
      </c>
      <c r="M156" s="192">
        <f t="shared" si="40"/>
        <v>1</v>
      </c>
      <c r="T156" s="228" t="str">
        <f>VLOOKUP(E156,N!$B:$B,1,FALSE)</f>
        <v>ES512</v>
      </c>
      <c r="U156" s="228" t="str">
        <f>VLOOKUP(F156,N!$B:$B,1,FALSE)</f>
        <v>FRJ15</v>
      </c>
      <c r="V156" s="1">
        <f t="shared" si="41"/>
        <v>1</v>
      </c>
      <c r="W156" s="49">
        <f t="shared" si="42"/>
        <v>1</v>
      </c>
      <c r="X156" s="49">
        <f t="shared" si="39"/>
        <v>1</v>
      </c>
    </row>
    <row r="157" spans="1:24">
      <c r="A157" s="24">
        <f>COUNTA($D$5:D157)</f>
        <v>153</v>
      </c>
      <c r="D157" s="191" t="str">
        <f t="shared" si="28"/>
        <v>ES114_PT111</v>
      </c>
      <c r="E157" s="116" t="s">
        <v>172</v>
      </c>
      <c r="F157" s="116" t="s">
        <v>271</v>
      </c>
      <c r="G157" s="192" t="str">
        <f t="shared" si="36"/>
        <v>G</v>
      </c>
      <c r="H157" s="193">
        <v>1.0000000000000001E-5</v>
      </c>
      <c r="I157" s="193">
        <v>1.0000000000000001E-5</v>
      </c>
      <c r="J157" s="193">
        <v>1.0000000000000001E-5</v>
      </c>
      <c r="K157" s="192">
        <f t="shared" si="37"/>
        <v>1</v>
      </c>
      <c r="L157" s="192">
        <f t="shared" si="38"/>
        <v>1</v>
      </c>
      <c r="M157" s="192">
        <f t="shared" si="40"/>
        <v>1</v>
      </c>
      <c r="T157" s="228" t="str">
        <f>VLOOKUP(E157,N!$B:$B,1,FALSE)</f>
        <v>ES114</v>
      </c>
      <c r="U157" s="228" t="str">
        <f>VLOOKUP(F157,N!$B:$B,1,FALSE)</f>
        <v>PT111</v>
      </c>
      <c r="V157" s="1">
        <f t="shared" si="41"/>
        <v>1</v>
      </c>
      <c r="W157" s="49">
        <f t="shared" si="42"/>
        <v>3</v>
      </c>
      <c r="X157" s="49">
        <f t="shared" si="39"/>
        <v>3</v>
      </c>
    </row>
    <row r="158" spans="1:24">
      <c r="A158" s="24">
        <f>COUNTA($D$5:D158)</f>
        <v>154</v>
      </c>
      <c r="D158" s="191" t="str">
        <f t="shared" si="28"/>
        <v>PT112_PT111</v>
      </c>
      <c r="E158" s="116" t="s">
        <v>274</v>
      </c>
      <c r="F158" s="116" t="s">
        <v>271</v>
      </c>
      <c r="G158" s="192" t="str">
        <f t="shared" si="36"/>
        <v>G</v>
      </c>
      <c r="H158" s="221">
        <v>1.0000000000000001E-5</v>
      </c>
      <c r="I158" s="193">
        <v>1.0000000000000001E-5</v>
      </c>
      <c r="J158" s="193">
        <v>1.0000000000000001E-5</v>
      </c>
      <c r="K158" s="192">
        <f t="shared" si="37"/>
        <v>0</v>
      </c>
      <c r="L158" s="192">
        <f t="shared" si="38"/>
        <v>1</v>
      </c>
      <c r="M158" s="192">
        <f t="shared" si="40"/>
        <v>1</v>
      </c>
      <c r="T158" s="228" t="str">
        <f>VLOOKUP(E158,N!$B:$B,1,FALSE)</f>
        <v>PT112</v>
      </c>
      <c r="U158" s="228" t="str">
        <f>VLOOKUP(F158,N!$B:$B,1,FALSE)</f>
        <v>PT111</v>
      </c>
      <c r="V158" s="1">
        <f t="shared" si="41"/>
        <v>1</v>
      </c>
      <c r="W158" s="49">
        <f t="shared" si="42"/>
        <v>1</v>
      </c>
      <c r="X158" s="49">
        <f t="shared" si="39"/>
        <v>3</v>
      </c>
    </row>
    <row r="159" spans="1:24">
      <c r="A159" s="24">
        <f>COUNTA($D$5:D159)</f>
        <v>155</v>
      </c>
      <c r="D159" s="191" t="str">
        <f t="shared" si="28"/>
        <v>PT11A_PT111</v>
      </c>
      <c r="E159" s="116" t="s">
        <v>275</v>
      </c>
      <c r="F159" s="116" t="s">
        <v>271</v>
      </c>
      <c r="G159" s="192" t="str">
        <f t="shared" si="36"/>
        <v>G</v>
      </c>
      <c r="H159" s="193">
        <v>1.0000000000000001E-5</v>
      </c>
      <c r="I159" s="193">
        <v>1.0000000000000001E-5</v>
      </c>
      <c r="J159" s="193">
        <v>1.0000000000000001E-5</v>
      </c>
      <c r="K159" s="192">
        <f t="shared" si="37"/>
        <v>0</v>
      </c>
      <c r="L159" s="192">
        <f t="shared" si="38"/>
        <v>1</v>
      </c>
      <c r="M159" s="192">
        <f t="shared" si="40"/>
        <v>1</v>
      </c>
      <c r="T159" s="228" t="str">
        <f>VLOOKUP(E159,N!$B:$B,1,FALSE)</f>
        <v>PT11A</v>
      </c>
      <c r="U159" s="228" t="str">
        <f>VLOOKUP(F159,N!$B:$B,1,FALSE)</f>
        <v>PT111</v>
      </c>
      <c r="V159" s="1">
        <f t="shared" si="41"/>
        <v>1</v>
      </c>
      <c r="W159" s="49">
        <f t="shared" si="42"/>
        <v>1</v>
      </c>
      <c r="X159" s="49">
        <f t="shared" si="39"/>
        <v>3</v>
      </c>
    </row>
    <row r="160" spans="1:24">
      <c r="A160" s="24">
        <f>COUNTA($D$5:D160)</f>
        <v>156</v>
      </c>
      <c r="D160" s="191" t="str">
        <f t="shared" si="28"/>
        <v>PT16B_PT16F</v>
      </c>
      <c r="E160" s="116" t="s">
        <v>280</v>
      </c>
      <c r="F160" s="116" t="s">
        <v>284</v>
      </c>
      <c r="G160" s="192" t="str">
        <f t="shared" si="36"/>
        <v>G</v>
      </c>
      <c r="H160" s="221">
        <v>1.0000000000000001E-5</v>
      </c>
      <c r="I160" s="193">
        <v>1.0000000000000001E-5</v>
      </c>
      <c r="J160" s="193">
        <v>1.0000000000000001E-5</v>
      </c>
      <c r="K160" s="192">
        <f t="shared" si="37"/>
        <v>0</v>
      </c>
      <c r="L160" s="192">
        <f t="shared" si="38"/>
        <v>1</v>
      </c>
      <c r="M160" s="192">
        <f t="shared" si="40"/>
        <v>1</v>
      </c>
      <c r="T160" s="228" t="str">
        <f>VLOOKUP(E160,N!$B:$B,1,FALSE)</f>
        <v>PT16B</v>
      </c>
      <c r="U160" s="228" t="str">
        <f>VLOOKUP(F160,N!$B:$B,1,FALSE)</f>
        <v>PT16F</v>
      </c>
      <c r="V160" s="1">
        <f t="shared" si="41"/>
        <v>1</v>
      </c>
      <c r="W160" s="49">
        <f t="shared" si="42"/>
        <v>3</v>
      </c>
      <c r="X160" s="49">
        <f t="shared" si="39"/>
        <v>3</v>
      </c>
    </row>
    <row r="161" spans="1:24">
      <c r="A161" s="24">
        <f>COUNTA($D$5:D161)</f>
        <v>157</v>
      </c>
      <c r="D161" s="191" t="str">
        <f t="shared" si="28"/>
        <v>PT186_PT16I</v>
      </c>
      <c r="E161" s="116" t="s">
        <v>286</v>
      </c>
      <c r="F161" s="116" t="s">
        <v>285</v>
      </c>
      <c r="G161" s="192" t="str">
        <f t="shared" si="36"/>
        <v>G</v>
      </c>
      <c r="H161" s="221">
        <v>1.0000000000000001E-5</v>
      </c>
      <c r="I161" s="193">
        <v>1.0000000000000001E-5</v>
      </c>
      <c r="J161" s="193">
        <v>1.0000000000000001E-5</v>
      </c>
      <c r="K161" s="192">
        <f t="shared" si="37"/>
        <v>0</v>
      </c>
      <c r="L161" s="192">
        <f t="shared" si="38"/>
        <v>1</v>
      </c>
      <c r="M161" s="192">
        <f t="shared" si="40"/>
        <v>1</v>
      </c>
      <c r="T161" s="228" t="str">
        <f>VLOOKUP(E161,N!$B:$B,1,FALSE)</f>
        <v>PT186</v>
      </c>
      <c r="U161" s="228" t="str">
        <f>VLOOKUP(F161,N!$B:$B,1,FALSE)</f>
        <v>PT16I</v>
      </c>
      <c r="V161" s="1">
        <f t="shared" si="41"/>
        <v>1</v>
      </c>
      <c r="W161" s="49">
        <f t="shared" si="42"/>
        <v>6</v>
      </c>
      <c r="X161" s="49">
        <f t="shared" si="39"/>
        <v>2</v>
      </c>
    </row>
    <row r="162" spans="1:24">
      <c r="A162" s="24">
        <f>COUNTA($D$5:D162)</f>
        <v>158</v>
      </c>
      <c r="D162" s="191" t="str">
        <f t="shared" ref="D162:D167" si="43">E162&amp;"_"&amp;F162</f>
        <v>PT186_PT181</v>
      </c>
      <c r="E162" s="13" t="s">
        <v>286</v>
      </c>
      <c r="F162" s="116" t="s">
        <v>145</v>
      </c>
      <c r="G162" s="192" t="str">
        <f t="shared" si="36"/>
        <v>G</v>
      </c>
      <c r="H162" s="193">
        <v>1.0000000000000001E-5</v>
      </c>
      <c r="I162" s="193">
        <v>1.0000000000000001E-5</v>
      </c>
      <c r="J162" s="193">
        <v>1.0000000000000001E-5</v>
      </c>
      <c r="K162" s="192">
        <f t="shared" si="37"/>
        <v>0</v>
      </c>
      <c r="L162" s="192">
        <f t="shared" si="38"/>
        <v>1</v>
      </c>
      <c r="M162" s="192">
        <f t="shared" si="40"/>
        <v>1</v>
      </c>
      <c r="T162" s="228" t="str">
        <f>VLOOKUP(E162,N!$B:$B,1,FALSE)</f>
        <v>PT186</v>
      </c>
      <c r="U162" s="228" t="str">
        <f>VLOOKUP(F162,N!$B:$B,1,FALSE)</f>
        <v>PT181</v>
      </c>
      <c r="V162" s="1">
        <f t="shared" si="41"/>
        <v>1</v>
      </c>
      <c r="W162" s="49">
        <f t="shared" si="42"/>
        <v>6</v>
      </c>
      <c r="X162" s="49">
        <f t="shared" si="39"/>
        <v>2</v>
      </c>
    </row>
    <row r="163" spans="1:24">
      <c r="A163" s="24">
        <f>COUNTA($D$5:D163)</f>
        <v>159</v>
      </c>
      <c r="D163" s="191" t="str">
        <f t="shared" si="43"/>
        <v>PT16B_PT185</v>
      </c>
      <c r="E163" s="116" t="s">
        <v>280</v>
      </c>
      <c r="F163" s="116" t="s">
        <v>288</v>
      </c>
      <c r="G163" s="192" t="str">
        <f t="shared" si="36"/>
        <v>G</v>
      </c>
      <c r="H163" s="193">
        <v>1.0000000000000001E-5</v>
      </c>
      <c r="I163" s="193">
        <v>1.0000000000000001E-5</v>
      </c>
      <c r="J163" s="193">
        <v>1.0000000000000001E-5</v>
      </c>
      <c r="K163" s="192">
        <f t="shared" si="37"/>
        <v>0</v>
      </c>
      <c r="L163" s="192">
        <f t="shared" si="38"/>
        <v>1</v>
      </c>
      <c r="M163" s="192">
        <f t="shared" si="40"/>
        <v>1</v>
      </c>
      <c r="T163" s="228" t="str">
        <f>VLOOKUP(E163,N!$B:$B,1,FALSE)</f>
        <v>PT16B</v>
      </c>
      <c r="U163" s="228" t="str">
        <f>VLOOKUP(F163,N!$B:$B,1,FALSE)</f>
        <v>PT185</v>
      </c>
      <c r="V163" s="1">
        <f t="shared" si="41"/>
        <v>1</v>
      </c>
      <c r="W163" s="49">
        <f t="shared" si="42"/>
        <v>3</v>
      </c>
      <c r="X163" s="49">
        <f t="shared" si="39"/>
        <v>2</v>
      </c>
    </row>
    <row r="164" spans="1:24">
      <c r="A164" s="24">
        <f>COUNTA($D$5:D164)</f>
        <v>160</v>
      </c>
      <c r="D164" s="191" t="str">
        <f t="shared" si="43"/>
        <v>ES431_PT186</v>
      </c>
      <c r="E164" s="116" t="s">
        <v>224</v>
      </c>
      <c r="F164" s="116" t="s">
        <v>286</v>
      </c>
      <c r="G164" s="192" t="str">
        <f t="shared" si="36"/>
        <v>G</v>
      </c>
      <c r="H164" s="193">
        <v>1.0000000000000001E-5</v>
      </c>
      <c r="I164" s="193">
        <v>1.0000000000000001E-5</v>
      </c>
      <c r="J164" s="193">
        <v>1.0000000000000001E-5</v>
      </c>
      <c r="K164" s="192">
        <f t="shared" si="37"/>
        <v>1</v>
      </c>
      <c r="L164" s="192">
        <f t="shared" si="38"/>
        <v>1</v>
      </c>
      <c r="M164" s="192">
        <f t="shared" si="40"/>
        <v>1</v>
      </c>
      <c r="T164" s="228" t="str">
        <f>VLOOKUP(E164,N!$B:$B,1,FALSE)</f>
        <v>ES431</v>
      </c>
      <c r="U164" s="228" t="str">
        <f>VLOOKUP(F164,N!$B:$B,1,FALSE)</f>
        <v>PT186</v>
      </c>
      <c r="V164" s="1">
        <f t="shared" si="41"/>
        <v>1</v>
      </c>
      <c r="W164" s="49">
        <f t="shared" si="42"/>
        <v>3</v>
      </c>
      <c r="X164" s="49">
        <f t="shared" si="39"/>
        <v>6</v>
      </c>
    </row>
    <row r="165" spans="1:24">
      <c r="A165" s="24">
        <f>COUNTA($D$5:D165)</f>
        <v>161</v>
      </c>
      <c r="D165" s="191" t="str">
        <f t="shared" si="43"/>
        <v>PT16B_PT186</v>
      </c>
      <c r="E165" s="116" t="s">
        <v>280</v>
      </c>
      <c r="F165" s="13" t="s">
        <v>286</v>
      </c>
      <c r="G165" s="192" t="str">
        <f t="shared" si="36"/>
        <v>G</v>
      </c>
      <c r="H165" s="193">
        <v>1.0000000000000001E-5</v>
      </c>
      <c r="I165" s="193">
        <v>1.0000000000000001E-5</v>
      </c>
      <c r="J165" s="193">
        <v>1.0000000000000001E-5</v>
      </c>
      <c r="K165" s="192">
        <f t="shared" si="37"/>
        <v>0</v>
      </c>
      <c r="L165" s="192">
        <f t="shared" si="38"/>
        <v>1</v>
      </c>
      <c r="M165" s="192">
        <f t="shared" si="40"/>
        <v>1</v>
      </c>
      <c r="T165" s="228" t="str">
        <f>VLOOKUP(E165,N!$B:$B,1,FALSE)</f>
        <v>PT16B</v>
      </c>
      <c r="U165" s="228" t="str">
        <f>VLOOKUP(F165,N!$B:$B,1,FALSE)</f>
        <v>PT186</v>
      </c>
      <c r="V165" s="1">
        <f t="shared" si="41"/>
        <v>1</v>
      </c>
      <c r="W165" s="49">
        <f t="shared" si="42"/>
        <v>3</v>
      </c>
      <c r="X165" s="49">
        <f t="shared" si="39"/>
        <v>6</v>
      </c>
    </row>
    <row r="166" spans="1:24">
      <c r="A166" s="24">
        <f>COUNTA($D$5:D166)</f>
        <v>162</v>
      </c>
      <c r="D166" s="191" t="str">
        <f t="shared" si="43"/>
        <v>PT185_PT186</v>
      </c>
      <c r="E166" s="116" t="s">
        <v>288</v>
      </c>
      <c r="F166" s="13" t="s">
        <v>286</v>
      </c>
      <c r="G166" s="192" t="str">
        <f t="shared" si="36"/>
        <v>G</v>
      </c>
      <c r="H166" s="193">
        <v>1.0000000000000001E-5</v>
      </c>
      <c r="I166" s="193">
        <v>1.0000000000000001E-5</v>
      </c>
      <c r="J166" s="193">
        <v>1.0000000000000001E-5</v>
      </c>
      <c r="K166" s="192">
        <f t="shared" si="37"/>
        <v>0</v>
      </c>
      <c r="L166" s="192">
        <f t="shared" si="38"/>
        <v>1</v>
      </c>
      <c r="M166" s="192">
        <f t="shared" si="40"/>
        <v>1</v>
      </c>
      <c r="T166" s="228" t="str">
        <f>VLOOKUP(E166,N!$B:$B,1,FALSE)</f>
        <v>PT185</v>
      </c>
      <c r="U166" s="228" t="str">
        <f>VLOOKUP(F166,N!$B:$B,1,FALSE)</f>
        <v>PT186</v>
      </c>
      <c r="V166" s="1">
        <f t="shared" si="41"/>
        <v>1</v>
      </c>
      <c r="W166" s="49">
        <f t="shared" si="42"/>
        <v>2</v>
      </c>
      <c r="X166" s="49">
        <f t="shared" si="39"/>
        <v>6</v>
      </c>
    </row>
    <row r="167" spans="1:24">
      <c r="A167" s="24">
        <f>COUNTA($D$5:D167)</f>
        <v>163</v>
      </c>
      <c r="D167" s="191" t="str">
        <f t="shared" si="43"/>
        <v>PT187_PT186</v>
      </c>
      <c r="E167" s="116" t="s">
        <v>290</v>
      </c>
      <c r="F167" s="116" t="s">
        <v>286</v>
      </c>
      <c r="G167" s="192" t="str">
        <f t="shared" si="36"/>
        <v>G</v>
      </c>
      <c r="H167" s="193">
        <v>1.0000000000000001E-5</v>
      </c>
      <c r="I167" s="193">
        <v>1.0000000000000001E-5</v>
      </c>
      <c r="J167" s="193">
        <v>1.0000000000000001E-5</v>
      </c>
      <c r="K167" s="192">
        <f t="shared" si="37"/>
        <v>0</v>
      </c>
      <c r="L167" s="192">
        <f t="shared" si="38"/>
        <v>1</v>
      </c>
      <c r="M167" s="192">
        <f t="shared" si="40"/>
        <v>1</v>
      </c>
      <c r="T167" s="228" t="str">
        <f>VLOOKUP(E167,N!$B:$B,1,FALSE)</f>
        <v>PT187</v>
      </c>
      <c r="U167" s="228" t="str">
        <f>VLOOKUP(F167,N!$B:$B,1,FALSE)</f>
        <v>PT186</v>
      </c>
      <c r="V167" s="1">
        <f t="shared" si="41"/>
        <v>1</v>
      </c>
      <c r="W167" s="49">
        <f t="shared" si="42"/>
        <v>1</v>
      </c>
      <c r="X167" s="49">
        <f t="shared" si="39"/>
        <v>6</v>
      </c>
    </row>
  </sheetData>
  <autoFilter ref="A4:X167"/>
  <conditionalFormatting sqref="R4">
    <cfRule type="cellIs" dxfId="12" priority="30" operator="equal">
      <formula>#N/A</formula>
    </cfRule>
  </conditionalFormatting>
  <conditionalFormatting sqref="M6:M63 M66:M97">
    <cfRule type="cellIs" dxfId="11" priority="27" operator="greaterThan">
      <formula>0.5</formula>
    </cfRule>
  </conditionalFormatting>
  <conditionalFormatting sqref="V2">
    <cfRule type="cellIs" dxfId="10" priority="25" operator="greaterThan">
      <formula>1.5</formula>
    </cfRule>
  </conditionalFormatting>
  <conditionalFormatting sqref="M5">
    <cfRule type="cellIs" dxfId="9" priority="23" operator="greaterThan">
      <formula>0.5</formula>
    </cfRule>
  </conditionalFormatting>
  <conditionalFormatting sqref="M98">
    <cfRule type="cellIs" dxfId="8" priority="21" operator="greaterThan">
      <formula>0.5</formula>
    </cfRule>
  </conditionalFormatting>
  <conditionalFormatting sqref="M99">
    <cfRule type="cellIs" dxfId="7" priority="20" operator="greaterThan">
      <formula>0.5</formula>
    </cfRule>
  </conditionalFormatting>
  <conditionalFormatting sqref="V98">
    <cfRule type="cellIs" dxfId="6" priority="19" operator="greaterThan">
      <formula>1.5</formula>
    </cfRule>
  </conditionalFormatting>
  <conditionalFormatting sqref="V99">
    <cfRule type="cellIs" dxfId="5" priority="17" operator="greaterThan">
      <formula>1.5</formula>
    </cfRule>
  </conditionalFormatting>
  <conditionalFormatting sqref="M65">
    <cfRule type="cellIs" dxfId="4" priority="14" operator="greaterThan">
      <formula>0.5</formula>
    </cfRule>
  </conditionalFormatting>
  <conditionalFormatting sqref="M64">
    <cfRule type="cellIs" dxfId="3" priority="12" operator="greaterThan">
      <formula>0.5</formula>
    </cfRule>
  </conditionalFormatting>
  <conditionalFormatting sqref="V100:V167">
    <cfRule type="cellIs" dxfId="2" priority="7" operator="greaterThan">
      <formula>1.5</formula>
    </cfRule>
  </conditionalFormatting>
  <conditionalFormatting sqref="W5:X178">
    <cfRule type="cellIs" dxfId="1" priority="3" operator="lessThan">
      <formula>1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6"/>
  <sheetViews>
    <sheetView workbookViewId="0">
      <selection activeCell="E3" sqref="E3"/>
    </sheetView>
  </sheetViews>
  <sheetFormatPr defaultRowHeight="14.6"/>
  <cols>
    <col min="1" max="1" width="9.23046875" style="1"/>
    <col min="3" max="3" width="7.07421875" style="1" customWidth="1"/>
  </cols>
  <sheetData>
    <row r="2" spans="1:5">
      <c r="A2" s="24" t="s">
        <v>28</v>
      </c>
      <c r="B2" s="26" t="s">
        <v>67</v>
      </c>
      <c r="C2" s="22" t="s">
        <v>59</v>
      </c>
      <c r="D2" s="26">
        <v>2025</v>
      </c>
    </row>
    <row r="3" spans="1:5" ht="20.6">
      <c r="A3" s="24" t="e">
        <f>VLOOKUP(B3,A!#REF!,2,FALSE)</f>
        <v>#REF!</v>
      </c>
      <c r="B3" s="26" t="s">
        <v>113</v>
      </c>
      <c r="C3" s="22" t="s">
        <v>24</v>
      </c>
      <c r="D3" s="26">
        <v>1</v>
      </c>
      <c r="E3" s="177" t="s">
        <v>414</v>
      </c>
    </row>
    <row r="4" spans="1:5">
      <c r="A4" s="24" t="e">
        <f>VLOOKUP(B4,A!#REF!,2,FALSE)</f>
        <v>#REF!</v>
      </c>
      <c r="B4" s="26" t="s">
        <v>62</v>
      </c>
      <c r="C4" s="22" t="s">
        <v>24</v>
      </c>
      <c r="D4" s="26">
        <v>50</v>
      </c>
    </row>
    <row r="5" spans="1:5">
      <c r="A5" s="24" t="e">
        <f>VLOOKUP(B5,A!#REF!,2,FALSE)</f>
        <v>#REF!</v>
      </c>
      <c r="B5" s="26" t="s">
        <v>63</v>
      </c>
      <c r="C5" s="22" t="s">
        <v>30</v>
      </c>
      <c r="D5" s="26">
        <v>10</v>
      </c>
    </row>
    <row r="6" spans="1:5">
      <c r="A6" s="24" t="e">
        <f>VLOOKUP(B6,A!#REF!,2,FALSE)</f>
        <v>#REF!</v>
      </c>
      <c r="B6" s="26" t="s">
        <v>63</v>
      </c>
      <c r="C6" s="22" t="s">
        <v>61</v>
      </c>
      <c r="D6" s="26">
        <v>5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workbookViewId="0">
      <selection activeCell="F21" sqref="F21"/>
    </sheetView>
  </sheetViews>
  <sheetFormatPr defaultRowHeight="14.6"/>
  <cols>
    <col min="2" max="4" width="4.69140625" style="1" customWidth="1"/>
    <col min="5" max="5" width="8.23046875" style="1" bestFit="1" customWidth="1"/>
    <col min="6" max="8" width="9.23046875" style="1"/>
    <col min="10" max="10" width="9.23046875" style="87"/>
  </cols>
  <sheetData>
    <row r="1" spans="1:13">
      <c r="A1" t="s">
        <v>112</v>
      </c>
      <c r="F1" s="125" t="s">
        <v>379</v>
      </c>
      <c r="G1" s="126" t="s">
        <v>380</v>
      </c>
      <c r="H1" s="127" t="s">
        <v>381</v>
      </c>
    </row>
    <row r="2" spans="1:13" ht="20.6">
      <c r="A2" s="128"/>
      <c r="B2" s="130"/>
      <c r="C2" s="130"/>
      <c r="D2" s="130"/>
      <c r="E2" s="130"/>
      <c r="F2" s="1" t="s">
        <v>396</v>
      </c>
      <c r="G2" s="1" t="s">
        <v>327</v>
      </c>
      <c r="H2" s="1" t="s">
        <v>327</v>
      </c>
      <c r="J2" s="177" t="s">
        <v>427</v>
      </c>
    </row>
    <row r="3" spans="1:13" ht="15" thickBot="1"/>
    <row r="4" spans="1:13">
      <c r="A4" s="135" t="s">
        <v>397</v>
      </c>
      <c r="B4" s="136" t="s">
        <v>59</v>
      </c>
      <c r="C4" s="1" t="s">
        <v>11</v>
      </c>
      <c r="D4" s="1" t="s">
        <v>91</v>
      </c>
      <c r="E4" s="136" t="s">
        <v>400</v>
      </c>
      <c r="F4" s="125" t="s">
        <v>394</v>
      </c>
      <c r="G4" s="126" t="s">
        <v>71</v>
      </c>
      <c r="H4" s="127" t="s">
        <v>58</v>
      </c>
      <c r="I4" s="1" t="s">
        <v>407</v>
      </c>
      <c r="J4" s="137" t="s">
        <v>401</v>
      </c>
    </row>
    <row r="5" spans="1:13">
      <c r="A5" s="138" t="s">
        <v>266</v>
      </c>
      <c r="B5" s="139" t="s">
        <v>24</v>
      </c>
      <c r="C5" s="139">
        <v>1</v>
      </c>
      <c r="D5" s="139">
        <v>1</v>
      </c>
      <c r="E5" s="139">
        <v>0</v>
      </c>
      <c r="F5" s="129">
        <v>14550</v>
      </c>
      <c r="G5" s="133">
        <v>7</v>
      </c>
      <c r="H5" s="141">
        <v>5.5</v>
      </c>
      <c r="I5" s="1" t="e">
        <f>VLOOKUP(A5,N!B:B,1,FALSE)</f>
        <v>#N/A</v>
      </c>
      <c r="J5" s="140">
        <v>2025</v>
      </c>
      <c r="K5" s="128" t="s">
        <v>382</v>
      </c>
      <c r="L5" s="128" t="s">
        <v>383</v>
      </c>
    </row>
    <row r="6" spans="1:13">
      <c r="A6" s="138" t="s">
        <v>384</v>
      </c>
      <c r="B6" s="139" t="s">
        <v>24</v>
      </c>
      <c r="C6" s="139">
        <v>1</v>
      </c>
      <c r="D6" s="139">
        <v>1</v>
      </c>
      <c r="E6" s="139">
        <v>0</v>
      </c>
      <c r="F6" s="129">
        <v>13430</v>
      </c>
      <c r="G6" s="133">
        <v>9</v>
      </c>
      <c r="H6" s="141">
        <v>10</v>
      </c>
      <c r="I6" s="1" t="e">
        <f>VLOOKUP(A6,N!B:B,1,FALSE)</f>
        <v>#N/A</v>
      </c>
      <c r="J6" s="140">
        <v>2025</v>
      </c>
      <c r="K6" s="128" t="s">
        <v>385</v>
      </c>
      <c r="L6" s="128" t="s">
        <v>383</v>
      </c>
    </row>
    <row r="7" spans="1:13">
      <c r="A7" s="138" t="s">
        <v>284</v>
      </c>
      <c r="B7" s="139" t="s">
        <v>24</v>
      </c>
      <c r="C7" s="139">
        <v>1</v>
      </c>
      <c r="D7" s="139">
        <v>1</v>
      </c>
      <c r="E7" s="186">
        <v>1</v>
      </c>
      <c r="F7" s="129">
        <v>3570</v>
      </c>
      <c r="G7" s="142">
        <v>1</v>
      </c>
      <c r="H7" s="143">
        <v>2.98</v>
      </c>
      <c r="I7" s="1" t="str">
        <f>VLOOKUP(A7,N!B:B,1,FALSE)</f>
        <v>PT16F</v>
      </c>
      <c r="J7" s="140">
        <v>2025</v>
      </c>
      <c r="K7" s="128" t="s">
        <v>386</v>
      </c>
      <c r="L7" s="199" t="s">
        <v>387</v>
      </c>
    </row>
    <row r="8" spans="1:13">
      <c r="A8" s="138" t="s">
        <v>140</v>
      </c>
      <c r="B8" s="139" t="s">
        <v>24</v>
      </c>
      <c r="C8" s="139">
        <v>1</v>
      </c>
      <c r="D8" s="139">
        <v>1</v>
      </c>
      <c r="E8" s="139">
        <v>0</v>
      </c>
      <c r="F8" s="129">
        <v>16060</v>
      </c>
      <c r="G8" s="133">
        <v>4.3099999999999996</v>
      </c>
      <c r="H8" s="141">
        <v>6.52</v>
      </c>
      <c r="I8" s="1" t="e">
        <f>VLOOKUP(A8,N!B:B,1,FALSE)</f>
        <v>#N/A</v>
      </c>
      <c r="J8" s="140">
        <v>2025</v>
      </c>
      <c r="K8" s="128" t="s">
        <v>388</v>
      </c>
      <c r="L8" s="128" t="s">
        <v>389</v>
      </c>
    </row>
    <row r="9" spans="1:13">
      <c r="A9" s="138" t="s">
        <v>250</v>
      </c>
      <c r="B9" s="139" t="s">
        <v>24</v>
      </c>
      <c r="C9" s="139">
        <v>1</v>
      </c>
      <c r="D9" s="139">
        <v>1</v>
      </c>
      <c r="E9" s="139">
        <v>0</v>
      </c>
      <c r="F9" s="129">
        <v>6600</v>
      </c>
      <c r="G9" s="134">
        <v>1.2</v>
      </c>
      <c r="H9" s="141">
        <v>1.7</v>
      </c>
      <c r="I9" s="1" t="str">
        <f>VLOOKUP(A9,N!B:B,1,FALSE)</f>
        <v>ES618</v>
      </c>
      <c r="J9" s="140">
        <v>2025</v>
      </c>
      <c r="K9" s="128" t="s">
        <v>390</v>
      </c>
      <c r="L9" s="128" t="s">
        <v>389</v>
      </c>
    </row>
    <row r="10" spans="1:13">
      <c r="A10" s="138" t="s">
        <v>186</v>
      </c>
      <c r="B10" s="139" t="s">
        <v>24</v>
      </c>
      <c r="C10" s="139">
        <v>1</v>
      </c>
      <c r="D10" s="139">
        <v>1</v>
      </c>
      <c r="E10" s="139">
        <v>0</v>
      </c>
      <c r="F10" s="129">
        <v>6800</v>
      </c>
      <c r="G10" s="133">
        <v>1.83</v>
      </c>
      <c r="H10" s="141">
        <v>2.79</v>
      </c>
      <c r="I10" s="1" t="str">
        <f>VLOOKUP(A10,N!B:B,1,FALSE)</f>
        <v>ES241</v>
      </c>
      <c r="J10" s="140">
        <v>2025</v>
      </c>
      <c r="K10" s="128" t="s">
        <v>391</v>
      </c>
      <c r="L10" s="128" t="s">
        <v>389</v>
      </c>
    </row>
    <row r="11" spans="1:13">
      <c r="A11" s="138" t="s">
        <v>220</v>
      </c>
      <c r="B11" s="139" t="s">
        <v>24</v>
      </c>
      <c r="C11" s="139">
        <v>1</v>
      </c>
      <c r="D11" s="139">
        <v>1</v>
      </c>
      <c r="E11" s="139">
        <v>0</v>
      </c>
      <c r="F11" s="129">
        <v>10500</v>
      </c>
      <c r="G11" s="133">
        <v>4.17</v>
      </c>
      <c r="H11" s="141">
        <v>6.25</v>
      </c>
      <c r="I11" s="1" t="str">
        <f>VLOOKUP(A11,N!B:B,1,FALSE)</f>
        <v>ES424</v>
      </c>
      <c r="J11" s="140">
        <v>2025</v>
      </c>
      <c r="K11" s="128" t="s">
        <v>392</v>
      </c>
      <c r="L11" s="128" t="s">
        <v>383</v>
      </c>
    </row>
    <row r="12" spans="1:13" ht="15" thickBot="1">
      <c r="A12" s="144" t="s">
        <v>141</v>
      </c>
      <c r="B12" s="145" t="s">
        <v>24</v>
      </c>
      <c r="C12" s="139">
        <v>1</v>
      </c>
      <c r="D12" s="139">
        <v>1</v>
      </c>
      <c r="E12" s="187">
        <v>1</v>
      </c>
      <c r="F12" s="147">
        <v>2800</v>
      </c>
      <c r="G12" s="148">
        <v>4.05</v>
      </c>
      <c r="H12" s="149">
        <v>6.3</v>
      </c>
      <c r="I12" s="1" t="str">
        <f>VLOOKUP(A12,N!B:B,1,FALSE)</f>
        <v>ES511</v>
      </c>
      <c r="J12" s="146">
        <v>2025</v>
      </c>
      <c r="K12" s="131" t="s">
        <v>393</v>
      </c>
      <c r="L12" s="200" t="s">
        <v>387</v>
      </c>
      <c r="M12" t="s">
        <v>395</v>
      </c>
    </row>
    <row r="15" spans="1:13">
      <c r="I15" s="1"/>
      <c r="K15" s="1"/>
      <c r="L15" s="1"/>
      <c r="M15" s="1"/>
    </row>
    <row r="16" spans="1:13">
      <c r="A16" s="26"/>
      <c r="B16" s="22"/>
      <c r="C16" s="22"/>
      <c r="D16" s="22"/>
      <c r="E16" s="22"/>
      <c r="F16" s="22"/>
      <c r="G16" s="22" t="s">
        <v>71</v>
      </c>
      <c r="H16" s="22" t="s">
        <v>71</v>
      </c>
      <c r="J16" s="132"/>
      <c r="L16" s="22" t="s">
        <v>58</v>
      </c>
      <c r="M16" s="22" t="s">
        <v>58</v>
      </c>
    </row>
    <row r="17" spans="1:13">
      <c r="A17" t="s">
        <v>0</v>
      </c>
      <c r="B17" s="1" t="s">
        <v>59</v>
      </c>
      <c r="F17" s="1" t="s">
        <v>30</v>
      </c>
      <c r="G17" s="22" t="s">
        <v>70</v>
      </c>
      <c r="H17" s="22" t="s">
        <v>66</v>
      </c>
      <c r="J17" s="87" t="s">
        <v>61</v>
      </c>
      <c r="L17" s="22" t="s">
        <v>70</v>
      </c>
      <c r="M17" s="22" t="s">
        <v>66</v>
      </c>
    </row>
    <row r="18" spans="1:13">
      <c r="A18" s="26" t="s">
        <v>111</v>
      </c>
      <c r="B18" s="22" t="s">
        <v>24</v>
      </c>
      <c r="C18" s="22"/>
      <c r="D18" s="22"/>
      <c r="E18" s="22"/>
      <c r="F18" s="22">
        <v>1</v>
      </c>
      <c r="G18" s="39"/>
      <c r="H18" s="39">
        <v>1E-4</v>
      </c>
      <c r="J18" s="132">
        <v>2025</v>
      </c>
      <c r="L18" s="39"/>
      <c r="M18" s="39">
        <v>1E-4</v>
      </c>
    </row>
    <row r="19" spans="1:13">
      <c r="A19" s="26" t="s">
        <v>29</v>
      </c>
      <c r="B19" s="22" t="s">
        <v>24</v>
      </c>
      <c r="C19" s="22"/>
      <c r="D19" s="22"/>
      <c r="E19" s="22"/>
      <c r="F19" s="22">
        <v>1</v>
      </c>
      <c r="G19" s="39">
        <v>1E-4</v>
      </c>
      <c r="H19" s="39">
        <v>1E-4</v>
      </c>
      <c r="J19" s="132">
        <v>2025</v>
      </c>
      <c r="L19" s="39">
        <v>1E-4</v>
      </c>
      <c r="M19" s="39">
        <v>1E-4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14</vt:i4>
      </vt:variant>
    </vt:vector>
  </HeadingPairs>
  <TitlesOfParts>
    <vt:vector size="25" baseType="lpstr">
      <vt:lpstr>Readme</vt:lpstr>
      <vt:lpstr>Results</vt:lpstr>
      <vt:lpstr>O</vt:lpstr>
      <vt:lpstr>N</vt:lpstr>
      <vt:lpstr>P</vt:lpstr>
      <vt:lpstr>C</vt:lpstr>
      <vt:lpstr>A</vt:lpstr>
      <vt:lpstr>K</vt:lpstr>
      <vt:lpstr>W</vt:lpstr>
      <vt:lpstr>X</vt:lpstr>
      <vt:lpstr>R</vt:lpstr>
      <vt:lpstr>ArcData</vt:lpstr>
      <vt:lpstr>Arcs</vt:lpstr>
      <vt:lpstr>Countries</vt:lpstr>
      <vt:lpstr>DemandData</vt:lpstr>
      <vt:lpstr>DeviationTypes</vt:lpstr>
      <vt:lpstr>Fuels</vt:lpstr>
      <vt:lpstr>Nodes</vt:lpstr>
      <vt:lpstr>NodesData</vt:lpstr>
      <vt:lpstr>Nuts2</vt:lpstr>
      <vt:lpstr>OtherData</vt:lpstr>
      <vt:lpstr>ProductionData</vt:lpstr>
      <vt:lpstr>RegasData</vt:lpstr>
      <vt:lpstr>Regions</vt:lpstr>
      <vt:lpstr>StorageData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2024-09-05T11:03:11Z</dcterms:modified>
</cp:coreProperties>
</file>