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updateLinks="never"/>
  <xr:revisionPtr revIDLastSave="78" documentId="11_BB27A8D6DDDEEFF571096B3180381417028B547D" xr6:coauthVersionLast="47" xr6:coauthVersionMax="47" xr10:uidLastSave="{1BF8C655-A532-4273-8EB0-8680806F7FDB}"/>
  <bookViews>
    <workbookView xWindow="-108" yWindow="-108" windowWidth="30936" windowHeight="16896" tabRatio="857" activeTab="4" xr2:uid="{00000000-000D-0000-FFFF-FFFF00000000}"/>
  </bookViews>
  <sheets>
    <sheet name="O" sheetId="42" r:id="rId1"/>
    <sheet name="N" sheetId="3" r:id="rId2"/>
    <sheet name="P" sheetId="37" r:id="rId3"/>
    <sheet name="C" sheetId="36" r:id="rId4"/>
    <sheet name="A" sheetId="30" r:id="rId5"/>
    <sheet name="K" sheetId="38" r:id="rId6"/>
    <sheet name="W" sheetId="40" r:id="rId7"/>
    <sheet name="X" sheetId="39" r:id="rId8"/>
    <sheet name="R" sheetId="41" r:id="rId9"/>
  </sheets>
  <externalReferences>
    <externalReference r:id="rId10"/>
    <externalReference r:id="rId11"/>
  </externalReferences>
  <definedNames>
    <definedName name="_xlnm._FilterDatabase" localSheetId="4" hidden="1">A!$A$4:$X$167</definedName>
    <definedName name="_xlnm._FilterDatabase" localSheetId="3" hidden="1">'C'!$A$7:$K$105</definedName>
    <definedName name="_xlnm._FilterDatabase" localSheetId="1" hidden="1">N!$B$4:$J$75</definedName>
    <definedName name="_xlnm._FilterDatabase" localSheetId="0" hidden="1">O!$A$6:$O$53</definedName>
    <definedName name="ArcData">A!$D$4:$R$167</definedName>
    <definedName name="Arcs">A!$D$5:$D$167</definedName>
    <definedName name="Countries">N!$C$5:$C$75</definedName>
    <definedName name="DemandData">'C'!$P$8:$V$30</definedName>
    <definedName name="DeviationTypes">O!$D$23:$D$24</definedName>
    <definedName name="Fuels">O!$D$48:$D$50</definedName>
    <definedName name="Nodes">N!$B$5:$B$75</definedName>
    <definedName name="NodesData">N!$B$4:$I$75</definedName>
    <definedName name="Nuts2">N!$D$5:$D$75</definedName>
    <definedName name="OtherData">O!$C$7:$F$53</definedName>
    <definedName name="ProductionData">P!$C$6:$H$53</definedName>
    <definedName name="RegasData">'R'!$A$7:$G$15</definedName>
    <definedName name="Regions">N!$E$5:$E$75</definedName>
    <definedName name="StorageData">W!$A$4:$H$12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3" l="1"/>
  <c r="K47" i="37"/>
  <c r="G62" i="3" l="1"/>
  <c r="G60" i="3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00" i="30"/>
  <c r="AE64" i="30" l="1"/>
  <c r="H64" i="30" s="1"/>
  <c r="AE65" i="30"/>
  <c r="H65" i="30" s="1"/>
  <c r="D6" i="30"/>
  <c r="AE6" i="30"/>
  <c r="H6" i="30" s="1"/>
  <c r="D7" i="30"/>
  <c r="AE7" i="30"/>
  <c r="H7" i="30" s="1"/>
  <c r="D8" i="30"/>
  <c r="AE8" i="30"/>
  <c r="H8" i="30" s="1"/>
  <c r="D9" i="30"/>
  <c r="AE9" i="30"/>
  <c r="H9" i="30" s="1"/>
  <c r="D10" i="30"/>
  <c r="AE10" i="30"/>
  <c r="H10" i="30" s="1"/>
  <c r="D11" i="30"/>
  <c r="AE11" i="30"/>
  <c r="H11" i="30" s="1"/>
  <c r="D12" i="30"/>
  <c r="AE12" i="30"/>
  <c r="H12" i="30" s="1"/>
  <c r="D64" i="30"/>
  <c r="D14" i="30"/>
  <c r="AE14" i="30"/>
  <c r="H14" i="30" s="1"/>
  <c r="D15" i="30"/>
  <c r="AE15" i="30"/>
  <c r="H15" i="30" s="1"/>
  <c r="D16" i="30"/>
  <c r="H16" i="30"/>
  <c r="D17" i="30"/>
  <c r="AE17" i="30"/>
  <c r="D18" i="30"/>
  <c r="AE18" i="30"/>
  <c r="H18" i="30" s="1"/>
  <c r="D19" i="30"/>
  <c r="AE19" i="30"/>
  <c r="H19" i="30" s="1"/>
  <c r="D20" i="30"/>
  <c r="AE20" i="30"/>
  <c r="H20" i="30" s="1"/>
  <c r="D21" i="30"/>
  <c r="AE21" i="30"/>
  <c r="H21" i="30" s="1"/>
  <c r="D22" i="30"/>
  <c r="AE22" i="30"/>
  <c r="H22" i="30" s="1"/>
  <c r="D23" i="30"/>
  <c r="AE23" i="30"/>
  <c r="H23" i="30" s="1"/>
  <c r="D24" i="30"/>
  <c r="AE24" i="30"/>
  <c r="H24" i="30" s="1"/>
  <c r="D25" i="30"/>
  <c r="AE25" i="30"/>
  <c r="H25" i="30" s="1"/>
  <c r="D26" i="30"/>
  <c r="AE26" i="30"/>
  <c r="H26" i="30" s="1"/>
  <c r="D27" i="30"/>
  <c r="AE27" i="30"/>
  <c r="H27" i="30" s="1"/>
  <c r="D28" i="30"/>
  <c r="AE28" i="30"/>
  <c r="H28" i="30" s="1"/>
  <c r="D29" i="30"/>
  <c r="AE29" i="30"/>
  <c r="H29" i="30" s="1"/>
  <c r="D30" i="30"/>
  <c r="AE30" i="30"/>
  <c r="H30" i="30" s="1"/>
  <c r="D31" i="30"/>
  <c r="AE31" i="30"/>
  <c r="H31" i="30" s="1"/>
  <c r="D32" i="30"/>
  <c r="AE32" i="30"/>
  <c r="H32" i="30" s="1"/>
  <c r="D33" i="30"/>
  <c r="AE33" i="30"/>
  <c r="H33" i="30" s="1"/>
  <c r="D34" i="30"/>
  <c r="AE34" i="30"/>
  <c r="H34" i="30" s="1"/>
  <c r="D35" i="30"/>
  <c r="AE35" i="30"/>
  <c r="H35" i="30" s="1"/>
  <c r="D36" i="30"/>
  <c r="AE36" i="30"/>
  <c r="H36" i="30" s="1"/>
  <c r="D37" i="30"/>
  <c r="AE37" i="30"/>
  <c r="H37" i="30" s="1"/>
  <c r="D38" i="30"/>
  <c r="AE38" i="30"/>
  <c r="H38" i="30" s="1"/>
  <c r="D39" i="30"/>
  <c r="AE39" i="30"/>
  <c r="H39" i="30" s="1"/>
  <c r="D40" i="30"/>
  <c r="AE40" i="30"/>
  <c r="H40" i="30" s="1"/>
  <c r="D41" i="30"/>
  <c r="AE41" i="30"/>
  <c r="H41" i="30" s="1"/>
  <c r="D42" i="30"/>
  <c r="AE42" i="30"/>
  <c r="H42" i="30" s="1"/>
  <c r="D43" i="30"/>
  <c r="AE43" i="30"/>
  <c r="H43" i="30" s="1"/>
  <c r="D44" i="30"/>
  <c r="AE44" i="30"/>
  <c r="H44" i="30" s="1"/>
  <c r="D45" i="30"/>
  <c r="AE45" i="30"/>
  <c r="H45" i="30" s="1"/>
  <c r="D46" i="30"/>
  <c r="AE46" i="30"/>
  <c r="H46" i="30" s="1"/>
  <c r="D47" i="30"/>
  <c r="AE47" i="30"/>
  <c r="H47" i="30" s="1"/>
  <c r="D48" i="30"/>
  <c r="AE48" i="30"/>
  <c r="H48" i="30" s="1"/>
  <c r="D49" i="30"/>
  <c r="AE49" i="30"/>
  <c r="H49" i="30" s="1"/>
  <c r="D50" i="30"/>
  <c r="AE50" i="30"/>
  <c r="H50" i="30" s="1"/>
  <c r="D51" i="30"/>
  <c r="AE51" i="30"/>
  <c r="H51" i="30" s="1"/>
  <c r="D52" i="30"/>
  <c r="AE52" i="30"/>
  <c r="H52" i="30" s="1"/>
  <c r="D54" i="30"/>
  <c r="AE54" i="30"/>
  <c r="H54" i="30" s="1"/>
  <c r="D55" i="30"/>
  <c r="AE55" i="30"/>
  <c r="H55" i="30" s="1"/>
  <c r="D56" i="30"/>
  <c r="AE56" i="30"/>
  <c r="H56" i="30" s="1"/>
  <c r="D57" i="30"/>
  <c r="AE57" i="30"/>
  <c r="H57" i="30" s="1"/>
  <c r="D58" i="30"/>
  <c r="AE58" i="30"/>
  <c r="H58" i="30" s="1"/>
  <c r="D59" i="30"/>
  <c r="AE59" i="30"/>
  <c r="H59" i="30" s="1"/>
  <c r="D60" i="30"/>
  <c r="AE60" i="30"/>
  <c r="H60" i="30" s="1"/>
  <c r="D61" i="30"/>
  <c r="AE61" i="30"/>
  <c r="H61" i="30" s="1"/>
  <c r="D62" i="30"/>
  <c r="AE62" i="30"/>
  <c r="H62" i="30" s="1"/>
  <c r="D63" i="30"/>
  <c r="AE63" i="30"/>
  <c r="H63" i="30" s="1"/>
  <c r="D65" i="30"/>
  <c r="N8" i="42" l="1"/>
  <c r="L8" i="42"/>
  <c r="N2" i="30"/>
  <c r="O2" i="30"/>
  <c r="P2" i="30"/>
  <c r="Q2" i="30"/>
  <c r="R2" i="30"/>
  <c r="L2" i="30"/>
  <c r="K2" i="30"/>
  <c r="J2" i="30"/>
  <c r="I2" i="30"/>
  <c r="M60" i="3"/>
  <c r="M62" i="3"/>
  <c r="G2" i="30"/>
  <c r="F2" i="30"/>
  <c r="E2" i="30"/>
  <c r="D99" i="30"/>
  <c r="D98" i="30"/>
  <c r="A60" i="3"/>
  <c r="A62" i="3"/>
  <c r="C60" i="3"/>
  <c r="D60" i="3"/>
  <c r="D62" i="3"/>
  <c r="C62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1" i="3"/>
  <c r="C61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C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1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5" i="3"/>
  <c r="F2" i="3"/>
  <c r="A2" i="3"/>
  <c r="E2" i="3"/>
  <c r="D2" i="3"/>
  <c r="C2" i="3"/>
  <c r="B2" i="3"/>
  <c r="T6" i="30" l="1"/>
  <c r="T10" i="30"/>
  <c r="T14" i="30"/>
  <c r="T18" i="30"/>
  <c r="T22" i="30"/>
  <c r="T26" i="30"/>
  <c r="T30" i="30"/>
  <c r="T34" i="30"/>
  <c r="T38" i="30"/>
  <c r="T42" i="30"/>
  <c r="T46" i="30"/>
  <c r="T50" i="30"/>
  <c r="T54" i="30"/>
  <c r="T58" i="30"/>
  <c r="T62" i="30"/>
  <c r="T66" i="30"/>
  <c r="T70" i="30"/>
  <c r="T74" i="30"/>
  <c r="T78" i="30"/>
  <c r="T82" i="30"/>
  <c r="T86" i="30"/>
  <c r="T90" i="30"/>
  <c r="T94" i="30"/>
  <c r="T98" i="30"/>
  <c r="T102" i="30"/>
  <c r="T106" i="30"/>
  <c r="T110" i="30"/>
  <c r="T114" i="30"/>
  <c r="T118" i="30"/>
  <c r="T122" i="30"/>
  <c r="T126" i="30"/>
  <c r="T130" i="30"/>
  <c r="T134" i="30"/>
  <c r="T138" i="30"/>
  <c r="T142" i="30"/>
  <c r="T146" i="30"/>
  <c r="T150" i="30"/>
  <c r="T154" i="30"/>
  <c r="T158" i="30"/>
  <c r="T162" i="30"/>
  <c r="T166" i="30"/>
  <c r="T11" i="30"/>
  <c r="T19" i="30"/>
  <c r="T31" i="30"/>
  <c r="T39" i="30"/>
  <c r="T55" i="30"/>
  <c r="T67" i="30"/>
  <c r="T75" i="30"/>
  <c r="T87" i="30"/>
  <c r="T99" i="30"/>
  <c r="T111" i="30"/>
  <c r="T123" i="30"/>
  <c r="T135" i="30"/>
  <c r="T147" i="30"/>
  <c r="T159" i="30"/>
  <c r="T167" i="30"/>
  <c r="T100" i="30"/>
  <c r="T116" i="30"/>
  <c r="T132" i="30"/>
  <c r="T148" i="30"/>
  <c r="T164" i="30"/>
  <c r="T105" i="30"/>
  <c r="T129" i="30"/>
  <c r="T149" i="30"/>
  <c r="T165" i="30"/>
  <c r="U6" i="30"/>
  <c r="U10" i="30"/>
  <c r="U14" i="30"/>
  <c r="U18" i="30"/>
  <c r="U22" i="30"/>
  <c r="U26" i="30"/>
  <c r="U30" i="30"/>
  <c r="U34" i="30"/>
  <c r="U38" i="30"/>
  <c r="U42" i="30"/>
  <c r="U46" i="30"/>
  <c r="U50" i="30"/>
  <c r="U54" i="30"/>
  <c r="U58" i="30"/>
  <c r="U62" i="30"/>
  <c r="U66" i="30"/>
  <c r="U70" i="30"/>
  <c r="U74" i="30"/>
  <c r="U78" i="30"/>
  <c r="U82" i="30"/>
  <c r="U86" i="30"/>
  <c r="U90" i="30"/>
  <c r="U94" i="30"/>
  <c r="U98" i="30"/>
  <c r="U102" i="30"/>
  <c r="U106" i="30"/>
  <c r="U110" i="30"/>
  <c r="U114" i="30"/>
  <c r="U118" i="30"/>
  <c r="U122" i="30"/>
  <c r="U126" i="30"/>
  <c r="U130" i="30"/>
  <c r="U134" i="30"/>
  <c r="U138" i="30"/>
  <c r="U142" i="30"/>
  <c r="U146" i="30"/>
  <c r="U150" i="30"/>
  <c r="U154" i="30"/>
  <c r="U158" i="30"/>
  <c r="U162" i="30"/>
  <c r="U166" i="30"/>
  <c r="T15" i="30"/>
  <c r="T23" i="30"/>
  <c r="T35" i="30"/>
  <c r="T43" i="30"/>
  <c r="T51" i="30"/>
  <c r="T63" i="30"/>
  <c r="T79" i="30"/>
  <c r="T91" i="30"/>
  <c r="T103" i="30"/>
  <c r="T115" i="30"/>
  <c r="T127" i="30"/>
  <c r="T139" i="30"/>
  <c r="T155" i="30"/>
  <c r="T88" i="30"/>
  <c r="T108" i="30"/>
  <c r="T124" i="30"/>
  <c r="T140" i="30"/>
  <c r="T156" i="30"/>
  <c r="T97" i="30"/>
  <c r="T121" i="30"/>
  <c r="T145" i="30"/>
  <c r="T7" i="30"/>
  <c r="U7" i="30"/>
  <c r="U11" i="30"/>
  <c r="U15" i="30"/>
  <c r="U19" i="30"/>
  <c r="U23" i="30"/>
  <c r="U27" i="30"/>
  <c r="U31" i="30"/>
  <c r="U35" i="30"/>
  <c r="U39" i="30"/>
  <c r="U43" i="30"/>
  <c r="U47" i="30"/>
  <c r="U51" i="30"/>
  <c r="U55" i="30"/>
  <c r="U59" i="30"/>
  <c r="U63" i="30"/>
  <c r="U67" i="30"/>
  <c r="U71" i="30"/>
  <c r="U75" i="30"/>
  <c r="U79" i="30"/>
  <c r="U83" i="30"/>
  <c r="U87" i="30"/>
  <c r="U91" i="30"/>
  <c r="U95" i="30"/>
  <c r="U99" i="30"/>
  <c r="U103" i="30"/>
  <c r="U107" i="30"/>
  <c r="U111" i="30"/>
  <c r="U115" i="30"/>
  <c r="U119" i="30"/>
  <c r="U123" i="30"/>
  <c r="U127" i="30"/>
  <c r="U131" i="30"/>
  <c r="U135" i="30"/>
  <c r="U139" i="30"/>
  <c r="U143" i="30"/>
  <c r="U147" i="30"/>
  <c r="U151" i="30"/>
  <c r="U155" i="30"/>
  <c r="U159" i="30"/>
  <c r="U163" i="30"/>
  <c r="U167" i="30"/>
  <c r="T12" i="30"/>
  <c r="T16" i="30"/>
  <c r="T20" i="30"/>
  <c r="T24" i="30"/>
  <c r="T28" i="30"/>
  <c r="T32" i="30"/>
  <c r="T36" i="30"/>
  <c r="T40" i="30"/>
  <c r="T44" i="30"/>
  <c r="T48" i="30"/>
  <c r="T52" i="30"/>
  <c r="T56" i="30"/>
  <c r="T60" i="30"/>
  <c r="T64" i="30"/>
  <c r="T68" i="30"/>
  <c r="T72" i="30"/>
  <c r="T76" i="30"/>
  <c r="T80" i="30"/>
  <c r="T84" i="30"/>
  <c r="T92" i="30"/>
  <c r="T104" i="30"/>
  <c r="T120" i="30"/>
  <c r="T136" i="30"/>
  <c r="T152" i="30"/>
  <c r="U5" i="30"/>
  <c r="T109" i="30"/>
  <c r="T125" i="30"/>
  <c r="T141" i="30"/>
  <c r="T161" i="30"/>
  <c r="T8" i="30"/>
  <c r="U8" i="30"/>
  <c r="U12" i="30"/>
  <c r="U16" i="30"/>
  <c r="U20" i="30"/>
  <c r="U24" i="30"/>
  <c r="U28" i="30"/>
  <c r="U32" i="30"/>
  <c r="U36" i="30"/>
  <c r="U40" i="30"/>
  <c r="U44" i="30"/>
  <c r="U48" i="30"/>
  <c r="U52" i="30"/>
  <c r="U56" i="30"/>
  <c r="U60" i="30"/>
  <c r="U64" i="30"/>
  <c r="U68" i="30"/>
  <c r="U72" i="30"/>
  <c r="U76" i="30"/>
  <c r="U80" i="30"/>
  <c r="U84" i="30"/>
  <c r="U88" i="30"/>
  <c r="U92" i="30"/>
  <c r="U96" i="30"/>
  <c r="U100" i="30"/>
  <c r="U104" i="30"/>
  <c r="U108" i="30"/>
  <c r="U112" i="30"/>
  <c r="U116" i="30"/>
  <c r="U120" i="30"/>
  <c r="U124" i="30"/>
  <c r="U128" i="30"/>
  <c r="U132" i="30"/>
  <c r="U136" i="30"/>
  <c r="U140" i="30"/>
  <c r="U144" i="30"/>
  <c r="U148" i="30"/>
  <c r="U152" i="30"/>
  <c r="U156" i="30"/>
  <c r="U160" i="30"/>
  <c r="U164" i="30"/>
  <c r="T5" i="30"/>
  <c r="T13" i="30"/>
  <c r="T17" i="30"/>
  <c r="T21" i="30"/>
  <c r="T25" i="30"/>
  <c r="T29" i="30"/>
  <c r="T33" i="30"/>
  <c r="T37" i="30"/>
  <c r="T41" i="30"/>
  <c r="T45" i="30"/>
  <c r="T49" i="30"/>
  <c r="T53" i="30"/>
  <c r="T57" i="30"/>
  <c r="T61" i="30"/>
  <c r="T65" i="30"/>
  <c r="T69" i="30"/>
  <c r="T73" i="30"/>
  <c r="T77" i="30"/>
  <c r="T81" i="30"/>
  <c r="T85" i="30"/>
  <c r="T89" i="30"/>
  <c r="T93" i="30"/>
  <c r="T113" i="30"/>
  <c r="T133" i="30"/>
  <c r="T153" i="30"/>
  <c r="T9" i="30"/>
  <c r="U9" i="30"/>
  <c r="U13" i="30"/>
  <c r="U17" i="30"/>
  <c r="U21" i="30"/>
  <c r="U25" i="30"/>
  <c r="U29" i="30"/>
  <c r="U33" i="30"/>
  <c r="U37" i="30"/>
  <c r="U41" i="30"/>
  <c r="U45" i="30"/>
  <c r="U49" i="30"/>
  <c r="U53" i="30"/>
  <c r="U57" i="30"/>
  <c r="U61" i="30"/>
  <c r="U65" i="30"/>
  <c r="U69" i="30"/>
  <c r="U73" i="30"/>
  <c r="U77" i="30"/>
  <c r="U81" i="30"/>
  <c r="U85" i="30"/>
  <c r="U89" i="30"/>
  <c r="U93" i="30"/>
  <c r="U97" i="30"/>
  <c r="U101" i="30"/>
  <c r="U105" i="30"/>
  <c r="U109" i="30"/>
  <c r="U113" i="30"/>
  <c r="U117" i="30"/>
  <c r="U121" i="30"/>
  <c r="U125" i="30"/>
  <c r="U129" i="30"/>
  <c r="U133" i="30"/>
  <c r="U137" i="30"/>
  <c r="U141" i="30"/>
  <c r="U145" i="30"/>
  <c r="U149" i="30"/>
  <c r="U153" i="30"/>
  <c r="U157" i="30"/>
  <c r="U161" i="30"/>
  <c r="U165" i="30"/>
  <c r="T27" i="30"/>
  <c r="T47" i="30"/>
  <c r="T59" i="30"/>
  <c r="T71" i="30"/>
  <c r="T83" i="30"/>
  <c r="T95" i="30"/>
  <c r="T107" i="30"/>
  <c r="T119" i="30"/>
  <c r="T131" i="30"/>
  <c r="T143" i="30"/>
  <c r="T151" i="30"/>
  <c r="T163" i="30"/>
  <c r="T96" i="30"/>
  <c r="T112" i="30"/>
  <c r="T128" i="30"/>
  <c r="T144" i="30"/>
  <c r="T160" i="30"/>
  <c r="T101" i="30"/>
  <c r="T117" i="30"/>
  <c r="T137" i="30"/>
  <c r="T157" i="30"/>
  <c r="J47" i="37"/>
  <c r="B47" i="37"/>
  <c r="B48" i="37"/>
  <c r="A48" i="37"/>
  <c r="A47" i="37"/>
  <c r="W160" i="30"/>
  <c r="W156" i="30"/>
  <c r="W152" i="30"/>
  <c r="W148" i="30"/>
  <c r="W144" i="30"/>
  <c r="W140" i="30"/>
  <c r="W136" i="30"/>
  <c r="W132" i="30"/>
  <c r="W128" i="30"/>
  <c r="W124" i="30"/>
  <c r="W120" i="30"/>
  <c r="W116" i="30"/>
  <c r="W112" i="30"/>
  <c r="W108" i="30"/>
  <c r="W104" i="30"/>
  <c r="W100" i="30"/>
  <c r="W96" i="30"/>
  <c r="W92" i="30"/>
  <c r="W88" i="30"/>
  <c r="W84" i="30"/>
  <c r="W80" i="30"/>
  <c r="W76" i="30"/>
  <c r="W72" i="30"/>
  <c r="W68" i="30"/>
  <c r="W64" i="30"/>
  <c r="W60" i="30"/>
  <c r="W56" i="30"/>
  <c r="W52" i="30"/>
  <c r="W48" i="30"/>
  <c r="W44" i="30"/>
  <c r="W40" i="30"/>
  <c r="W36" i="30"/>
  <c r="W20" i="30"/>
  <c r="W164" i="30"/>
  <c r="W45" i="30"/>
  <c r="W33" i="30"/>
  <c r="W17" i="30"/>
  <c r="W24" i="30"/>
  <c r="W8" i="30"/>
  <c r="W167" i="30"/>
  <c r="W163" i="30"/>
  <c r="W159" i="30"/>
  <c r="W155" i="30"/>
  <c r="W151" i="30"/>
  <c r="W147" i="30"/>
  <c r="W143" i="30"/>
  <c r="W139" i="30"/>
  <c r="W135" i="30"/>
  <c r="W131" i="30"/>
  <c r="W127" i="30"/>
  <c r="W123" i="30"/>
  <c r="W119" i="30"/>
  <c r="W115" i="30"/>
  <c r="W111" i="30"/>
  <c r="W107" i="30"/>
  <c r="W103" i="30"/>
  <c r="W99" i="30"/>
  <c r="W95" i="30"/>
  <c r="W91" i="30"/>
  <c r="W87" i="30"/>
  <c r="W83" i="30"/>
  <c r="W79" i="30"/>
  <c r="W75" i="30"/>
  <c r="W71" i="30"/>
  <c r="W67" i="30"/>
  <c r="W63" i="30"/>
  <c r="W59" i="30"/>
  <c r="W55" i="30"/>
  <c r="W51" i="30"/>
  <c r="W47" i="30"/>
  <c r="W43" i="30"/>
  <c r="W39" i="30"/>
  <c r="W35" i="30"/>
  <c r="W31" i="30"/>
  <c r="W27" i="30"/>
  <c r="W23" i="30"/>
  <c r="W19" i="30"/>
  <c r="W15" i="30"/>
  <c r="W11" i="30"/>
  <c r="W7" i="30"/>
  <c r="W41" i="30"/>
  <c r="W29" i="30"/>
  <c r="W21" i="30"/>
  <c r="W13" i="30"/>
  <c r="W32" i="30"/>
  <c r="W16" i="30"/>
  <c r="W166" i="30"/>
  <c r="W162" i="30"/>
  <c r="W158" i="30"/>
  <c r="W154" i="30"/>
  <c r="W150" i="30"/>
  <c r="W146" i="30"/>
  <c r="W142" i="30"/>
  <c r="W138" i="30"/>
  <c r="W134" i="30"/>
  <c r="W130" i="30"/>
  <c r="W126" i="30"/>
  <c r="W122" i="30"/>
  <c r="W118" i="30"/>
  <c r="W114" i="30"/>
  <c r="W110" i="30"/>
  <c r="W106" i="30"/>
  <c r="W102" i="30"/>
  <c r="W98" i="30"/>
  <c r="W94" i="30"/>
  <c r="W90" i="30"/>
  <c r="W86" i="30"/>
  <c r="W82" i="30"/>
  <c r="W78" i="30"/>
  <c r="W74" i="30"/>
  <c r="W70" i="30"/>
  <c r="W66" i="30"/>
  <c r="W62" i="30"/>
  <c r="W58" i="30"/>
  <c r="W54" i="30"/>
  <c r="W50" i="30"/>
  <c r="W46" i="30"/>
  <c r="W42" i="30"/>
  <c r="W38" i="30"/>
  <c r="W34" i="30"/>
  <c r="W30" i="30"/>
  <c r="W26" i="30"/>
  <c r="W22" i="30"/>
  <c r="W18" i="30"/>
  <c r="W14" i="30"/>
  <c r="W10" i="30"/>
  <c r="W6" i="30"/>
  <c r="W149" i="30"/>
  <c r="W141" i="30"/>
  <c r="W129" i="30"/>
  <c r="W121" i="30"/>
  <c r="W113" i="30"/>
  <c r="W109" i="30"/>
  <c r="W105" i="30"/>
  <c r="W101" i="30"/>
  <c r="W97" i="30"/>
  <c r="W93" i="30"/>
  <c r="W89" i="30"/>
  <c r="W85" i="30"/>
  <c r="W81" i="30"/>
  <c r="W77" i="30"/>
  <c r="W73" i="30"/>
  <c r="W69" i="30"/>
  <c r="W65" i="30"/>
  <c r="W61" i="30"/>
  <c r="W57" i="30"/>
  <c r="W53" i="30"/>
  <c r="W49" i="30"/>
  <c r="W37" i="30"/>
  <c r="W25" i="30"/>
  <c r="W9" i="30"/>
  <c r="W28" i="30"/>
  <c r="W12" i="30"/>
  <c r="W165" i="30"/>
  <c r="W161" i="30"/>
  <c r="W157" i="30"/>
  <c r="W153" i="30"/>
  <c r="W145" i="30"/>
  <c r="W137" i="30"/>
  <c r="W133" i="30"/>
  <c r="W125" i="30"/>
  <c r="W117" i="30"/>
  <c r="X164" i="30"/>
  <c r="X160" i="30"/>
  <c r="X156" i="30"/>
  <c r="X152" i="30"/>
  <c r="X148" i="30"/>
  <c r="X144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X24" i="30"/>
  <c r="X20" i="30"/>
  <c r="X16" i="30"/>
  <c r="X12" i="30"/>
  <c r="X8" i="30"/>
  <c r="X167" i="30"/>
  <c r="X163" i="30"/>
  <c r="X159" i="30"/>
  <c r="X155" i="30"/>
  <c r="X151" i="30"/>
  <c r="X147" i="30"/>
  <c r="X143" i="30"/>
  <c r="X139" i="30"/>
  <c r="X135" i="30"/>
  <c r="X131" i="30"/>
  <c r="X127" i="30"/>
  <c r="X123" i="30"/>
  <c r="X119" i="30"/>
  <c r="X115" i="30"/>
  <c r="X111" i="30"/>
  <c r="X107" i="30"/>
  <c r="X103" i="30"/>
  <c r="X95" i="30"/>
  <c r="X91" i="30"/>
  <c r="X87" i="30"/>
  <c r="X83" i="30"/>
  <c r="X79" i="30"/>
  <c r="X75" i="30"/>
  <c r="X71" i="30"/>
  <c r="X67" i="30"/>
  <c r="X63" i="30"/>
  <c r="X59" i="30"/>
  <c r="X55" i="30"/>
  <c r="X51" i="30"/>
  <c r="X47" i="30"/>
  <c r="X43" i="30"/>
  <c r="X39" i="30"/>
  <c r="X35" i="30"/>
  <c r="X31" i="30"/>
  <c r="X27" i="30"/>
  <c r="X23" i="30"/>
  <c r="X19" i="30"/>
  <c r="X15" i="30"/>
  <c r="X11" i="30"/>
  <c r="X7" i="30"/>
  <c r="X162" i="30"/>
  <c r="X154" i="30"/>
  <c r="X146" i="30"/>
  <c r="X138" i="30"/>
  <c r="X130" i="30"/>
  <c r="X122" i="30"/>
  <c r="X114" i="30"/>
  <c r="X106" i="30"/>
  <c r="X90" i="30"/>
  <c r="X82" i="30"/>
  <c r="X74" i="30"/>
  <c r="X66" i="30"/>
  <c r="X58" i="30"/>
  <c r="X50" i="30"/>
  <c r="X42" i="30"/>
  <c r="X34" i="30"/>
  <c r="X22" i="30"/>
  <c r="X14" i="30"/>
  <c r="X6" i="30"/>
  <c r="X166" i="30"/>
  <c r="X158" i="30"/>
  <c r="X150" i="30"/>
  <c r="X142" i="30"/>
  <c r="X134" i="30"/>
  <c r="X126" i="30"/>
  <c r="X118" i="30"/>
  <c r="X110" i="30"/>
  <c r="X102" i="30"/>
  <c r="X94" i="30"/>
  <c r="X86" i="30"/>
  <c r="X78" i="30"/>
  <c r="X70" i="30"/>
  <c r="X62" i="30"/>
  <c r="X54" i="30"/>
  <c r="X46" i="30"/>
  <c r="X38" i="30"/>
  <c r="X30" i="30"/>
  <c r="X26" i="30"/>
  <c r="X18" i="30"/>
  <c r="X10" i="30"/>
  <c r="X165" i="30"/>
  <c r="X161" i="30"/>
  <c r="X157" i="30"/>
  <c r="X153" i="30"/>
  <c r="X149" i="30"/>
  <c r="X145" i="30"/>
  <c r="X141" i="30"/>
  <c r="X137" i="30"/>
  <c r="X133" i="30"/>
  <c r="X129" i="30"/>
  <c r="X125" i="30"/>
  <c r="X121" i="30"/>
  <c r="X117" i="30"/>
  <c r="X113" i="30"/>
  <c r="X109" i="30"/>
  <c r="X105" i="30"/>
  <c r="X101" i="30"/>
  <c r="X97" i="30"/>
  <c r="X93" i="30"/>
  <c r="X89" i="30"/>
  <c r="X85" i="30"/>
  <c r="X81" i="30"/>
  <c r="X77" i="30"/>
  <c r="X73" i="30"/>
  <c r="X69" i="30"/>
  <c r="X65" i="30"/>
  <c r="X61" i="30"/>
  <c r="X57" i="30"/>
  <c r="X53" i="30"/>
  <c r="X49" i="30"/>
  <c r="X45" i="30"/>
  <c r="X41" i="30"/>
  <c r="X37" i="30"/>
  <c r="X33" i="30"/>
  <c r="X29" i="30"/>
  <c r="X25" i="30"/>
  <c r="X21" i="30"/>
  <c r="X17" i="30"/>
  <c r="X13" i="30"/>
  <c r="X9" i="30"/>
  <c r="X5" i="30"/>
  <c r="A7" i="37"/>
  <c r="I12" i="40"/>
  <c r="I11" i="40"/>
  <c r="I10" i="40"/>
  <c r="I9" i="40"/>
  <c r="I8" i="40"/>
  <c r="I5" i="40"/>
  <c r="I7" i="40"/>
  <c r="I6" i="40"/>
  <c r="A53" i="37"/>
  <c r="A52" i="37"/>
  <c r="A51" i="37"/>
  <c r="A50" i="37"/>
  <c r="A49" i="37"/>
  <c r="A46" i="37"/>
  <c r="L60" i="3"/>
  <c r="L62" i="3"/>
  <c r="G26" i="3"/>
  <c r="F5" i="3"/>
  <c r="G5" i="3" s="1"/>
  <c r="F61" i="3"/>
  <c r="G61" i="3" s="1"/>
  <c r="F54" i="3"/>
  <c r="G54" i="3" s="1"/>
  <c r="G66" i="3"/>
  <c r="F16" i="3"/>
  <c r="G16" i="3" s="1"/>
  <c r="F10" i="3"/>
  <c r="G10" i="3" s="1"/>
  <c r="F20" i="3"/>
  <c r="G20" i="3" s="1"/>
  <c r="F40" i="3"/>
  <c r="G40" i="3" s="1"/>
  <c r="F35" i="3"/>
  <c r="G35" i="3" s="1"/>
  <c r="X2" i="30" l="1"/>
  <c r="W2" i="30"/>
  <c r="F50" i="3"/>
  <c r="G50" i="3" s="1"/>
  <c r="F53" i="3"/>
  <c r="G53" i="3" s="1"/>
  <c r="F74" i="3"/>
  <c r="G74" i="3" s="1"/>
  <c r="F63" i="3"/>
  <c r="G63" i="3" s="1"/>
  <c r="F34" i="3"/>
  <c r="G34" i="3" s="1"/>
  <c r="F42" i="3"/>
  <c r="G42" i="3" s="1"/>
  <c r="F21" i="3"/>
  <c r="G21" i="3" s="1"/>
  <c r="F6" i="3"/>
  <c r="G6" i="3" s="1"/>
  <c r="F22" i="3"/>
  <c r="G22" i="3" s="1"/>
  <c r="F51" i="3"/>
  <c r="G51" i="3" s="1"/>
  <c r="F19" i="3"/>
  <c r="G19" i="3" s="1"/>
  <c r="F67" i="3"/>
  <c r="G67" i="3" s="1"/>
  <c r="F72" i="3"/>
  <c r="G72" i="3" s="1"/>
  <c r="F28" i="3"/>
  <c r="G28" i="3" s="1"/>
  <c r="F68" i="3"/>
  <c r="G68" i="3" s="1"/>
  <c r="F32" i="3"/>
  <c r="G32" i="3" s="1"/>
  <c r="F18" i="3"/>
  <c r="G18" i="3" s="1"/>
  <c r="F36" i="3"/>
  <c r="G36" i="3" s="1"/>
  <c r="F45" i="3"/>
  <c r="G45" i="3" s="1"/>
  <c r="F33" i="3"/>
  <c r="G33" i="3" s="1"/>
  <c r="F31" i="3"/>
  <c r="G31" i="3" s="1"/>
  <c r="F12" i="3"/>
  <c r="G12" i="3" s="1"/>
  <c r="F52" i="3"/>
  <c r="G52" i="3" s="1"/>
  <c r="F58" i="3"/>
  <c r="G58" i="3" s="1"/>
  <c r="F65" i="3"/>
  <c r="G65" i="3" s="1"/>
  <c r="F43" i="3"/>
  <c r="G43" i="3" s="1"/>
  <c r="F47" i="3"/>
  <c r="G47" i="3" s="1"/>
  <c r="F75" i="3"/>
  <c r="G75" i="3" s="1"/>
  <c r="F37" i="3"/>
  <c r="G37" i="3" s="1"/>
  <c r="F46" i="3"/>
  <c r="G46" i="3" s="1"/>
  <c r="F7" i="3"/>
  <c r="G7" i="3" s="1"/>
  <c r="F49" i="3"/>
  <c r="G49" i="3" s="1"/>
  <c r="F17" i="3"/>
  <c r="G17" i="3" s="1"/>
  <c r="F24" i="3"/>
  <c r="G24" i="3" s="1"/>
  <c r="F59" i="3"/>
  <c r="G59" i="3" s="1"/>
  <c r="F27" i="3"/>
  <c r="G27" i="3" s="1"/>
  <c r="F55" i="3"/>
  <c r="G55" i="3" s="1"/>
  <c r="F48" i="3"/>
  <c r="G48" i="3" s="1"/>
  <c r="F64" i="3"/>
  <c r="G64" i="3" s="1"/>
  <c r="F38" i="3"/>
  <c r="G38" i="3" s="1"/>
  <c r="F15" i="3"/>
  <c r="G15" i="3" s="1"/>
  <c r="F8" i="3"/>
  <c r="G8" i="3" s="1"/>
  <c r="F11" i="3"/>
  <c r="G11" i="3" s="1"/>
  <c r="F23" i="3"/>
  <c r="G23" i="3" s="1"/>
  <c r="F30" i="3"/>
  <c r="G30" i="3" s="1"/>
  <c r="F57" i="3"/>
  <c r="G57" i="3" s="1"/>
  <c r="F69" i="3"/>
  <c r="G69" i="3" s="1"/>
  <c r="F25" i="3"/>
  <c r="G25" i="3" s="1"/>
  <c r="F71" i="3"/>
  <c r="G71" i="3" s="1"/>
  <c r="F44" i="3"/>
  <c r="G44" i="3" s="1"/>
  <c r="F56" i="3"/>
  <c r="G56" i="3" s="1"/>
  <c r="F39" i="3"/>
  <c r="G39" i="3" s="1"/>
  <c r="F41" i="3"/>
  <c r="G41" i="3" s="1"/>
  <c r="F9" i="3"/>
  <c r="G9" i="3" s="1"/>
  <c r="F14" i="3"/>
  <c r="G14" i="3" s="1"/>
  <c r="F29" i="3"/>
  <c r="G29" i="3" s="1"/>
  <c r="F13" i="3"/>
  <c r="G13" i="3" s="1"/>
  <c r="F73" i="3"/>
  <c r="G73" i="3" s="1"/>
  <c r="F70" i="3"/>
  <c r="G70" i="3" s="1"/>
  <c r="F1" i="3" l="1"/>
  <c r="L15" i="41" l="1"/>
  <c r="K15" i="41"/>
  <c r="L14" i="41"/>
  <c r="K14" i="41"/>
  <c r="L13" i="41"/>
  <c r="K13" i="41"/>
  <c r="L12" i="41"/>
  <c r="K12" i="41"/>
  <c r="L11" i="41"/>
  <c r="K11" i="41"/>
  <c r="L10" i="41"/>
  <c r="K10" i="41"/>
  <c r="L9" i="41"/>
  <c r="K9" i="41"/>
  <c r="L8" i="41"/>
  <c r="K8" i="41"/>
  <c r="D5" i="30" l="1"/>
  <c r="D94" i="30"/>
  <c r="D80" i="30"/>
  <c r="D74" i="30"/>
  <c r="A6" i="30" l="1"/>
  <c r="A10" i="30"/>
  <c r="A9" i="30"/>
  <c r="A8" i="30"/>
  <c r="A12" i="30"/>
  <c r="A7" i="30"/>
  <c r="A11" i="30"/>
  <c r="H94" i="30"/>
  <c r="H82" i="30"/>
  <c r="H80" i="30"/>
  <c r="H5" i="30"/>
  <c r="D13" i="30"/>
  <c r="D53" i="30"/>
  <c r="D66" i="30"/>
  <c r="D67" i="30"/>
  <c r="D69" i="30"/>
  <c r="D70" i="30"/>
  <c r="D71" i="30"/>
  <c r="D72" i="30"/>
  <c r="D73" i="30"/>
  <c r="D75" i="30"/>
  <c r="D76" i="30"/>
  <c r="D77" i="30"/>
  <c r="D78" i="30"/>
  <c r="D79" i="30"/>
  <c r="D81" i="30"/>
  <c r="D83" i="30"/>
  <c r="D84" i="30"/>
  <c r="D85" i="30"/>
  <c r="D86" i="30"/>
  <c r="D87" i="30"/>
  <c r="D88" i="30"/>
  <c r="D89" i="30"/>
  <c r="D90" i="30"/>
  <c r="D91" i="30"/>
  <c r="D95" i="30"/>
  <c r="D96" i="30"/>
  <c r="D92" i="30"/>
  <c r="D93" i="30"/>
  <c r="D97" i="30"/>
  <c r="D68" i="30"/>
  <c r="D82" i="30"/>
  <c r="AE97" i="30"/>
  <c r="H97" i="30" s="1"/>
  <c r="AE93" i="30"/>
  <c r="H93" i="30" s="1"/>
  <c r="AE92" i="30"/>
  <c r="H92" i="30" s="1"/>
  <c r="AE96" i="30"/>
  <c r="H96" i="30" s="1"/>
  <c r="AE95" i="30"/>
  <c r="H95" i="30" s="1"/>
  <c r="AE91" i="30"/>
  <c r="H91" i="30" s="1"/>
  <c r="AE90" i="30"/>
  <c r="H90" i="30" s="1"/>
  <c r="AE89" i="30"/>
  <c r="H89" i="30" s="1"/>
  <c r="AE88" i="30"/>
  <c r="H88" i="30" s="1"/>
  <c r="AE87" i="30"/>
  <c r="H87" i="30" s="1"/>
  <c r="AE86" i="30"/>
  <c r="H86" i="30" s="1"/>
  <c r="AE85" i="30"/>
  <c r="H85" i="30" s="1"/>
  <c r="AE84" i="30"/>
  <c r="H84" i="30" s="1"/>
  <c r="AE83" i="30"/>
  <c r="H83" i="30" s="1"/>
  <c r="AE81" i="30"/>
  <c r="H81" i="30" s="1"/>
  <c r="AE79" i="30"/>
  <c r="H79" i="30" s="1"/>
  <c r="AE78" i="30"/>
  <c r="H78" i="30" s="1"/>
  <c r="AE77" i="30"/>
  <c r="H77" i="30" s="1"/>
  <c r="AE76" i="30"/>
  <c r="H76" i="30" s="1"/>
  <c r="AE75" i="30"/>
  <c r="H75" i="30" s="1"/>
  <c r="AE73" i="30"/>
  <c r="H73" i="30" s="1"/>
  <c r="AE72" i="30"/>
  <c r="H72" i="30" s="1"/>
  <c r="AE71" i="30"/>
  <c r="H71" i="30" s="1"/>
  <c r="AE70" i="30"/>
  <c r="H70" i="30" s="1"/>
  <c r="AE69" i="30"/>
  <c r="H69" i="30" s="1"/>
  <c r="AE67" i="30"/>
  <c r="H67" i="30" s="1"/>
  <c r="AE66" i="30"/>
  <c r="H66" i="30" s="1"/>
  <c r="AE53" i="30"/>
  <c r="H53" i="30" s="1"/>
  <c r="AE13" i="30"/>
  <c r="H13" i="30" s="1"/>
  <c r="A155" i="30" l="1"/>
  <c r="A115" i="30"/>
  <c r="A147" i="30"/>
  <c r="A116" i="30"/>
  <c r="A158" i="30"/>
  <c r="A135" i="30"/>
  <c r="A117" i="30"/>
  <c r="A121" i="30"/>
  <c r="A163" i="30"/>
  <c r="A106" i="30"/>
  <c r="A124" i="30"/>
  <c r="A109" i="30"/>
  <c r="A102" i="30"/>
  <c r="A166" i="30"/>
  <c r="A143" i="30"/>
  <c r="A150" i="30"/>
  <c r="A160" i="30"/>
  <c r="A137" i="30"/>
  <c r="A122" i="30"/>
  <c r="A151" i="30"/>
  <c r="A104" i="30"/>
  <c r="A153" i="30"/>
  <c r="A113" i="30"/>
  <c r="A138" i="30"/>
  <c r="A140" i="30"/>
  <c r="A141" i="30"/>
  <c r="A118" i="30"/>
  <c r="A159" i="30"/>
  <c r="A144" i="30"/>
  <c r="A127" i="30"/>
  <c r="A154" i="30"/>
  <c r="A133" i="30"/>
  <c r="A125" i="30"/>
  <c r="A120" i="30"/>
  <c r="A123" i="30"/>
  <c r="A101" i="30"/>
  <c r="A129" i="30"/>
  <c r="A162" i="30"/>
  <c r="A148" i="30"/>
  <c r="A149" i="30"/>
  <c r="A126" i="30"/>
  <c r="A103" i="30"/>
  <c r="A167" i="30"/>
  <c r="A108" i="30"/>
  <c r="A105" i="30"/>
  <c r="A110" i="30"/>
  <c r="A136" i="30"/>
  <c r="A114" i="30"/>
  <c r="A131" i="30"/>
  <c r="A112" i="30"/>
  <c r="A145" i="30"/>
  <c r="A156" i="30"/>
  <c r="A157" i="30"/>
  <c r="A134" i="30"/>
  <c r="A111" i="30"/>
  <c r="A146" i="30"/>
  <c r="A107" i="30"/>
  <c r="A132" i="30"/>
  <c r="A152" i="30"/>
  <c r="A130" i="30"/>
  <c r="A139" i="30"/>
  <c r="A128" i="30"/>
  <c r="A161" i="30"/>
  <c r="A100" i="30"/>
  <c r="A164" i="30"/>
  <c r="A165" i="30"/>
  <c r="A142" i="30"/>
  <c r="A119" i="30"/>
  <c r="A61" i="30"/>
  <c r="A64" i="30"/>
  <c r="A54" i="30"/>
  <c r="A22" i="30"/>
  <c r="A27" i="30"/>
  <c r="A40" i="30"/>
  <c r="A45" i="30"/>
  <c r="A50" i="30"/>
  <c r="A18" i="30"/>
  <c r="A23" i="30"/>
  <c r="A36" i="30"/>
  <c r="A41" i="30"/>
  <c r="A46" i="30"/>
  <c r="A15" i="30"/>
  <c r="A19" i="30"/>
  <c r="A32" i="30"/>
  <c r="A37" i="30"/>
  <c r="A42" i="30"/>
  <c r="A47" i="30"/>
  <c r="A16" i="30"/>
  <c r="A28" i="30"/>
  <c r="A33" i="30"/>
  <c r="A38" i="30"/>
  <c r="A43" i="30"/>
  <c r="A51" i="30"/>
  <c r="A24" i="30"/>
  <c r="A29" i="30"/>
  <c r="A55" i="30"/>
  <c r="A34" i="30"/>
  <c r="A39" i="30"/>
  <c r="A52" i="30"/>
  <c r="A20" i="30"/>
  <c r="A25" i="30"/>
  <c r="A60" i="30"/>
  <c r="A30" i="30"/>
  <c r="A35" i="30"/>
  <c r="A48" i="30"/>
  <c r="A17" i="30"/>
  <c r="A21" i="30"/>
  <c r="A56" i="30"/>
  <c r="A26" i="30"/>
  <c r="A31" i="30"/>
  <c r="A44" i="30"/>
  <c r="A49" i="30"/>
  <c r="A14" i="30"/>
  <c r="A57" i="30"/>
  <c r="A62" i="30"/>
  <c r="A63" i="30"/>
  <c r="A58" i="30"/>
  <c r="A59" i="30"/>
  <c r="H2" i="30"/>
  <c r="A65" i="30"/>
  <c r="A98" i="30"/>
  <c r="A84" i="30"/>
  <c r="A79" i="30"/>
  <c r="A69" i="30"/>
  <c r="A85" i="30"/>
  <c r="A87" i="30"/>
  <c r="A77" i="30"/>
  <c r="A95" i="30"/>
  <c r="A72" i="30"/>
  <c r="A67" i="30"/>
  <c r="A93" i="30"/>
  <c r="A73" i="30"/>
  <c r="D2" i="30"/>
  <c r="A66" i="30"/>
  <c r="A80" i="30"/>
  <c r="A75" i="30"/>
  <c r="A70" i="30"/>
  <c r="A81" i="30"/>
  <c r="A74" i="30"/>
  <c r="A83" i="30"/>
  <c r="A78" i="30"/>
  <c r="A89" i="30"/>
  <c r="A53" i="30"/>
  <c r="A82" i="30"/>
  <c r="A88" i="30"/>
  <c r="A91" i="30"/>
  <c r="A86" i="30"/>
  <c r="A97" i="30"/>
  <c r="A68" i="30"/>
  <c r="A90" i="30"/>
  <c r="A96" i="30"/>
  <c r="A99" i="30"/>
  <c r="A94" i="30"/>
  <c r="A92" i="30"/>
  <c r="A76" i="30"/>
  <c r="A71" i="30"/>
  <c r="A13" i="30"/>
  <c r="M162" i="30" l="1"/>
  <c r="M154" i="30"/>
  <c r="M146" i="30"/>
  <c r="M138" i="30"/>
  <c r="M130" i="30"/>
  <c r="M122" i="30"/>
  <c r="M114" i="30"/>
  <c r="M106" i="30"/>
  <c r="M98" i="30"/>
  <c r="M90" i="30"/>
  <c r="M82" i="30"/>
  <c r="M74" i="30"/>
  <c r="M66" i="30"/>
  <c r="M58" i="30"/>
  <c r="M50" i="30"/>
  <c r="M42" i="30"/>
  <c r="M34" i="30"/>
  <c r="M26" i="30"/>
  <c r="M18" i="30"/>
  <c r="M10" i="30"/>
  <c r="M49" i="30"/>
  <c r="M25" i="30"/>
  <c r="M60" i="30"/>
  <c r="M161" i="30"/>
  <c r="M153" i="30"/>
  <c r="M145" i="30"/>
  <c r="M137" i="30"/>
  <c r="M129" i="30"/>
  <c r="M121" i="30"/>
  <c r="M113" i="30"/>
  <c r="M105" i="30"/>
  <c r="M97" i="30"/>
  <c r="M89" i="30"/>
  <c r="M81" i="30"/>
  <c r="M65" i="30"/>
  <c r="M41" i="30"/>
  <c r="M17" i="30"/>
  <c r="M76" i="30"/>
  <c r="M36" i="30"/>
  <c r="M160" i="30"/>
  <c r="M152" i="30"/>
  <c r="M144" i="30"/>
  <c r="M136" i="30"/>
  <c r="M128" i="30"/>
  <c r="M120" i="30"/>
  <c r="M112" i="30"/>
  <c r="M104" i="30"/>
  <c r="M96" i="30"/>
  <c r="M88" i="30"/>
  <c r="M80" i="30"/>
  <c r="M72" i="30"/>
  <c r="M64" i="30"/>
  <c r="M56" i="30"/>
  <c r="M48" i="30"/>
  <c r="M40" i="30"/>
  <c r="M32" i="30"/>
  <c r="M24" i="30"/>
  <c r="M16" i="30"/>
  <c r="M8" i="30"/>
  <c r="M140" i="30"/>
  <c r="M116" i="30"/>
  <c r="M92" i="30"/>
  <c r="M20" i="30"/>
  <c r="M167" i="30"/>
  <c r="M159" i="30"/>
  <c r="M151" i="30"/>
  <c r="M143" i="30"/>
  <c r="M135" i="30"/>
  <c r="M127" i="30"/>
  <c r="M119" i="30"/>
  <c r="M111" i="30"/>
  <c r="M103" i="30"/>
  <c r="M95" i="30"/>
  <c r="M87" i="30"/>
  <c r="M79" i="30"/>
  <c r="M71" i="30"/>
  <c r="M63" i="30"/>
  <c r="M55" i="30"/>
  <c r="M47" i="30"/>
  <c r="M39" i="30"/>
  <c r="M31" i="30"/>
  <c r="M23" i="30"/>
  <c r="M15" i="30"/>
  <c r="M7" i="30"/>
  <c r="M148" i="30"/>
  <c r="M132" i="30"/>
  <c r="M100" i="30"/>
  <c r="M44" i="30"/>
  <c r="M166" i="30"/>
  <c r="M158" i="30"/>
  <c r="M150" i="30"/>
  <c r="M142" i="30"/>
  <c r="M134" i="30"/>
  <c r="M126" i="30"/>
  <c r="M118" i="30"/>
  <c r="M110" i="30"/>
  <c r="M102" i="30"/>
  <c r="M94" i="30"/>
  <c r="M86" i="30"/>
  <c r="M78" i="30"/>
  <c r="M70" i="30"/>
  <c r="M62" i="30"/>
  <c r="M54" i="30"/>
  <c r="M46" i="30"/>
  <c r="M38" i="30"/>
  <c r="M30" i="30"/>
  <c r="M22" i="30"/>
  <c r="M14" i="30"/>
  <c r="M156" i="30"/>
  <c r="M108" i="30"/>
  <c r="M68" i="30"/>
  <c r="M12" i="30"/>
  <c r="M165" i="30"/>
  <c r="M157" i="30"/>
  <c r="M149" i="30"/>
  <c r="M141" i="30"/>
  <c r="M133" i="30"/>
  <c r="M125" i="30"/>
  <c r="M117" i="30"/>
  <c r="M109" i="30"/>
  <c r="M101" i="30"/>
  <c r="M93" i="30"/>
  <c r="M85" i="30"/>
  <c r="M77" i="30"/>
  <c r="M69" i="30"/>
  <c r="M61" i="30"/>
  <c r="M53" i="30"/>
  <c r="M45" i="30"/>
  <c r="M37" i="30"/>
  <c r="M29" i="30"/>
  <c r="M21" i="30"/>
  <c r="M13" i="30"/>
  <c r="M164" i="30"/>
  <c r="M124" i="30"/>
  <c r="M84" i="30"/>
  <c r="M28" i="30"/>
  <c r="M163" i="30"/>
  <c r="M155" i="30"/>
  <c r="M147" i="30"/>
  <c r="M139" i="30"/>
  <c r="M131" i="30"/>
  <c r="M123" i="30"/>
  <c r="M115" i="30"/>
  <c r="M107" i="30"/>
  <c r="M99" i="30"/>
  <c r="M91" i="30"/>
  <c r="M83" i="30"/>
  <c r="M75" i="30"/>
  <c r="M67" i="30"/>
  <c r="M59" i="30"/>
  <c r="M51" i="30"/>
  <c r="M43" i="30"/>
  <c r="M35" i="30"/>
  <c r="M27" i="30"/>
  <c r="M19" i="30"/>
  <c r="M11" i="30"/>
  <c r="M73" i="30"/>
  <c r="M57" i="30"/>
  <c r="M33" i="30"/>
  <c r="M9" i="30"/>
  <c r="M52" i="30"/>
  <c r="V165" i="30"/>
  <c r="V122" i="30"/>
  <c r="V152" i="30"/>
  <c r="V105" i="30"/>
  <c r="V111" i="30"/>
  <c r="V134" i="30"/>
  <c r="V117" i="30"/>
  <c r="V108" i="30"/>
  <c r="V131" i="30"/>
  <c r="V141" i="30"/>
  <c r="V114" i="30"/>
  <c r="V144" i="30"/>
  <c r="V167" i="30"/>
  <c r="V103" i="30"/>
  <c r="V126" i="30"/>
  <c r="V164" i="30"/>
  <c r="V149" i="30"/>
  <c r="V123" i="30"/>
  <c r="V109" i="30"/>
  <c r="V106" i="30"/>
  <c r="V136" i="30"/>
  <c r="V159" i="30"/>
  <c r="V137" i="30"/>
  <c r="V118" i="30"/>
  <c r="V156" i="30"/>
  <c r="V125" i="30"/>
  <c r="V115" i="30"/>
  <c r="V162" i="30"/>
  <c r="V153" i="30"/>
  <c r="V128" i="30"/>
  <c r="V151" i="30"/>
  <c r="V113" i="30"/>
  <c r="V110" i="30"/>
  <c r="V148" i="30"/>
  <c r="V101" i="30"/>
  <c r="V107" i="30"/>
  <c r="V154" i="30"/>
  <c r="V145" i="30"/>
  <c r="V120" i="30"/>
  <c r="V143" i="30"/>
  <c r="V166" i="30"/>
  <c r="V102" i="30"/>
  <c r="V140" i="30"/>
  <c r="V163" i="30"/>
  <c r="V146" i="30"/>
  <c r="V121" i="30"/>
  <c r="V112" i="30"/>
  <c r="V135" i="30"/>
  <c r="V158" i="30"/>
  <c r="V161" i="30"/>
  <c r="V132" i="30"/>
  <c r="V155" i="30"/>
  <c r="V138" i="30"/>
  <c r="V100" i="30"/>
  <c r="V104" i="30"/>
  <c r="V127" i="30"/>
  <c r="V150" i="30"/>
  <c r="V157" i="30"/>
  <c r="V124" i="30"/>
  <c r="V147" i="30"/>
  <c r="V130" i="30"/>
  <c r="V160" i="30"/>
  <c r="V129" i="30"/>
  <c r="V119" i="30"/>
  <c r="V142" i="30"/>
  <c r="V133" i="30"/>
  <c r="V116" i="30"/>
  <c r="V139" i="30"/>
  <c r="V96" i="30"/>
  <c r="G102" i="30"/>
  <c r="G104" i="30"/>
  <c r="G106" i="30"/>
  <c r="G108" i="30"/>
  <c r="G110" i="30"/>
  <c r="G112" i="30"/>
  <c r="G114" i="30"/>
  <c r="G116" i="30"/>
  <c r="G118" i="30"/>
  <c r="G120" i="30"/>
  <c r="G122" i="30"/>
  <c r="G124" i="30"/>
  <c r="G126" i="30"/>
  <c r="G128" i="30"/>
  <c r="G130" i="30"/>
  <c r="G132" i="30"/>
  <c r="G134" i="30"/>
  <c r="G136" i="30"/>
  <c r="G138" i="30"/>
  <c r="G140" i="30"/>
  <c r="G142" i="30"/>
  <c r="G144" i="30"/>
  <c r="G146" i="30"/>
  <c r="G148" i="30"/>
  <c r="G150" i="30"/>
  <c r="G152" i="30"/>
  <c r="G154" i="30"/>
  <c r="G156" i="30"/>
  <c r="G158" i="30"/>
  <c r="G160" i="30"/>
  <c r="G162" i="30"/>
  <c r="G164" i="30"/>
  <c r="G166" i="30"/>
  <c r="K102" i="30"/>
  <c r="K104" i="30"/>
  <c r="K106" i="30"/>
  <c r="K108" i="30"/>
  <c r="K110" i="30"/>
  <c r="K112" i="30"/>
  <c r="K114" i="30"/>
  <c r="K116" i="30"/>
  <c r="K118" i="30"/>
  <c r="K120" i="30"/>
  <c r="K122" i="30"/>
  <c r="K124" i="30"/>
  <c r="K126" i="30"/>
  <c r="K128" i="30"/>
  <c r="K130" i="30"/>
  <c r="K132" i="30"/>
  <c r="K134" i="30"/>
  <c r="K136" i="30"/>
  <c r="K138" i="30"/>
  <c r="K140" i="30"/>
  <c r="K142" i="30"/>
  <c r="K144" i="30"/>
  <c r="K146" i="30"/>
  <c r="K148" i="30"/>
  <c r="K150" i="30"/>
  <c r="K152" i="30"/>
  <c r="K154" i="30"/>
  <c r="K156" i="30"/>
  <c r="K158" i="30"/>
  <c r="K160" i="30"/>
  <c r="K162" i="30"/>
  <c r="K164" i="30"/>
  <c r="K166" i="30"/>
  <c r="L101" i="30"/>
  <c r="L102" i="30"/>
  <c r="L104" i="30"/>
  <c r="L106" i="30"/>
  <c r="L108" i="30"/>
  <c r="L110" i="30"/>
  <c r="L112" i="30"/>
  <c r="L114" i="30"/>
  <c r="L116" i="30"/>
  <c r="L118" i="30"/>
  <c r="L120" i="30"/>
  <c r="L122" i="30"/>
  <c r="L124" i="30"/>
  <c r="L126" i="30"/>
  <c r="L128" i="30"/>
  <c r="L130" i="30"/>
  <c r="L132" i="30"/>
  <c r="L134" i="30"/>
  <c r="L136" i="30"/>
  <c r="L138" i="30"/>
  <c r="L140" i="30"/>
  <c r="L142" i="30"/>
  <c r="L144" i="30"/>
  <c r="L146" i="30"/>
  <c r="L148" i="30"/>
  <c r="L150" i="30"/>
  <c r="L152" i="30"/>
  <c r="L154" i="30"/>
  <c r="L156" i="30"/>
  <c r="L158" i="30"/>
  <c r="L160" i="30"/>
  <c r="L162" i="30"/>
  <c r="L164" i="30"/>
  <c r="L166" i="30"/>
  <c r="K101" i="30"/>
  <c r="K100" i="30"/>
  <c r="G100" i="30"/>
  <c r="G101" i="30"/>
  <c r="G103" i="30"/>
  <c r="G105" i="30"/>
  <c r="G107" i="30"/>
  <c r="G109" i="30"/>
  <c r="G111" i="30"/>
  <c r="G113" i="30"/>
  <c r="G115" i="30"/>
  <c r="G117" i="30"/>
  <c r="G119" i="30"/>
  <c r="G121" i="30"/>
  <c r="G123" i="30"/>
  <c r="G125" i="30"/>
  <c r="G127" i="30"/>
  <c r="G129" i="30"/>
  <c r="G131" i="30"/>
  <c r="G133" i="30"/>
  <c r="G135" i="30"/>
  <c r="G137" i="30"/>
  <c r="G139" i="30"/>
  <c r="G141" i="30"/>
  <c r="G143" i="30"/>
  <c r="G145" i="30"/>
  <c r="G147" i="30"/>
  <c r="G149" i="30"/>
  <c r="G151" i="30"/>
  <c r="G153" i="30"/>
  <c r="G155" i="30"/>
  <c r="G157" i="30"/>
  <c r="G159" i="30"/>
  <c r="G161" i="30"/>
  <c r="G163" i="30"/>
  <c r="G165" i="30"/>
  <c r="G167" i="30"/>
  <c r="K103" i="30"/>
  <c r="K105" i="30"/>
  <c r="K107" i="30"/>
  <c r="K109" i="30"/>
  <c r="K111" i="30"/>
  <c r="K113" i="30"/>
  <c r="K115" i="30"/>
  <c r="K117" i="30"/>
  <c r="K119" i="30"/>
  <c r="K121" i="30"/>
  <c r="K123" i="30"/>
  <c r="K125" i="30"/>
  <c r="K127" i="30"/>
  <c r="K129" i="30"/>
  <c r="K131" i="30"/>
  <c r="K133" i="30"/>
  <c r="K135" i="30"/>
  <c r="K137" i="30"/>
  <c r="K139" i="30"/>
  <c r="K141" i="30"/>
  <c r="K143" i="30"/>
  <c r="K145" i="30"/>
  <c r="K147" i="30"/>
  <c r="K149" i="30"/>
  <c r="K151" i="30"/>
  <c r="K153" i="30"/>
  <c r="K155" i="30"/>
  <c r="K157" i="30"/>
  <c r="K159" i="30"/>
  <c r="K161" i="30"/>
  <c r="K163" i="30"/>
  <c r="K165" i="30"/>
  <c r="K167" i="30"/>
  <c r="L100" i="30"/>
  <c r="L103" i="30"/>
  <c r="L105" i="30"/>
  <c r="L107" i="30"/>
  <c r="L109" i="30"/>
  <c r="L111" i="30"/>
  <c r="L113" i="30"/>
  <c r="L115" i="30"/>
  <c r="L117" i="30"/>
  <c r="L119" i="30"/>
  <c r="L121" i="30"/>
  <c r="L123" i="30"/>
  <c r="L125" i="30"/>
  <c r="L127" i="30"/>
  <c r="L129" i="30"/>
  <c r="L131" i="30"/>
  <c r="L133" i="30"/>
  <c r="L135" i="30"/>
  <c r="L137" i="30"/>
  <c r="L139" i="30"/>
  <c r="L141" i="30"/>
  <c r="L143" i="30"/>
  <c r="L145" i="30"/>
  <c r="L147" i="30"/>
  <c r="L149" i="30"/>
  <c r="L151" i="30"/>
  <c r="L153" i="30"/>
  <c r="L155" i="30"/>
  <c r="L157" i="30"/>
  <c r="L159" i="30"/>
  <c r="L161" i="30"/>
  <c r="L163" i="30"/>
  <c r="L165" i="30"/>
  <c r="L167" i="30"/>
  <c r="V65" i="30"/>
  <c r="V64" i="30"/>
  <c r="V95" i="30"/>
  <c r="M6" i="30"/>
  <c r="V9" i="30"/>
  <c r="V10" i="30"/>
  <c r="V8" i="30"/>
  <c r="V12" i="30"/>
  <c r="V11" i="30"/>
  <c r="V7" i="30"/>
  <c r="V6" i="30"/>
  <c r="V16" i="30"/>
  <c r="V19" i="30"/>
  <c r="V23" i="30"/>
  <c r="V27" i="30"/>
  <c r="V31" i="30"/>
  <c r="V35" i="30"/>
  <c r="V39" i="30"/>
  <c r="V43" i="30"/>
  <c r="V47" i="30"/>
  <c r="V51" i="30"/>
  <c r="V15" i="30"/>
  <c r="V18" i="30"/>
  <c r="V22" i="30"/>
  <c r="V26" i="30"/>
  <c r="V30" i="30"/>
  <c r="V34" i="30"/>
  <c r="V38" i="30"/>
  <c r="V42" i="30"/>
  <c r="V46" i="30"/>
  <c r="V50" i="30"/>
  <c r="V14" i="30"/>
  <c r="V17" i="30"/>
  <c r="V21" i="30"/>
  <c r="V25" i="30"/>
  <c r="V29" i="30"/>
  <c r="V33" i="30"/>
  <c r="V37" i="30"/>
  <c r="V41" i="30"/>
  <c r="V45" i="30"/>
  <c r="V49" i="30"/>
  <c r="V20" i="30"/>
  <c r="V24" i="30"/>
  <c r="V28" i="30"/>
  <c r="V32" i="30"/>
  <c r="V36" i="30"/>
  <c r="V40" i="30"/>
  <c r="V44" i="30"/>
  <c r="V48" i="30"/>
  <c r="V52" i="30"/>
  <c r="V75" i="30"/>
  <c r="V61" i="30"/>
  <c r="V58" i="30"/>
  <c r="V57" i="30"/>
  <c r="V54" i="30"/>
  <c r="V56" i="30"/>
  <c r="V60" i="30"/>
  <c r="V63" i="30"/>
  <c r="V55" i="30"/>
  <c r="V59" i="30"/>
  <c r="V62" i="30"/>
  <c r="V85" i="30"/>
  <c r="V90" i="30"/>
  <c r="V82" i="30"/>
  <c r="V78" i="30"/>
  <c r="V88" i="30"/>
  <c r="V66" i="30"/>
  <c r="M5" i="30"/>
  <c r="V89" i="30"/>
  <c r="V53" i="30"/>
  <c r="V93" i="30"/>
  <c r="V67" i="30"/>
  <c r="V73" i="30"/>
  <c r="V71" i="30"/>
  <c r="V72" i="30"/>
  <c r="V91" i="30"/>
  <c r="V86" i="30"/>
  <c r="V70" i="30"/>
  <c r="V74" i="30"/>
  <c r="V79" i="30"/>
  <c r="V69" i="30"/>
  <c r="V77" i="30"/>
  <c r="V94" i="30"/>
  <c r="V76" i="30"/>
  <c r="V84" i="30"/>
  <c r="V5" i="30"/>
  <c r="V92" i="30"/>
  <c r="V87" i="30"/>
  <c r="V81" i="30"/>
  <c r="V83" i="30"/>
  <c r="V68" i="30"/>
  <c r="V80" i="30"/>
  <c r="V13" i="30"/>
  <c r="V97" i="30"/>
  <c r="V98" i="30"/>
  <c r="V99" i="30"/>
  <c r="M2" i="30" l="1"/>
  <c r="V2" i="30"/>
  <c r="K53" i="37"/>
  <c r="J53" i="37"/>
  <c r="K52" i="37"/>
  <c r="J52" i="37"/>
  <c r="K51" i="37"/>
  <c r="J51" i="37"/>
  <c r="K50" i="37"/>
  <c r="J50" i="37"/>
  <c r="K49" i="37"/>
  <c r="J49" i="37"/>
  <c r="K48" i="37"/>
  <c r="J48" i="37"/>
  <c r="K46" i="37"/>
  <c r="J46" i="37"/>
  <c r="B49" i="37"/>
  <c r="B50" i="37"/>
  <c r="B51" i="37"/>
  <c r="B52" i="37"/>
  <c r="B53" i="37"/>
  <c r="B46" i="37"/>
  <c r="U32" i="36" l="1"/>
  <c r="T32" i="36"/>
  <c r="S32" i="36"/>
  <c r="Q32" i="36"/>
  <c r="R32" i="36"/>
  <c r="Q45" i="36"/>
  <c r="Q39" i="36"/>
  <c r="S37" i="36"/>
  <c r="I46" i="36"/>
  <c r="H46" i="36"/>
  <c r="G46" i="36"/>
  <c r="F46" i="36"/>
  <c r="I32" i="36"/>
  <c r="I10" i="36"/>
  <c r="I12" i="36"/>
  <c r="I14" i="36"/>
  <c r="I16" i="36"/>
  <c r="I18" i="36"/>
  <c r="I20" i="36"/>
  <c r="I22" i="36"/>
  <c r="I24" i="36"/>
  <c r="I26" i="36"/>
  <c r="I28" i="36"/>
  <c r="I30" i="36"/>
  <c r="I34" i="36"/>
  <c r="I36" i="36"/>
  <c r="I38" i="36"/>
  <c r="I40" i="36"/>
  <c r="I42" i="36"/>
  <c r="I44" i="36"/>
  <c r="I48" i="36"/>
  <c r="I50" i="36"/>
  <c r="I52" i="36"/>
  <c r="I54" i="36"/>
  <c r="I8" i="36"/>
  <c r="F10" i="36"/>
  <c r="G10" i="36"/>
  <c r="H10" i="36"/>
  <c r="F12" i="36"/>
  <c r="G12" i="36"/>
  <c r="H12" i="36"/>
  <c r="F14" i="36"/>
  <c r="G14" i="36"/>
  <c r="H14" i="36"/>
  <c r="F16" i="36"/>
  <c r="G16" i="36"/>
  <c r="H16" i="36"/>
  <c r="F18" i="36"/>
  <c r="G18" i="36"/>
  <c r="H18" i="36"/>
  <c r="F20" i="36"/>
  <c r="G20" i="36"/>
  <c r="H20" i="36"/>
  <c r="F22" i="36"/>
  <c r="G22" i="36"/>
  <c r="H22" i="36"/>
  <c r="F24" i="36"/>
  <c r="G24" i="36"/>
  <c r="H24" i="36"/>
  <c r="F26" i="36"/>
  <c r="G26" i="36"/>
  <c r="H26" i="36"/>
  <c r="F28" i="36"/>
  <c r="G28" i="36"/>
  <c r="H28" i="36"/>
  <c r="F30" i="36"/>
  <c r="G30" i="36"/>
  <c r="H30" i="36"/>
  <c r="F32" i="36"/>
  <c r="G32" i="36"/>
  <c r="H32" i="36"/>
  <c r="F34" i="36"/>
  <c r="G34" i="36"/>
  <c r="H34" i="36"/>
  <c r="F36" i="36"/>
  <c r="G36" i="36"/>
  <c r="H36" i="36"/>
  <c r="F38" i="36"/>
  <c r="G38" i="36"/>
  <c r="H38" i="36"/>
  <c r="F40" i="36"/>
  <c r="G40" i="36"/>
  <c r="H40" i="36"/>
  <c r="F42" i="36"/>
  <c r="G42" i="36"/>
  <c r="H42" i="36"/>
  <c r="F44" i="36"/>
  <c r="G44" i="36"/>
  <c r="H44" i="36"/>
  <c r="F48" i="36"/>
  <c r="G48" i="36"/>
  <c r="H48" i="36"/>
  <c r="F50" i="36"/>
  <c r="G50" i="36"/>
  <c r="H50" i="36"/>
  <c r="F52" i="36"/>
  <c r="G52" i="36"/>
  <c r="H52" i="36"/>
  <c r="F54" i="36"/>
  <c r="G54" i="36"/>
  <c r="H54" i="36"/>
  <c r="H8" i="36"/>
  <c r="G8" i="36"/>
  <c r="F8" i="36"/>
  <c r="N7" i="37" l="1"/>
  <c r="C26" i="37"/>
  <c r="A26" i="37" s="1"/>
  <c r="M105" i="36"/>
  <c r="M104" i="36"/>
  <c r="M103" i="36"/>
  <c r="M102" i="36"/>
  <c r="M101" i="36"/>
  <c r="M100" i="36"/>
  <c r="M99" i="36"/>
  <c r="M98" i="36"/>
  <c r="M97" i="36"/>
  <c r="M96" i="36"/>
  <c r="M95" i="36"/>
  <c r="M94" i="36"/>
  <c r="M93" i="36"/>
  <c r="M92" i="36"/>
  <c r="M91" i="36"/>
  <c r="M90" i="36"/>
  <c r="M89" i="36"/>
  <c r="M88" i="36"/>
  <c r="M87" i="36"/>
  <c r="M86" i="36"/>
  <c r="M85" i="36"/>
  <c r="M84" i="36"/>
  <c r="M83" i="36"/>
  <c r="M82" i="36"/>
  <c r="M81" i="36"/>
  <c r="M80" i="36"/>
  <c r="M79" i="36"/>
  <c r="M78" i="36"/>
  <c r="M77" i="36"/>
  <c r="M76" i="36"/>
  <c r="M75" i="36"/>
  <c r="M74" i="36"/>
  <c r="M73" i="36"/>
  <c r="M72" i="36"/>
  <c r="M71" i="36"/>
  <c r="M70" i="36"/>
  <c r="M69" i="36"/>
  <c r="M68" i="36"/>
  <c r="M67" i="36"/>
  <c r="M66" i="36"/>
  <c r="M65" i="36"/>
  <c r="M64" i="36"/>
  <c r="M63" i="36"/>
  <c r="M62" i="36"/>
  <c r="M61" i="36"/>
  <c r="M60" i="36"/>
  <c r="M59" i="36"/>
  <c r="M58" i="36"/>
  <c r="M57" i="36"/>
  <c r="M56" i="36"/>
  <c r="M55" i="36"/>
  <c r="M54" i="36"/>
  <c r="M53" i="36"/>
  <c r="M52" i="36"/>
  <c r="M51" i="36"/>
  <c r="M50" i="36"/>
  <c r="M49" i="36"/>
  <c r="M48" i="36"/>
  <c r="M47" i="36"/>
  <c r="M46" i="36"/>
  <c r="M45" i="36"/>
  <c r="M44" i="36"/>
  <c r="M43" i="36"/>
  <c r="M42" i="36"/>
  <c r="M41" i="36"/>
  <c r="M40" i="36"/>
  <c r="M39" i="36"/>
  <c r="M38" i="36"/>
  <c r="M37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B9" i="36"/>
  <c r="A9" i="36" s="1"/>
  <c r="B56" i="36"/>
  <c r="A56" i="36" s="1"/>
  <c r="B57" i="36"/>
  <c r="A57" i="36" s="1"/>
  <c r="B10" i="36"/>
  <c r="A10" i="36" s="1"/>
  <c r="B11" i="36"/>
  <c r="A11" i="36" s="1"/>
  <c r="B58" i="36"/>
  <c r="A58" i="36" s="1"/>
  <c r="B59" i="36"/>
  <c r="A59" i="36" s="1"/>
  <c r="B12" i="36"/>
  <c r="A12" i="36" s="1"/>
  <c r="B13" i="36"/>
  <c r="A13" i="36" s="1"/>
  <c r="B60" i="36"/>
  <c r="A60" i="36" s="1"/>
  <c r="B61" i="36"/>
  <c r="A61" i="36" s="1"/>
  <c r="B14" i="36"/>
  <c r="A14" i="36" s="1"/>
  <c r="B15" i="36"/>
  <c r="A15" i="36" s="1"/>
  <c r="B62" i="36"/>
  <c r="A62" i="36" s="1"/>
  <c r="B63" i="36"/>
  <c r="A63" i="36" s="1"/>
  <c r="B16" i="36"/>
  <c r="A16" i="36" s="1"/>
  <c r="B17" i="36"/>
  <c r="A17" i="36" s="1"/>
  <c r="B64" i="36"/>
  <c r="A64" i="36" s="1"/>
  <c r="B65" i="36"/>
  <c r="A65" i="36" s="1"/>
  <c r="B18" i="36"/>
  <c r="A18" i="36" s="1"/>
  <c r="B19" i="36"/>
  <c r="A19" i="36" s="1"/>
  <c r="B66" i="36"/>
  <c r="A66" i="36" s="1"/>
  <c r="B67" i="36"/>
  <c r="A67" i="36" s="1"/>
  <c r="B20" i="36"/>
  <c r="A20" i="36" s="1"/>
  <c r="B21" i="36"/>
  <c r="A21" i="36" s="1"/>
  <c r="B68" i="36"/>
  <c r="A68" i="36" s="1"/>
  <c r="B69" i="36"/>
  <c r="A69" i="36" s="1"/>
  <c r="B22" i="36"/>
  <c r="A22" i="36" s="1"/>
  <c r="B23" i="36"/>
  <c r="A23" i="36" s="1"/>
  <c r="B70" i="36"/>
  <c r="A70" i="36" s="1"/>
  <c r="B71" i="36"/>
  <c r="A71" i="36" s="1"/>
  <c r="B24" i="36"/>
  <c r="A24" i="36" s="1"/>
  <c r="B25" i="36"/>
  <c r="A25" i="36" s="1"/>
  <c r="B72" i="36"/>
  <c r="A72" i="36" s="1"/>
  <c r="B73" i="36"/>
  <c r="A73" i="36" s="1"/>
  <c r="B26" i="36"/>
  <c r="A26" i="36" s="1"/>
  <c r="B27" i="36"/>
  <c r="A27" i="36" s="1"/>
  <c r="B74" i="36"/>
  <c r="A74" i="36" s="1"/>
  <c r="B75" i="36"/>
  <c r="A75" i="36" s="1"/>
  <c r="B28" i="36"/>
  <c r="A28" i="36" s="1"/>
  <c r="B29" i="36"/>
  <c r="A29" i="36" s="1"/>
  <c r="B76" i="36"/>
  <c r="A76" i="36" s="1"/>
  <c r="B77" i="36"/>
  <c r="A77" i="36" s="1"/>
  <c r="B30" i="36"/>
  <c r="A30" i="36" s="1"/>
  <c r="B31" i="36"/>
  <c r="A31" i="36" s="1"/>
  <c r="B78" i="36"/>
  <c r="A78" i="36" s="1"/>
  <c r="B79" i="36"/>
  <c r="A79" i="36" s="1"/>
  <c r="B32" i="36"/>
  <c r="A32" i="36" s="1"/>
  <c r="B33" i="36"/>
  <c r="A33" i="36" s="1"/>
  <c r="B80" i="36"/>
  <c r="A80" i="36" s="1"/>
  <c r="B81" i="36"/>
  <c r="A81" i="36" s="1"/>
  <c r="B34" i="36"/>
  <c r="A34" i="36" s="1"/>
  <c r="B35" i="36"/>
  <c r="A35" i="36" s="1"/>
  <c r="B82" i="36"/>
  <c r="A82" i="36" s="1"/>
  <c r="B83" i="36"/>
  <c r="A83" i="36" s="1"/>
  <c r="B36" i="36"/>
  <c r="A36" i="36" s="1"/>
  <c r="B37" i="36"/>
  <c r="A37" i="36" s="1"/>
  <c r="B84" i="36"/>
  <c r="A84" i="36" s="1"/>
  <c r="B85" i="36"/>
  <c r="A85" i="36" s="1"/>
  <c r="B38" i="36"/>
  <c r="A38" i="36" s="1"/>
  <c r="B39" i="36"/>
  <c r="A39" i="36" s="1"/>
  <c r="B86" i="36"/>
  <c r="A86" i="36" s="1"/>
  <c r="B87" i="36"/>
  <c r="A87" i="36" s="1"/>
  <c r="B88" i="36"/>
  <c r="A88" i="36" s="1"/>
  <c r="B89" i="36"/>
  <c r="A89" i="36" s="1"/>
  <c r="B40" i="36"/>
  <c r="A40" i="36" s="1"/>
  <c r="B41" i="36"/>
  <c r="A41" i="36" s="1"/>
  <c r="B90" i="36"/>
  <c r="A90" i="36" s="1"/>
  <c r="B91" i="36"/>
  <c r="A91" i="36" s="1"/>
  <c r="B42" i="36"/>
  <c r="A42" i="36" s="1"/>
  <c r="B43" i="36"/>
  <c r="A43" i="36" s="1"/>
  <c r="B92" i="36"/>
  <c r="A92" i="36" s="1"/>
  <c r="B93" i="36"/>
  <c r="A93" i="36" s="1"/>
  <c r="B44" i="36"/>
  <c r="A44" i="36" s="1"/>
  <c r="B45" i="36"/>
  <c r="A45" i="36" s="1"/>
  <c r="B94" i="36"/>
  <c r="A94" i="36" s="1"/>
  <c r="B95" i="36"/>
  <c r="A95" i="36" s="1"/>
  <c r="B46" i="36"/>
  <c r="A46" i="36" s="1"/>
  <c r="B47" i="36"/>
  <c r="A47" i="36" s="1"/>
  <c r="B96" i="36"/>
  <c r="A96" i="36" s="1"/>
  <c r="B97" i="36"/>
  <c r="A97" i="36" s="1"/>
  <c r="B48" i="36"/>
  <c r="A48" i="36" s="1"/>
  <c r="B49" i="36"/>
  <c r="A49" i="36" s="1"/>
  <c r="B98" i="36"/>
  <c r="A98" i="36" s="1"/>
  <c r="B99" i="36"/>
  <c r="A99" i="36" s="1"/>
  <c r="B50" i="36"/>
  <c r="A50" i="36" s="1"/>
  <c r="B51" i="36"/>
  <c r="A51" i="36" s="1"/>
  <c r="B100" i="36"/>
  <c r="A100" i="36" s="1"/>
  <c r="B101" i="36"/>
  <c r="A101" i="36" s="1"/>
  <c r="B52" i="36"/>
  <c r="A52" i="36" s="1"/>
  <c r="B53" i="36"/>
  <c r="A53" i="36" s="1"/>
  <c r="B102" i="36"/>
  <c r="A102" i="36" s="1"/>
  <c r="B103" i="36"/>
  <c r="A103" i="36" s="1"/>
  <c r="B54" i="36"/>
  <c r="A54" i="36" s="1"/>
  <c r="B55" i="36"/>
  <c r="A55" i="36" s="1"/>
  <c r="B104" i="36"/>
  <c r="A104" i="36" s="1"/>
  <c r="B105" i="36"/>
  <c r="A105" i="36" s="1"/>
  <c r="B8" i="36"/>
  <c r="A8" i="36" s="1"/>
  <c r="M8" i="36"/>
  <c r="M9" i="36"/>
  <c r="M10" i="36"/>
  <c r="M11" i="36"/>
  <c r="M12" i="36"/>
  <c r="M13" i="36"/>
  <c r="M14" i="36"/>
  <c r="M15" i="36"/>
  <c r="M16" i="36"/>
  <c r="J7" i="37"/>
  <c r="K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27" i="37"/>
  <c r="R27" i="37"/>
  <c r="Q27" i="37"/>
  <c r="P27" i="37"/>
  <c r="P31" i="37" s="1"/>
  <c r="R31" i="37" l="1"/>
  <c r="F26" i="37"/>
  <c r="N103" i="36"/>
  <c r="N18" i="36"/>
  <c r="N26" i="36"/>
  <c r="N34" i="36"/>
  <c r="N40" i="36"/>
  <c r="N48" i="36"/>
  <c r="N56" i="36"/>
  <c r="N64" i="36"/>
  <c r="N72" i="36"/>
  <c r="N80" i="36"/>
  <c r="N88" i="36"/>
  <c r="N96" i="36"/>
  <c r="N104" i="36"/>
  <c r="N47" i="36"/>
  <c r="N79" i="36"/>
  <c r="N19" i="36"/>
  <c r="N27" i="36"/>
  <c r="N35" i="36"/>
  <c r="N41" i="36"/>
  <c r="N49" i="36"/>
  <c r="N57" i="36"/>
  <c r="N65" i="36"/>
  <c r="N73" i="36"/>
  <c r="N81" i="36"/>
  <c r="N89" i="36"/>
  <c r="N97" i="36"/>
  <c r="N105" i="36"/>
  <c r="N55" i="36"/>
  <c r="N20" i="36"/>
  <c r="N28" i="36"/>
  <c r="N36" i="36"/>
  <c r="N42" i="36"/>
  <c r="N50" i="36"/>
  <c r="N58" i="36"/>
  <c r="N66" i="36"/>
  <c r="N74" i="36"/>
  <c r="N82" i="36"/>
  <c r="N90" i="36"/>
  <c r="N98" i="36"/>
  <c r="N17" i="36"/>
  <c r="N87" i="36"/>
  <c r="N21" i="36"/>
  <c r="N29" i="36"/>
  <c r="N37" i="36"/>
  <c r="N43" i="36"/>
  <c r="N51" i="36"/>
  <c r="N59" i="36"/>
  <c r="N67" i="36"/>
  <c r="N75" i="36"/>
  <c r="N83" i="36"/>
  <c r="N91" i="36"/>
  <c r="N99" i="36"/>
  <c r="N33" i="36"/>
  <c r="N71" i="36"/>
  <c r="N22" i="36"/>
  <c r="N30" i="36"/>
  <c r="N38" i="36"/>
  <c r="N44" i="36"/>
  <c r="N52" i="36"/>
  <c r="N60" i="36"/>
  <c r="N68" i="36"/>
  <c r="N76" i="36"/>
  <c r="N84" i="36"/>
  <c r="N92" i="36"/>
  <c r="N100" i="36"/>
  <c r="N95" i="36"/>
  <c r="N23" i="36"/>
  <c r="N31" i="36"/>
  <c r="N39" i="36"/>
  <c r="N45" i="36"/>
  <c r="N53" i="36"/>
  <c r="N61" i="36"/>
  <c r="N69" i="36"/>
  <c r="N77" i="36"/>
  <c r="N85" i="36"/>
  <c r="N93" i="36"/>
  <c r="N101" i="36"/>
  <c r="N25" i="36"/>
  <c r="N63" i="36"/>
  <c r="N24" i="36"/>
  <c r="N32" i="36"/>
  <c r="N46" i="36"/>
  <c r="N54" i="36"/>
  <c r="N62" i="36"/>
  <c r="N70" i="36"/>
  <c r="N78" i="36"/>
  <c r="N86" i="36"/>
  <c r="N94" i="36"/>
  <c r="N102" i="36"/>
  <c r="B26" i="37"/>
  <c r="C25" i="37" l="1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B7" i="37"/>
  <c r="C8" i="37"/>
  <c r="F9" i="37" l="1"/>
  <c r="A9" i="37"/>
  <c r="F25" i="37"/>
  <c r="A25" i="37"/>
  <c r="F10" i="37"/>
  <c r="A10" i="37"/>
  <c r="F18" i="37"/>
  <c r="A18" i="37"/>
  <c r="F24" i="37"/>
  <c r="A24" i="37"/>
  <c r="F11" i="37"/>
  <c r="A11" i="37"/>
  <c r="F20" i="37"/>
  <c r="A20" i="37"/>
  <c r="F21" i="37"/>
  <c r="A21" i="37"/>
  <c r="F16" i="37"/>
  <c r="A16" i="37"/>
  <c r="F17" i="37"/>
  <c r="A17" i="37"/>
  <c r="F19" i="37"/>
  <c r="A19" i="37"/>
  <c r="F12" i="37"/>
  <c r="A12" i="37"/>
  <c r="F13" i="37"/>
  <c r="A13" i="37"/>
  <c r="F14" i="37"/>
  <c r="A14" i="37"/>
  <c r="F22" i="37"/>
  <c r="A22" i="37"/>
  <c r="F8" i="37"/>
  <c r="A8" i="37"/>
  <c r="F15" i="37"/>
  <c r="A15" i="37"/>
  <c r="F23" i="37"/>
  <c r="A23" i="37"/>
  <c r="C39" i="37"/>
  <c r="B39" i="37" s="1"/>
  <c r="K20" i="37"/>
  <c r="J20" i="37"/>
  <c r="C32" i="37"/>
  <c r="B32" i="37" s="1"/>
  <c r="K13" i="37"/>
  <c r="J13" i="37"/>
  <c r="C33" i="37"/>
  <c r="K14" i="37"/>
  <c r="J14" i="37"/>
  <c r="C42" i="37"/>
  <c r="J23" i="37"/>
  <c r="K23" i="37"/>
  <c r="C35" i="37"/>
  <c r="B35" i="37" s="1"/>
  <c r="J16" i="37"/>
  <c r="K16" i="37"/>
  <c r="C43" i="37"/>
  <c r="A43" i="37" s="1"/>
  <c r="J24" i="37"/>
  <c r="K24" i="37"/>
  <c r="C31" i="37"/>
  <c r="K12" i="37"/>
  <c r="J12" i="37"/>
  <c r="C41" i="37"/>
  <c r="K22" i="37"/>
  <c r="J22" i="37"/>
  <c r="K9" i="37"/>
  <c r="J9" i="37"/>
  <c r="C44" i="37"/>
  <c r="J25" i="37"/>
  <c r="K25" i="37"/>
  <c r="C40" i="37"/>
  <c r="K21" i="37"/>
  <c r="J21" i="37"/>
  <c r="J8" i="37"/>
  <c r="K8" i="37"/>
  <c r="C34" i="37"/>
  <c r="J15" i="37"/>
  <c r="K15" i="37"/>
  <c r="C37" i="37"/>
  <c r="J18" i="37"/>
  <c r="K18" i="37"/>
  <c r="J17" i="37"/>
  <c r="K17" i="37"/>
  <c r="K10" i="37"/>
  <c r="J10" i="37"/>
  <c r="C30" i="37"/>
  <c r="J11" i="37"/>
  <c r="K11" i="37"/>
  <c r="C38" i="37"/>
  <c r="J19" i="37"/>
  <c r="K19" i="37"/>
  <c r="J26" i="37"/>
  <c r="K26" i="37"/>
  <c r="B18" i="37"/>
  <c r="B10" i="37"/>
  <c r="B25" i="37"/>
  <c r="B21" i="37"/>
  <c r="B17" i="37"/>
  <c r="B13" i="37"/>
  <c r="B14" i="37"/>
  <c r="B9" i="37"/>
  <c r="B24" i="37"/>
  <c r="B20" i="37"/>
  <c r="B16" i="37"/>
  <c r="B12" i="37"/>
  <c r="B8" i="37"/>
  <c r="B22" i="37"/>
  <c r="B23" i="37"/>
  <c r="B19" i="37"/>
  <c r="B15" i="37"/>
  <c r="B11" i="37"/>
  <c r="C45" i="37"/>
  <c r="C27" i="37"/>
  <c r="C29" i="37"/>
  <c r="C36" i="37"/>
  <c r="C28" i="37"/>
  <c r="F42" i="37" l="1"/>
  <c r="A42" i="37"/>
  <c r="F45" i="37"/>
  <c r="A45" i="37"/>
  <c r="A44" i="37"/>
  <c r="F31" i="37"/>
  <c r="A31" i="37"/>
  <c r="F39" i="37"/>
  <c r="A39" i="37"/>
  <c r="F34" i="37"/>
  <c r="A34" i="37"/>
  <c r="F38" i="37"/>
  <c r="A38" i="37"/>
  <c r="F33" i="37"/>
  <c r="A33" i="37"/>
  <c r="F36" i="37"/>
  <c r="A36" i="37"/>
  <c r="F29" i="37"/>
  <c r="A29" i="37"/>
  <c r="B31" i="37"/>
  <c r="F37" i="37"/>
  <c r="A37" i="37"/>
  <c r="F40" i="37"/>
  <c r="A40" i="37"/>
  <c r="F41" i="37"/>
  <c r="A41" i="37"/>
  <c r="F28" i="37"/>
  <c r="A28" i="37"/>
  <c r="F27" i="37"/>
  <c r="A27" i="37"/>
  <c r="B44" i="37"/>
  <c r="B30" i="37"/>
  <c r="A30" i="37"/>
  <c r="F35" i="37"/>
  <c r="A35" i="37"/>
  <c r="F32" i="37"/>
  <c r="A32" i="37"/>
  <c r="B33" i="37"/>
  <c r="B40" i="37"/>
  <c r="B38" i="37"/>
  <c r="B41" i="37"/>
  <c r="B34" i="37"/>
  <c r="B42" i="37"/>
  <c r="B43" i="37"/>
  <c r="F43" i="37"/>
  <c r="F30" i="37"/>
  <c r="K40" i="37"/>
  <c r="J40" i="37"/>
  <c r="J33" i="37"/>
  <c r="K33" i="37"/>
  <c r="K37" i="37"/>
  <c r="J37" i="37"/>
  <c r="J41" i="37"/>
  <c r="K41" i="37"/>
  <c r="J43" i="37"/>
  <c r="K43" i="37"/>
  <c r="J28" i="37"/>
  <c r="K28" i="37"/>
  <c r="K29" i="37"/>
  <c r="J29" i="37"/>
  <c r="J36" i="37"/>
  <c r="K36" i="37"/>
  <c r="K34" i="37"/>
  <c r="J34" i="37"/>
  <c r="J35" i="37"/>
  <c r="K35" i="37"/>
  <c r="K38" i="37"/>
  <c r="J38" i="37"/>
  <c r="J44" i="37"/>
  <c r="K44" i="37"/>
  <c r="J32" i="37"/>
  <c r="K32" i="37"/>
  <c r="K31" i="37"/>
  <c r="J31" i="37"/>
  <c r="J27" i="37"/>
  <c r="K27" i="37"/>
  <c r="L47" i="37" s="1"/>
  <c r="J42" i="37"/>
  <c r="K42" i="37"/>
  <c r="B37" i="37"/>
  <c r="K30" i="37"/>
  <c r="J30" i="37"/>
  <c r="J39" i="37"/>
  <c r="K39" i="37"/>
  <c r="J45" i="37"/>
  <c r="K45" i="37"/>
  <c r="B27" i="37"/>
  <c r="B28" i="37"/>
  <c r="B36" i="37"/>
  <c r="B29" i="37"/>
  <c r="B45" i="37"/>
  <c r="L48" i="37" l="1"/>
  <c r="L49" i="37"/>
  <c r="L53" i="37"/>
  <c r="L50" i="37"/>
  <c r="L51" i="37"/>
  <c r="L46" i="37"/>
  <c r="L52" i="37"/>
  <c r="R32" i="37"/>
  <c r="L37" i="37"/>
  <c r="L24" i="37"/>
  <c r="L32" i="37"/>
  <c r="L31" i="37"/>
  <c r="L26" i="37"/>
  <c r="L42" i="37"/>
  <c r="L20" i="37"/>
  <c r="L9" i="37"/>
  <c r="L28" i="37"/>
  <c r="L33" i="37"/>
  <c r="L15" i="37"/>
  <c r="L40" i="37"/>
  <c r="L36" i="37"/>
  <c r="L7" i="37"/>
  <c r="L23" i="37"/>
  <c r="L45" i="37"/>
  <c r="L11" i="37"/>
  <c r="L25" i="37"/>
  <c r="L19" i="37"/>
  <c r="L44" i="37"/>
  <c r="L14" i="37"/>
  <c r="L10" i="37"/>
  <c r="L27" i="37"/>
  <c r="L17" i="37"/>
  <c r="L22" i="37"/>
  <c r="L39" i="37"/>
  <c r="L18" i="37"/>
  <c r="L35" i="37"/>
  <c r="L13" i="37"/>
  <c r="L30" i="37"/>
  <c r="L8" i="37"/>
  <c r="L43" i="37"/>
  <c r="L21" i="37"/>
  <c r="L38" i="37"/>
  <c r="L16" i="37"/>
  <c r="L34" i="37"/>
  <c r="L12" i="37"/>
  <c r="L29" i="37"/>
  <c r="L41" i="37"/>
  <c r="L5" i="37" l="1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5" i="3"/>
  <c r="D5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1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8" i="41"/>
  <c r="H9" i="41"/>
  <c r="H10" i="41"/>
  <c r="H11" i="41"/>
  <c r="H12" i="41"/>
  <c r="H13" i="41"/>
  <c r="H14" i="41"/>
  <c r="H15" i="41"/>
  <c r="Q18" i="41"/>
  <c r="R18" i="41"/>
  <c r="Q19" i="41"/>
  <c r="R19" i="41"/>
  <c r="Q20" i="41"/>
  <c r="R20" i="41"/>
  <c r="Q21" i="41"/>
  <c r="R21" i="41"/>
  <c r="Q22" i="41"/>
  <c r="R22" i="41"/>
  <c r="Q23" i="41"/>
  <c r="R23" i="41"/>
  <c r="Q24" i="41"/>
  <c r="R24" i="41"/>
  <c r="R17" i="41"/>
  <c r="Q17" i="41"/>
  <c r="O5" i="3" l="1"/>
  <c r="N5" i="3"/>
  <c r="N10" i="3"/>
  <c r="O42" i="3"/>
  <c r="O68" i="3"/>
  <c r="N31" i="3"/>
  <c r="N13" i="3"/>
  <c r="O33" i="3"/>
  <c r="N49" i="3"/>
  <c r="N67" i="3"/>
  <c r="O38" i="3"/>
  <c r="O60" i="3"/>
  <c r="O18" i="3"/>
  <c r="N47" i="3"/>
  <c r="N69" i="3"/>
  <c r="N12" i="3"/>
  <c r="N32" i="3"/>
  <c r="N48" i="3"/>
  <c r="N66" i="3"/>
  <c r="O10" i="3"/>
  <c r="N50" i="3"/>
  <c r="N7" i="3"/>
  <c r="O31" i="3"/>
  <c r="O13" i="3"/>
  <c r="N33" i="3"/>
  <c r="O49" i="3"/>
  <c r="O67" i="3"/>
  <c r="N46" i="3"/>
  <c r="N74" i="3"/>
  <c r="N19" i="3"/>
  <c r="O55" i="3"/>
  <c r="N73" i="3"/>
  <c r="O12" i="3"/>
  <c r="O32" i="3"/>
  <c r="O48" i="3"/>
  <c r="O66" i="3"/>
  <c r="N22" i="3"/>
  <c r="O50" i="3"/>
  <c r="O7" i="3"/>
  <c r="O39" i="3"/>
  <c r="N17" i="3"/>
  <c r="O37" i="3"/>
  <c r="O53" i="3"/>
  <c r="N71" i="3"/>
  <c r="O46" i="3"/>
  <c r="O74" i="3"/>
  <c r="N27" i="3"/>
  <c r="N55" i="3"/>
  <c r="O73" i="3"/>
  <c r="N16" i="3"/>
  <c r="N36" i="3"/>
  <c r="N52" i="3"/>
  <c r="N70" i="3"/>
  <c r="N30" i="3"/>
  <c r="N58" i="3"/>
  <c r="N11" i="3"/>
  <c r="N39" i="3"/>
  <c r="O17" i="3"/>
  <c r="N37" i="3"/>
  <c r="N53" i="3"/>
  <c r="O71" i="3"/>
  <c r="N54" i="3"/>
  <c r="N6" i="3"/>
  <c r="O35" i="3"/>
  <c r="O59" i="3"/>
  <c r="O16" i="3"/>
  <c r="O36" i="3"/>
  <c r="O52" i="3"/>
  <c r="O70" i="3"/>
  <c r="O30" i="3"/>
  <c r="O58" i="3"/>
  <c r="O11" i="3"/>
  <c r="O51" i="3"/>
  <c r="N21" i="3"/>
  <c r="N41" i="3"/>
  <c r="N57" i="3"/>
  <c r="N62" i="3"/>
  <c r="O54" i="3"/>
  <c r="O6" i="3"/>
  <c r="N35" i="3"/>
  <c r="N59" i="3"/>
  <c r="N20" i="3"/>
  <c r="N40" i="3"/>
  <c r="N56" i="3"/>
  <c r="O75" i="3"/>
  <c r="N34" i="3"/>
  <c r="N64" i="3"/>
  <c r="N15" i="3"/>
  <c r="N51" i="3"/>
  <c r="N25" i="3"/>
  <c r="O41" i="3"/>
  <c r="O57" i="3"/>
  <c r="O62" i="3"/>
  <c r="N72" i="3"/>
  <c r="N14" i="3"/>
  <c r="N43" i="3"/>
  <c r="N65" i="3"/>
  <c r="N24" i="3"/>
  <c r="O40" i="3"/>
  <c r="O56" i="3"/>
  <c r="N75" i="3"/>
  <c r="O34" i="3"/>
  <c r="O64" i="3"/>
  <c r="O15" i="3"/>
  <c r="N9" i="3"/>
  <c r="O29" i="3"/>
  <c r="O45" i="3"/>
  <c r="O63" i="3"/>
  <c r="N26" i="3"/>
  <c r="O72" i="3"/>
  <c r="O14" i="3"/>
  <c r="O43" i="3"/>
  <c r="O65" i="3"/>
  <c r="N8" i="3"/>
  <c r="N28" i="3"/>
  <c r="N44" i="3"/>
  <c r="O61" i="3"/>
  <c r="N42" i="3"/>
  <c r="N68" i="3"/>
  <c r="N23" i="3"/>
  <c r="O9" i="3"/>
  <c r="N29" i="3"/>
  <c r="N45" i="3"/>
  <c r="N63" i="3"/>
  <c r="N38" i="3"/>
  <c r="N60" i="3"/>
  <c r="N18" i="3"/>
  <c r="O47" i="3"/>
  <c r="O69" i="3"/>
  <c r="O8" i="3"/>
  <c r="O28" i="3"/>
  <c r="O44" i="3"/>
  <c r="N61" i="3"/>
  <c r="O25" i="3"/>
  <c r="O20" i="3"/>
  <c r="O22" i="3"/>
  <c r="O24" i="3"/>
  <c r="O26" i="3"/>
  <c r="O21" i="3"/>
  <c r="O19" i="3"/>
  <c r="O23" i="3"/>
  <c r="O27" i="3"/>
  <c r="A1" i="3"/>
  <c r="L3" i="3"/>
  <c r="K66" i="42"/>
  <c r="K65" i="42"/>
  <c r="N53" i="42"/>
  <c r="N49" i="42"/>
  <c r="N22" i="42"/>
  <c r="N21" i="42"/>
  <c r="N16" i="42"/>
  <c r="L16" i="42"/>
  <c r="N14" i="42"/>
  <c r="N9" i="42"/>
  <c r="L9" i="42"/>
  <c r="B2" i="30" l="1"/>
  <c r="C2" i="30"/>
  <c r="G15" i="41"/>
  <c r="G14" i="41"/>
  <c r="G13" i="41"/>
  <c r="G12" i="41"/>
  <c r="G11" i="41"/>
  <c r="G10" i="41"/>
  <c r="G9" i="41"/>
  <c r="G8" i="41"/>
  <c r="A5" i="30" l="1"/>
  <c r="A2" i="30" s="1"/>
  <c r="A6" i="38"/>
  <c r="A3" i="38"/>
  <c r="A4" i="38" l="1"/>
  <c r="A5" i="38"/>
  <c r="N12" i="36"/>
  <c r="N9" i="36"/>
  <c r="N14" i="36"/>
  <c r="N15" i="36"/>
  <c r="N11" i="36"/>
  <c r="N10" i="36"/>
  <c r="N8" i="36"/>
  <c r="N16" i="36"/>
  <c r="N13" i="36"/>
</calcChain>
</file>

<file path=xl/sharedStrings.xml><?xml version="1.0" encoding="utf-8"?>
<sst xmlns="http://schemas.openxmlformats.org/spreadsheetml/2006/main" count="1526" uniqueCount="454">
  <si>
    <t>N</t>
  </si>
  <si>
    <t>Rgn</t>
  </si>
  <si>
    <t>Start</t>
  </si>
  <si>
    <t>End</t>
  </si>
  <si>
    <t>len</t>
  </si>
  <si>
    <t>off</t>
  </si>
  <si>
    <t>BFPipe</t>
  </si>
  <si>
    <t>BLPipe</t>
  </si>
  <si>
    <t>Name</t>
  </si>
  <si>
    <t>Multiplication factor for offshore pipeline costs</t>
  </si>
  <si>
    <t>OffshMult</t>
  </si>
  <si>
    <t>cal_c</t>
  </si>
  <si>
    <t>OSM</t>
  </si>
  <si>
    <t>")]</t>
  </si>
  <si>
    <t>= dat_o$value[which(dat_o$name == "</t>
  </si>
  <si>
    <t>Value</t>
  </si>
  <si>
    <t>Cn</t>
  </si>
  <si>
    <t>IdxStart</t>
  </si>
  <si>
    <t>IdxEnd</t>
  </si>
  <si>
    <t>BIPipe</t>
  </si>
  <si>
    <t>DiscRate</t>
  </si>
  <si>
    <t>YearStep</t>
  </si>
  <si>
    <t>low</t>
  </si>
  <si>
    <t>high</t>
  </si>
  <si>
    <t>G</t>
  </si>
  <si>
    <t>NUTS2</t>
  </si>
  <si>
    <t>Idx</t>
  </si>
  <si>
    <t>UK1</t>
  </si>
  <si>
    <t>H</t>
  </si>
  <si>
    <t>Consumption values</t>
  </si>
  <si>
    <t>Unit</t>
  </si>
  <si>
    <t>[1]</t>
  </si>
  <si>
    <t>Base transport fee</t>
  </si>
  <si>
    <t>Num years between stages</t>
  </si>
  <si>
    <t>Relative density - test value</t>
  </si>
  <si>
    <t>The lower heating value of hydrogen can be expressed as 33.33 kWh/kg or 3.00 kWh/Nm³. The higher heating value is 39.39 kWh/kg or 3.54 kWh/Nm³.</t>
  </si>
  <si>
    <r>
      <t>Under ambient conditions, </t>
    </r>
    <r>
      <rPr>
        <sz val="10"/>
        <color rgb="FF040C28"/>
        <rFont val="Arial"/>
        <family val="2"/>
      </rPr>
      <t>a cubic metre of hydrogen provides some 3 kWh</t>
    </r>
    <r>
      <rPr>
        <sz val="10"/>
        <color rgb="FF202124"/>
        <rFont val="Arial"/>
        <family val="2"/>
      </rPr>
      <t>, equivalent to 0.003 kWh per litre.</t>
    </r>
  </si>
  <si>
    <t>The lower heating value of natural gas is normally about 90% of its higher heating value.</t>
  </si>
  <si>
    <t>Gaseous fuels</t>
  </si>
  <si>
    <r>
      <t>[kg/m </t>
    </r>
    <r>
      <rPr>
        <b/>
        <vertAlign val="superscript"/>
        <sz val="8.8000000000000007"/>
        <color rgb="FF000000"/>
        <rFont val="Arial"/>
        <family val="2"/>
      </rPr>
      <t>3 </t>
    </r>
    <r>
      <rPr>
        <b/>
        <sz val="8.8000000000000007"/>
        <color rgb="FF000000"/>
        <rFont val="Arial"/>
        <family val="2"/>
      </rPr>
      <t>]</t>
    </r>
  </si>
  <si>
    <t>[kWh/kg]</t>
  </si>
  <si>
    <t>[MJ/kg]</t>
  </si>
  <si>
    <r>
      <t>[MJ/m </t>
    </r>
    <r>
      <rPr>
        <b/>
        <vertAlign val="superscript"/>
        <sz val="8.8000000000000007"/>
        <color rgb="FF000000"/>
        <rFont val="Arial"/>
        <family val="2"/>
      </rPr>
      <t>3 </t>
    </r>
    <r>
      <rPr>
        <b/>
        <sz val="8.8000000000000007"/>
        <color rgb="FF000000"/>
        <rFont val="Arial"/>
        <family val="2"/>
      </rPr>
      <t>]</t>
    </r>
  </si>
  <si>
    <t>Hydrogen</t>
  </si>
  <si>
    <t>Methane</t>
  </si>
  <si>
    <t>Natural gas (USA,avg)</t>
  </si>
  <si>
    <t>density</t>
  </si>
  <si>
    <t>HHV</t>
  </si>
  <si>
    <t>LHV</t>
  </si>
  <si>
    <t>bigM</t>
  </si>
  <si>
    <t>MC</t>
  </si>
  <si>
    <t>C</t>
  </si>
  <si>
    <t>Penalty</t>
  </si>
  <si>
    <t>Unique?</t>
  </si>
  <si>
    <t xml:space="preserve">Large enough to match capacity values. </t>
  </si>
  <si>
    <t>Real "social" discount rate, annual</t>
  </si>
  <si>
    <t>X</t>
  </si>
  <si>
    <t>F</t>
  </si>
  <si>
    <t>R</t>
  </si>
  <si>
    <t>Y</t>
  </si>
  <si>
    <t>NO1_UK1</t>
  </si>
  <si>
    <t>UK1_NO1</t>
  </si>
  <si>
    <t>lo</t>
  </si>
  <si>
    <t>TOT</t>
  </si>
  <si>
    <t>ub</t>
  </si>
  <si>
    <t>A</t>
  </si>
  <si>
    <t>bound</t>
  </si>
  <si>
    <t>EU</t>
  </si>
  <si>
    <t>lb</t>
  </si>
  <si>
    <t>I</t>
  </si>
  <si>
    <t>Vol2</t>
  </si>
  <si>
    <t>Scale</t>
  </si>
  <si>
    <t>cal_b</t>
  </si>
  <si>
    <t>cal_r</t>
  </si>
  <si>
    <t>cal_x</t>
  </si>
  <si>
    <t>Transport loss</t>
  </si>
  <si>
    <t>Offshore multiplier</t>
  </si>
  <si>
    <t>Unit investment cost</t>
  </si>
  <si>
    <t>Discount rate</t>
  </si>
  <si>
    <t>Penalty surplus / deficit</t>
  </si>
  <si>
    <t>Bidir</t>
  </si>
  <si>
    <t>Var</t>
  </si>
  <si>
    <t>Fix</t>
  </si>
  <si>
    <t>Relative volume of energy carrier</t>
  </si>
  <si>
    <t>Number of years between stages</t>
  </si>
  <si>
    <t>RepurpArc</t>
  </si>
  <si>
    <t>RepurpStor</t>
  </si>
  <si>
    <t>Arc repurposing variable cost</t>
  </si>
  <si>
    <t>Stor repurposing variable cost</t>
  </si>
  <si>
    <t>cal_l</t>
  </si>
  <si>
    <t>Node</t>
  </si>
  <si>
    <t>Calib loss</t>
  </si>
  <si>
    <t xml:space="preserve">Unit transport fee, per </t>
  </si>
  <si>
    <t>% / 100 km</t>
  </si>
  <si>
    <t>LossMax</t>
  </si>
  <si>
    <t>€/MWh/100 km</t>
  </si>
  <si>
    <t>Big M, large enough</t>
  </si>
  <si>
    <t>c_a</t>
  </si>
  <si>
    <t>c_x</t>
  </si>
  <si>
    <t>for e_a</t>
  </si>
  <si>
    <t>r</t>
  </si>
  <si>
    <t>for c_a</t>
  </si>
  <si>
    <t>c_wb</t>
  </si>
  <si>
    <t>Arc repurposing fixed cost, to this carrier</t>
  </si>
  <si>
    <t>c_r</t>
  </si>
  <si>
    <t>scale</t>
  </si>
  <si>
    <t>for c_x</t>
  </si>
  <si>
    <t>DO NOT SORT as Fuels and DeviationTypes based on NamedRanges, which get messed up when sorting</t>
  </si>
  <si>
    <t>NL1</t>
  </si>
  <si>
    <t>Operational</t>
  </si>
  <si>
    <t>DE1_NL1</t>
  </si>
  <si>
    <t>Point</t>
  </si>
  <si>
    <t>To CC</t>
  </si>
  <si>
    <t>To BZ</t>
  </si>
  <si>
    <t>FR</t>
  </si>
  <si>
    <t>Barcelona</t>
  </si>
  <si>
    <t>ES</t>
  </si>
  <si>
    <t>Spain</t>
  </si>
  <si>
    <t>Sagunto</t>
  </si>
  <si>
    <t>Cartagena</t>
  </si>
  <si>
    <t>Huelva</t>
  </si>
  <si>
    <t>Mugardos</t>
  </si>
  <si>
    <t>Bilbao</t>
  </si>
  <si>
    <t>Musel</t>
  </si>
  <si>
    <t>Sines</t>
  </si>
  <si>
    <t>PT</t>
  </si>
  <si>
    <t>Portugal</t>
  </si>
  <si>
    <t>ES11</t>
  </si>
  <si>
    <t>ES12</t>
  </si>
  <si>
    <t>ES21</t>
  </si>
  <si>
    <t>ES51</t>
  </si>
  <si>
    <t>ES52</t>
  </si>
  <si>
    <t>ES61</t>
  </si>
  <si>
    <t>ES62</t>
  </si>
  <si>
    <t>PT18</t>
  </si>
  <si>
    <t>ES111</t>
  </si>
  <si>
    <t>ES120</t>
  </si>
  <si>
    <t>ES213</t>
  </si>
  <si>
    <t>ES511</t>
  </si>
  <si>
    <t>ES523</t>
  </si>
  <si>
    <t>ES615</t>
  </si>
  <si>
    <t>ES620</t>
  </si>
  <si>
    <t>PT181</t>
  </si>
  <si>
    <t>Cost for making bidirectional - fixed</t>
  </si>
  <si>
    <t>f_ab</t>
  </si>
  <si>
    <t xml:space="preserve">Cost for making bidirectional - variable </t>
  </si>
  <si>
    <t>c_ab</t>
  </si>
  <si>
    <t>20% for test purposes</t>
  </si>
  <si>
    <r>
      <t xml:space="preserve">Fraction lost </t>
    </r>
    <r>
      <rPr>
        <sz val="11"/>
        <color rgb="FFFF0000"/>
        <rFont val="Calibri"/>
        <family val="2"/>
        <scheme val="minor"/>
      </rPr>
      <t xml:space="preserve">per </t>
    </r>
    <r>
      <rPr>
        <sz val="11"/>
        <color rgb="FFFF0000"/>
        <rFont val="Calibri (Body)"/>
      </rPr>
      <t>100</t>
    </r>
    <r>
      <rPr>
        <sz val="11"/>
        <color theme="1"/>
        <rFont val="Calibri"/>
        <family val="2"/>
        <scheme val="minor"/>
      </rPr>
      <t xml:space="preserve"> km (</t>
    </r>
    <r>
      <rPr>
        <sz val="11"/>
        <color rgb="FFFF0000"/>
        <rFont val="Calibri (Body)"/>
      </rPr>
      <t>compressor losses same for H2?, what if electrified</t>
    </r>
    <r>
      <rPr>
        <sz val="11"/>
        <color theme="1"/>
        <rFont val="Calibri"/>
        <family val="2"/>
        <scheme val="minor"/>
      </rPr>
      <t>)</t>
    </r>
  </si>
  <si>
    <t>Pipe</t>
  </si>
  <si>
    <t>Len</t>
  </si>
  <si>
    <t>Std</t>
  </si>
  <si>
    <t>Base length for cost and loss data</t>
  </si>
  <si>
    <r>
      <t>c_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b</t>
    </r>
  </si>
  <si>
    <r>
      <t>Arc repurposing fixed cost</t>
    </r>
    <r>
      <rPr>
        <sz val="11"/>
        <color rgb="FFFF0000"/>
        <rFont val="Calibri"/>
        <family val="2"/>
        <scheme val="minor"/>
      </rPr>
      <t>, to this carrier</t>
    </r>
  </si>
  <si>
    <r>
      <t>f_r(a,e,f,y)= dat_o(</t>
    </r>
    <r>
      <rPr>
        <sz val="11"/>
        <color rgb="FF007400"/>
        <rFont val="Consolas"/>
        <family val="3"/>
      </rPr>
      <t>'RepurpArc'</t>
    </r>
    <r>
      <rPr>
        <sz val="11"/>
        <color rgb="FF000000"/>
        <rFont val="Consolas"/>
        <family val="3"/>
      </rPr>
      <t>,</t>
    </r>
    <r>
      <rPr>
        <sz val="11"/>
        <color rgb="FF007400"/>
        <rFont val="Consolas"/>
        <family val="3"/>
      </rPr>
      <t>'Fix'</t>
    </r>
    <r>
      <rPr>
        <sz val="11"/>
        <color rgb="FF000000"/>
        <rFont val="Consolas"/>
        <family val="3"/>
      </rPr>
      <t>,f)</t>
    </r>
  </si>
  <si>
    <t>Scaling representative periods</t>
  </si>
  <si>
    <t>Vola2</t>
  </si>
  <si>
    <t>Vols2</t>
  </si>
  <si>
    <t>LAT</t>
  </si>
  <si>
    <t>LON</t>
  </si>
  <si>
    <t>NUTS3 Name</t>
  </si>
  <si>
    <t>DZ</t>
  </si>
  <si>
    <t>ES112</t>
  </si>
  <si>
    <t>Lugo</t>
  </si>
  <si>
    <t>ES113</t>
  </si>
  <si>
    <t>Ourense</t>
  </si>
  <si>
    <t>ES114</t>
  </si>
  <si>
    <t>Pontevedra</t>
  </si>
  <si>
    <t>Asturias</t>
  </si>
  <si>
    <t>ES130</t>
  </si>
  <si>
    <t>ES13</t>
  </si>
  <si>
    <t>Cantabria</t>
  </si>
  <si>
    <t>ES220</t>
  </si>
  <si>
    <t>ES212</t>
  </si>
  <si>
    <t>Gipuzkoa</t>
  </si>
  <si>
    <t>ES230</t>
  </si>
  <si>
    <t>ES22</t>
  </si>
  <si>
    <t>Navarra</t>
  </si>
  <si>
    <t>ES23</t>
  </si>
  <si>
    <t>La Rioja</t>
  </si>
  <si>
    <t>ES241</t>
  </si>
  <si>
    <t>ES24</t>
  </si>
  <si>
    <t>Huesca</t>
  </si>
  <si>
    <t>ES242</t>
  </si>
  <si>
    <t>Teruel</t>
  </si>
  <si>
    <t>ES243</t>
  </si>
  <si>
    <t>Zaragoza</t>
  </si>
  <si>
    <t>ES300</t>
  </si>
  <si>
    <t>ES30</t>
  </si>
  <si>
    <t>Madrid</t>
  </si>
  <si>
    <t>ES411</t>
  </si>
  <si>
    <t>ES41</t>
  </si>
  <si>
    <t>ES412</t>
  </si>
  <si>
    <t>Burgos</t>
  </si>
  <si>
    <t>ES413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</si>
  <si>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</si>
  <si>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</si>
  <si>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</si>
  <si>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</si>
  <si>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</si>
  <si>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</si>
  <si>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</si>
  <si>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</si>
  <si>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</si>
  <si>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</si>
  <si>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</si>
  <si>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</si>
  <si>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ES421</t>
  </si>
  <si>
    <t>ES42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</si>
  <si>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</si>
  <si>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</si>
  <si>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</si>
  <si>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</si>
  <si>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</si>
  <si>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</si>
  <si>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</si>
  <si>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</si>
  <si>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</si>
  <si>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ES431</t>
  </si>
  <si>
    <t>ES43</t>
  </si>
  <si>
    <t>Badajoz</t>
  </si>
  <si>
    <t>ES432</t>
  </si>
  <si>
    <t>ES512</t>
  </si>
  <si>
    <t>Girona</t>
  </si>
  <si>
    <t>ES513</t>
  </si>
  <si>
    <t>Lleida</t>
  </si>
  <si>
    <t>ES514</t>
  </si>
  <si>
    <t>Tarragona</t>
  </si>
  <si>
    <t>ES521</t>
  </si>
  <si>
    <t>ES522</t>
  </si>
  <si>
    <t>ES531</t>
  </si>
  <si>
    <t>ES53</t>
  </si>
  <si>
    <t>Eivissa y Formentera</t>
  </si>
  <si>
    <t>ES532</t>
  </si>
  <si>
    <t>Mallorca</t>
  </si>
  <si>
    <t>ES533</t>
  </si>
  <si>
    <t>Menorca</t>
  </si>
  <si>
    <t>ES611</t>
  </si>
  <si>
    <t>ES612</t>
  </si>
  <si>
    <t>ES613</t>
  </si>
  <si>
    <t>ES614</t>
  </si>
  <si>
    <t>Granada</t>
  </si>
  <si>
    <t>ES616</t>
  </si>
  <si>
    <t>ES617</t>
  </si>
  <si>
    <t>ES618</t>
  </si>
  <si>
    <t>Sevilla</t>
  </si>
  <si>
    <t>Murcia</t>
  </si>
  <si>
    <t>ES630</t>
  </si>
  <si>
    <t>ES63</t>
  </si>
  <si>
    <t>Ceuta</t>
  </si>
  <si>
    <t>FRI1</t>
  </si>
  <si>
    <t>FRI15</t>
  </si>
  <si>
    <t>FRJ1</t>
  </si>
  <si>
    <t>FRJ15</t>
  </si>
  <si>
    <t>Pyrénées-Orientales</t>
  </si>
  <si>
    <t>FRJ21</t>
  </si>
  <si>
    <t>FRJ2</t>
  </si>
  <si>
    <t>Ariège</t>
  </si>
  <si>
    <t>FRJ23</t>
  </si>
  <si>
    <t>Haute-Garonne</t>
  </si>
  <si>
    <t>FRJ24</t>
  </si>
  <si>
    <t>FRJ26</t>
  </si>
  <si>
    <t>MAR</t>
  </si>
  <si>
    <t>MA</t>
  </si>
  <si>
    <t>Morocco</t>
  </si>
  <si>
    <t>PT111</t>
  </si>
  <si>
    <t>PT11</t>
  </si>
  <si>
    <t>Alto Minho</t>
  </si>
  <si>
    <t>PT112</t>
  </si>
  <si>
    <t>PT11A</t>
  </si>
  <si>
    <t>PT11B</t>
  </si>
  <si>
    <t>PT150</t>
  </si>
  <si>
    <t>PT15</t>
  </si>
  <si>
    <t>Algarve</t>
  </si>
  <si>
    <t>PT16B</t>
  </si>
  <si>
    <t>PT16</t>
  </si>
  <si>
    <t>Oeste</t>
  </si>
  <si>
    <t>PT16E</t>
  </si>
  <si>
    <t>PT16F</t>
  </si>
  <si>
    <t>PT16I</t>
  </si>
  <si>
    <t>PT186</t>
  </si>
  <si>
    <t>Alentejo Litoral</t>
  </si>
  <si>
    <t>PT185</t>
  </si>
  <si>
    <t>Alto Alentejo</t>
  </si>
  <si>
    <t>PT187</t>
  </si>
  <si>
    <t>Alentejo Central</t>
  </si>
  <si>
    <t>DZ000</t>
  </si>
  <si>
    <t>MA000</t>
  </si>
  <si>
    <t>AFR</t>
  </si>
  <si>
    <t>Algeria</t>
  </si>
  <si>
    <t>Hourly</t>
  </si>
  <si>
    <t>Cap</t>
  </si>
  <si>
    <t>(GWh/d)</t>
  </si>
  <si>
    <t>rate</t>
  </si>
  <si>
    <t>Row Labels</t>
  </si>
  <si>
    <t>Grand Total</t>
  </si>
  <si>
    <t>MWh/h</t>
  </si>
  <si>
    <t>Lacq Hydrogen</t>
  </si>
  <si>
    <t>Medgaz 10.5 bcm</t>
  </si>
  <si>
    <t>A Coruña</t>
  </si>
  <si>
    <t>Ávila</t>
  </si>
  <si>
    <t>León</t>
  </si>
  <si>
    <t>Cáceres</t>
  </si>
  <si>
    <t>Alicante/Alacant</t>
  </si>
  <si>
    <t>Castellón/Castelló</t>
  </si>
  <si>
    <t>Valencia/València</t>
  </si>
  <si>
    <t>Almería</t>
  </si>
  <si>
    <t>Cádiz</t>
  </si>
  <si>
    <t>Córdoba</t>
  </si>
  <si>
    <t>Jaén</t>
  </si>
  <si>
    <t>Málaga</t>
  </si>
  <si>
    <t>Pyrénées-Atlantiques</t>
  </si>
  <si>
    <t>Hautes-Pyrénées</t>
  </si>
  <si>
    <t>Cávado</t>
  </si>
  <si>
    <t>Área Metropolitana do Porto</t>
  </si>
  <si>
    <t>Alto Tâmega</t>
  </si>
  <si>
    <t>Região de Coimbra</t>
  </si>
  <si>
    <t>Região de Leiria</t>
  </si>
  <si>
    <t>Médio Tejo</t>
  </si>
  <si>
    <t>Lezíria do Tejo</t>
  </si>
  <si>
    <t>GWh/h</t>
  </si>
  <si>
    <t>GW</t>
  </si>
  <si>
    <t>Other sectors</t>
  </si>
  <si>
    <t>Power</t>
  </si>
  <si>
    <t>MAX</t>
  </si>
  <si>
    <t>MEAN</t>
  </si>
  <si>
    <t>MED</t>
  </si>
  <si>
    <t>MIN</t>
  </si>
  <si>
    <t>PT17</t>
  </si>
  <si>
    <t>Winter</t>
  </si>
  <si>
    <t>Summer</t>
  </si>
  <si>
    <t>Shoulder</t>
  </si>
  <si>
    <t>Capacity Spain-Morocco 1.2 GW</t>
  </si>
  <si>
    <t>In total, Spain sent over 868 gigawatt hours (GWh) of gas to Morocco in January 2024, </t>
  </si>
  <si>
    <t>2022: June 29 (Reuters) - Natural gas has started flowing from Spain towards Morocco through a pipeline that stopped flowing in November a</t>
  </si>
  <si>
    <t>average</t>
  </si>
  <si>
    <t>868 Gwh/d</t>
  </si>
  <si>
    <t>That is essentially max capacity</t>
  </si>
  <si>
    <t xml:space="preserve">Sep 1, 2023 — Pipeline flows from Spain to Morocco peaked at 960 GWh last month, up from 839 GWh in July. </t>
  </si>
  <si>
    <t>Morocco to cut energy ties with Spain and build regasification plants</t>
  </si>
  <si>
    <t>Now, Morocco will reportedly build its own energy infrastructure, including three LNG regasification plants, storage tanks, and pipelin</t>
  </si>
  <si>
    <t xml:space="preserve">(Statistia) Natural gas export volume in Spain 2023, by destination country. </t>
  </si>
  <si>
    <t>In 2023, Spain exported over 38.2 terawatt-hours worth of natural gas to neighboring country France.</t>
  </si>
  <si>
    <t>This was followed by Morocco – where exports amounted to 9.5 terawatt-hours</t>
  </si>
  <si>
    <t>average over the year!</t>
  </si>
  <si>
    <t>Rather do the manipulation in GAMS</t>
  </si>
  <si>
    <t>Max is in the summer!</t>
  </si>
  <si>
    <t>Cap (GCV) (GWh/d)</t>
  </si>
  <si>
    <t>Cap (NCV) (GWh/h)</t>
  </si>
  <si>
    <t>TRF</t>
  </si>
  <si>
    <t>Maghreb–Europe</t>
  </si>
  <si>
    <t>Medgaz</t>
  </si>
  <si>
    <t>NUTS3_out</t>
  </si>
  <si>
    <t>NUTS3_in</t>
  </si>
  <si>
    <t>booked_against_dir</t>
  </si>
  <si>
    <t>booked_with_dir</t>
  </si>
  <si>
    <t>diameter_mm</t>
  </si>
  <si>
    <t>est_uniDirection_perc</t>
  </si>
  <si>
    <t>is_bothDirection</t>
  </si>
  <si>
    <t>length_km</t>
  </si>
  <si>
    <t>max_cap_M_m3_per_d</t>
  </si>
  <si>
    <t>ES211</t>
  </si>
  <si>
    <t>bidir</t>
  </si>
  <si>
    <t>Calib cost bidir</t>
  </si>
  <si>
    <t>Is bidir</t>
  </si>
  <si>
    <t>cap</t>
  </si>
  <si>
    <t>offshre</t>
  </si>
  <si>
    <t>Calib invest cost</t>
  </si>
  <si>
    <t>Calib repurp cost</t>
  </si>
  <si>
    <t>opp</t>
  </si>
  <si>
    <t>Work</t>
  </si>
  <si>
    <t>Inj</t>
  </si>
  <si>
    <t>Extr</t>
  </si>
  <si>
    <t>Izaute</t>
  </si>
  <si>
    <t>Aquifer</t>
  </si>
  <si>
    <t>FRI13</t>
  </si>
  <si>
    <t>Lussagnet</t>
  </si>
  <si>
    <t>Carrico</t>
  </si>
  <si>
    <t>Salt Cavern</t>
  </si>
  <si>
    <t>Gaviota</t>
  </si>
  <si>
    <t>Depleted Field</t>
  </si>
  <si>
    <t>Marismas</t>
  </si>
  <si>
    <t>Serrablo</t>
  </si>
  <si>
    <t>Yela</t>
  </si>
  <si>
    <t>Pinasses</t>
  </si>
  <si>
    <t>W</t>
  </si>
  <si>
    <t>"North of Barcelona"</t>
  </si>
  <si>
    <t>GWh</t>
  </si>
  <si>
    <t>NUTS3</t>
  </si>
  <si>
    <t>May have multiple regasifiers in a NUTS region</t>
  </si>
  <si>
    <t>Minimum</t>
  </si>
  <si>
    <t>H2-ready</t>
  </si>
  <si>
    <t>Year</t>
  </si>
  <si>
    <t>Mass balance supply shortage</t>
  </si>
  <si>
    <t>per project</t>
  </si>
  <si>
    <t>Base Investment cost "Consider num representative day per year"</t>
  </si>
  <si>
    <t>kilometer</t>
  </si>
  <si>
    <t>A pipe of 2500 km would have ~5% loss</t>
  </si>
  <si>
    <t>Exists?</t>
  </si>
  <si>
    <t>MA00</t>
  </si>
  <si>
    <t>Gas cons share in NUTS2 region in 2020</t>
  </si>
  <si>
    <t>Rotterdam</t>
  </si>
  <si>
    <t>NL33C</t>
  </si>
  <si>
    <t>FRL04</t>
  </si>
  <si>
    <t>Fos - Marseille</t>
  </si>
  <si>
    <t>Not used at the moment</t>
  </si>
  <si>
    <t>NUTS3 shares of G consumption in NUTS2 regions in the NodesData</t>
  </si>
  <si>
    <t>Arc</t>
  </si>
  <si>
    <t>Sines-Rotterdam</t>
  </si>
  <si>
    <t>Barcelona-Marseille</t>
  </si>
  <si>
    <t>"Rotterdam"</t>
  </si>
  <si>
    <t>"Marseille"</t>
  </si>
  <si>
    <t>Do the manipulation to create scenarios in GAMS</t>
  </si>
  <si>
    <t>Reversable?</t>
  </si>
  <si>
    <t>Rev</t>
  </si>
  <si>
    <t>total length (km)</t>
  </si>
  <si>
    <t>off-shore (km)</t>
  </si>
  <si>
    <t>Calib oper tariff</t>
  </si>
  <si>
    <t>Not using years at the moment</t>
  </si>
  <si>
    <t>POW</t>
  </si>
  <si>
    <t>How is H compression powered?</t>
  </si>
  <si>
    <t>Base transport fee; tons of CO2</t>
  </si>
  <si>
    <t>€/GWh/100km/yr</t>
  </si>
  <si>
    <t>TO ADD: storage loss rate</t>
  </si>
  <si>
    <t>ZMD</t>
  </si>
  <si>
    <t>Blending costs</t>
  </si>
  <si>
    <t>c_bl</t>
  </si>
  <si>
    <t>Blend</t>
  </si>
  <si>
    <t>BlendCost</t>
  </si>
  <si>
    <t>Blending upper limit</t>
  </si>
  <si>
    <t>BlendLim</t>
  </si>
  <si>
    <t>LB</t>
  </si>
  <si>
    <t>Fuel</t>
  </si>
  <si>
    <t>Gibraltar = UK!</t>
  </si>
  <si>
    <t>Hydrogen projects</t>
  </si>
  <si>
    <t>ES611 incoming DZA, but no outgoing - have added some arcs</t>
  </si>
  <si>
    <t>Sum dmd shares</t>
  </si>
  <si>
    <t>Comment</t>
  </si>
  <si>
    <t>Only supply to ES512</t>
  </si>
  <si>
    <t>Out Conn?</t>
  </si>
  <si>
    <t>In Conn?</t>
  </si>
  <si>
    <t>ZD2</t>
  </si>
  <si>
    <t>NUTS2 level; this is hard-coded in the objective function so keep consistent</t>
  </si>
  <si>
    <t>Remove - no supply to Spain intended</t>
  </si>
  <si>
    <t>€</t>
  </si>
  <si>
    <t xml:space="preserve"> GWh</t>
  </si>
  <si>
    <t>%/2500 km</t>
  </si>
  <si>
    <t>€/GWh</t>
  </si>
  <si>
    <t>€ per 100 km per GWh</t>
  </si>
  <si>
    <t xml:space="preserve"> € per Gwh </t>
  </si>
  <si>
    <t>%</t>
  </si>
  <si>
    <t>Gw</t>
  </si>
  <si>
    <t>Relative density - test value -Varies by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</si>
</sst>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"/>
    <numFmt numFmtId="166" formatCode="0.000"/>
    <numFmt numFmtId="167" formatCode="0.0000"/>
    <numFmt numFmtId="168" formatCode="0.0%"/>
    <numFmt numFmtId="169" formatCode="#,##0.0"/>
    <numFmt numFmtId="170" formatCode="#,##0.000"/>
    <numFmt numFmtId="171" formatCode="0E+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vertAlign val="superscript"/>
      <sz val="8.8000000000000007"/>
      <color rgb="FF000000"/>
      <name val="Arial"/>
      <family val="2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FFFFFF"/>
      <name val="Calibri"/>
      <family val="2"/>
    </font>
    <font>
      <sz val="10"/>
      <color rgb="FF1F4484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onsolas"/>
      <family val="3"/>
    </font>
    <font>
      <sz val="11"/>
      <color rgb="FF007400"/>
      <name val="Consolas"/>
      <family val="3"/>
    </font>
    <font>
      <sz val="11"/>
      <color rgb="FF00B050"/>
      <name val="Calibri"/>
      <family val="2"/>
      <scheme val="minor"/>
    </font>
    <font>
      <sz val="10"/>
      <color theme="1"/>
      <name val="Corbel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1F448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5" fillId="0" borderId="0"/>
    <xf numFmtId="0" fontId="2" fillId="0" borderId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2" fillId="5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9" fillId="0" borderId="0"/>
    <xf numFmtId="0" fontId="1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2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/>
    <xf numFmtId="0" fontId="17" fillId="0" borderId="0" xfId="0" applyFont="1"/>
    <xf numFmtId="0" fontId="4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left"/>
    </xf>
    <xf numFmtId="11" fontId="0" fillId="7" borderId="0" xfId="0" applyNumberFormat="1" applyFill="1" applyAlignment="1">
      <alignment horizontal="center"/>
    </xf>
    <xf numFmtId="0" fontId="20" fillId="8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vertical="center"/>
    </xf>
    <xf numFmtId="0" fontId="22" fillId="9" borderId="9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22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0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167" fontId="17" fillId="0" borderId="0" xfId="0" applyNumberFormat="1" applyFont="1" applyAlignment="1">
      <alignment horizontal="left"/>
    </xf>
    <xf numFmtId="0" fontId="23" fillId="0" borderId="0" xfId="0" applyFont="1" applyAlignment="1">
      <alignment vertic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 vertical="top" wrapText="1"/>
    </xf>
    <xf numFmtId="0" fontId="0" fillId="12" borderId="0" xfId="0" applyFill="1" applyAlignment="1">
      <alignment horizontal="center"/>
    </xf>
    <xf numFmtId="0" fontId="0" fillId="12" borderId="0" xfId="0" applyFill="1"/>
    <xf numFmtId="11" fontId="0" fillId="12" borderId="0" xfId="0" applyNumberFormat="1" applyFill="1"/>
    <xf numFmtId="0" fontId="25" fillId="0" borderId="0" xfId="0" applyFont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0" fontId="4" fillId="13" borderId="10" xfId="0" applyFont="1" applyFill="1" applyBorder="1"/>
    <xf numFmtId="0" fontId="0" fillId="0" borderId="0" xfId="0" applyAlignment="1">
      <alignment horizontal="right"/>
    </xf>
    <xf numFmtId="0" fontId="0" fillId="11" borderId="0" xfId="0" applyFill="1" applyAlignment="1">
      <alignment horizontal="left"/>
    </xf>
    <xf numFmtId="0" fontId="0" fillId="4" borderId="0" xfId="0" applyFill="1" applyAlignment="1">
      <alignment horizontal="left"/>
    </xf>
    <xf numFmtId="165" fontId="0" fillId="11" borderId="0" xfId="0" applyNumberFormat="1" applyFill="1"/>
    <xf numFmtId="0" fontId="19" fillId="14" borderId="0" xfId="0" applyFont="1" applyFill="1" applyAlignment="1">
      <alignment horizontal="center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top" wrapText="1"/>
    </xf>
    <xf numFmtId="0" fontId="26" fillId="14" borderId="11" xfId="0" applyFont="1" applyFill="1" applyBorder="1" applyAlignment="1">
      <alignment vertical="center"/>
    </xf>
    <xf numFmtId="0" fontId="19" fillId="0" borderId="0" xfId="0" applyFont="1" applyAlignment="1">
      <alignment horizontal="left" vertical="top"/>
    </xf>
    <xf numFmtId="0" fontId="19" fillId="11" borderId="0" xfId="0" applyFont="1" applyFill="1"/>
    <xf numFmtId="165" fontId="0" fillId="3" borderId="0" xfId="0" applyNumberFormat="1" applyFill="1"/>
    <xf numFmtId="165" fontId="4" fillId="3" borderId="12" xfId="0" applyNumberFormat="1" applyFont="1" applyFill="1" applyBorder="1"/>
    <xf numFmtId="165" fontId="4" fillId="0" borderId="13" xfId="0" applyNumberFormat="1" applyFont="1" applyBorder="1"/>
    <xf numFmtId="0" fontId="27" fillId="0" borderId="0" xfId="0" applyFont="1" applyAlignment="1">
      <alignment horizontal="left"/>
    </xf>
    <xf numFmtId="166" fontId="0" fillId="4" borderId="0" xfId="0" applyNumberFormat="1" applyFill="1" applyAlignment="1">
      <alignment horizontal="right"/>
    </xf>
    <xf numFmtId="166" fontId="0" fillId="14" borderId="0" xfId="0" applyNumberFormat="1" applyFill="1" applyAlignment="1">
      <alignment horizontal="right"/>
    </xf>
    <xf numFmtId="0" fontId="19" fillId="3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4" fillId="7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0" fontId="19" fillId="17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/>
    <xf numFmtId="165" fontId="0" fillId="3" borderId="0" xfId="0" applyNumberFormat="1" applyFill="1" applyAlignment="1">
      <alignment horizontal="center"/>
    </xf>
    <xf numFmtId="0" fontId="17" fillId="19" borderId="0" xfId="0" applyFont="1" applyFill="1"/>
    <xf numFmtId="0" fontId="31" fillId="18" borderId="0" xfId="0" applyFont="1" applyFill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2" borderId="0" xfId="0" applyFont="1" applyFill="1" applyAlignment="1">
      <alignment vertical="top" wrapText="1"/>
    </xf>
    <xf numFmtId="0" fontId="33" fillId="2" borderId="0" xfId="0" applyFont="1" applyFill="1" applyAlignment="1">
      <alignment horizontal="center" vertical="top" wrapText="1"/>
    </xf>
    <xf numFmtId="0" fontId="33" fillId="2" borderId="0" xfId="0" quotePrefix="1" applyFont="1" applyFill="1" applyAlignment="1">
      <alignment horizontal="center" vertical="top" wrapText="1"/>
    </xf>
    <xf numFmtId="0" fontId="33" fillId="2" borderId="0" xfId="0" quotePrefix="1" applyFont="1" applyFill="1" applyAlignment="1">
      <alignment vertical="top" wrapText="1"/>
    </xf>
    <xf numFmtId="2" fontId="30" fillId="0" borderId="0" xfId="0" applyNumberFormat="1" applyFont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17" fillId="3" borderId="0" xfId="0" applyFont="1" applyFill="1"/>
    <xf numFmtId="2" fontId="29" fillId="10" borderId="0" xfId="0" applyNumberFormat="1" applyFont="1" applyFill="1" applyAlignment="1">
      <alignment horizontal="center" vertical="center"/>
    </xf>
    <xf numFmtId="0" fontId="17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2" fontId="29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5" fontId="17" fillId="0" borderId="0" xfId="0" applyNumberFormat="1" applyFont="1"/>
    <xf numFmtId="165" fontId="17" fillId="3" borderId="0" xfId="0" applyNumberFormat="1" applyFont="1" applyFill="1"/>
    <xf numFmtId="0" fontId="34" fillId="7" borderId="0" xfId="0" applyFont="1" applyFill="1" applyAlignment="1">
      <alignment horizontal="center" vertical="top" wrapText="1"/>
    </xf>
    <xf numFmtId="1" fontId="34" fillId="7" borderId="0" xfId="0" applyNumberFormat="1" applyFont="1" applyFill="1" applyAlignment="1">
      <alignment horizontal="center" vertical="top"/>
    </xf>
    <xf numFmtId="0" fontId="35" fillId="10" borderId="0" xfId="0" applyFont="1" applyFill="1" applyAlignment="1">
      <alignment horizontal="center" vertical="center"/>
    </xf>
    <xf numFmtId="0" fontId="36" fillId="20" borderId="14" xfId="0" applyFont="1" applyFill="1" applyBorder="1" applyAlignment="1">
      <alignment horizontal="center" vertical="center"/>
    </xf>
    <xf numFmtId="0" fontId="36" fillId="20" borderId="15" xfId="0" applyFont="1" applyFill="1" applyBorder="1" applyAlignment="1">
      <alignment horizontal="center" vertical="center"/>
    </xf>
    <xf numFmtId="0" fontId="36" fillId="20" borderId="1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3" borderId="0" xfId="0" applyFont="1" applyFill="1" applyAlignment="1">
      <alignment vertical="center"/>
    </xf>
    <xf numFmtId="2" fontId="36" fillId="0" borderId="1" xfId="0" applyNumberFormat="1" applyFont="1" applyBorder="1" applyAlignment="1">
      <alignment horizontal="center" vertical="center"/>
    </xf>
    <xf numFmtId="2" fontId="36" fillId="4" borderId="1" xfId="0" applyNumberFormat="1" applyFont="1" applyFill="1" applyBorder="1" applyAlignment="1">
      <alignment horizontal="center" vertical="center"/>
    </xf>
    <xf numFmtId="0" fontId="36" fillId="0" borderId="14" xfId="0" applyFont="1" applyBorder="1" applyAlignment="1">
      <alignment vertical="center"/>
    </xf>
    <xf numFmtId="0" fontId="36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2" fontId="36" fillId="0" borderId="17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0" fontId="36" fillId="3" borderId="18" xfId="0" applyFont="1" applyFill="1" applyBorder="1" applyAlignment="1">
      <alignment horizontal="center" vertical="center"/>
    </xf>
    <xf numFmtId="2" fontId="36" fillId="3" borderId="18" xfId="0" applyNumberFormat="1" applyFont="1" applyFill="1" applyBorder="1" applyAlignment="1">
      <alignment horizontal="center" vertical="center"/>
    </xf>
    <xf numFmtId="2" fontId="36" fillId="3" borderId="13" xfId="0" applyNumberFormat="1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168" fontId="0" fillId="2" borderId="0" xfId="20" applyNumberFormat="1" applyFont="1" applyFill="1" applyAlignment="1">
      <alignment horizontal="center"/>
    </xf>
    <xf numFmtId="10" fontId="0" fillId="2" borderId="0" xfId="20" applyNumberFormat="1" applyFont="1" applyFill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2" borderId="0" xfId="19" applyNumberFormat="1" applyFont="1" applyFill="1" applyAlignment="1">
      <alignment horizontal="center"/>
    </xf>
    <xf numFmtId="169" fontId="17" fillId="10" borderId="0" xfId="19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10" borderId="0" xfId="19" applyNumberFormat="1" applyFont="1" applyFill="1" applyAlignment="1">
      <alignment horizontal="center"/>
    </xf>
    <xf numFmtId="167" fontId="0" fillId="0" borderId="0" xfId="0" applyNumberFormat="1" applyAlignment="1">
      <alignment horizontal="left"/>
    </xf>
    <xf numFmtId="0" fontId="39" fillId="0" borderId="0" xfId="0" applyFont="1" applyAlignment="1">
      <alignment horizontal="left"/>
    </xf>
    <xf numFmtId="166" fontId="17" fillId="16" borderId="19" xfId="0" applyNumberFormat="1" applyFont="1" applyFill="1" applyBorder="1" applyAlignment="1">
      <alignment horizontal="center"/>
    </xf>
    <xf numFmtId="166" fontId="17" fillId="3" borderId="19" xfId="0" applyNumberFormat="1" applyFont="1" applyFill="1" applyBorder="1" applyAlignment="1">
      <alignment horizontal="center"/>
    </xf>
    <xf numFmtId="166" fontId="17" fillId="16" borderId="20" xfId="0" applyNumberFormat="1" applyFont="1" applyFill="1" applyBorder="1" applyAlignment="1">
      <alignment horizontal="center"/>
    </xf>
    <xf numFmtId="0" fontId="17" fillId="10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" xfId="0" applyFill="1" applyBorder="1" applyAlignment="1">
      <alignment horizontal="left"/>
    </xf>
    <xf numFmtId="166" fontId="0" fillId="10" borderId="0" xfId="0" applyNumberFormat="1" applyFill="1" applyAlignment="1">
      <alignment horizontal="center"/>
    </xf>
    <xf numFmtId="166" fontId="0" fillId="10" borderId="2" xfId="0" applyNumberFormat="1" applyFill="1" applyBorder="1" applyAlignment="1">
      <alignment horizontal="center"/>
    </xf>
    <xf numFmtId="0" fontId="0" fillId="10" borderId="18" xfId="0" applyFill="1" applyBorder="1" applyAlignment="1">
      <alignment horizontal="left"/>
    </xf>
    <xf numFmtId="166" fontId="17" fillId="10" borderId="19" xfId="0" applyNumberFormat="1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166" fontId="0" fillId="4" borderId="0" xfId="0" applyNumberFormat="1" applyFill="1" applyAlignment="1">
      <alignment horizontal="center"/>
    </xf>
    <xf numFmtId="166" fontId="17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2" fontId="17" fillId="0" borderId="0" xfId="0" applyNumberFormat="1" applyFont="1" applyAlignment="1">
      <alignment horizontal="center"/>
    </xf>
    <xf numFmtId="0" fontId="38" fillId="0" borderId="0" xfId="0" applyFont="1"/>
    <xf numFmtId="0" fontId="4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horizontal="center" vertical="top"/>
    </xf>
    <xf numFmtId="0" fontId="28" fillId="18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165" fontId="17" fillId="0" borderId="0" xfId="0" applyNumberFormat="1" applyFont="1" applyAlignment="1">
      <alignment horizontal="center"/>
    </xf>
    <xf numFmtId="0" fontId="30" fillId="0" borderId="19" xfId="0" applyFont="1" applyBorder="1" applyAlignment="1">
      <alignment horizontal="center" vertical="center"/>
    </xf>
    <xf numFmtId="170" fontId="0" fillId="10" borderId="0" xfId="0" applyNumberFormat="1" applyFill="1" applyAlignment="1">
      <alignment horizontal="center"/>
    </xf>
    <xf numFmtId="0" fontId="19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171" fontId="18" fillId="22" borderId="0" xfId="0" applyNumberFormat="1" applyFont="1" applyFill="1" applyAlignment="1">
      <alignment horizontal="center"/>
    </xf>
    <xf numFmtId="168" fontId="0" fillId="10" borderId="0" xfId="20" applyNumberFormat="1" applyFont="1" applyFill="1" applyAlignment="1">
      <alignment horizontal="center"/>
    </xf>
    <xf numFmtId="166" fontId="41" fillId="4" borderId="0" xfId="0" applyNumberFormat="1" applyFont="1" applyFill="1" applyAlignment="1">
      <alignment horizontal="center"/>
    </xf>
    <xf numFmtId="0" fontId="17" fillId="10" borderId="15" xfId="0" applyFont="1" applyFill="1" applyBorder="1" applyAlignment="1">
      <alignment horizontal="center"/>
    </xf>
    <xf numFmtId="0" fontId="22" fillId="4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3" borderId="0" xfId="0" applyFont="1" applyFill="1" applyAlignment="1">
      <alignment vertical="center"/>
    </xf>
    <xf numFmtId="0" fontId="30" fillId="3" borderId="0" xfId="0" applyFont="1" applyFill="1" applyAlignment="1">
      <alignment horizontal="center" vertical="center"/>
    </xf>
    <xf numFmtId="166" fontId="29" fillId="0" borderId="0" xfId="0" applyNumberFormat="1" applyFont="1" applyAlignment="1">
      <alignment horizontal="center" vertical="center"/>
    </xf>
    <xf numFmtId="171" fontId="42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5" fillId="12" borderId="0" xfId="0" applyFont="1" applyFill="1" applyAlignment="1">
      <alignment horizontal="center" vertical="center"/>
    </xf>
    <xf numFmtId="166" fontId="19" fillId="3" borderId="0" xfId="0" applyNumberFormat="1" applyFont="1" applyFill="1" applyAlignment="1">
      <alignment horizontal="center"/>
    </xf>
    <xf numFmtId="0" fontId="43" fillId="3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right"/>
    </xf>
    <xf numFmtId="0" fontId="0" fillId="10" borderId="0" xfId="0" applyFill="1" applyAlignment="1">
      <alignment horizontal="left"/>
    </xf>
    <xf numFmtId="0" fontId="18" fillId="0" borderId="0" xfId="0" applyFont="1"/>
    <xf numFmtId="166" fontId="19" fillId="3" borderId="0" xfId="0" applyNumberFormat="1" applyFont="1" applyFill="1" applyAlignment="1">
      <alignment horizontal="right"/>
    </xf>
    <xf numFmtId="0" fontId="19" fillId="0" borderId="0" xfId="0" applyFont="1"/>
    <xf numFmtId="166" fontId="0" fillId="0" borderId="0" xfId="0" applyNumberFormat="1"/>
    <xf numFmtId="0" fontId="41" fillId="12" borderId="0" xfId="0" applyFont="1" applyFill="1" applyAlignment="1">
      <alignment horizontal="left"/>
    </xf>
    <xf numFmtId="0" fontId="34" fillId="12" borderId="0" xfId="0" applyFont="1" applyFill="1" applyAlignment="1">
      <alignment horizontal="center"/>
    </xf>
    <xf numFmtId="0" fontId="41" fillId="0" borderId="0" xfId="0" applyFont="1" applyAlignment="1">
      <alignment horizontal="left"/>
    </xf>
  </cellXfs>
  <cellStyles count="21">
    <cellStyle name="Comma" xfId="19" builtinId="3"/>
    <cellStyle name="Normal" xfId="0" builtinId="0"/>
    <cellStyle name="Normál 10" xfId="11" xr:uid="{00000000-0005-0000-0000-000002000000}"/>
    <cellStyle name="Normal 2" xfId="4" xr:uid="{00000000-0005-0000-0000-000003000000}"/>
    <cellStyle name="Normal 3" xfId="5" xr:uid="{00000000-0005-0000-0000-000004000000}"/>
    <cellStyle name="Normal 3 6" xfId="3" xr:uid="{00000000-0005-0000-0000-000005000000}"/>
    <cellStyle name="Normal 4" xfId="16" xr:uid="{00000000-0005-0000-0000-000006000000}"/>
    <cellStyle name="Normal 5" xfId="1" xr:uid="{00000000-0005-0000-0000-000007000000}"/>
    <cellStyle name="Normal 5 2" xfId="2" xr:uid="{00000000-0005-0000-0000-000008000000}"/>
    <cellStyle name="Normal 5 2 2" xfId="6" xr:uid="{00000000-0005-0000-0000-000009000000}"/>
    <cellStyle name="Normal 5 2 3" xfId="7" xr:uid="{00000000-0005-0000-0000-00000A000000}"/>
    <cellStyle name="Normal 6" xfId="17" xr:uid="{00000000-0005-0000-0000-00000B000000}"/>
    <cellStyle name="Normál 6" xfId="12" xr:uid="{00000000-0005-0000-0000-00000C000000}"/>
    <cellStyle name="Normal 7" xfId="18" xr:uid="{00000000-0005-0000-0000-00000D000000}"/>
    <cellStyle name="Normál_uj_projektek_modellbe" xfId="10" xr:uid="{00000000-0005-0000-0000-00000E000000}"/>
    <cellStyle name="Percent" xfId="20" builtinId="5"/>
    <cellStyle name="Standard 2" xfId="8" xr:uid="{00000000-0005-0000-0000-000010000000}"/>
    <cellStyle name="Százalék 2" xfId="9" xr:uid="{00000000-0005-0000-0000-000011000000}"/>
    <cellStyle name="XLConnect.Header" xfId="13" xr:uid="{00000000-0005-0000-0000-000012000000}"/>
    <cellStyle name="XLConnect.Numeric" xfId="15" xr:uid="{00000000-0005-0000-0000-000013000000}"/>
    <cellStyle name="XLConnect.String" xfId="14" xr:uid="{00000000-0005-0000-0000-000014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9933"/>
      <color rgb="FFFFCC66"/>
      <color rgb="FFFF66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llaboration%20funding%20acquisition/2022.04%20iDesign/Case%20Spain/demand/Spain%20demand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llaboration%20funding%20acquisition/2022.04%20iDesign/SciGRID/Spanish_NUT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en headers"/>
      <sheetName val="Compile"/>
      <sheetName val="pivot"/>
      <sheetName val="dmd G (2)"/>
      <sheetName val="dmd G"/>
    </sheetNames>
    <sheetDataSet>
      <sheetData sheetId="0"/>
      <sheetData sheetId="1"/>
      <sheetData sheetId="2"/>
      <sheetData sheetId="3">
        <row r="1">
          <cell r="B1" t="str">
            <v>INCL?</v>
          </cell>
          <cell r="C1" t="str">
            <v>NUTS2</v>
          </cell>
          <cell r="D1" t="str">
            <v>max</v>
          </cell>
          <cell r="E1" t="str">
            <v>max_com</v>
          </cell>
          <cell r="F1" t="str">
            <v>max_res</v>
          </cell>
          <cell r="G1" t="str">
            <v>max_ind</v>
          </cell>
          <cell r="H1" t="str">
            <v>mean</v>
          </cell>
          <cell r="I1" t="str">
            <v>NUTS2</v>
          </cell>
          <cell r="J1" t="str">
            <v>NUTS2</v>
          </cell>
        </row>
        <row r="2">
          <cell r="B2" t="str">
            <v>ES111</v>
          </cell>
          <cell r="C2" t="str">
            <v>ES11</v>
          </cell>
          <cell r="D2">
            <v>2.024</v>
          </cell>
          <cell r="E2">
            <v>0.77200000000000002</v>
          </cell>
          <cell r="F2">
            <v>0.76300000000000001</v>
          </cell>
          <cell r="G2">
            <v>0.94</v>
          </cell>
          <cell r="H2">
            <v>1.1532760131434701</v>
          </cell>
          <cell r="I2">
            <v>2.6924096385541993</v>
          </cell>
          <cell r="J2">
            <v>0.42834344247956613</v>
          </cell>
        </row>
        <row r="3">
          <cell r="B3" t="str">
            <v>ES112</v>
          </cell>
          <cell r="C3" t="str">
            <v>ES11</v>
          </cell>
          <cell r="D3">
            <v>0.56199999999999894</v>
          </cell>
          <cell r="E3">
            <v>0.193</v>
          </cell>
          <cell r="F3">
            <v>0.217</v>
          </cell>
          <cell r="G3">
            <v>0.27699999999999902</v>
          </cell>
          <cell r="H3">
            <v>0.34169742606790798</v>
          </cell>
          <cell r="I3">
            <v>2.6924096385541993</v>
          </cell>
          <cell r="J3">
            <v>0.12691138123075377</v>
          </cell>
        </row>
        <row r="4">
          <cell r="B4" t="str">
            <v>ES113</v>
          </cell>
          <cell r="C4" t="str">
            <v>ES11</v>
          </cell>
          <cell r="D4">
            <v>0.48499999999999999</v>
          </cell>
          <cell r="E4">
            <v>0.159</v>
          </cell>
          <cell r="F4">
            <v>0.19600000000000001</v>
          </cell>
          <cell r="G4">
            <v>0.23899999999999999</v>
          </cell>
          <cell r="H4">
            <v>0.29169660460021801</v>
          </cell>
          <cell r="I4">
            <v>2.6924096385541993</v>
          </cell>
          <cell r="J4">
            <v>0.10834035074872803</v>
          </cell>
        </row>
        <row r="5">
          <cell r="B5" t="str">
            <v>ES114</v>
          </cell>
          <cell r="C5" t="str">
            <v>ES11</v>
          </cell>
          <cell r="D5">
            <v>1.6639999999999999</v>
          </cell>
          <cell r="E5">
            <v>0.62</v>
          </cell>
          <cell r="F5">
            <v>0.63800000000000001</v>
          </cell>
          <cell r="G5">
            <v>0.71399999999999997</v>
          </cell>
          <cell r="H5">
            <v>0.90573959474260302</v>
          </cell>
          <cell r="I5">
            <v>2.6924096385541993</v>
          </cell>
          <cell r="J5">
            <v>0.33640482554095197</v>
          </cell>
        </row>
        <row r="6">
          <cell r="B6" t="str">
            <v>ES120</v>
          </cell>
          <cell r="C6" t="str">
            <v>ES12</v>
          </cell>
          <cell r="D6">
            <v>2.274</v>
          </cell>
          <cell r="E6">
            <v>0.60699999999999998</v>
          </cell>
          <cell r="F6">
            <v>1.6119999999999901</v>
          </cell>
          <cell r="G6">
            <v>0.69699999999999995</v>
          </cell>
          <cell r="H6">
            <v>1.1365643483023</v>
          </cell>
          <cell r="I6">
            <v>1.1365643483023</v>
          </cell>
          <cell r="J6">
            <v>1</v>
          </cell>
        </row>
        <row r="7">
          <cell r="B7" t="str">
            <v>ES130</v>
          </cell>
          <cell r="C7" t="str">
            <v>ES13</v>
          </cell>
          <cell r="D7">
            <v>1.9769999999999901</v>
          </cell>
          <cell r="E7">
            <v>0.371</v>
          </cell>
          <cell r="F7">
            <v>1.575</v>
          </cell>
          <cell r="G7">
            <v>0.45100000000000001</v>
          </cell>
          <cell r="H7">
            <v>0.83700520262868905</v>
          </cell>
          <cell r="I7">
            <v>0.83700520262868905</v>
          </cell>
          <cell r="J7">
            <v>1</v>
          </cell>
        </row>
        <row r="8">
          <cell r="B8" t="str">
            <v>ES212</v>
          </cell>
          <cell r="C8" t="str">
            <v>ES21</v>
          </cell>
          <cell r="D8">
            <v>1.38</v>
          </cell>
          <cell r="E8">
            <v>0.51200000000000001</v>
          </cell>
          <cell r="F8">
            <v>0.49299999999999999</v>
          </cell>
          <cell r="G8">
            <v>0.59599999999999997</v>
          </cell>
          <cell r="H8">
            <v>0.73630996714129304</v>
          </cell>
          <cell r="I8">
            <v>0.73630996714129304</v>
          </cell>
          <cell r="J8">
            <v>1</v>
          </cell>
        </row>
        <row r="9">
          <cell r="B9" t="str">
            <v>ES220</v>
          </cell>
          <cell r="C9" t="str">
            <v>ES22</v>
          </cell>
          <cell r="D9">
            <v>2.9050000000000002</v>
          </cell>
          <cell r="E9">
            <v>0.65399999999999991</v>
          </cell>
          <cell r="F9">
            <v>1.7010000000000001</v>
          </cell>
          <cell r="G9">
            <v>1.0249999999999999</v>
          </cell>
          <cell r="H9">
            <v>1.4153647316538889</v>
          </cell>
          <cell r="I9">
            <v>1.4153647316538889</v>
          </cell>
          <cell r="J9">
            <v>1</v>
          </cell>
        </row>
        <row r="10">
          <cell r="B10" t="str">
            <v>ES230</v>
          </cell>
          <cell r="C10" t="str">
            <v>ES23</v>
          </cell>
          <cell r="D10">
            <v>3.8569999999999998</v>
          </cell>
          <cell r="E10">
            <v>1.0209999999999999</v>
          </cell>
          <cell r="F10">
            <v>2.262</v>
          </cell>
          <cell r="G10">
            <v>1.2770000000000001</v>
          </cell>
          <cell r="H10">
            <v>1.843942771084335</v>
          </cell>
          <cell r="I10">
            <v>1.843942771084335</v>
          </cell>
          <cell r="J10">
            <v>1</v>
          </cell>
        </row>
        <row r="11">
          <cell r="B11" t="str">
            <v>ES241</v>
          </cell>
          <cell r="C11" t="str">
            <v>ES24</v>
          </cell>
          <cell r="D11">
            <v>0.52</v>
          </cell>
          <cell r="E11">
            <v>0.152</v>
          </cell>
          <cell r="F11">
            <v>0.248</v>
          </cell>
          <cell r="G11">
            <v>0.19500000000000001</v>
          </cell>
          <cell r="H11">
            <v>0.27930613362541001</v>
          </cell>
          <cell r="I11">
            <v>1.5853962212486312</v>
          </cell>
          <cell r="J11">
            <v>0.1761743404468526</v>
          </cell>
        </row>
        <row r="12">
          <cell r="B12" t="str">
            <v>ES242</v>
          </cell>
          <cell r="C12" t="str">
            <v>ES24</v>
          </cell>
          <cell r="D12">
            <v>0.32099999999999901</v>
          </cell>
          <cell r="E12">
            <v>8.5000000000000006E-2</v>
          </cell>
          <cell r="F12">
            <v>0.16600000000000001</v>
          </cell>
          <cell r="G12">
            <v>0.114</v>
          </cell>
          <cell r="H12">
            <v>0.164615005476451</v>
          </cell>
          <cell r="I12">
            <v>1.5853962212486312</v>
          </cell>
          <cell r="J12">
            <v>0.10383209147982136</v>
          </cell>
        </row>
        <row r="13">
          <cell r="B13" t="str">
            <v>ES243</v>
          </cell>
          <cell r="C13" t="str">
            <v>ES24</v>
          </cell>
          <cell r="D13">
            <v>2.331</v>
          </cell>
          <cell r="E13">
            <v>0.755</v>
          </cell>
          <cell r="F13">
            <v>1.0720000000000001</v>
          </cell>
          <cell r="G13">
            <v>0.79900000000000004</v>
          </cell>
          <cell r="H13">
            <v>1.1414750821467701</v>
          </cell>
          <cell r="I13">
            <v>1.5853962212486312</v>
          </cell>
          <cell r="J13">
            <v>0.71999356807332593</v>
          </cell>
        </row>
        <row r="14">
          <cell r="B14" t="str">
            <v>ES300</v>
          </cell>
          <cell r="C14" t="str">
            <v>ES30</v>
          </cell>
          <cell r="D14">
            <v>9.3659999999999997</v>
          </cell>
          <cell r="E14">
            <v>5.6420000000000003</v>
          </cell>
          <cell r="F14">
            <v>2.0939999999999999</v>
          </cell>
          <cell r="G14">
            <v>2.9260000000000002</v>
          </cell>
          <cell r="H14">
            <v>4.4350449069003597</v>
          </cell>
          <cell r="I14">
            <v>4.4350449069003597</v>
          </cell>
          <cell r="J14">
            <v>1</v>
          </cell>
        </row>
        <row r="15">
          <cell r="B15" t="str">
            <v>ES411</v>
          </cell>
          <cell r="C15" t="str">
            <v>ES41</v>
          </cell>
          <cell r="D15">
            <v>0.255</v>
          </cell>
          <cell r="E15">
            <v>7.9000000000000001E-2</v>
          </cell>
          <cell r="F15">
            <v>0.113</v>
          </cell>
          <cell r="G15">
            <v>0.115</v>
          </cell>
          <cell r="H15">
            <v>0.151627875136912</v>
          </cell>
          <cell r="I15">
            <v>1.9508209200438134</v>
          </cell>
          <cell r="J15">
            <v>7.7725163585751683E-2</v>
          </cell>
        </row>
        <row r="16">
          <cell r="B16" t="str">
            <v>ES412</v>
          </cell>
          <cell r="C16" t="str">
            <v>ES41</v>
          </cell>
          <cell r="D16">
            <v>0.70099999999999996</v>
          </cell>
          <cell r="E16">
            <v>0.24199999999999999</v>
          </cell>
          <cell r="F16">
            <v>0.24099999999999999</v>
          </cell>
          <cell r="G16">
            <v>0.35099999999999998</v>
          </cell>
          <cell r="H16">
            <v>0.42805585980284699</v>
          </cell>
          <cell r="I16">
            <v>1.9508209200438134</v>
          </cell>
          <cell r="J16">
            <v>0.21942345163759744</v>
          </cell>
        </row>
        <row r="17">
          <cell r="B17" t="str">
            <v>ES413</v>
          </cell>
          <cell r="C17" t="str">
            <v>ES41</v>
          </cell>
          <cell r="D17">
            <v>0.68899999999999995</v>
          </cell>
          <cell r="E17">
            <v>0.20699999999999999</v>
          </cell>
          <cell r="F17">
            <v>0.29699999999999999</v>
          </cell>
          <cell r="G17">
            <v>0.35299999999999998</v>
          </cell>
          <cell r="H17">
            <v>0.45149917853231097</v>
          </cell>
          <cell r="I17">
            <v>1.9508209200438134</v>
          </cell>
          <cell r="J17">
            <v>0.23144060733271754</v>
          </cell>
        </row>
        <row r="18">
          <cell r="B18" t="str">
            <v>ES414</v>
          </cell>
          <cell r="C18" t="str">
            <v>ES41</v>
          </cell>
          <cell r="D18">
            <v>0.29099999999999998</v>
          </cell>
          <cell r="E18">
            <v>9.6000000000000002E-2</v>
          </cell>
          <cell r="F18">
            <v>0.106</v>
          </cell>
          <cell r="G18">
            <v>0.14599999999999999</v>
          </cell>
          <cell r="H18">
            <v>0.180286418400875</v>
          </cell>
          <cell r="I18">
            <v>1.9508209200438134</v>
          </cell>
          <cell r="J18">
            <v>9.2415667962401166E-2</v>
          </cell>
        </row>
        <row r="19">
          <cell r="B19" t="str">
            <v>ES415</v>
          </cell>
          <cell r="C19" t="str">
            <v>ES41</v>
          </cell>
          <cell r="D19">
            <v>0.55499999999999905</v>
          </cell>
          <cell r="E19">
            <v>0.182</v>
          </cell>
          <cell r="F19">
            <v>0.22899999999999901</v>
          </cell>
          <cell r="G19">
            <v>0.23399999999999899</v>
          </cell>
          <cell r="H19">
            <v>0.31329983570646402</v>
          </cell>
          <cell r="I19">
            <v>1.9508209200438134</v>
          </cell>
          <cell r="J19">
            <v>0.16059897271320406</v>
          </cell>
        </row>
        <row r="20">
          <cell r="B20" t="str">
            <v>ES416</v>
          </cell>
          <cell r="C20" t="str">
            <v>ES41</v>
          </cell>
          <cell r="D20">
            <v>0.26900000000000002</v>
          </cell>
          <cell r="E20">
            <v>8.6999999999999994E-2</v>
          </cell>
          <cell r="F20">
            <v>0.109</v>
          </cell>
          <cell r="G20">
            <v>0.124</v>
          </cell>
          <cell r="H20">
            <v>0.15967250821467699</v>
          </cell>
          <cell r="I20">
            <v>1.9508209200438134</v>
          </cell>
          <cell r="J20">
            <v>8.1848880424703938E-2</v>
          </cell>
        </row>
        <row r="21">
          <cell r="B21" t="str">
            <v>ES417</v>
          </cell>
          <cell r="C21" t="str">
            <v>ES41</v>
          </cell>
          <cell r="D21">
            <v>0.16500000000000001</v>
          </cell>
          <cell r="E21">
            <v>5.5E-2</v>
          </cell>
          <cell r="F21">
            <v>6.0999999999999999E-2</v>
          </cell>
          <cell r="G21">
            <v>0.08</v>
          </cell>
          <cell r="H21">
            <v>9.9065169769989303E-2</v>
          </cell>
          <cell r="I21">
            <v>1.9508209200438134</v>
          </cell>
          <cell r="J21">
            <v>5.0781273028261562E-2</v>
          </cell>
        </row>
        <row r="22">
          <cell r="B22" t="str">
            <v>ES419</v>
          </cell>
          <cell r="C22" t="str">
            <v>ES41</v>
          </cell>
          <cell r="D22">
            <v>0.28399999999999997</v>
          </cell>
          <cell r="E22">
            <v>8.8999999999999996E-2</v>
          </cell>
          <cell r="F22">
            <v>0.128</v>
          </cell>
          <cell r="G22">
            <v>0.13200000000000001</v>
          </cell>
          <cell r="H22">
            <v>0.16731407447973801</v>
          </cell>
          <cell r="I22">
            <v>1.9508209200438134</v>
          </cell>
          <cell r="J22">
            <v>8.5765983315362601E-2</v>
          </cell>
        </row>
        <row r="23">
          <cell r="B23" t="str">
            <v>ES421</v>
          </cell>
          <cell r="C23" t="str">
            <v>ES42</v>
          </cell>
          <cell r="D23">
            <v>0.82199999999999995</v>
          </cell>
          <cell r="E23">
            <v>0.27800000000000002</v>
          </cell>
          <cell r="F23">
            <v>0.35599999999999998</v>
          </cell>
          <cell r="G23">
            <v>0.307</v>
          </cell>
          <cell r="H23">
            <v>0.405125410733844</v>
          </cell>
          <cell r="I23">
            <v>2.1038228368017622</v>
          </cell>
          <cell r="J23">
            <v>0.19256631482797137</v>
          </cell>
        </row>
        <row r="24">
          <cell r="B24" t="str">
            <v>ES422</v>
          </cell>
          <cell r="C24" t="str">
            <v>ES42</v>
          </cell>
          <cell r="D24">
            <v>1.0779999999999901</v>
          </cell>
          <cell r="E24">
            <v>0.36799999999999999</v>
          </cell>
          <cell r="F24">
            <v>0.496</v>
          </cell>
          <cell r="G24">
            <v>0.41399999999999998</v>
          </cell>
          <cell r="H24">
            <v>0.54051286966045597</v>
          </cell>
          <cell r="I24">
            <v>2.1038228368017622</v>
          </cell>
          <cell r="J24">
            <v>0.25691938513327733</v>
          </cell>
        </row>
        <row r="25">
          <cell r="B25" t="str">
            <v>ES423</v>
          </cell>
          <cell r="C25" t="str">
            <v>ES42</v>
          </cell>
          <cell r="D25">
            <v>0.43099999999999999</v>
          </cell>
          <cell r="E25">
            <v>0.14000000000000001</v>
          </cell>
          <cell r="F25">
            <v>0.17499999999999999</v>
          </cell>
          <cell r="G25">
            <v>0.18</v>
          </cell>
          <cell r="H25">
            <v>0.23152792990142401</v>
          </cell>
          <cell r="I25">
            <v>2.1038228368017622</v>
          </cell>
          <cell r="J25">
            <v>0.11005105841202555</v>
          </cell>
        </row>
        <row r="26">
          <cell r="B26" t="str">
            <v>ES424</v>
          </cell>
          <cell r="C26" t="str">
            <v>ES42</v>
          </cell>
          <cell r="D26">
            <v>0.45600000000000002</v>
          </cell>
          <cell r="E26">
            <v>0.13900000000000001</v>
          </cell>
          <cell r="F26">
            <v>0.19899999999999901</v>
          </cell>
          <cell r="G26">
            <v>0.20100000000000001</v>
          </cell>
          <cell r="H26">
            <v>0.26024370208105302</v>
          </cell>
          <cell r="I26">
            <v>2.1038228368017622</v>
          </cell>
          <cell r="J26">
            <v>0.12370038842085976</v>
          </cell>
        </row>
        <row r="27">
          <cell r="B27" t="str">
            <v>ES425</v>
          </cell>
          <cell r="C27" t="str">
            <v>ES42</v>
          </cell>
          <cell r="D27">
            <v>1.3169999999999999</v>
          </cell>
          <cell r="E27">
            <v>0.42299999999999999</v>
          </cell>
          <cell r="F27">
            <v>0.65799999999999903</v>
          </cell>
          <cell r="G27">
            <v>0.49199999999999999</v>
          </cell>
          <cell r="H27">
            <v>0.66641292442498501</v>
          </cell>
          <cell r="I27">
            <v>2.1038228368017622</v>
          </cell>
          <cell r="J27">
            <v>0.31676285320586595</v>
          </cell>
        </row>
        <row r="28">
          <cell r="B28" t="str">
            <v>ES431</v>
          </cell>
          <cell r="C28" t="str">
            <v>ES43</v>
          </cell>
          <cell r="D28">
            <v>1.85</v>
          </cell>
          <cell r="E28">
            <v>0.48499999999999999</v>
          </cell>
          <cell r="F28">
            <v>1.3779999999999999</v>
          </cell>
          <cell r="G28">
            <v>0.44500000000000001</v>
          </cell>
          <cell r="H28">
            <v>0.72282886089814502</v>
          </cell>
          <cell r="I28">
            <v>1.1661919496166551</v>
          </cell>
          <cell r="J28">
            <v>0.61981979993580805</v>
          </cell>
        </row>
        <row r="29">
          <cell r="B29" t="str">
            <v>ES432</v>
          </cell>
          <cell r="C29" t="str">
            <v>ES43</v>
          </cell>
          <cell r="D29">
            <v>1.038</v>
          </cell>
          <cell r="E29">
            <v>0.29099999999999998</v>
          </cell>
          <cell r="F29">
            <v>0.73</v>
          </cell>
          <cell r="G29">
            <v>0.28299999999999997</v>
          </cell>
          <cell r="H29">
            <v>0.44336308871850999</v>
          </cell>
          <cell r="I29">
            <v>1.1661919496166551</v>
          </cell>
          <cell r="J29">
            <v>0.38018020006419195</v>
          </cell>
        </row>
        <row r="30">
          <cell r="B30" t="str">
            <v>ES511</v>
          </cell>
          <cell r="C30" t="str">
            <v>ES51</v>
          </cell>
          <cell r="D30">
            <v>8.8339999999999996</v>
          </cell>
          <cell r="E30">
            <v>3.8580000000000001</v>
          </cell>
          <cell r="F30">
            <v>1.5759999999999901</v>
          </cell>
          <cell r="G30">
            <v>4.2130000000000001</v>
          </cell>
          <cell r="H30">
            <v>4.9921744249725597</v>
          </cell>
          <cell r="I30">
            <v>6.7752784775464931</v>
          </cell>
          <cell r="J30">
            <v>0.73682202753979753</v>
          </cell>
        </row>
        <row r="31">
          <cell r="B31" t="str">
            <v>ES512</v>
          </cell>
          <cell r="C31" t="str">
            <v>ES51</v>
          </cell>
          <cell r="D31">
            <v>1.27</v>
          </cell>
          <cell r="E31">
            <v>0.58899999999999997</v>
          </cell>
          <cell r="F31">
            <v>0.248</v>
          </cell>
          <cell r="G31">
            <v>0.55700000000000005</v>
          </cell>
          <cell r="H31">
            <v>0.66280585980285001</v>
          </cell>
          <cell r="I31">
            <v>6.7752784775464931</v>
          </cell>
          <cell r="J31">
            <v>9.7827102162577007E-2</v>
          </cell>
        </row>
        <row r="32">
          <cell r="B32" t="str">
            <v>ES513</v>
          </cell>
          <cell r="C32" t="str">
            <v>ES51</v>
          </cell>
          <cell r="D32">
            <v>0.64500000000000002</v>
          </cell>
          <cell r="E32">
            <v>0.28299999999999997</v>
          </cell>
          <cell r="F32">
            <v>0.13</v>
          </cell>
          <cell r="G32">
            <v>0.35299999999999998</v>
          </cell>
          <cell r="H32">
            <v>0.39796166484117901</v>
          </cell>
          <cell r="I32">
            <v>6.7752784775464931</v>
          </cell>
          <cell r="J32">
            <v>5.8737314807064789E-2</v>
          </cell>
        </row>
        <row r="33">
          <cell r="B33" t="str">
            <v>ES514</v>
          </cell>
          <cell r="C33" t="str">
            <v>ES51</v>
          </cell>
          <cell r="D33">
            <v>1.504</v>
          </cell>
          <cell r="E33">
            <v>0.78799999999999903</v>
          </cell>
          <cell r="F33">
            <v>0.27800000000000002</v>
          </cell>
          <cell r="G33">
            <v>0.60299999999999998</v>
          </cell>
          <cell r="H33">
            <v>0.72233652792990499</v>
          </cell>
          <cell r="I33">
            <v>6.7752784775464931</v>
          </cell>
          <cell r="J33">
            <v>0.10661355549056074</v>
          </cell>
        </row>
        <row r="34">
          <cell r="B34" t="str">
            <v>ES521</v>
          </cell>
          <cell r="C34" t="str">
            <v>ES52</v>
          </cell>
          <cell r="D34">
            <v>3.4129999999999998</v>
          </cell>
          <cell r="E34">
            <v>1.919</v>
          </cell>
          <cell r="F34">
            <v>0.85199999999999998</v>
          </cell>
          <cell r="G34">
            <v>1.07</v>
          </cell>
          <cell r="H34">
            <v>1.40745700985761</v>
          </cell>
          <cell r="I34">
            <v>4.2617064622124818</v>
          </cell>
          <cell r="J34">
            <v>0.33025667589666019</v>
          </cell>
        </row>
        <row r="35">
          <cell r="B35" t="str">
            <v>ES522</v>
          </cell>
          <cell r="C35" t="str">
            <v>ES52</v>
          </cell>
          <cell r="D35">
            <v>1.206</v>
          </cell>
          <cell r="E35">
            <v>0.58299999999999996</v>
          </cell>
          <cell r="F35">
            <v>0.25800000000000001</v>
          </cell>
          <cell r="G35">
            <v>0.46200000000000002</v>
          </cell>
          <cell r="H35">
            <v>0.56792524644031195</v>
          </cell>
          <cell r="I35">
            <v>4.2617064622124818</v>
          </cell>
          <cell r="J35">
            <v>0.13326240356438609</v>
          </cell>
        </row>
        <row r="36">
          <cell r="B36" t="str">
            <v>ES523</v>
          </cell>
          <cell r="C36" t="str">
            <v>ES52</v>
          </cell>
          <cell r="D36">
            <v>4.78</v>
          </cell>
          <cell r="E36">
            <v>2.3330000000000002</v>
          </cell>
          <cell r="F36">
            <v>1.0269999999999999</v>
          </cell>
          <cell r="G36">
            <v>1.859</v>
          </cell>
          <cell r="H36">
            <v>2.2863242059145601</v>
          </cell>
          <cell r="I36">
            <v>4.2617064622124818</v>
          </cell>
          <cell r="J36">
            <v>0.53648092053895369</v>
          </cell>
        </row>
        <row r="37">
          <cell r="B37" t="str">
            <v>ES531</v>
          </cell>
          <cell r="C37" t="str">
            <v>ES53</v>
          </cell>
          <cell r="D37">
            <v>1.0609999999999999</v>
          </cell>
          <cell r="E37">
            <v>0.55899999999999905</v>
          </cell>
          <cell r="F37">
            <v>0.52100000000000002</v>
          </cell>
          <cell r="G37">
            <v>8.1000000000000003E-2</v>
          </cell>
          <cell r="H37">
            <v>0.15573959474260701</v>
          </cell>
          <cell r="I37">
            <v>1.0686601861993519</v>
          </cell>
          <cell r="J37">
            <v>0.1457335051439399</v>
          </cell>
        </row>
        <row r="38">
          <cell r="B38" t="str">
            <v>ES532</v>
          </cell>
          <cell r="C38" t="str">
            <v>ES53</v>
          </cell>
          <cell r="D38">
            <v>3.8969999999999998</v>
          </cell>
          <cell r="E38">
            <v>1.972</v>
          </cell>
          <cell r="F38">
            <v>1.845</v>
          </cell>
          <cell r="G38">
            <v>0.498</v>
          </cell>
          <cell r="H38">
            <v>0.91292059145674498</v>
          </cell>
          <cell r="I38">
            <v>1.0686601861993519</v>
          </cell>
          <cell r="J38">
            <v>0.85426649485606021</v>
          </cell>
        </row>
        <row r="39">
          <cell r="B39" t="str">
            <v>ES533</v>
          </cell>
          <cell r="C39" t="str">
            <v>ES53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1.0686601861993519</v>
          </cell>
          <cell r="J39">
            <v>0</v>
          </cell>
        </row>
        <row r="40">
          <cell r="B40" t="str">
            <v>ES611</v>
          </cell>
          <cell r="C40" t="str">
            <v>ES61</v>
          </cell>
          <cell r="D40">
            <v>1.238</v>
          </cell>
          <cell r="E40">
            <v>0.70499999999999996</v>
          </cell>
          <cell r="F40">
            <v>0.24199999999999999</v>
          </cell>
          <cell r="G40">
            <v>0.41499999999999998</v>
          </cell>
          <cell r="H40">
            <v>0.50433871851040002</v>
          </cell>
          <cell r="I40">
            <v>5.7235802300109571</v>
          </cell>
          <cell r="J40">
            <v>8.8115951597211126E-2</v>
          </cell>
        </row>
        <row r="41">
          <cell r="B41" t="str">
            <v>ES612</v>
          </cell>
          <cell r="C41" t="str">
            <v>ES61</v>
          </cell>
          <cell r="D41">
            <v>2.4249999999999998</v>
          </cell>
          <cell r="E41">
            <v>1.548</v>
          </cell>
          <cell r="F41">
            <v>0.52100000000000002</v>
          </cell>
          <cell r="G41">
            <v>0.58099999999999996</v>
          </cell>
          <cell r="H41">
            <v>0.80944550930996095</v>
          </cell>
          <cell r="I41">
            <v>5.7235802300109571</v>
          </cell>
          <cell r="J41">
            <v>0.1414229340344918</v>
          </cell>
        </row>
        <row r="42">
          <cell r="B42" t="str">
            <v>ES613</v>
          </cell>
          <cell r="C42" t="str">
            <v>ES61</v>
          </cell>
          <cell r="D42">
            <v>1.175</v>
          </cell>
          <cell r="E42">
            <v>0.64700000000000002</v>
          </cell>
          <cell r="F42">
            <v>0.27800000000000002</v>
          </cell>
          <cell r="G42">
            <v>0.39100000000000001</v>
          </cell>
          <cell r="H42">
            <v>0.52155914567361195</v>
          </cell>
          <cell r="I42">
            <v>5.7235802300109571</v>
          </cell>
          <cell r="J42">
            <v>9.1124632610000728E-2</v>
          </cell>
        </row>
        <row r="43">
          <cell r="B43" t="str">
            <v>ES614</v>
          </cell>
          <cell r="C43" t="str">
            <v>ES61</v>
          </cell>
          <cell r="D43">
            <v>1.224</v>
          </cell>
          <cell r="E43">
            <v>0.61399999999999999</v>
          </cell>
          <cell r="F43">
            <v>0.28999999999999998</v>
          </cell>
          <cell r="G43">
            <v>0.44500000000000001</v>
          </cell>
          <cell r="H43">
            <v>0.61070208105148405</v>
          </cell>
          <cell r="I43">
            <v>5.7235802300109571</v>
          </cell>
          <cell r="J43">
            <v>0.10669931345582186</v>
          </cell>
        </row>
        <row r="44">
          <cell r="B44" t="str">
            <v>ES615</v>
          </cell>
          <cell r="C44" t="str">
            <v>ES61</v>
          </cell>
          <cell r="D44">
            <v>0.90700000000000003</v>
          </cell>
          <cell r="E44">
            <v>0.52300000000000002</v>
          </cell>
          <cell r="F44">
            <v>0.222</v>
          </cell>
          <cell r="G44">
            <v>0.32600000000000001</v>
          </cell>
          <cell r="H44">
            <v>0.36884994523548498</v>
          </cell>
          <cell r="I44">
            <v>5.7235802300109571</v>
          </cell>
          <cell r="J44">
            <v>6.4443919786685483E-2</v>
          </cell>
        </row>
        <row r="45">
          <cell r="B45" t="str">
            <v>ES616</v>
          </cell>
          <cell r="C45" t="str">
            <v>ES61</v>
          </cell>
          <cell r="D45">
            <v>0.88</v>
          </cell>
          <cell r="E45">
            <v>0.45299999999999901</v>
          </cell>
          <cell r="F45">
            <v>0.217</v>
          </cell>
          <cell r="G45">
            <v>0.30499999999999999</v>
          </cell>
          <cell r="H45">
            <v>0.41714238773275503</v>
          </cell>
          <cell r="I45">
            <v>5.7235802300109571</v>
          </cell>
          <cell r="J45">
            <v>7.2881373365837568E-2</v>
          </cell>
        </row>
        <row r="46">
          <cell r="B46" t="str">
            <v>ES617</v>
          </cell>
          <cell r="C46" t="str">
            <v>ES61</v>
          </cell>
          <cell r="D46">
            <v>2.6080000000000001</v>
          </cell>
          <cell r="E46">
            <v>1.498</v>
          </cell>
          <cell r="F46">
            <v>0.55600000000000005</v>
          </cell>
          <cell r="G46">
            <v>0.82099999999999995</v>
          </cell>
          <cell r="H46">
            <v>1.0877269989047</v>
          </cell>
          <cell r="I46">
            <v>5.7235802300109571</v>
          </cell>
          <cell r="J46">
            <v>0.19004311203699467</v>
          </cell>
        </row>
        <row r="47">
          <cell r="B47" t="str">
            <v>ES618</v>
          </cell>
          <cell r="C47" t="str">
            <v>ES61</v>
          </cell>
          <cell r="D47">
            <v>3.4809999999999999</v>
          </cell>
          <cell r="E47">
            <v>2.08</v>
          </cell>
          <cell r="F47">
            <v>0.78799999999999903</v>
          </cell>
          <cell r="G47">
            <v>1.123</v>
          </cell>
          <cell r="H47">
            <v>1.4038154435925601</v>
          </cell>
          <cell r="I47">
            <v>5.7235802300109571</v>
          </cell>
          <cell r="J47">
            <v>0.24526876311295678</v>
          </cell>
        </row>
        <row r="48">
          <cell r="B48" t="str">
            <v>ES620</v>
          </cell>
          <cell r="C48" t="str">
            <v>ES62</v>
          </cell>
          <cell r="D48">
            <v>3.9159999999999999</v>
          </cell>
          <cell r="E48">
            <v>1.4039999999999999</v>
          </cell>
          <cell r="F48">
            <v>1.86</v>
          </cell>
          <cell r="G48">
            <v>1.2</v>
          </cell>
          <cell r="H48">
            <v>1.61692880613366</v>
          </cell>
          <cell r="I48">
            <v>1.61692880613366</v>
          </cell>
          <cell r="J48">
            <v>1</v>
          </cell>
        </row>
        <row r="49">
          <cell r="B49" t="str">
            <v>FRI15</v>
          </cell>
          <cell r="C49" t="str">
            <v>FRI1</v>
          </cell>
          <cell r="D49">
            <v>2.4430000000000001</v>
          </cell>
          <cell r="E49">
            <v>0.75700000000000001</v>
          </cell>
          <cell r="F49">
            <v>1.31</v>
          </cell>
          <cell r="G49">
            <v>0.42499999999999999</v>
          </cell>
          <cell r="H49">
            <v>0.87385432639649596</v>
          </cell>
          <cell r="I49">
            <v>0.87385432639649596</v>
          </cell>
          <cell r="J49">
            <v>1</v>
          </cell>
        </row>
        <row r="50">
          <cell r="B50" t="str">
            <v>FRJ15</v>
          </cell>
          <cell r="C50" t="str">
            <v>FRJ1</v>
          </cell>
          <cell r="D50">
            <v>1.48</v>
          </cell>
          <cell r="E50">
            <v>0.35499999999999998</v>
          </cell>
          <cell r="F50">
            <v>0.99</v>
          </cell>
          <cell r="G50">
            <v>0.20199999999999901</v>
          </cell>
          <cell r="H50">
            <v>0.53784337349397704</v>
          </cell>
          <cell r="I50">
            <v>0.53784337349397704</v>
          </cell>
          <cell r="J50">
            <v>1</v>
          </cell>
        </row>
        <row r="51">
          <cell r="B51" t="str">
            <v>FRJ21</v>
          </cell>
          <cell r="C51" t="str">
            <v>FRJ2</v>
          </cell>
          <cell r="D51">
            <v>0.47699999999999998</v>
          </cell>
          <cell r="E51">
            <v>9.1999999999999998E-2</v>
          </cell>
          <cell r="F51">
            <v>0.31900000000000001</v>
          </cell>
          <cell r="G51">
            <v>7.0000000000000007E-2</v>
          </cell>
          <cell r="H51">
            <v>0.178089813800656</v>
          </cell>
          <cell r="I51">
            <v>2.574197152245314</v>
          </cell>
          <cell r="J51">
            <v>6.9182662891736635E-2</v>
          </cell>
        </row>
        <row r="52">
          <cell r="B52" t="str">
            <v>FRJ23</v>
          </cell>
          <cell r="C52" t="str">
            <v>FRJ2</v>
          </cell>
          <cell r="D52">
            <v>5.7709999999999999</v>
          </cell>
          <cell r="E52">
            <v>1.9930000000000001</v>
          </cell>
          <cell r="F52">
            <v>2.6719999999999899</v>
          </cell>
          <cell r="G52">
            <v>1.171</v>
          </cell>
          <cell r="H52">
            <v>2.1079356516976699</v>
          </cell>
          <cell r="I52">
            <v>2.574197152245314</v>
          </cell>
          <cell r="J52">
            <v>0.8188710992314816</v>
          </cell>
        </row>
        <row r="53">
          <cell r="B53" t="str">
            <v>FRJ26</v>
          </cell>
          <cell r="C53" t="str">
            <v>FRJ2</v>
          </cell>
          <cell r="D53">
            <v>0.75</v>
          </cell>
          <cell r="E53">
            <v>0.16</v>
          </cell>
          <cell r="F53">
            <v>0.47499999999999998</v>
          </cell>
          <cell r="G53">
            <v>0.122</v>
          </cell>
          <cell r="H53">
            <v>0.28817168674698801</v>
          </cell>
          <cell r="I53">
            <v>2.574197152245314</v>
          </cell>
          <cell r="J53">
            <v>0.11194623787678172</v>
          </cell>
        </row>
        <row r="54">
          <cell r="B54" t="str">
            <v>PT111</v>
          </cell>
          <cell r="C54" t="str">
            <v>PT11</v>
          </cell>
          <cell r="D54">
            <v>0.18099999999999999</v>
          </cell>
          <cell r="E54">
            <v>5.5999999999999897E-2</v>
          </cell>
          <cell r="F54">
            <v>1.9E-2</v>
          </cell>
          <cell r="G54">
            <v>0.11599999999999901</v>
          </cell>
          <cell r="H54">
            <v>0.12393455640744799</v>
          </cell>
          <cell r="I54">
            <v>1.446409090909081</v>
          </cell>
          <cell r="J54">
            <v>8.568430410621522E-2</v>
          </cell>
        </row>
        <row r="55">
          <cell r="B55" t="str">
            <v>PT112</v>
          </cell>
          <cell r="C55" t="str">
            <v>PT11</v>
          </cell>
          <cell r="D55">
            <v>0.34699999999999998</v>
          </cell>
          <cell r="E55">
            <v>0.114</v>
          </cell>
          <cell r="F55">
            <v>3.3000000000000002E-2</v>
          </cell>
          <cell r="G55">
            <v>0.221</v>
          </cell>
          <cell r="H55">
            <v>0.223772453450163</v>
          </cell>
          <cell r="I55">
            <v>1.446409090909081</v>
          </cell>
          <cell r="J55">
            <v>0.15470896502006912</v>
          </cell>
        </row>
        <row r="56">
          <cell r="B56" t="str">
            <v>PT11A</v>
          </cell>
          <cell r="C56" t="str">
            <v>PT11</v>
          </cell>
          <cell r="D56">
            <v>1.7409999999999899</v>
          </cell>
          <cell r="E56">
            <v>0.623</v>
          </cell>
          <cell r="F56">
            <v>0.13800000000000001</v>
          </cell>
          <cell r="G56">
            <v>1.075</v>
          </cell>
          <cell r="H56">
            <v>1.09870208105147</v>
          </cell>
          <cell r="I56">
            <v>1.446409090909081</v>
          </cell>
          <cell r="J56">
            <v>0.75960673087371566</v>
          </cell>
        </row>
        <row r="57">
          <cell r="B57" t="str">
            <v>PT150</v>
          </cell>
          <cell r="C57" t="str">
            <v>PT15</v>
          </cell>
          <cell r="D57">
            <v>0.47199999999999998</v>
          </cell>
          <cell r="E57">
            <v>0.27</v>
          </cell>
          <cell r="F57">
            <v>0.12</v>
          </cell>
          <cell r="G57">
            <v>0.105</v>
          </cell>
          <cell r="H57">
            <v>0.20371029572836499</v>
          </cell>
          <cell r="I57">
            <v>0.20371029572836499</v>
          </cell>
          <cell r="J57">
            <v>1</v>
          </cell>
        </row>
        <row r="58">
          <cell r="B58" t="str">
            <v>PT16B</v>
          </cell>
          <cell r="C58" t="str">
            <v>PT16</v>
          </cell>
          <cell r="D58">
            <v>0.36499999999999999</v>
          </cell>
          <cell r="E58">
            <v>0.157</v>
          </cell>
          <cell r="F58">
            <v>3.5000000000000003E-2</v>
          </cell>
          <cell r="G58">
            <v>0.17799999999999999</v>
          </cell>
          <cell r="H58">
            <v>0.20363910186199499</v>
          </cell>
          <cell r="I58">
            <v>0.81203614457830398</v>
          </cell>
          <cell r="J58">
            <v>0.25077590846371278</v>
          </cell>
        </row>
        <row r="59">
          <cell r="B59" t="str">
            <v>PT16E</v>
          </cell>
          <cell r="C59" t="str">
            <v>PT16</v>
          </cell>
          <cell r="D59">
            <v>0.436</v>
          </cell>
          <cell r="E59">
            <v>0.156</v>
          </cell>
          <cell r="F59">
            <v>4.2000000000000003E-2</v>
          </cell>
          <cell r="G59">
            <v>0.24399999999999999</v>
          </cell>
          <cell r="H59">
            <v>0.275859255202623</v>
          </cell>
          <cell r="I59">
            <v>0.81203614457830398</v>
          </cell>
          <cell r="J59">
            <v>0.33971302514604029</v>
          </cell>
        </row>
        <row r="60">
          <cell r="B60" t="str">
            <v>PT16F</v>
          </cell>
          <cell r="C60" t="str">
            <v>PT16</v>
          </cell>
          <cell r="D60">
            <v>0.32999999999999902</v>
          </cell>
          <cell r="E60">
            <v>0.13100000000000001</v>
          </cell>
          <cell r="F60">
            <v>2.79999999999999E-2</v>
          </cell>
          <cell r="G60">
            <v>0.17499999999999999</v>
          </cell>
          <cell r="H60">
            <v>0.19481297918948001</v>
          </cell>
          <cell r="I60">
            <v>0.81203614457830398</v>
          </cell>
          <cell r="J60">
            <v>0.23990678307878494</v>
          </cell>
        </row>
        <row r="61">
          <cell r="B61" t="str">
            <v>PT16I</v>
          </cell>
          <cell r="C61" t="str">
            <v>PT16</v>
          </cell>
          <cell r="D61">
            <v>0.224</v>
          </cell>
          <cell r="E61">
            <v>8.5000000000000006E-2</v>
          </cell>
          <cell r="F61">
            <v>2.3E-2</v>
          </cell>
          <cell r="G61">
            <v>0.11899999999999999</v>
          </cell>
          <cell r="H61">
            <v>0.137724808324206</v>
          </cell>
          <cell r="I61">
            <v>0.81203614457830398</v>
          </cell>
          <cell r="J61">
            <v>0.16960428331146202</v>
          </cell>
        </row>
        <row r="62">
          <cell r="B62" t="str">
            <v>PT181</v>
          </cell>
          <cell r="C62" t="str">
            <v>PT18</v>
          </cell>
          <cell r="D62">
            <v>0.13500000000000001</v>
          </cell>
          <cell r="E62">
            <v>6.4000000000000001E-2</v>
          </cell>
          <cell r="F62">
            <v>1.7999999999999999E-2</v>
          </cell>
          <cell r="G62">
            <v>5.7000000000000002E-2</v>
          </cell>
          <cell r="H62">
            <v>6.6713307776560593E-2</v>
          </cell>
          <cell r="I62">
            <v>0.26659173055859658</v>
          </cell>
          <cell r="J62">
            <v>0.25024522567438406</v>
          </cell>
        </row>
        <row r="63">
          <cell r="B63" t="str">
            <v>PT185</v>
          </cell>
          <cell r="C63" t="str">
            <v>PT18</v>
          </cell>
          <cell r="D63">
            <v>0.223</v>
          </cell>
          <cell r="E63">
            <v>9.5000000000000001E-2</v>
          </cell>
          <cell r="F63">
            <v>4.4999999999999998E-2</v>
          </cell>
          <cell r="G63">
            <v>8.8999999999999996E-2</v>
          </cell>
          <cell r="H63">
            <v>0.11968291347207</v>
          </cell>
          <cell r="I63">
            <v>0.26659173055859658</v>
          </cell>
          <cell r="J63">
            <v>0.44893708151147554</v>
          </cell>
        </row>
        <row r="64">
          <cell r="B64" t="str">
            <v>PT186</v>
          </cell>
          <cell r="C64" t="str">
            <v>PT18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0.26659173055859658</v>
          </cell>
          <cell r="J64">
            <v>0</v>
          </cell>
        </row>
        <row r="65">
          <cell r="B65" t="str">
            <v>PT187</v>
          </cell>
          <cell r="C65" t="str">
            <v>PT18</v>
          </cell>
          <cell r="D65">
            <v>0.13999999999999899</v>
          </cell>
          <cell r="E65">
            <v>5.5999999999999897E-2</v>
          </cell>
          <cell r="F65">
            <v>2.8999999999999901E-2</v>
          </cell>
          <cell r="G65">
            <v>0.06</v>
          </cell>
          <cell r="H65">
            <v>8.0195509309965995E-2</v>
          </cell>
          <cell r="I65">
            <v>0.26659173055859658</v>
          </cell>
          <cell r="J65">
            <v>0.30081769281414039</v>
          </cell>
        </row>
        <row r="67">
          <cell r="B67" t="str">
            <v>DZ000</v>
          </cell>
          <cell r="J67">
            <v>1</v>
          </cell>
        </row>
        <row r="68">
          <cell r="B68" t="str">
            <v>ES418</v>
          </cell>
          <cell r="J68">
            <v>1</v>
          </cell>
        </row>
        <row r="69">
          <cell r="B69" t="str">
            <v>ES630</v>
          </cell>
          <cell r="J69">
            <v>1</v>
          </cell>
        </row>
        <row r="70">
          <cell r="B70" t="str">
            <v>MA000</v>
          </cell>
          <cell r="J70">
            <v>1</v>
          </cell>
        </row>
        <row r="71">
          <cell r="B71" t="str">
            <v>PT11B</v>
          </cell>
          <cell r="J71">
            <v>1</v>
          </cell>
        </row>
        <row r="73">
          <cell r="B73" t="str">
            <v>PT186</v>
          </cell>
          <cell r="D73">
            <v>8.5999999999999993E-2</v>
          </cell>
          <cell r="E73">
            <v>3.3000000000000002E-2</v>
          </cell>
          <cell r="F73">
            <v>0.02</v>
          </cell>
          <cell r="G73">
            <v>3.5999999999999997E-2</v>
          </cell>
          <cell r="H73">
            <v>5.0680175246440397E-2</v>
          </cell>
          <cell r="I73">
            <v>0</v>
          </cell>
          <cell r="J73" t="e">
            <v>#DIV/0!</v>
          </cell>
        </row>
        <row r="74">
          <cell r="B74" t="str">
            <v>PT186</v>
          </cell>
          <cell r="D74">
            <v>2.5539999999999998</v>
          </cell>
          <cell r="E74">
            <v>1.806</v>
          </cell>
          <cell r="F74">
            <v>0.249</v>
          </cell>
          <cell r="G74">
            <v>0.622</v>
          </cell>
          <cell r="H74">
            <v>0.91345016429354697</v>
          </cell>
          <cell r="I74">
            <v>0</v>
          </cell>
          <cell r="J74" t="e">
            <v>#DIV/0!</v>
          </cell>
        </row>
        <row r="76">
          <cell r="B76" t="e">
            <v>#N/A</v>
          </cell>
          <cell r="C76"/>
          <cell r="D76">
            <v>0.64400000000000002</v>
          </cell>
          <cell r="E76">
            <v>0.24299999999999999</v>
          </cell>
          <cell r="F76">
            <v>0.22600000000000001</v>
          </cell>
          <cell r="G76">
            <v>0.318</v>
          </cell>
          <cell r="H76">
            <v>0.37400438116100898</v>
          </cell>
          <cell r="I76">
            <v>0</v>
          </cell>
          <cell r="J76" t="e">
            <v>#DIV/0!</v>
          </cell>
        </row>
        <row r="77">
          <cell r="B77" t="str">
            <v>ES220</v>
          </cell>
          <cell r="C77"/>
          <cell r="D77">
            <v>2.2610000000000001</v>
          </cell>
          <cell r="E77">
            <v>0.41099999999999998</v>
          </cell>
          <cell r="F77">
            <v>1.4750000000000001</v>
          </cell>
          <cell r="G77">
            <v>0.70699999999999996</v>
          </cell>
          <cell r="H77">
            <v>1.0413603504928799</v>
          </cell>
          <cell r="I77">
            <v>0</v>
          </cell>
          <cell r="J77" t="e">
            <v>#DIV/0!</v>
          </cell>
        </row>
        <row r="78">
          <cell r="B78"/>
          <cell r="C78"/>
          <cell r="H78"/>
          <cell r="I78"/>
          <cell r="J78"/>
        </row>
        <row r="79">
          <cell r="B79" t="e">
            <v>#N/A</v>
          </cell>
          <cell r="C79"/>
          <cell r="D79">
            <v>2.1949999999999998</v>
          </cell>
          <cell r="E79">
            <v>0.83</v>
          </cell>
          <cell r="F79">
            <v>0.86799999999999999</v>
          </cell>
          <cell r="G79">
            <v>0.91500000000000004</v>
          </cell>
          <cell r="H79">
            <v>1.1419449616648301</v>
          </cell>
          <cell r="I79">
            <v>0</v>
          </cell>
          <cell r="J79" t="e">
            <v>#DIV/0!</v>
          </cell>
        </row>
        <row r="80">
          <cell r="B80" t="str">
            <v>ES230</v>
          </cell>
          <cell r="C80"/>
          <cell r="D80">
            <v>1.6619999999999999</v>
          </cell>
          <cell r="E80">
            <v>0.191</v>
          </cell>
          <cell r="F80">
            <v>1.3939999999999999</v>
          </cell>
          <cell r="G80">
            <v>0.36199999999999999</v>
          </cell>
          <cell r="H80">
            <v>0.70199780941950496</v>
          </cell>
          <cell r="I80">
            <v>0</v>
          </cell>
          <cell r="J80" t="e">
            <v>#DIV/0!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Readme"/>
      <sheetName val="Select nodes"/>
      <sheetName val="Gross nodes list"/>
      <sheetName val="Prod"/>
      <sheetName val="Cons"/>
      <sheetName val="Power"/>
      <sheetName val="BP"/>
      <sheetName val="A- w duplicates"/>
      <sheetName val="Arcs"/>
      <sheetName val="Stor"/>
      <sheetName val="Regas"/>
      <sheetName val="NUTS3-changes"/>
      <sheetName val="Nodes"/>
      <sheetName val="Enagas-Pipes"/>
      <sheetName val="Compressors"/>
    </sheetNames>
    <sheetDataSet>
      <sheetData sheetId="0" refreshError="1"/>
      <sheetData sheetId="1" refreshError="1"/>
      <sheetData sheetId="2">
        <row r="1">
          <cell r="C1" t="str">
            <v>NUTS3-old</v>
          </cell>
          <cell r="E1" t="str">
            <v>NUTS3</v>
          </cell>
        </row>
        <row r="2">
          <cell r="E2" t="str">
            <v>DZ000</v>
          </cell>
        </row>
        <row r="3">
          <cell r="E3" t="str">
            <v>ES111</v>
          </cell>
        </row>
        <row r="4">
          <cell r="E4" t="str">
            <v>ES112</v>
          </cell>
        </row>
        <row r="5">
          <cell r="E5" t="str">
            <v>ES113</v>
          </cell>
        </row>
        <row r="6">
          <cell r="E6" t="str">
            <v>ES114</v>
          </cell>
        </row>
        <row r="7">
          <cell r="E7" t="str">
            <v>ES120</v>
          </cell>
        </row>
        <row r="8">
          <cell r="E8" t="str">
            <v>ES130</v>
          </cell>
        </row>
        <row r="9">
          <cell r="E9" t="str">
            <v>ES220</v>
          </cell>
        </row>
        <row r="10">
          <cell r="E10" t="str">
            <v>ES212</v>
          </cell>
        </row>
        <row r="11">
          <cell r="E11" t="str">
            <v>ES230</v>
          </cell>
        </row>
        <row r="12">
          <cell r="E12" t="str">
            <v>ES220</v>
          </cell>
        </row>
        <row r="13">
          <cell r="E13" t="str">
            <v>ES230</v>
          </cell>
        </row>
        <row r="14">
          <cell r="E14" t="str">
            <v>ES241</v>
          </cell>
        </row>
        <row r="15">
          <cell r="E15" t="str">
            <v>ES242</v>
          </cell>
        </row>
        <row r="16">
          <cell r="E16" t="str">
            <v>ES243</v>
          </cell>
        </row>
        <row r="17">
          <cell r="E17" t="str">
            <v>ES300</v>
          </cell>
        </row>
        <row r="18">
          <cell r="E18" t="str">
            <v>ES411</v>
          </cell>
        </row>
        <row r="19">
          <cell r="E19" t="str">
            <v>ES412</v>
          </cell>
        </row>
        <row r="20">
          <cell r="E20" t="str">
            <v>ES413</v>
          </cell>
        </row>
        <row r="21">
          <cell r="E21" t="str">
            <v>ES414</v>
          </cell>
        </row>
        <row r="22">
          <cell r="E22" t="str">
            <v>ES415</v>
          </cell>
        </row>
        <row r="23">
          <cell r="E23" t="str">
            <v>ES416</v>
          </cell>
        </row>
        <row r="24">
          <cell r="E24" t="str">
            <v>ES417</v>
          </cell>
        </row>
        <row r="25">
          <cell r="E25" t="str">
            <v>ES418</v>
          </cell>
        </row>
        <row r="26">
          <cell r="E26" t="str">
            <v>ES419</v>
          </cell>
        </row>
        <row r="27">
          <cell r="E27" t="str">
            <v>ES421</v>
          </cell>
        </row>
        <row r="28">
          <cell r="E28" t="str">
            <v>ES422</v>
          </cell>
        </row>
        <row r="29">
          <cell r="E29" t="str">
            <v>ES423</v>
          </cell>
        </row>
        <row r="30">
          <cell r="E30" t="str">
            <v>ES424</v>
          </cell>
        </row>
        <row r="31">
          <cell r="E31" t="str">
            <v>ES425</v>
          </cell>
        </row>
        <row r="32">
          <cell r="E32" t="str">
            <v>ES431</v>
          </cell>
        </row>
        <row r="33">
          <cell r="E33" t="str">
            <v>ES432</v>
          </cell>
        </row>
        <row r="34">
          <cell r="E34" t="str">
            <v>ES511</v>
          </cell>
        </row>
        <row r="35">
          <cell r="E35" t="str">
            <v>ES512</v>
          </cell>
        </row>
        <row r="36">
          <cell r="E36" t="str">
            <v>ES513</v>
          </cell>
        </row>
        <row r="37">
          <cell r="E37" t="str">
            <v>ES514</v>
          </cell>
        </row>
        <row r="38">
          <cell r="E38" t="str">
            <v>ES521</v>
          </cell>
        </row>
        <row r="39">
          <cell r="E39" t="str">
            <v>ES522</v>
          </cell>
        </row>
        <row r="40">
          <cell r="E40" t="str">
            <v>ES523</v>
          </cell>
        </row>
        <row r="41">
          <cell r="E41" t="str">
            <v>ES531</v>
          </cell>
        </row>
        <row r="42">
          <cell r="E42" t="str">
            <v>ES532</v>
          </cell>
        </row>
        <row r="43">
          <cell r="E43" t="str">
            <v>ES533</v>
          </cell>
        </row>
        <row r="44">
          <cell r="E44" t="str">
            <v>ES611</v>
          </cell>
        </row>
        <row r="45">
          <cell r="E45" t="str">
            <v>ES612</v>
          </cell>
        </row>
        <row r="46">
          <cell r="E46" t="str">
            <v>ES613</v>
          </cell>
        </row>
        <row r="47">
          <cell r="E47" t="str">
            <v>ES614</v>
          </cell>
        </row>
        <row r="48">
          <cell r="E48" t="str">
            <v>ES615</v>
          </cell>
        </row>
        <row r="49">
          <cell r="E49" t="str">
            <v>ES616</v>
          </cell>
        </row>
        <row r="50">
          <cell r="E50" t="str">
            <v>ES617</v>
          </cell>
        </row>
        <row r="51">
          <cell r="E51" t="str">
            <v>ES618</v>
          </cell>
        </row>
        <row r="52">
          <cell r="E52" t="str">
            <v>ES620</v>
          </cell>
        </row>
        <row r="53">
          <cell r="E53" t="str">
            <v>ES630</v>
          </cell>
        </row>
        <row r="54">
          <cell r="E54" t="str">
            <v>OUT</v>
          </cell>
        </row>
        <row r="55">
          <cell r="E55" t="str">
            <v>OUT</v>
          </cell>
        </row>
        <row r="56">
          <cell r="E56" t="str">
            <v>MAYBE</v>
          </cell>
        </row>
        <row r="57">
          <cell r="E57" t="str">
            <v>OUT</v>
          </cell>
        </row>
        <row r="58">
          <cell r="E58" t="str">
            <v>FRI15</v>
          </cell>
        </row>
        <row r="59">
          <cell r="E59" t="str">
            <v>MAYBE</v>
          </cell>
        </row>
        <row r="60">
          <cell r="E60" t="str">
            <v>OUT</v>
          </cell>
        </row>
        <row r="61">
          <cell r="E61" t="str">
            <v>FRJ15</v>
          </cell>
        </row>
        <row r="62">
          <cell r="E62" t="str">
            <v>FRJ21</v>
          </cell>
        </row>
        <row r="63">
          <cell r="E63" t="str">
            <v>FRJ23</v>
          </cell>
        </row>
        <row r="64">
          <cell r="E64" t="str">
            <v>MAYBE</v>
          </cell>
        </row>
        <row r="65">
          <cell r="E65" t="str">
            <v>FRJ26</v>
          </cell>
        </row>
        <row r="66">
          <cell r="E66" t="str">
            <v>OUT</v>
          </cell>
        </row>
        <row r="67">
          <cell r="E67" t="str">
            <v>OUT</v>
          </cell>
        </row>
        <row r="68">
          <cell r="E68" t="str">
            <v>MA000</v>
          </cell>
        </row>
        <row r="69">
          <cell r="E69" t="str">
            <v>PT111</v>
          </cell>
        </row>
        <row r="70">
          <cell r="E70" t="str">
            <v>PT112</v>
          </cell>
        </row>
        <row r="71">
          <cell r="E71" t="str">
            <v>PT11A</v>
          </cell>
        </row>
        <row r="72">
          <cell r="E72" t="str">
            <v>PT11B</v>
          </cell>
        </row>
        <row r="73">
          <cell r="E73" t="str">
            <v>PT150</v>
          </cell>
        </row>
        <row r="74">
          <cell r="E74" t="str">
            <v>PT16B</v>
          </cell>
        </row>
        <row r="75">
          <cell r="E75" t="str">
            <v>PT16E</v>
          </cell>
        </row>
        <row r="76">
          <cell r="E76" t="str">
            <v>PT16F</v>
          </cell>
        </row>
        <row r="77">
          <cell r="E77" t="str">
            <v>PT16I</v>
          </cell>
        </row>
        <row r="78">
          <cell r="E78" t="str">
            <v>PT186</v>
          </cell>
        </row>
        <row r="79">
          <cell r="E79" t="str">
            <v>PT181</v>
          </cell>
        </row>
        <row r="80">
          <cell r="E80" t="str">
            <v>PT185</v>
          </cell>
        </row>
        <row r="81">
          <cell r="E81" t="str">
            <v>PT186</v>
          </cell>
        </row>
        <row r="82">
          <cell r="E82" t="str">
            <v>PT187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69"/>
  <sheetViews>
    <sheetView topLeftCell="A28" zoomScale="70" zoomScaleNormal="70" workbookViewId="0">
      <selection activeCell="J28" sqref="J28"/>
    </sheetView>
  </sheetViews>
  <sheetFormatPr defaultColWidth="9.109375" defaultRowHeight="14.4"/>
  <cols>
    <col min="1" max="1" width="42.109375" customWidth="1"/>
    <col min="2" max="2" width="9.5546875" customWidth="1"/>
    <col min="3" max="3" width="15.88671875" style="10" bestFit="1" customWidth="1"/>
    <col min="4" max="4" width="10.33203125" bestFit="1" customWidth="1"/>
    <col min="5" max="5" width="7.109375" style="1" customWidth="1"/>
    <col min="6" max="6" width="12.21875" style="1" customWidth="1"/>
    <col min="7" max="7" width="16.6640625" customWidth="1"/>
    <col min="8" max="8" width="9.109375" bestFit="1" customWidth="1"/>
    <col min="9" max="9" width="11.109375" customWidth="1"/>
    <col min="10" max="10" width="69.6640625" bestFit="1" customWidth="1"/>
    <col min="11" max="11" width="12.88671875" customWidth="1"/>
    <col min="13" max="13" width="2.88671875" bestFit="1" customWidth="1"/>
    <col min="14" max="14" width="9.109375" style="1"/>
    <col min="15" max="15" width="16.109375" bestFit="1" customWidth="1"/>
  </cols>
  <sheetData>
    <row r="2" spans="1:15">
      <c r="C2" s="10" t="s">
        <v>424</v>
      </c>
    </row>
    <row r="4" spans="1:15">
      <c r="C4" s="33" t="s">
        <v>107</v>
      </c>
    </row>
    <row r="5" spans="1:15">
      <c r="N5"/>
    </row>
    <row r="6" spans="1:15">
      <c r="C6" s="26" t="s">
        <v>8</v>
      </c>
      <c r="D6" s="6"/>
      <c r="E6" s="5"/>
      <c r="F6" s="5" t="s">
        <v>15</v>
      </c>
      <c r="G6" s="5" t="s">
        <v>30</v>
      </c>
      <c r="H6" s="5" t="s">
        <v>22</v>
      </c>
      <c r="I6" s="5" t="s">
        <v>23</v>
      </c>
      <c r="J6" s="6"/>
      <c r="N6"/>
    </row>
    <row r="7" spans="1:15">
      <c r="A7" s="3" t="s">
        <v>92</v>
      </c>
      <c r="B7" t="s">
        <v>97</v>
      </c>
      <c r="C7" s="27" t="s">
        <v>6</v>
      </c>
      <c r="D7" s="4"/>
      <c r="E7" s="7"/>
      <c r="F7" s="137">
        <v>0.5</v>
      </c>
      <c r="G7" s="1" t="s">
        <v>95</v>
      </c>
      <c r="H7" s="1"/>
      <c r="I7" s="1"/>
      <c r="J7" s="2"/>
      <c r="L7" s="8"/>
      <c r="M7" s="9"/>
      <c r="N7" s="8"/>
      <c r="O7" s="8"/>
    </row>
    <row r="8" spans="1:15">
      <c r="A8" s="3"/>
      <c r="C8" s="27" t="s">
        <v>6</v>
      </c>
      <c r="D8" s="4" t="s">
        <v>51</v>
      </c>
      <c r="E8" s="7"/>
      <c r="F8" s="137">
        <v>1</v>
      </c>
      <c r="G8" s="1" t="s">
        <v>95</v>
      </c>
      <c r="H8" s="1"/>
      <c r="I8" s="1"/>
      <c r="J8" s="2" t="s">
        <v>422</v>
      </c>
      <c r="L8" s="8" t="str">
        <f>MID(C8,1,3)</f>
        <v>BFP</v>
      </c>
      <c r="M8" s="9" t="s">
        <v>14</v>
      </c>
      <c r="N8" s="8" t="str">
        <f>C8</f>
        <v>BFPipe</v>
      </c>
      <c r="O8" s="8" t="s">
        <v>13</v>
      </c>
    </row>
    <row r="9" spans="1:15">
      <c r="A9" s="3"/>
      <c r="C9" s="27" t="s">
        <v>6</v>
      </c>
      <c r="D9" s="4" t="s">
        <v>28</v>
      </c>
      <c r="E9" s="7"/>
      <c r="F9" s="137">
        <v>1</v>
      </c>
      <c r="G9" s="1" t="s">
        <v>95</v>
      </c>
      <c r="H9" s="1"/>
      <c r="I9" s="1"/>
      <c r="J9" s="2" t="s">
        <v>32</v>
      </c>
      <c r="L9" s="8" t="str">
        <f>MID(C9,1,3)</f>
        <v>BFP</v>
      </c>
      <c r="M9" s="9" t="s">
        <v>14</v>
      </c>
      <c r="N9" s="8" t="str">
        <f>C9</f>
        <v>BFPipe</v>
      </c>
      <c r="O9" s="8" t="s">
        <v>13</v>
      </c>
    </row>
    <row r="10" spans="1:15">
      <c r="A10" s="3" t="s">
        <v>143</v>
      </c>
      <c r="B10" t="s">
        <v>144</v>
      </c>
      <c r="C10" s="27" t="s">
        <v>80</v>
      </c>
      <c r="D10" s="4" t="s">
        <v>82</v>
      </c>
      <c r="E10" s="7"/>
      <c r="F10" s="137">
        <v>500</v>
      </c>
      <c r="G10" s="197" t="s">
        <v>445</v>
      </c>
      <c r="H10" s="14"/>
      <c r="I10" s="14"/>
      <c r="J10" s="196" t="s">
        <v>395</v>
      </c>
      <c r="L10" s="8"/>
      <c r="M10" s="9"/>
      <c r="N10" s="8"/>
      <c r="O10" s="8"/>
    </row>
    <row r="11" spans="1:15">
      <c r="A11" s="3" t="s">
        <v>145</v>
      </c>
      <c r="B11" t="s">
        <v>146</v>
      </c>
      <c r="C11" s="27" t="s">
        <v>80</v>
      </c>
      <c r="D11" s="4" t="s">
        <v>81</v>
      </c>
      <c r="E11" s="7"/>
      <c r="F11" s="137">
        <v>3</v>
      </c>
      <c r="G11" s="1" t="s">
        <v>95</v>
      </c>
      <c r="H11" s="14"/>
      <c r="I11" s="14"/>
      <c r="J11" s="2"/>
      <c r="L11" s="8"/>
      <c r="M11" s="9"/>
      <c r="N11" s="8"/>
      <c r="O11" s="8"/>
    </row>
    <row r="12" spans="1:15">
      <c r="C12" s="27" t="s">
        <v>80</v>
      </c>
      <c r="D12" s="4" t="s">
        <v>81</v>
      </c>
      <c r="E12" s="7" t="s">
        <v>51</v>
      </c>
      <c r="F12" s="137">
        <v>3</v>
      </c>
      <c r="G12" s="1" t="s">
        <v>95</v>
      </c>
      <c r="H12" s="14"/>
      <c r="I12" s="14"/>
      <c r="J12" s="2"/>
      <c r="L12" s="8"/>
      <c r="M12" s="9"/>
      <c r="N12" s="8"/>
      <c r="O12" s="8"/>
    </row>
    <row r="13" spans="1:15">
      <c r="A13" s="3" t="s">
        <v>96</v>
      </c>
      <c r="B13" t="s">
        <v>49</v>
      </c>
      <c r="C13" s="27" t="s">
        <v>49</v>
      </c>
      <c r="D13" s="4"/>
      <c r="E13" s="7"/>
      <c r="F13" s="138">
        <v>100</v>
      </c>
      <c r="G13" s="1" t="s">
        <v>446</v>
      </c>
      <c r="H13" s="1"/>
      <c r="I13" s="1"/>
      <c r="J13" s="2" t="s">
        <v>54</v>
      </c>
      <c r="L13" s="8"/>
      <c r="M13" s="9"/>
      <c r="N13" s="8"/>
      <c r="O13" s="8"/>
    </row>
    <row r="14" spans="1:15">
      <c r="A14" s="3" t="s">
        <v>77</v>
      </c>
      <c r="B14" t="s">
        <v>98</v>
      </c>
      <c r="C14" s="27" t="s">
        <v>19</v>
      </c>
      <c r="D14" s="4"/>
      <c r="E14" s="7"/>
      <c r="F14" s="139">
        <v>5000</v>
      </c>
      <c r="G14" s="45" t="s">
        <v>423</v>
      </c>
      <c r="H14" s="13"/>
      <c r="I14" s="13"/>
      <c r="J14" s="2" t="s">
        <v>396</v>
      </c>
      <c r="L14" s="8"/>
      <c r="M14" s="9"/>
      <c r="N14" s="8" t="str">
        <f>C14</f>
        <v>BIPipe</v>
      </c>
      <c r="O14" s="8"/>
    </row>
    <row r="15" spans="1:15">
      <c r="A15" s="3"/>
      <c r="C15" s="27" t="s">
        <v>19</v>
      </c>
      <c r="D15" s="27" t="s">
        <v>28</v>
      </c>
      <c r="E15" s="7"/>
      <c r="F15" s="139">
        <v>5000</v>
      </c>
      <c r="G15" s="14" t="s">
        <v>423</v>
      </c>
      <c r="H15" s="13"/>
      <c r="I15" s="13"/>
      <c r="J15" s="2"/>
      <c r="L15" s="8"/>
      <c r="M15" s="9"/>
      <c r="N15" s="8"/>
      <c r="O15" s="8"/>
    </row>
    <row r="16" spans="1:15">
      <c r="A16" s="3" t="s">
        <v>75</v>
      </c>
      <c r="B16" t="s">
        <v>99</v>
      </c>
      <c r="C16" s="27" t="s">
        <v>7</v>
      </c>
      <c r="D16" s="4"/>
      <c r="E16" s="7"/>
      <c r="F16" s="136">
        <v>2E-3</v>
      </c>
      <c r="G16" s="14" t="s">
        <v>93</v>
      </c>
      <c r="H16" s="46" t="s">
        <v>147</v>
      </c>
      <c r="I16" s="14"/>
      <c r="J16" s="2" t="s">
        <v>148</v>
      </c>
      <c r="L16" s="8" t="str">
        <f>MID(C16,1,3)</f>
        <v>BLP</v>
      </c>
      <c r="M16" s="9" t="s">
        <v>14</v>
      </c>
      <c r="N16" s="8" t="str">
        <f>C16</f>
        <v>BLPipe</v>
      </c>
      <c r="O16" s="8" t="s">
        <v>13</v>
      </c>
    </row>
    <row r="17" spans="1:15">
      <c r="C17" s="27" t="s">
        <v>7</v>
      </c>
      <c r="D17" s="4" t="s">
        <v>51</v>
      </c>
      <c r="E17" s="7"/>
      <c r="F17" s="136">
        <v>1E-4</v>
      </c>
      <c r="G17" s="14" t="s">
        <v>93</v>
      </c>
      <c r="H17" s="14"/>
      <c r="I17" s="14"/>
      <c r="J17" s="2"/>
      <c r="L17" s="8"/>
      <c r="M17" s="9"/>
      <c r="N17" s="8"/>
      <c r="O17" s="8"/>
    </row>
    <row r="18" spans="1:15">
      <c r="C18" s="27" t="s">
        <v>7</v>
      </c>
      <c r="D18" s="4" t="s">
        <v>28</v>
      </c>
      <c r="E18" s="7"/>
      <c r="F18" s="136">
        <v>2.0000000000000001E-4</v>
      </c>
      <c r="G18" s="14" t="s">
        <v>93</v>
      </c>
      <c r="H18" s="14"/>
      <c r="I18" s="14"/>
      <c r="J18" s="2" t="s">
        <v>421</v>
      </c>
      <c r="L18" s="8"/>
      <c r="M18" s="9"/>
      <c r="N18" s="8"/>
      <c r="O18" s="8"/>
    </row>
    <row r="19" spans="1:15">
      <c r="C19" s="27" t="s">
        <v>149</v>
      </c>
      <c r="D19" s="4" t="s">
        <v>150</v>
      </c>
      <c r="E19" s="7" t="s">
        <v>151</v>
      </c>
      <c r="F19" s="140">
        <v>100</v>
      </c>
      <c r="G19" s="14" t="s">
        <v>397</v>
      </c>
      <c r="H19" s="46" t="s">
        <v>152</v>
      </c>
      <c r="I19" s="14"/>
      <c r="J19" s="2"/>
      <c r="L19" s="8"/>
      <c r="M19" s="9"/>
      <c r="N19" s="8"/>
      <c r="O19" s="8"/>
    </row>
    <row r="20" spans="1:15">
      <c r="C20" s="27" t="s">
        <v>94</v>
      </c>
      <c r="D20" s="4"/>
      <c r="E20" s="7"/>
      <c r="F20" s="135">
        <v>0.05</v>
      </c>
      <c r="G20" s="14" t="s">
        <v>447</v>
      </c>
      <c r="H20" s="142" t="s">
        <v>398</v>
      </c>
      <c r="I20" s="14"/>
      <c r="J20" s="2"/>
      <c r="L20" s="8"/>
      <c r="M20" s="9"/>
      <c r="N20" s="8"/>
      <c r="O20" s="8"/>
    </row>
    <row r="21" spans="1:15">
      <c r="A21" s="3" t="s">
        <v>78</v>
      </c>
      <c r="B21" t="s">
        <v>100</v>
      </c>
      <c r="C21" s="27" t="s">
        <v>20</v>
      </c>
      <c r="D21" s="4"/>
      <c r="E21" s="7"/>
      <c r="F21" s="171">
        <v>0.02</v>
      </c>
      <c r="G21" s="1" t="s">
        <v>31</v>
      </c>
      <c r="H21" s="1"/>
      <c r="I21" s="1"/>
      <c r="J21" s="2" t="s">
        <v>55</v>
      </c>
      <c r="L21" s="8"/>
      <c r="M21" s="9"/>
      <c r="N21" s="8" t="str">
        <f>C21</f>
        <v>DiscRate</v>
      </c>
      <c r="O21" s="8"/>
    </row>
    <row r="22" spans="1:15">
      <c r="A22" s="3" t="s">
        <v>76</v>
      </c>
      <c r="B22" t="s">
        <v>101</v>
      </c>
      <c r="C22" s="27" t="s">
        <v>10</v>
      </c>
      <c r="D22" s="4"/>
      <c r="E22" s="7"/>
      <c r="F22" s="140">
        <v>2</v>
      </c>
      <c r="G22" s="1" t="s">
        <v>31</v>
      </c>
      <c r="H22" s="1">
        <v>1.7</v>
      </c>
      <c r="I22" s="1"/>
      <c r="J22" s="2" t="s">
        <v>9</v>
      </c>
      <c r="L22" s="8" t="s">
        <v>12</v>
      </c>
      <c r="M22" s="9" t="s">
        <v>14</v>
      </c>
      <c r="N22" s="8" t="str">
        <f>C22</f>
        <v>OffshMult</v>
      </c>
      <c r="O22" s="8" t="s">
        <v>13</v>
      </c>
    </row>
    <row r="23" spans="1:15">
      <c r="A23" s="3" t="s">
        <v>79</v>
      </c>
      <c r="C23" s="191" t="s">
        <v>52</v>
      </c>
      <c r="D23" s="134" t="s">
        <v>425</v>
      </c>
      <c r="E23" s="7"/>
      <c r="F23" s="139">
        <v>10000</v>
      </c>
      <c r="G23" s="1" t="s">
        <v>448</v>
      </c>
      <c r="H23" s="1"/>
      <c r="I23" s="1"/>
      <c r="J23" s="10" t="s">
        <v>394</v>
      </c>
      <c r="L23" s="8"/>
      <c r="M23" s="9"/>
      <c r="N23" s="8"/>
      <c r="O23" s="8"/>
    </row>
    <row r="24" spans="1:15">
      <c r="A24" s="3"/>
      <c r="C24" s="191" t="s">
        <v>52</v>
      </c>
      <c r="D24" s="134" t="s">
        <v>442</v>
      </c>
      <c r="E24" s="7"/>
      <c r="F24" s="139">
        <v>20000</v>
      </c>
      <c r="G24" s="1" t="s">
        <v>448</v>
      </c>
      <c r="H24" s="1"/>
      <c r="I24" s="1"/>
      <c r="J24" s="10" t="s">
        <v>443</v>
      </c>
      <c r="L24" s="8"/>
      <c r="M24" s="9"/>
      <c r="N24" s="8"/>
      <c r="O24" s="8"/>
    </row>
    <row r="25" spans="1:15">
      <c r="A25" s="3" t="s">
        <v>87</v>
      </c>
      <c r="B25" t="s">
        <v>153</v>
      </c>
      <c r="C25" s="10" t="s">
        <v>85</v>
      </c>
      <c r="D25" s="7"/>
      <c r="E25" s="7"/>
      <c r="F25" s="141">
        <v>2000</v>
      </c>
      <c r="G25" s="198" t="s">
        <v>449</v>
      </c>
      <c r="H25" s="1"/>
      <c r="I25" s="1"/>
      <c r="J25" s="2"/>
      <c r="L25" s="8"/>
      <c r="M25" s="9"/>
      <c r="N25" s="8"/>
      <c r="O25" s="8"/>
    </row>
    <row r="26" spans="1:15">
      <c r="C26" s="10" t="s">
        <v>85</v>
      </c>
      <c r="D26" s="7" t="s">
        <v>51</v>
      </c>
      <c r="E26" s="7" t="s">
        <v>24</v>
      </c>
      <c r="F26" s="141">
        <v>2000</v>
      </c>
      <c r="G26" s="198" t="s">
        <v>449</v>
      </c>
      <c r="H26" s="1"/>
      <c r="I26" s="1"/>
      <c r="J26" s="2"/>
      <c r="L26" s="8"/>
      <c r="M26" s="9"/>
      <c r="N26" s="8"/>
      <c r="O26" s="8"/>
    </row>
    <row r="27" spans="1:15">
      <c r="A27" s="3"/>
      <c r="C27" s="10" t="s">
        <v>85</v>
      </c>
      <c r="D27" s="7" t="s">
        <v>51</v>
      </c>
      <c r="E27" s="7" t="s">
        <v>28</v>
      </c>
      <c r="F27" s="141">
        <v>2000</v>
      </c>
      <c r="G27" s="198" t="s">
        <v>449</v>
      </c>
      <c r="H27" s="1"/>
      <c r="I27" s="1"/>
      <c r="J27" s="2"/>
      <c r="L27" s="8"/>
      <c r="M27" s="9"/>
      <c r="N27" s="8"/>
      <c r="O27" s="8"/>
    </row>
    <row r="28" spans="1:15">
      <c r="A28" s="3"/>
      <c r="C28" s="10" t="s">
        <v>85</v>
      </c>
      <c r="D28" s="7" t="s">
        <v>24</v>
      </c>
      <c r="E28" s="7" t="s">
        <v>51</v>
      </c>
      <c r="F28" s="141">
        <v>2000</v>
      </c>
      <c r="G28" s="198" t="s">
        <v>449</v>
      </c>
      <c r="H28" s="1"/>
      <c r="I28" s="1"/>
      <c r="J28" s="2"/>
      <c r="L28" s="8"/>
      <c r="M28" s="9"/>
      <c r="N28" s="8"/>
      <c r="O28" s="8"/>
    </row>
    <row r="29" spans="1:15">
      <c r="A29" s="3"/>
      <c r="C29" s="10" t="s">
        <v>85</v>
      </c>
      <c r="D29" s="7" t="s">
        <v>24</v>
      </c>
      <c r="E29" s="7" t="s">
        <v>28</v>
      </c>
      <c r="F29" s="141">
        <v>2000</v>
      </c>
      <c r="G29" s="198" t="s">
        <v>449</v>
      </c>
      <c r="H29" s="1"/>
      <c r="I29" s="1"/>
      <c r="J29" s="2"/>
      <c r="L29" s="8"/>
      <c r="M29" s="9"/>
      <c r="N29" s="8"/>
      <c r="O29" s="8"/>
    </row>
    <row r="30" spans="1:15">
      <c r="A30" s="3"/>
      <c r="C30" s="10" t="s">
        <v>85</v>
      </c>
      <c r="D30" s="7" t="s">
        <v>28</v>
      </c>
      <c r="E30" s="7" t="s">
        <v>24</v>
      </c>
      <c r="F30" s="141">
        <v>2000</v>
      </c>
      <c r="G30" s="198" t="s">
        <v>449</v>
      </c>
      <c r="H30" s="1"/>
      <c r="I30" s="1"/>
      <c r="J30" s="2"/>
      <c r="L30" s="8"/>
      <c r="M30" s="9"/>
      <c r="N30" s="8"/>
      <c r="O30" s="8"/>
    </row>
    <row r="31" spans="1:15">
      <c r="A31" s="3" t="s">
        <v>88</v>
      </c>
      <c r="B31" s="20" t="s">
        <v>102</v>
      </c>
      <c r="C31" s="10" t="s">
        <v>86</v>
      </c>
      <c r="D31" s="7"/>
      <c r="E31" s="7"/>
      <c r="F31" s="140">
        <v>10</v>
      </c>
      <c r="G31" s="1" t="s">
        <v>450</v>
      </c>
      <c r="H31" s="1"/>
      <c r="I31" s="1"/>
      <c r="J31" s="2"/>
      <c r="L31" s="8"/>
      <c r="M31" s="9"/>
      <c r="N31" s="8"/>
      <c r="O31" s="8"/>
    </row>
    <row r="32" spans="1:15">
      <c r="A32" s="3"/>
      <c r="C32" s="10" t="s">
        <v>86</v>
      </c>
      <c r="D32" s="7" t="s">
        <v>24</v>
      </c>
      <c r="E32" s="7" t="s">
        <v>28</v>
      </c>
      <c r="F32" s="140">
        <v>5</v>
      </c>
      <c r="G32" s="1" t="s">
        <v>450</v>
      </c>
      <c r="H32" s="1"/>
      <c r="I32" s="1"/>
      <c r="J32" s="2"/>
      <c r="L32" s="8"/>
      <c r="M32" s="9"/>
      <c r="N32" s="8"/>
      <c r="O32" s="8"/>
    </row>
    <row r="33" spans="1:15" ht="15.9" customHeight="1">
      <c r="A33" s="3" t="s">
        <v>154</v>
      </c>
      <c r="B33" t="s">
        <v>104</v>
      </c>
      <c r="C33" s="10" t="s">
        <v>85</v>
      </c>
      <c r="D33" s="7" t="s">
        <v>82</v>
      </c>
      <c r="E33" s="7"/>
      <c r="F33" s="141">
        <v>1</v>
      </c>
      <c r="G33" s="1" t="s">
        <v>450</v>
      </c>
      <c r="H33" s="47" t="s">
        <v>155</v>
      </c>
      <c r="I33" s="1"/>
      <c r="J33" s="2"/>
      <c r="L33" s="8"/>
      <c r="M33" s="9"/>
      <c r="N33" s="8"/>
      <c r="O33" s="8"/>
    </row>
    <row r="34" spans="1:15" ht="15.9" customHeight="1">
      <c r="A34" s="3" t="s">
        <v>103</v>
      </c>
      <c r="C34" s="10" t="s">
        <v>85</v>
      </c>
      <c r="D34" s="7" t="s">
        <v>82</v>
      </c>
      <c r="E34" s="7" t="s">
        <v>51</v>
      </c>
      <c r="F34" s="141">
        <v>1</v>
      </c>
      <c r="G34" s="1" t="s">
        <v>450</v>
      </c>
      <c r="H34" s="47" t="s">
        <v>155</v>
      </c>
      <c r="I34" s="1"/>
      <c r="J34" s="2"/>
      <c r="L34" s="8"/>
      <c r="M34" s="9"/>
      <c r="N34" s="8"/>
      <c r="O34" s="8"/>
    </row>
    <row r="35" spans="1:15" ht="15.9" customHeight="1">
      <c r="C35" s="10" t="s">
        <v>85</v>
      </c>
      <c r="D35" s="7" t="s">
        <v>82</v>
      </c>
      <c r="E35" s="7" t="s">
        <v>28</v>
      </c>
      <c r="F35" s="141">
        <v>4</v>
      </c>
      <c r="G35" s="1" t="s">
        <v>450</v>
      </c>
      <c r="H35" s="47" t="s">
        <v>155</v>
      </c>
      <c r="I35" s="1"/>
      <c r="J35" s="2"/>
      <c r="L35" s="8"/>
      <c r="M35" s="9"/>
      <c r="N35" s="8"/>
      <c r="O35" s="8"/>
    </row>
    <row r="36" spans="1:15" ht="15.9" customHeight="1">
      <c r="A36" t="s">
        <v>426</v>
      </c>
      <c r="B36" t="s">
        <v>427</v>
      </c>
      <c r="C36" s="10" t="s">
        <v>428</v>
      </c>
      <c r="D36" s="7"/>
      <c r="E36" s="7"/>
      <c r="F36" s="141">
        <v>100</v>
      </c>
      <c r="G36" s="1" t="s">
        <v>450</v>
      </c>
      <c r="H36" s="47"/>
      <c r="I36" s="1"/>
      <c r="J36" s="2"/>
      <c r="L36" s="8"/>
      <c r="M36" s="9"/>
      <c r="N36" s="8"/>
      <c r="O36" s="8"/>
    </row>
    <row r="37" spans="1:15" ht="15.9" customHeight="1">
      <c r="C37" s="10" t="s">
        <v>429</v>
      </c>
      <c r="D37" s="7" t="s">
        <v>28</v>
      </c>
      <c r="E37" s="7" t="s">
        <v>24</v>
      </c>
      <c r="F37" s="141">
        <v>2</v>
      </c>
      <c r="G37" s="1" t="s">
        <v>450</v>
      </c>
      <c r="H37" s="47"/>
      <c r="I37" s="1"/>
      <c r="J37" s="2"/>
      <c r="L37" s="8"/>
      <c r="M37" s="9"/>
      <c r="N37" s="8"/>
      <c r="O37" s="8"/>
    </row>
    <row r="38" spans="1:15" ht="15.9" customHeight="1">
      <c r="A38" t="s">
        <v>430</v>
      </c>
      <c r="C38" s="10" t="s">
        <v>431</v>
      </c>
      <c r="D38" s="7"/>
      <c r="E38" s="7"/>
      <c r="F38" s="177">
        <v>0</v>
      </c>
      <c r="G38" s="1" t="s">
        <v>451</v>
      </c>
      <c r="H38" s="47"/>
      <c r="I38" s="1"/>
      <c r="J38" s="2"/>
      <c r="L38" s="8"/>
      <c r="M38" s="9"/>
      <c r="N38" s="8"/>
      <c r="O38" s="8"/>
    </row>
    <row r="39" spans="1:15" ht="15.9" customHeight="1">
      <c r="C39" s="10" t="s">
        <v>431</v>
      </c>
      <c r="D39" s="7" t="s">
        <v>28</v>
      </c>
      <c r="E39" s="7" t="s">
        <v>24</v>
      </c>
      <c r="F39" s="177">
        <v>0.02</v>
      </c>
      <c r="G39" s="1" t="s">
        <v>451</v>
      </c>
      <c r="H39" s="47"/>
      <c r="I39" s="1"/>
      <c r="J39" s="2"/>
      <c r="L39" s="8"/>
      <c r="M39" s="9"/>
      <c r="N39" s="8"/>
      <c r="O39" s="8"/>
    </row>
    <row r="40" spans="1:15">
      <c r="A40" s="3" t="s">
        <v>156</v>
      </c>
      <c r="B40" t="s">
        <v>105</v>
      </c>
      <c r="C40" s="27" t="s">
        <v>71</v>
      </c>
      <c r="D40" s="7">
        <v>1</v>
      </c>
      <c r="E40" s="7"/>
      <c r="F40" s="138">
        <v>6</v>
      </c>
      <c r="G40" s="1" t="s">
        <v>31</v>
      </c>
      <c r="H40" s="1"/>
      <c r="I40" s="1"/>
      <c r="J40" s="10" t="s">
        <v>330</v>
      </c>
      <c r="L40" s="8"/>
      <c r="M40" s="9"/>
      <c r="N40" s="8"/>
      <c r="O40" s="8"/>
    </row>
    <row r="41" spans="1:15">
      <c r="A41" s="3"/>
      <c r="C41" s="27" t="s">
        <v>71</v>
      </c>
      <c r="D41" s="7">
        <v>2</v>
      </c>
      <c r="E41" s="7"/>
      <c r="F41" s="138">
        <v>6</v>
      </c>
      <c r="G41" s="1" t="s">
        <v>31</v>
      </c>
      <c r="H41" s="1"/>
      <c r="I41" s="1"/>
      <c r="J41" s="10" t="s">
        <v>331</v>
      </c>
      <c r="L41" s="8"/>
      <c r="M41" s="9"/>
      <c r="N41" s="8"/>
      <c r="O41" s="8"/>
    </row>
    <row r="42" spans="1:15">
      <c r="A42" s="3"/>
      <c r="C42" s="27" t="s">
        <v>71</v>
      </c>
      <c r="D42" s="7">
        <v>3</v>
      </c>
      <c r="E42" s="7"/>
      <c r="F42" s="138">
        <v>18</v>
      </c>
      <c r="G42" s="1" t="s">
        <v>31</v>
      </c>
      <c r="H42" s="1"/>
      <c r="I42" s="1"/>
      <c r="J42" s="10" t="s">
        <v>332</v>
      </c>
      <c r="L42" s="8"/>
      <c r="M42" s="9"/>
      <c r="N42" s="8"/>
      <c r="O42" s="8"/>
    </row>
    <row r="43" spans="1:15">
      <c r="A43" s="3"/>
      <c r="C43" s="27" t="s">
        <v>71</v>
      </c>
      <c r="D43" s="7">
        <v>4</v>
      </c>
      <c r="E43" s="7"/>
      <c r="F43" s="138">
        <v>6</v>
      </c>
      <c r="G43" s="1" t="s">
        <v>31</v>
      </c>
      <c r="H43" s="1"/>
      <c r="I43" s="1"/>
      <c r="J43" s="10" t="s">
        <v>391</v>
      </c>
      <c r="L43" s="8"/>
      <c r="M43" s="9"/>
      <c r="N43" s="8"/>
      <c r="O43" s="8"/>
    </row>
    <row r="44" spans="1:15">
      <c r="A44" s="3"/>
      <c r="C44" s="27" t="s">
        <v>71</v>
      </c>
      <c r="D44" s="7">
        <v>5</v>
      </c>
      <c r="E44" s="7"/>
      <c r="F44" s="138">
        <v>1</v>
      </c>
      <c r="G44" s="1" t="s">
        <v>31</v>
      </c>
      <c r="H44" s="1"/>
      <c r="I44" s="1"/>
      <c r="J44" s="2"/>
      <c r="L44" s="8"/>
      <c r="M44" s="9"/>
      <c r="N44" s="8"/>
      <c r="O44" s="8"/>
    </row>
    <row r="45" spans="1:15">
      <c r="A45" s="3"/>
      <c r="C45" s="27" t="s">
        <v>71</v>
      </c>
      <c r="D45" s="7">
        <v>6</v>
      </c>
      <c r="E45" s="7"/>
      <c r="F45" s="138">
        <v>1</v>
      </c>
      <c r="G45" s="1" t="s">
        <v>31</v>
      </c>
      <c r="H45" s="1"/>
      <c r="I45" s="1"/>
      <c r="J45" s="2"/>
      <c r="L45" s="8"/>
      <c r="M45" s="9"/>
      <c r="N45" s="8"/>
      <c r="O45" s="8"/>
    </row>
    <row r="46" spans="1:15">
      <c r="A46" s="3"/>
      <c r="C46" s="27" t="s">
        <v>71</v>
      </c>
      <c r="D46" s="7">
        <v>7</v>
      </c>
      <c r="E46" s="7"/>
      <c r="F46" s="138">
        <v>1</v>
      </c>
      <c r="G46" s="1" t="s">
        <v>31</v>
      </c>
      <c r="H46" s="1"/>
      <c r="I46" s="1"/>
      <c r="J46" s="2"/>
      <c r="L46" s="8"/>
      <c r="M46" s="9"/>
      <c r="N46" s="8"/>
      <c r="O46" s="8"/>
    </row>
    <row r="47" spans="1:15">
      <c r="A47" s="3"/>
      <c r="C47" s="27" t="s">
        <v>71</v>
      </c>
      <c r="D47" s="7">
        <v>8</v>
      </c>
      <c r="E47" s="7"/>
      <c r="F47" s="138">
        <v>1</v>
      </c>
      <c r="G47" s="1" t="s">
        <v>31</v>
      </c>
      <c r="H47" s="1"/>
      <c r="I47" s="1"/>
      <c r="J47" s="2"/>
      <c r="L47" s="8"/>
      <c r="M47" s="9"/>
      <c r="N47" s="8"/>
      <c r="O47" s="8"/>
    </row>
    <row r="48" spans="1:15">
      <c r="A48" s="3" t="s">
        <v>83</v>
      </c>
      <c r="B48" s="10" t="s">
        <v>70</v>
      </c>
      <c r="C48" s="10" t="s">
        <v>157</v>
      </c>
      <c r="D48" s="134" t="s">
        <v>51</v>
      </c>
      <c r="F48" s="140">
        <v>0.5</v>
      </c>
      <c r="G48" s="1" t="s">
        <v>452</v>
      </c>
      <c r="H48" s="1"/>
      <c r="I48" s="1"/>
      <c r="J48" s="2" t="s">
        <v>34</v>
      </c>
      <c r="L48" s="8"/>
      <c r="M48" s="9"/>
      <c r="N48" s="8"/>
      <c r="O48" s="8"/>
    </row>
    <row r="49" spans="1:15">
      <c r="A49" s="3"/>
      <c r="C49" s="10" t="s">
        <v>157</v>
      </c>
      <c r="D49" s="134" t="s">
        <v>24</v>
      </c>
      <c r="F49" s="140">
        <v>1</v>
      </c>
      <c r="G49" s="1" t="s">
        <v>452</v>
      </c>
      <c r="H49" s="1"/>
      <c r="I49" s="1"/>
      <c r="J49" s="2" t="s">
        <v>34</v>
      </c>
      <c r="L49" s="8"/>
      <c r="M49" s="9"/>
      <c r="N49" s="8" t="e">
        <f>#REF!</f>
        <v>#REF!</v>
      </c>
      <c r="O49" s="8"/>
    </row>
    <row r="50" spans="1:15">
      <c r="A50" s="3"/>
      <c r="C50" s="10" t="s">
        <v>157</v>
      </c>
      <c r="D50" s="134" t="s">
        <v>28</v>
      </c>
      <c r="F50" s="140">
        <v>1.25</v>
      </c>
      <c r="G50" s="1" t="s">
        <v>452</v>
      </c>
      <c r="H50" s="1"/>
      <c r="I50" s="1"/>
      <c r="J50" s="2" t="s">
        <v>34</v>
      </c>
      <c r="L50" s="8"/>
      <c r="M50" s="9"/>
      <c r="N50" s="8"/>
      <c r="O50" s="8"/>
    </row>
    <row r="51" spans="1:15">
      <c r="A51" s="3"/>
      <c r="C51" s="10" t="s">
        <v>158</v>
      </c>
      <c r="D51" s="134"/>
      <c r="F51" s="140">
        <v>1</v>
      </c>
      <c r="G51" s="1" t="s">
        <v>452</v>
      </c>
      <c r="H51" s="1"/>
      <c r="I51" s="1"/>
      <c r="J51" s="2"/>
      <c r="L51" s="8"/>
      <c r="M51" s="9"/>
      <c r="N51" s="8"/>
      <c r="O51" s="8"/>
    </row>
    <row r="52" spans="1:15">
      <c r="A52" s="3"/>
      <c r="C52" s="10" t="s">
        <v>158</v>
      </c>
      <c r="D52" s="11" t="s">
        <v>28</v>
      </c>
      <c r="F52" s="140">
        <v>3</v>
      </c>
      <c r="G52" s="1" t="s">
        <v>452</v>
      </c>
      <c r="H52" s="1"/>
      <c r="I52" s="1"/>
      <c r="J52" s="2" t="s">
        <v>453</v>
      </c>
      <c r="L52" s="8"/>
      <c r="M52" s="9"/>
      <c r="N52" s="8"/>
      <c r="O52" s="8"/>
    </row>
    <row r="53" spans="1:15">
      <c r="A53" s="3" t="s">
        <v>84</v>
      </c>
      <c r="B53" t="s">
        <v>106</v>
      </c>
      <c r="C53" s="27" t="s">
        <v>21</v>
      </c>
      <c r="D53" s="4"/>
      <c r="E53" s="7"/>
      <c r="F53" s="140">
        <v>5</v>
      </c>
      <c r="G53" s="1" t="s">
        <v>31</v>
      </c>
      <c r="H53" s="1"/>
      <c r="I53" s="1"/>
      <c r="J53" s="2" t="s">
        <v>33</v>
      </c>
      <c r="L53" s="8"/>
      <c r="M53" s="9"/>
      <c r="N53" s="8" t="str">
        <f>C53</f>
        <v>YearStep</v>
      </c>
      <c r="O53" s="8"/>
    </row>
    <row r="54" spans="1:15">
      <c r="N54"/>
    </row>
    <row r="55" spans="1:15">
      <c r="N55"/>
    </row>
    <row r="58" spans="1:15">
      <c r="C58" s="28" t="s">
        <v>36</v>
      </c>
    </row>
    <row r="59" spans="1:15">
      <c r="C59" s="28" t="s">
        <v>35</v>
      </c>
    </row>
    <row r="61" spans="1:15">
      <c r="C61" s="28" t="s">
        <v>37</v>
      </c>
    </row>
    <row r="63" spans="1:15" ht="15" thickBot="1">
      <c r="D63" t="s">
        <v>46</v>
      </c>
      <c r="E63" s="1" t="s">
        <v>47</v>
      </c>
      <c r="F63" s="1" t="s">
        <v>47</v>
      </c>
      <c r="G63" t="s">
        <v>48</v>
      </c>
      <c r="H63" t="s">
        <v>47</v>
      </c>
      <c r="I63" t="s">
        <v>48</v>
      </c>
      <c r="J63" t="s">
        <v>48</v>
      </c>
      <c r="N63"/>
    </row>
    <row r="64" spans="1:15" ht="24">
      <c r="C64" s="29" t="s">
        <v>38</v>
      </c>
      <c r="D64" s="16" t="s">
        <v>39</v>
      </c>
      <c r="E64" s="16" t="s">
        <v>40</v>
      </c>
      <c r="F64" s="16" t="s">
        <v>41</v>
      </c>
      <c r="G64" s="16" t="s">
        <v>41</v>
      </c>
      <c r="H64" s="16" t="s">
        <v>42</v>
      </c>
      <c r="I64" s="16" t="s">
        <v>40</v>
      </c>
      <c r="J64" s="16" t="s">
        <v>42</v>
      </c>
      <c r="N64"/>
    </row>
    <row r="65" spans="3:14">
      <c r="C65" s="30" t="s">
        <v>43</v>
      </c>
      <c r="D65" s="15">
        <v>0.09</v>
      </c>
      <c r="E65" s="15">
        <v>39.4</v>
      </c>
      <c r="F65" s="15">
        <v>141.69999999999999</v>
      </c>
      <c r="G65" s="15">
        <v>120</v>
      </c>
      <c r="H65" s="15">
        <v>12.7</v>
      </c>
      <c r="I65" s="15">
        <v>33.299999999999997</v>
      </c>
      <c r="J65" s="15">
        <v>10.8</v>
      </c>
      <c r="K65" s="1">
        <f>E65/I65</f>
        <v>1.1831831831831832</v>
      </c>
      <c r="N65"/>
    </row>
    <row r="66" spans="3:14">
      <c r="C66" s="30" t="s">
        <v>44</v>
      </c>
      <c r="D66" s="15">
        <v>0.71599999999999997</v>
      </c>
      <c r="E66" s="15">
        <v>15.4</v>
      </c>
      <c r="F66" s="15">
        <v>55.5</v>
      </c>
      <c r="G66" s="15">
        <v>50</v>
      </c>
      <c r="H66" s="15">
        <v>39.799999999999997</v>
      </c>
      <c r="I66" s="15">
        <v>13.9</v>
      </c>
      <c r="J66" s="15">
        <v>35.799999999999997</v>
      </c>
      <c r="K66" s="1">
        <f>E66/I66</f>
        <v>1.1079136690647482</v>
      </c>
      <c r="N66"/>
    </row>
    <row r="67" spans="3:14" ht="23.4" thickBot="1">
      <c r="C67" s="31" t="s">
        <v>45</v>
      </c>
      <c r="D67" s="17">
        <v>0.77700000000000002</v>
      </c>
      <c r="E67" s="17">
        <v>14.5</v>
      </c>
      <c r="F67" s="17">
        <v>52.2</v>
      </c>
      <c r="G67" s="17">
        <v>47.1</v>
      </c>
      <c r="H67" s="17">
        <v>40.6</v>
      </c>
      <c r="I67" s="17">
        <v>13.1</v>
      </c>
      <c r="J67" s="17">
        <v>36.6</v>
      </c>
      <c r="N67"/>
    </row>
    <row r="68" spans="3:14">
      <c r="J68" s="1"/>
      <c r="N68"/>
    </row>
    <row r="69" spans="3:14">
      <c r="N69"/>
    </row>
  </sheetData>
  <autoFilter ref="A6:M53" xr:uid="{00000000-0009-0000-0000-000002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6"/>
  <sheetViews>
    <sheetView zoomScaleNormal="100" workbookViewId="0">
      <pane xSplit="5" ySplit="4" topLeftCell="F5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ColWidth="9.109375" defaultRowHeight="14.4"/>
  <cols>
    <col min="1" max="1" width="5.21875" customWidth="1"/>
    <col min="2" max="4" width="6.109375" style="1" customWidth="1"/>
    <col min="5" max="5" width="4" style="1" bestFit="1" customWidth="1"/>
    <col min="6" max="7" width="6.44140625" customWidth="1"/>
    <col min="10" max="10" width="24.6640625" bestFit="1" customWidth="1"/>
    <col min="11" max="11" width="17.5546875" bestFit="1" customWidth="1"/>
    <col min="12" max="12" width="8.33203125" bestFit="1" customWidth="1"/>
    <col min="14" max="15" width="7.44140625" customWidth="1"/>
    <col min="16" max="16" width="5.5546875" customWidth="1"/>
    <col min="17" max="17" width="19.109375" bestFit="1" customWidth="1"/>
  </cols>
  <sheetData>
    <row r="1" spans="1:15">
      <c r="A1" s="1">
        <f>MAX(A4:A9989)</f>
        <v>71</v>
      </c>
      <c r="B1"/>
      <c r="C1"/>
      <c r="D1"/>
      <c r="E1"/>
      <c r="F1" s="87">
        <f>SUM(F5:F75)</f>
        <v>28.000000000000004</v>
      </c>
      <c r="G1" s="87"/>
    </row>
    <row r="2" spans="1:15">
      <c r="A2" s="1">
        <f t="shared" ref="A2:F2" si="0">COUNTA(Nodes)</f>
        <v>71</v>
      </c>
      <c r="B2" s="1">
        <f t="shared" si="0"/>
        <v>71</v>
      </c>
      <c r="C2" s="1">
        <f t="shared" si="0"/>
        <v>71</v>
      </c>
      <c r="D2" s="1">
        <f t="shared" si="0"/>
        <v>71</v>
      </c>
      <c r="E2" s="1">
        <f t="shared" si="0"/>
        <v>71</v>
      </c>
      <c r="F2" s="1">
        <f t="shared" si="0"/>
        <v>71</v>
      </c>
      <c r="G2" s="1"/>
    </row>
    <row r="3" spans="1:15">
      <c r="A3" s="1"/>
      <c r="F3" s="155" t="s">
        <v>401</v>
      </c>
      <c r="G3" s="155"/>
      <c r="L3" s="55">
        <f>MAX(L5:L9984)</f>
        <v>1</v>
      </c>
    </row>
    <row r="4" spans="1:15" ht="30" customHeight="1">
      <c r="A4" s="51" t="s">
        <v>26</v>
      </c>
      <c r="B4" s="51" t="s">
        <v>0</v>
      </c>
      <c r="C4" s="51" t="s">
        <v>16</v>
      </c>
      <c r="D4" s="158" t="s">
        <v>25</v>
      </c>
      <c r="E4" s="51" t="s">
        <v>1</v>
      </c>
      <c r="F4" s="51" t="s">
        <v>24</v>
      </c>
      <c r="G4" s="51" t="s">
        <v>28</v>
      </c>
      <c r="H4" s="158" t="s">
        <v>159</v>
      </c>
      <c r="I4" s="158" t="s">
        <v>160</v>
      </c>
      <c r="J4" s="159" t="s">
        <v>161</v>
      </c>
      <c r="K4" t="s">
        <v>438</v>
      </c>
      <c r="L4" s="19" t="s">
        <v>53</v>
      </c>
      <c r="M4" t="s">
        <v>399</v>
      </c>
      <c r="N4" t="s">
        <v>437</v>
      </c>
    </row>
    <row r="5" spans="1:15">
      <c r="A5" s="11">
        <f>COUNTA(B$5:B5)</f>
        <v>1</v>
      </c>
      <c r="B5" s="11" t="s">
        <v>287</v>
      </c>
      <c r="C5" s="11" t="str">
        <f>MID(B5,1,2)</f>
        <v>DZ</v>
      </c>
      <c r="D5" s="48" t="str">
        <f>MID(B5,1,4)</f>
        <v>DZ00</v>
      </c>
      <c r="E5" s="48" t="s">
        <v>289</v>
      </c>
      <c r="F5" s="157">
        <f>VLOOKUP(B5,'[1]dmd G (2)'!$B:$J,9,FALSE)</f>
        <v>1</v>
      </c>
      <c r="G5" s="178">
        <f>F5</f>
        <v>1</v>
      </c>
      <c r="H5" s="56">
        <v>28.04</v>
      </c>
      <c r="I5" s="56">
        <v>1.66</v>
      </c>
      <c r="J5" s="8" t="s">
        <v>290</v>
      </c>
      <c r="L5" s="55">
        <f t="shared" ref="L5:L36" si="1">COUNTIF(B:B,B5)</f>
        <v>1</v>
      </c>
      <c r="M5" t="str">
        <f>VLOOKUP(B5,'[2]Select nodes'!$E:$E,1,FALSE)</f>
        <v>DZ000</v>
      </c>
      <c r="N5" s="44">
        <f>SUMIF($D:$D,$D5,F:F)</f>
        <v>1</v>
      </c>
      <c r="O5" s="44">
        <f>SUMIF($D:$D,$D5,G:G)</f>
        <v>1</v>
      </c>
    </row>
    <row r="6" spans="1:15">
      <c r="A6" s="11">
        <f>COUNTA(B$5:B6)</f>
        <v>2</v>
      </c>
      <c r="B6" s="11" t="s">
        <v>135</v>
      </c>
      <c r="C6" s="11" t="str">
        <f t="shared" ref="C6:C71" si="2">MID(B6,1,2)</f>
        <v>ES</v>
      </c>
      <c r="D6" s="48" t="str">
        <f t="shared" ref="D6:D71" si="3">MID(B6,1,4)</f>
        <v>ES11</v>
      </c>
      <c r="E6" s="48" t="s">
        <v>67</v>
      </c>
      <c r="F6" s="156">
        <f>VLOOKUP(B6,'[1]dmd G (2)'!$B:$J,9,FALSE)</f>
        <v>0.42834344247956613</v>
      </c>
      <c r="G6" s="178">
        <f t="shared" ref="G6:G71" si="4">F6</f>
        <v>0.42834344247956613</v>
      </c>
      <c r="H6" s="56">
        <v>43.235555714285717</v>
      </c>
      <c r="I6" s="56">
        <v>-8.2475114285714284</v>
      </c>
      <c r="J6" t="s">
        <v>300</v>
      </c>
      <c r="L6" s="55">
        <f t="shared" si="1"/>
        <v>1</v>
      </c>
      <c r="M6" t="str">
        <f>VLOOKUP(B6,'[2]Select nodes'!$E:$E,1,FALSE)</f>
        <v>ES111</v>
      </c>
      <c r="N6" s="44">
        <f t="shared" ref="N6:N69" si="5">SUMIF($D:$D,$D6,F:F)</f>
        <v>0.99999999999999989</v>
      </c>
      <c r="O6" s="44">
        <f t="shared" ref="O6:O69" si="6">SUMIF($D:$D,$D6,G:G)</f>
        <v>0.99999999999999989</v>
      </c>
    </row>
    <row r="7" spans="1:15">
      <c r="A7" s="11">
        <f>COUNTA(B$5:B7)</f>
        <v>3</v>
      </c>
      <c r="B7" s="11" t="s">
        <v>163</v>
      </c>
      <c r="C7" s="11" t="str">
        <f t="shared" si="2"/>
        <v>ES</v>
      </c>
      <c r="D7" s="48" t="str">
        <f t="shared" si="3"/>
        <v>ES11</v>
      </c>
      <c r="E7" s="48" t="s">
        <v>67</v>
      </c>
      <c r="F7" s="156">
        <f>VLOOKUP(B7,'[1]dmd G (2)'!$B:$J,9,FALSE)</f>
        <v>0.12691138123075377</v>
      </c>
      <c r="G7" s="178">
        <f t="shared" si="4"/>
        <v>0.12691138123075377</v>
      </c>
      <c r="H7" s="56">
        <v>43.301729999999999</v>
      </c>
      <c r="I7" s="56">
        <v>-7.8379099999999999</v>
      </c>
      <c r="J7" t="s">
        <v>164</v>
      </c>
      <c r="L7" s="55">
        <f t="shared" si="1"/>
        <v>1</v>
      </c>
      <c r="M7" t="str">
        <f>VLOOKUP(B7,'[2]Select nodes'!$E:$E,1,FALSE)</f>
        <v>ES112</v>
      </c>
      <c r="N7" s="44">
        <f t="shared" si="5"/>
        <v>0.99999999999999989</v>
      </c>
      <c r="O7" s="44">
        <f t="shared" si="6"/>
        <v>0.99999999999999989</v>
      </c>
    </row>
    <row r="8" spans="1:15">
      <c r="A8" s="11">
        <f>COUNTA(B$5:B8)</f>
        <v>4</v>
      </c>
      <c r="B8" s="11" t="s">
        <v>165</v>
      </c>
      <c r="C8" s="11" t="str">
        <f t="shared" si="2"/>
        <v>ES</v>
      </c>
      <c r="D8" s="48" t="str">
        <f t="shared" si="3"/>
        <v>ES11</v>
      </c>
      <c r="E8" s="48" t="s">
        <v>67</v>
      </c>
      <c r="F8" s="156">
        <f>VLOOKUP(B8,'[1]dmd G (2)'!$B:$J,9,FALSE)</f>
        <v>0.10834035074872803</v>
      </c>
      <c r="G8" s="178">
        <f t="shared" si="4"/>
        <v>0.10834035074872803</v>
      </c>
      <c r="H8" s="56">
        <v>42.527299999999997</v>
      </c>
      <c r="I8" s="56">
        <v>-8.0085999999999995</v>
      </c>
      <c r="J8" t="s">
        <v>166</v>
      </c>
      <c r="L8" s="55">
        <f t="shared" si="1"/>
        <v>1</v>
      </c>
      <c r="M8" t="str">
        <f>VLOOKUP(B8,'[2]Select nodes'!$E:$E,1,FALSE)</f>
        <v>ES113</v>
      </c>
      <c r="N8" s="44">
        <f t="shared" si="5"/>
        <v>0.99999999999999989</v>
      </c>
      <c r="O8" s="44">
        <f t="shared" si="6"/>
        <v>0.99999999999999989</v>
      </c>
    </row>
    <row r="9" spans="1:15">
      <c r="A9" s="11">
        <f>COUNTA(B$5:B9)</f>
        <v>5</v>
      </c>
      <c r="B9" s="11" t="s">
        <v>167</v>
      </c>
      <c r="C9" s="11" t="str">
        <f t="shared" si="2"/>
        <v>ES</v>
      </c>
      <c r="D9" s="48" t="str">
        <f t="shared" si="3"/>
        <v>ES11</v>
      </c>
      <c r="E9" s="48" t="s">
        <v>67</v>
      </c>
      <c r="F9" s="156">
        <f>VLOOKUP(B9,'[1]dmd G (2)'!$B:$J,9,FALSE)</f>
        <v>0.33640482554095197</v>
      </c>
      <c r="G9" s="178">
        <f t="shared" si="4"/>
        <v>0.33640482554095197</v>
      </c>
      <c r="H9" s="56">
        <v>42.442079200000002</v>
      </c>
      <c r="I9" s="56">
        <v>-8.557785599999999</v>
      </c>
      <c r="J9" t="s">
        <v>168</v>
      </c>
      <c r="L9" s="55">
        <f t="shared" si="1"/>
        <v>1</v>
      </c>
      <c r="M9" t="str">
        <f>VLOOKUP(B9,'[2]Select nodes'!$E:$E,1,FALSE)</f>
        <v>ES114</v>
      </c>
      <c r="N9" s="44">
        <f t="shared" si="5"/>
        <v>0.99999999999999989</v>
      </c>
      <c r="O9" s="44">
        <f t="shared" si="6"/>
        <v>0.99999999999999989</v>
      </c>
    </row>
    <row r="10" spans="1:15">
      <c r="A10" s="11">
        <f>COUNTA(B$5:B10)</f>
        <v>6</v>
      </c>
      <c r="B10" s="11" t="s">
        <v>136</v>
      </c>
      <c r="C10" s="11" t="str">
        <f t="shared" si="2"/>
        <v>ES</v>
      </c>
      <c r="D10" s="48" t="str">
        <f t="shared" si="3"/>
        <v>ES12</v>
      </c>
      <c r="E10" s="48" t="s">
        <v>67</v>
      </c>
      <c r="F10" s="156">
        <f>VLOOKUP(B10,'[1]dmd G (2)'!$B:$J,9,FALSE)</f>
        <v>1</v>
      </c>
      <c r="G10" s="178">
        <f t="shared" si="4"/>
        <v>1</v>
      </c>
      <c r="H10" s="56">
        <v>43.394453999999996</v>
      </c>
      <c r="I10" s="56">
        <v>-5.9765334000000001</v>
      </c>
      <c r="J10" t="s">
        <v>169</v>
      </c>
      <c r="L10" s="55">
        <f t="shared" si="1"/>
        <v>1</v>
      </c>
      <c r="M10" t="str">
        <f>VLOOKUP(B10,'[2]Select nodes'!$E:$E,1,FALSE)</f>
        <v>ES120</v>
      </c>
      <c r="N10" s="44">
        <f t="shared" si="5"/>
        <v>1</v>
      </c>
      <c r="O10" s="44">
        <f t="shared" si="6"/>
        <v>1</v>
      </c>
    </row>
    <row r="11" spans="1:15">
      <c r="A11" s="11">
        <f>COUNTA(B$5:B11)</f>
        <v>7</v>
      </c>
      <c r="B11" s="11" t="s">
        <v>170</v>
      </c>
      <c r="C11" s="11" t="str">
        <f t="shared" si="2"/>
        <v>ES</v>
      </c>
      <c r="D11" s="48" t="str">
        <f t="shared" si="3"/>
        <v>ES13</v>
      </c>
      <c r="E11" s="48" t="s">
        <v>67</v>
      </c>
      <c r="F11" s="156">
        <f>VLOOKUP(B11,'[1]dmd G (2)'!$B:$J,9,FALSE)</f>
        <v>1</v>
      </c>
      <c r="G11" s="178">
        <f t="shared" si="4"/>
        <v>1</v>
      </c>
      <c r="H11" s="56">
        <v>43.212761</v>
      </c>
      <c r="I11" s="56">
        <v>-4.0130134999999996</v>
      </c>
      <c r="J11" t="s">
        <v>172</v>
      </c>
      <c r="L11" s="55">
        <f t="shared" si="1"/>
        <v>1</v>
      </c>
      <c r="M11" t="str">
        <f>VLOOKUP(B11,'[2]Select nodes'!$E:$E,1,FALSE)</f>
        <v>ES130</v>
      </c>
      <c r="N11" s="44">
        <f t="shared" si="5"/>
        <v>1</v>
      </c>
      <c r="O11" s="44">
        <f t="shared" si="6"/>
        <v>1</v>
      </c>
    </row>
    <row r="12" spans="1:15">
      <c r="A12" s="11">
        <f>COUNTA(B$5:B12)</f>
        <v>8</v>
      </c>
      <c r="B12" s="11" t="s">
        <v>174</v>
      </c>
      <c r="C12" s="11" t="str">
        <f t="shared" si="2"/>
        <v>ES</v>
      </c>
      <c r="D12" s="48" t="str">
        <f t="shared" si="3"/>
        <v>ES21</v>
      </c>
      <c r="E12" s="48" t="s">
        <v>67</v>
      </c>
      <c r="F12" s="156">
        <f>VLOOKUP(B12,'[1]dmd G (2)'!$B:$J,9,FALSE)</f>
        <v>1</v>
      </c>
      <c r="G12" s="178">
        <f t="shared" si="4"/>
        <v>1</v>
      </c>
      <c r="H12" s="56">
        <v>43.265909999999991</v>
      </c>
      <c r="I12" s="56">
        <v>-2.1750650000000005</v>
      </c>
      <c r="J12" t="s">
        <v>175</v>
      </c>
      <c r="L12" s="55">
        <f t="shared" si="1"/>
        <v>1</v>
      </c>
      <c r="M12" t="str">
        <f>VLOOKUP(B12,'[2]Select nodes'!$E:$E,1,FALSE)</f>
        <v>ES212</v>
      </c>
      <c r="N12" s="44">
        <f t="shared" si="5"/>
        <v>1</v>
      </c>
      <c r="O12" s="44">
        <f t="shared" si="6"/>
        <v>1</v>
      </c>
    </row>
    <row r="13" spans="1:15">
      <c r="A13" s="11">
        <f>COUNTA(B$5:B13)</f>
        <v>9</v>
      </c>
      <c r="B13" s="11" t="s">
        <v>173</v>
      </c>
      <c r="C13" s="11" t="str">
        <f t="shared" si="2"/>
        <v>ES</v>
      </c>
      <c r="D13" s="48" t="str">
        <f t="shared" si="3"/>
        <v>ES22</v>
      </c>
      <c r="E13" s="48" t="s">
        <v>67</v>
      </c>
      <c r="F13" s="156">
        <f>VLOOKUP(B13,'[1]dmd G (2)'!$B:$J,9,FALSE)</f>
        <v>1</v>
      </c>
      <c r="G13" s="178">
        <f t="shared" si="4"/>
        <v>1</v>
      </c>
      <c r="H13" s="56">
        <v>42.540419999999997</v>
      </c>
      <c r="I13" s="56">
        <v>-1.6446633333333331</v>
      </c>
      <c r="J13" t="s">
        <v>178</v>
      </c>
      <c r="L13" s="55">
        <f t="shared" si="1"/>
        <v>1</v>
      </c>
      <c r="M13" t="str">
        <f>VLOOKUP(B13,'[2]Select nodes'!$E:$E,1,FALSE)</f>
        <v>ES220</v>
      </c>
      <c r="N13" s="44">
        <f t="shared" si="5"/>
        <v>1</v>
      </c>
      <c r="O13" s="44">
        <f t="shared" si="6"/>
        <v>1</v>
      </c>
    </row>
    <row r="14" spans="1:15">
      <c r="A14" s="11">
        <f>COUNTA(B$5:B14)</f>
        <v>10</v>
      </c>
      <c r="B14" s="11" t="s">
        <v>176</v>
      </c>
      <c r="C14" s="11" t="str">
        <f t="shared" si="2"/>
        <v>ES</v>
      </c>
      <c r="D14" s="48" t="str">
        <f t="shared" si="3"/>
        <v>ES23</v>
      </c>
      <c r="E14" s="48" t="s">
        <v>67</v>
      </c>
      <c r="F14" s="156">
        <f>VLOOKUP(B14,'[1]dmd G (2)'!$B:$J,9,FALSE)</f>
        <v>1</v>
      </c>
      <c r="G14" s="178">
        <f t="shared" si="4"/>
        <v>1</v>
      </c>
      <c r="H14" s="56">
        <v>42.374106857142856</v>
      </c>
      <c r="I14" s="56">
        <v>-2.3440214285714283</v>
      </c>
      <c r="J14" t="s">
        <v>180</v>
      </c>
      <c r="L14" s="55">
        <f t="shared" si="1"/>
        <v>1</v>
      </c>
      <c r="M14" t="str">
        <f>VLOOKUP(B14,'[2]Select nodes'!$E:$E,1,FALSE)</f>
        <v>ES230</v>
      </c>
      <c r="N14" s="44">
        <f t="shared" si="5"/>
        <v>1</v>
      </c>
      <c r="O14" s="44">
        <f t="shared" si="6"/>
        <v>1</v>
      </c>
    </row>
    <row r="15" spans="1:15">
      <c r="A15" s="11">
        <f>COUNTA(B$5:B15)</f>
        <v>11</v>
      </c>
      <c r="B15" s="11" t="s">
        <v>181</v>
      </c>
      <c r="C15" s="11" t="str">
        <f t="shared" si="2"/>
        <v>ES</v>
      </c>
      <c r="D15" s="48" t="str">
        <f t="shared" si="3"/>
        <v>ES24</v>
      </c>
      <c r="E15" s="48" t="s">
        <v>67</v>
      </c>
      <c r="F15" s="156">
        <f>VLOOKUP(B15,'[1]dmd G (2)'!$B:$J,9,FALSE)</f>
        <v>0.1761743404468526</v>
      </c>
      <c r="G15" s="178">
        <f t="shared" si="4"/>
        <v>0.1761743404468526</v>
      </c>
      <c r="H15" s="56">
        <v>42.284387500000001</v>
      </c>
      <c r="I15" s="56">
        <v>-6.2199999999999991E-2</v>
      </c>
      <c r="J15" t="s">
        <v>183</v>
      </c>
      <c r="L15" s="55">
        <f t="shared" si="1"/>
        <v>1</v>
      </c>
      <c r="M15" t="str">
        <f>VLOOKUP(B15,'[2]Select nodes'!$E:$E,1,FALSE)</f>
        <v>ES241</v>
      </c>
      <c r="N15" s="44">
        <f t="shared" si="5"/>
        <v>0.99999999999999989</v>
      </c>
      <c r="O15" s="44">
        <f t="shared" si="6"/>
        <v>0.99999999999999989</v>
      </c>
    </row>
    <row r="16" spans="1:15">
      <c r="A16" s="11">
        <f>COUNTA(B$5:B16)</f>
        <v>12</v>
      </c>
      <c r="B16" s="11" t="s">
        <v>184</v>
      </c>
      <c r="C16" s="11" t="str">
        <f t="shared" si="2"/>
        <v>ES</v>
      </c>
      <c r="D16" s="48" t="str">
        <f t="shared" si="3"/>
        <v>ES24</v>
      </c>
      <c r="E16" s="48" t="s">
        <v>67</v>
      </c>
      <c r="F16" s="156">
        <f>VLOOKUP(B16,'[1]dmd G (2)'!$B:$J,9,FALSE)</f>
        <v>0.10383209147982136</v>
      </c>
      <c r="G16" s="178">
        <f t="shared" si="4"/>
        <v>0.10383209147982136</v>
      </c>
      <c r="H16" s="56">
        <v>41.238754999999998</v>
      </c>
      <c r="I16" s="56">
        <v>-0.35265000000000002</v>
      </c>
      <c r="J16" t="s">
        <v>185</v>
      </c>
      <c r="L16" s="55">
        <f t="shared" si="1"/>
        <v>1</v>
      </c>
      <c r="M16" t="str">
        <f>VLOOKUP(B16,'[2]Select nodes'!$E:$E,1,FALSE)</f>
        <v>ES242</v>
      </c>
      <c r="N16" s="44">
        <f t="shared" si="5"/>
        <v>0.99999999999999989</v>
      </c>
      <c r="O16" s="44">
        <f t="shared" si="6"/>
        <v>0.99999999999999989</v>
      </c>
    </row>
    <row r="17" spans="1:15">
      <c r="A17" s="11">
        <f>COUNTA(B$5:B17)</f>
        <v>13</v>
      </c>
      <c r="B17" s="11" t="s">
        <v>186</v>
      </c>
      <c r="C17" s="11" t="str">
        <f t="shared" si="2"/>
        <v>ES</v>
      </c>
      <c r="D17" s="48" t="str">
        <f t="shared" si="3"/>
        <v>ES24</v>
      </c>
      <c r="E17" s="48" t="s">
        <v>67</v>
      </c>
      <c r="F17" s="156">
        <f>VLOOKUP(B17,'[1]dmd G (2)'!$B:$J,9,FALSE)</f>
        <v>0.71999356807332593</v>
      </c>
      <c r="G17" s="178">
        <f t="shared" si="4"/>
        <v>0.71999356807332593</v>
      </c>
      <c r="H17" s="56">
        <v>41.417413777777782</v>
      </c>
      <c r="I17" s="56">
        <v>-0.58269688888888893</v>
      </c>
      <c r="J17" t="s">
        <v>187</v>
      </c>
      <c r="L17" s="55">
        <f t="shared" si="1"/>
        <v>1</v>
      </c>
      <c r="M17" t="str">
        <f>VLOOKUP(B17,'[2]Select nodes'!$E:$E,1,FALSE)</f>
        <v>ES243</v>
      </c>
      <c r="N17" s="44">
        <f t="shared" si="5"/>
        <v>0.99999999999999989</v>
      </c>
      <c r="O17" s="44">
        <f t="shared" si="6"/>
        <v>0.99999999999999989</v>
      </c>
    </row>
    <row r="18" spans="1:15">
      <c r="A18" s="11">
        <f>COUNTA(B$5:B18)</f>
        <v>14</v>
      </c>
      <c r="B18" s="11" t="s">
        <v>188</v>
      </c>
      <c r="C18" s="11" t="str">
        <f t="shared" si="2"/>
        <v>ES</v>
      </c>
      <c r="D18" s="48" t="str">
        <f t="shared" si="3"/>
        <v>ES30</v>
      </c>
      <c r="E18" s="48" t="s">
        <v>67</v>
      </c>
      <c r="F18" s="156">
        <f>VLOOKUP(B18,'[1]dmd G (2)'!$B:$J,9,FALSE)</f>
        <v>1</v>
      </c>
      <c r="G18" s="178">
        <f t="shared" si="4"/>
        <v>1</v>
      </c>
      <c r="H18" s="56">
        <v>40.40805971428572</v>
      </c>
      <c r="I18" s="56">
        <v>-3.5967292857142854</v>
      </c>
      <c r="J18" t="s">
        <v>190</v>
      </c>
      <c r="L18" s="55">
        <f t="shared" si="1"/>
        <v>1</v>
      </c>
      <c r="M18" t="str">
        <f>VLOOKUP(B18,'[2]Select nodes'!$E:$E,1,FALSE)</f>
        <v>ES300</v>
      </c>
      <c r="N18" s="44">
        <f t="shared" si="5"/>
        <v>1</v>
      </c>
      <c r="O18" s="44">
        <f t="shared" si="6"/>
        <v>1</v>
      </c>
    </row>
    <row r="19" spans="1:15">
      <c r="A19" s="11">
        <f>COUNTA(B$5:B19)</f>
        <v>15</v>
      </c>
      <c r="B19" s="11" t="s">
        <v>191</v>
      </c>
      <c r="C19" s="11" t="str">
        <f t="shared" si="2"/>
        <v>ES</v>
      </c>
      <c r="D19" s="48" t="str">
        <f t="shared" si="3"/>
        <v>ES41</v>
      </c>
      <c r="E19" s="48" t="s">
        <v>67</v>
      </c>
      <c r="F19" s="156">
        <f>VLOOKUP(B19,'[1]dmd G (2)'!$B:$J,9,FALSE)</f>
        <v>7.7725163585751683E-2</v>
      </c>
      <c r="G19" s="178">
        <f t="shared" si="4"/>
        <v>7.7725163585751683E-2</v>
      </c>
      <c r="H19" s="56">
        <v>40.512844000000001</v>
      </c>
      <c r="I19" s="56">
        <v>-4.9591779999999996</v>
      </c>
      <c r="J19" t="s">
        <v>301</v>
      </c>
      <c r="L19" s="55">
        <f t="shared" si="1"/>
        <v>1</v>
      </c>
      <c r="M19" t="str">
        <f>VLOOKUP(B19,'[2]Select nodes'!$E:$E,1,FALSE)</f>
        <v>ES411</v>
      </c>
      <c r="N19" s="44">
        <f t="shared" si="5"/>
        <v>1</v>
      </c>
      <c r="O19" s="44">
        <f t="shared" si="6"/>
        <v>1</v>
      </c>
    </row>
    <row r="20" spans="1:15">
      <c r="A20" s="11">
        <f>COUNTA(B$5:B20)</f>
        <v>16</v>
      </c>
      <c r="B20" s="11" t="s">
        <v>193</v>
      </c>
      <c r="C20" s="11" t="str">
        <f t="shared" si="2"/>
        <v>ES</v>
      </c>
      <c r="D20" s="48" t="str">
        <f t="shared" si="3"/>
        <v>ES41</v>
      </c>
      <c r="E20" s="48" t="s">
        <v>67</v>
      </c>
      <c r="F20" s="156">
        <f>VLOOKUP(B20,'[1]dmd G (2)'!$B:$J,9,FALSE)</f>
        <v>0.21942345163759744</v>
      </c>
      <c r="G20" s="178">
        <f t="shared" si="4"/>
        <v>0.21942345163759744</v>
      </c>
      <c r="H20" s="56">
        <v>41.967796</v>
      </c>
      <c r="I20" s="56">
        <v>-3.772958</v>
      </c>
      <c r="J20" t="s">
        <v>194</v>
      </c>
      <c r="L20" s="55">
        <f t="shared" si="1"/>
        <v>1</v>
      </c>
      <c r="M20" t="str">
        <f>VLOOKUP(B20,'[2]Select nodes'!$E:$E,1,FALSE)</f>
        <v>ES412</v>
      </c>
      <c r="N20" s="44">
        <f t="shared" si="5"/>
        <v>1</v>
      </c>
      <c r="O20" s="44">
        <f t="shared" si="6"/>
        <v>1</v>
      </c>
    </row>
    <row r="21" spans="1:15">
      <c r="A21" s="11">
        <f>COUNTA(B$5:B21)</f>
        <v>17</v>
      </c>
      <c r="B21" s="11" t="s">
        <v>195</v>
      </c>
      <c r="C21" s="11" t="str">
        <f t="shared" si="2"/>
        <v>ES</v>
      </c>
      <c r="D21" s="48" t="str">
        <f t="shared" si="3"/>
        <v>ES41</v>
      </c>
      <c r="E21" s="48" t="s">
        <v>67</v>
      </c>
      <c r="F21" s="156">
        <f>VLOOKUP(B21,'[1]dmd G (2)'!$B:$J,9,FALSE)</f>
        <v>0.23144060733271754</v>
      </c>
      <c r="G21" s="178">
        <f t="shared" si="4"/>
        <v>0.23144060733271754</v>
      </c>
      <c r="H21" s="56">
        <v>42.422695000000004</v>
      </c>
      <c r="I21" s="56">
        <v>-5.6575150000000001</v>
      </c>
      <c r="J21" t="s">
        <v>302</v>
      </c>
      <c r="L21" s="55">
        <f t="shared" si="1"/>
        <v>1</v>
      </c>
      <c r="M21" t="str">
        <f>VLOOKUP(B21,'[2]Select nodes'!$E:$E,1,FALSE)</f>
        <v>ES413</v>
      </c>
      <c r="N21" s="44">
        <f t="shared" si="5"/>
        <v>1</v>
      </c>
      <c r="O21" s="44">
        <f t="shared" si="6"/>
        <v>1</v>
      </c>
    </row>
    <row r="22" spans="1:15">
      <c r="A22" s="11">
        <f>COUNTA(B$5:B22)</f>
        <v>18</v>
      </c>
      <c r="B22" s="11" t="s">
        <v>196</v>
      </c>
      <c r="C22" s="11" t="str">
        <f t="shared" si="2"/>
        <v>ES</v>
      </c>
      <c r="D22" s="48" t="str">
        <f t="shared" si="3"/>
        <v>ES41</v>
      </c>
      <c r="E22" s="48" t="s">
        <v>67</v>
      </c>
      <c r="F22" s="156">
        <f>VLOOKUP(B22,'[1]dmd G (2)'!$B:$J,9,FALSE)</f>
        <v>9.2415667962401166E-2</v>
      </c>
      <c r="G22" s="178">
        <f t="shared" si="4"/>
        <v>9.2415667962401166E-2</v>
      </c>
      <c r="H22" s="56">
        <v>42.009337000000002</v>
      </c>
      <c r="I22" s="56">
        <v>-4.0463649999999998</v>
      </c>
      <c r="J22" t="s">
        <v>197</v>
      </c>
      <c r="L22" s="55">
        <f t="shared" si="1"/>
        <v>1</v>
      </c>
      <c r="M22" t="str">
        <f>VLOOKUP(B22,'[2]Select nodes'!$E:$E,1,FALSE)</f>
        <v>ES414</v>
      </c>
      <c r="N22" s="44">
        <f t="shared" si="5"/>
        <v>1</v>
      </c>
      <c r="O22" s="44">
        <f t="shared" si="6"/>
        <v>1</v>
      </c>
    </row>
    <row r="23" spans="1:15">
      <c r="A23" s="11">
        <f>COUNTA(B$5:B23)</f>
        <v>19</v>
      </c>
      <c r="B23" s="11" t="s">
        <v>198</v>
      </c>
      <c r="C23" s="11" t="str">
        <f t="shared" si="2"/>
        <v>ES</v>
      </c>
      <c r="D23" s="48" t="str">
        <f t="shared" si="3"/>
        <v>ES41</v>
      </c>
      <c r="E23" s="48" t="s">
        <v>67</v>
      </c>
      <c r="F23" s="156">
        <f>VLOOKUP(B23,'[1]dmd G (2)'!$B:$J,9,FALSE)</f>
        <v>0.16059897271320406</v>
      </c>
      <c r="G23" s="178">
        <f t="shared" si="4"/>
        <v>0.16059897271320406</v>
      </c>
      <c r="H23" s="56">
        <v>40.546750000000003</v>
      </c>
      <c r="I23" s="56">
        <v>-5.8338000000000001</v>
      </c>
      <c r="J23" t="s">
        <v>199</v>
      </c>
      <c r="L23" s="55">
        <f t="shared" si="1"/>
        <v>1</v>
      </c>
      <c r="M23" t="str">
        <f>VLOOKUP(B23,'[2]Select nodes'!$E:$E,1,FALSE)</f>
        <v>ES415</v>
      </c>
      <c r="N23" s="44">
        <f t="shared" si="5"/>
        <v>1</v>
      </c>
      <c r="O23" s="44">
        <f t="shared" si="6"/>
        <v>1</v>
      </c>
    </row>
    <row r="24" spans="1:15">
      <c r="A24" s="11">
        <f>COUNTA(B$5:B24)</f>
        <v>20</v>
      </c>
      <c r="B24" s="11" t="s">
        <v>200</v>
      </c>
      <c r="C24" s="11" t="str">
        <f t="shared" si="2"/>
        <v>ES</v>
      </c>
      <c r="D24" s="48" t="str">
        <f t="shared" si="3"/>
        <v>ES41</v>
      </c>
      <c r="E24" s="48" t="s">
        <v>67</v>
      </c>
      <c r="F24" s="156">
        <f>VLOOKUP(B24,'[1]dmd G (2)'!$B:$J,9,FALSE)</f>
        <v>8.1848880424703938E-2</v>
      </c>
      <c r="G24" s="178">
        <f t="shared" si="4"/>
        <v>8.1848880424703938E-2</v>
      </c>
      <c r="H24" s="56">
        <v>41.085180000000001</v>
      </c>
      <c r="I24" s="56">
        <v>-3.9215900000000001</v>
      </c>
      <c r="J24" t="s">
        <v>201</v>
      </c>
      <c r="L24" s="55">
        <f t="shared" si="1"/>
        <v>1</v>
      </c>
      <c r="M24" t="str">
        <f>VLOOKUP(B24,'[2]Select nodes'!$E:$E,1,FALSE)</f>
        <v>ES416</v>
      </c>
      <c r="N24" s="44">
        <f t="shared" si="5"/>
        <v>1</v>
      </c>
      <c r="O24" s="44">
        <f t="shared" si="6"/>
        <v>1</v>
      </c>
    </row>
    <row r="25" spans="1:15">
      <c r="A25" s="11">
        <f>COUNTA(B$5:B25)</f>
        <v>21</v>
      </c>
      <c r="B25" s="11" t="s">
        <v>202</v>
      </c>
      <c r="C25" s="11" t="str">
        <f t="shared" si="2"/>
        <v>ES</v>
      </c>
      <c r="D25" s="48" t="str">
        <f t="shared" si="3"/>
        <v>ES41</v>
      </c>
      <c r="E25" s="48" t="s">
        <v>67</v>
      </c>
      <c r="F25" s="156">
        <f>VLOOKUP(B25,'[1]dmd G (2)'!$B:$J,9,FALSE)</f>
        <v>5.0781273028261562E-2</v>
      </c>
      <c r="G25" s="178">
        <f t="shared" si="4"/>
        <v>5.0781273028261562E-2</v>
      </c>
      <c r="H25" s="56">
        <v>41.56194</v>
      </c>
      <c r="I25" s="56">
        <v>-2.5007700000000002</v>
      </c>
      <c r="J25" t="s">
        <v>203</v>
      </c>
      <c r="L25" s="55">
        <f t="shared" si="1"/>
        <v>1</v>
      </c>
      <c r="M25" t="str">
        <f>VLOOKUP(B25,'[2]Select nodes'!$E:$E,1,FALSE)</f>
        <v>ES417</v>
      </c>
      <c r="N25" s="44">
        <f t="shared" si="5"/>
        <v>1</v>
      </c>
      <c r="O25" s="44">
        <f t="shared" si="6"/>
        <v>1</v>
      </c>
    </row>
    <row r="26" spans="1:15">
      <c r="A26" s="11">
        <f>COUNTA(B$5:B26)</f>
        <v>22</v>
      </c>
      <c r="B26" s="11" t="s">
        <v>204</v>
      </c>
      <c r="C26" s="11" t="str">
        <f t="shared" si="2"/>
        <v>ES</v>
      </c>
      <c r="D26" s="48" t="str">
        <f t="shared" si="3"/>
        <v>ES41</v>
      </c>
      <c r="E26" s="48" t="s">
        <v>67</v>
      </c>
      <c r="F26" s="157">
        <v>0</v>
      </c>
      <c r="G26" s="178">
        <f t="shared" si="4"/>
        <v>0</v>
      </c>
      <c r="H26" s="56">
        <v>41.649386666666665</v>
      </c>
      <c r="I26" s="56">
        <v>-4.7300700000000004</v>
      </c>
      <c r="J26" t="s">
        <v>205</v>
      </c>
      <c r="L26" s="55">
        <f t="shared" si="1"/>
        <v>1</v>
      </c>
      <c r="M26" t="str">
        <f>VLOOKUP(B26,'[2]Select nodes'!$E:$E,1,FALSE)</f>
        <v>ES418</v>
      </c>
      <c r="N26" s="44">
        <f t="shared" si="5"/>
        <v>1</v>
      </c>
      <c r="O26" s="44">
        <f t="shared" si="6"/>
        <v>1</v>
      </c>
    </row>
    <row r="27" spans="1:15">
      <c r="A27" s="11">
        <f>COUNTA(B$5:B27)</f>
        <v>23</v>
      </c>
      <c r="B27" s="11" t="s">
        <v>206</v>
      </c>
      <c r="C27" s="11" t="str">
        <f t="shared" si="2"/>
        <v>ES</v>
      </c>
      <c r="D27" s="48" t="str">
        <f t="shared" si="3"/>
        <v>ES41</v>
      </c>
      <c r="E27" s="48" t="s">
        <v>67</v>
      </c>
      <c r="F27" s="156">
        <f>VLOOKUP(B27,'[1]dmd G (2)'!$B:$J,9,FALSE)</f>
        <v>8.5765983315362601E-2</v>
      </c>
      <c r="G27" s="178">
        <f t="shared" si="4"/>
        <v>8.5765983315362601E-2</v>
      </c>
      <c r="H27" s="56">
        <v>41.573889999999999</v>
      </c>
      <c r="I27" s="56">
        <v>-5.6192500000000001</v>
      </c>
      <c r="J27" t="s">
        <v>207</v>
      </c>
      <c r="L27" s="55">
        <f t="shared" si="1"/>
        <v>1</v>
      </c>
      <c r="M27" t="str">
        <f>VLOOKUP(B27,'[2]Select nodes'!$E:$E,1,FALSE)</f>
        <v>ES419</v>
      </c>
      <c r="N27" s="44">
        <f t="shared" si="5"/>
        <v>1</v>
      </c>
      <c r="O27" s="44">
        <f t="shared" si="6"/>
        <v>1</v>
      </c>
    </row>
    <row r="28" spans="1:15">
      <c r="A28" s="11">
        <f>COUNTA(B$5:B28)</f>
        <v>24</v>
      </c>
      <c r="B28" s="11" t="s">
        <v>208</v>
      </c>
      <c r="C28" s="11" t="str">
        <f t="shared" si="2"/>
        <v>ES</v>
      </c>
      <c r="D28" s="48" t="str">
        <f t="shared" si="3"/>
        <v>ES42</v>
      </c>
      <c r="E28" s="48" t="s">
        <v>67</v>
      </c>
      <c r="F28" s="156">
        <f>VLOOKUP(B28,'[1]dmd G (2)'!$B:$J,9,FALSE)</f>
        <v>0.19256631482797137</v>
      </c>
      <c r="G28" s="178">
        <f t="shared" si="4"/>
        <v>0.19256631482797137</v>
      </c>
      <c r="H28" s="56">
        <v>38.887210000000003</v>
      </c>
      <c r="I28" s="56">
        <v>-1.7135499999999999</v>
      </c>
      <c r="J28" t="s">
        <v>210</v>
      </c>
      <c r="L28" s="55">
        <f t="shared" si="1"/>
        <v>1</v>
      </c>
      <c r="M28" t="str">
        <f>VLOOKUP(B28,'[2]Select nodes'!$E:$E,1,FALSE)</f>
        <v>ES421</v>
      </c>
      <c r="N28" s="44">
        <f t="shared" si="5"/>
        <v>0.99999999999999989</v>
      </c>
      <c r="O28" s="44">
        <f t="shared" si="6"/>
        <v>0.99999999999999989</v>
      </c>
    </row>
    <row r="29" spans="1:15">
      <c r="A29" s="11">
        <f>COUNTA(B$5:B29)</f>
        <v>25</v>
      </c>
      <c r="B29" s="11" t="s">
        <v>211</v>
      </c>
      <c r="C29" s="11" t="str">
        <f t="shared" si="2"/>
        <v>ES</v>
      </c>
      <c r="D29" s="48" t="str">
        <f t="shared" si="3"/>
        <v>ES42</v>
      </c>
      <c r="E29" s="48" t="s">
        <v>67</v>
      </c>
      <c r="F29" s="156">
        <f>VLOOKUP(B29,'[1]dmd G (2)'!$B:$J,9,FALSE)</f>
        <v>0.25691938513327733</v>
      </c>
      <c r="G29" s="178">
        <f t="shared" si="4"/>
        <v>0.25691938513327733</v>
      </c>
      <c r="H29" s="56">
        <v>38.940786666666668</v>
      </c>
      <c r="I29" s="56">
        <v>-3.8377366666666668</v>
      </c>
      <c r="J29" t="s">
        <v>212</v>
      </c>
      <c r="L29" s="55">
        <f t="shared" si="1"/>
        <v>1</v>
      </c>
      <c r="M29" t="str">
        <f>VLOOKUP(B29,'[2]Select nodes'!$E:$E,1,FALSE)</f>
        <v>ES422</v>
      </c>
      <c r="N29" s="44">
        <f t="shared" si="5"/>
        <v>0.99999999999999989</v>
      </c>
      <c r="O29" s="44">
        <f t="shared" si="6"/>
        <v>0.99999999999999989</v>
      </c>
    </row>
    <row r="30" spans="1:15">
      <c r="A30" s="11">
        <f>COUNTA(B$5:B30)</f>
        <v>26</v>
      </c>
      <c r="B30" s="11" t="s">
        <v>213</v>
      </c>
      <c r="C30" s="11" t="str">
        <f t="shared" si="2"/>
        <v>ES</v>
      </c>
      <c r="D30" s="48" t="str">
        <f t="shared" si="3"/>
        <v>ES42</v>
      </c>
      <c r="E30" s="48" t="s">
        <v>67</v>
      </c>
      <c r="F30" s="156">
        <f>VLOOKUP(B30,'[1]dmd G (2)'!$B:$J,9,FALSE)</f>
        <v>0.11005105841202555</v>
      </c>
      <c r="G30" s="178">
        <f t="shared" si="4"/>
        <v>0.11005105841202555</v>
      </c>
      <c r="H30" s="56">
        <v>40.03931</v>
      </c>
      <c r="I30" s="56">
        <v>-3.14839</v>
      </c>
      <c r="J30" t="s">
        <v>214</v>
      </c>
      <c r="L30" s="55">
        <f t="shared" si="1"/>
        <v>1</v>
      </c>
      <c r="M30" t="str">
        <f>VLOOKUP(B30,'[2]Select nodes'!$E:$E,1,FALSE)</f>
        <v>ES423</v>
      </c>
      <c r="N30" s="44">
        <f t="shared" si="5"/>
        <v>0.99999999999999989</v>
      </c>
      <c r="O30" s="44">
        <f t="shared" si="6"/>
        <v>0.99999999999999989</v>
      </c>
    </row>
    <row r="31" spans="1:15">
      <c r="A31" s="11">
        <f>COUNTA(B$5:B31)</f>
        <v>27</v>
      </c>
      <c r="B31" s="11" t="s">
        <v>215</v>
      </c>
      <c r="C31" s="11" t="str">
        <f t="shared" si="2"/>
        <v>ES</v>
      </c>
      <c r="D31" s="48" t="str">
        <f t="shared" si="3"/>
        <v>ES42</v>
      </c>
      <c r="E31" s="48" t="s">
        <v>67</v>
      </c>
      <c r="F31" s="156">
        <f>VLOOKUP(B31,'[1]dmd G (2)'!$B:$J,9,FALSE)</f>
        <v>0.12370038842085976</v>
      </c>
      <c r="G31" s="178">
        <f t="shared" si="4"/>
        <v>0.12370038842085976</v>
      </c>
      <c r="H31" s="56">
        <v>40.844533000000006</v>
      </c>
      <c r="I31" s="56">
        <v>-2.5186293333333336</v>
      </c>
      <c r="J31" t="s">
        <v>216</v>
      </c>
      <c r="L31" s="55">
        <f t="shared" si="1"/>
        <v>1</v>
      </c>
      <c r="M31" t="str">
        <f>VLOOKUP(B31,'[2]Select nodes'!$E:$E,1,FALSE)</f>
        <v>ES424</v>
      </c>
      <c r="N31" s="44">
        <f t="shared" si="5"/>
        <v>0.99999999999999989</v>
      </c>
      <c r="O31" s="44">
        <f t="shared" si="6"/>
        <v>0.99999999999999989</v>
      </c>
    </row>
    <row r="32" spans="1:15">
      <c r="A32" s="11">
        <f>COUNTA(B$5:B32)</f>
        <v>28</v>
      </c>
      <c r="B32" s="11" t="s">
        <v>217</v>
      </c>
      <c r="C32" s="11" t="str">
        <f t="shared" si="2"/>
        <v>ES</v>
      </c>
      <c r="D32" s="48" t="str">
        <f t="shared" si="3"/>
        <v>ES42</v>
      </c>
      <c r="E32" s="48" t="s">
        <v>67</v>
      </c>
      <c r="F32" s="156">
        <f>VLOOKUP(B32,'[1]dmd G (2)'!$B:$J,9,FALSE)</f>
        <v>0.31676285320586595</v>
      </c>
      <c r="G32" s="178">
        <f t="shared" si="4"/>
        <v>0.31676285320586595</v>
      </c>
      <c r="H32" s="56">
        <v>40.002465333333333</v>
      </c>
      <c r="I32" s="56">
        <v>-3.6214809999999997</v>
      </c>
      <c r="J32" t="s">
        <v>218</v>
      </c>
      <c r="L32" s="55">
        <f t="shared" si="1"/>
        <v>1</v>
      </c>
      <c r="M32" t="str">
        <f>VLOOKUP(B32,'[2]Select nodes'!$E:$E,1,FALSE)</f>
        <v>ES425</v>
      </c>
      <c r="N32" s="44">
        <f t="shared" si="5"/>
        <v>0.99999999999999989</v>
      </c>
      <c r="O32" s="44">
        <f t="shared" si="6"/>
        <v>0.99999999999999989</v>
      </c>
    </row>
    <row r="33" spans="1:15">
      <c r="A33" s="11">
        <f>COUNTA(B$5:B33)</f>
        <v>29</v>
      </c>
      <c r="B33" s="11" t="s">
        <v>219</v>
      </c>
      <c r="C33" s="11" t="str">
        <f t="shared" si="2"/>
        <v>ES</v>
      </c>
      <c r="D33" s="48" t="str">
        <f t="shared" si="3"/>
        <v>ES43</v>
      </c>
      <c r="E33" s="48" t="s">
        <v>67</v>
      </c>
      <c r="F33" s="156">
        <f>VLOOKUP(B33,'[1]dmd G (2)'!$B:$J,9,FALSE)</f>
        <v>0.61981979993580805</v>
      </c>
      <c r="G33" s="178">
        <f t="shared" si="4"/>
        <v>0.61981979993580805</v>
      </c>
      <c r="H33" s="56">
        <v>38.806155000000004</v>
      </c>
      <c r="I33" s="56">
        <v>-6.6772799999999997</v>
      </c>
      <c r="J33" t="s">
        <v>221</v>
      </c>
      <c r="L33" s="55">
        <f t="shared" si="1"/>
        <v>1</v>
      </c>
      <c r="M33" t="str">
        <f>VLOOKUP(B33,'[2]Select nodes'!$E:$E,1,FALSE)</f>
        <v>ES431</v>
      </c>
      <c r="N33" s="44">
        <f t="shared" si="5"/>
        <v>1</v>
      </c>
      <c r="O33" s="44">
        <f t="shared" si="6"/>
        <v>1</v>
      </c>
    </row>
    <row r="34" spans="1:15">
      <c r="A34" s="11">
        <f>COUNTA(B$5:B34)</f>
        <v>30</v>
      </c>
      <c r="B34" s="11" t="s">
        <v>222</v>
      </c>
      <c r="C34" s="11" t="str">
        <f t="shared" si="2"/>
        <v>ES</v>
      </c>
      <c r="D34" s="48" t="str">
        <f t="shared" si="3"/>
        <v>ES43</v>
      </c>
      <c r="E34" s="48" t="s">
        <v>67</v>
      </c>
      <c r="F34" s="156">
        <f>VLOOKUP(B34,'[1]dmd G (2)'!$B:$J,9,FALSE)</f>
        <v>0.38018020006419195</v>
      </c>
      <c r="G34" s="178">
        <f t="shared" si="4"/>
        <v>0.38018020006419195</v>
      </c>
      <c r="H34" s="56">
        <v>39.416245000000004</v>
      </c>
      <c r="I34" s="56">
        <v>-6.1303160000000005</v>
      </c>
      <c r="J34" t="s">
        <v>303</v>
      </c>
      <c r="L34" s="55">
        <f t="shared" si="1"/>
        <v>1</v>
      </c>
      <c r="M34" t="str">
        <f>VLOOKUP(B34,'[2]Select nodes'!$E:$E,1,FALSE)</f>
        <v>ES432</v>
      </c>
      <c r="N34" s="44">
        <f t="shared" si="5"/>
        <v>1</v>
      </c>
      <c r="O34" s="44">
        <f t="shared" si="6"/>
        <v>1</v>
      </c>
    </row>
    <row r="35" spans="1:15">
      <c r="A35" s="11">
        <f>COUNTA(B$5:B35)</f>
        <v>31</v>
      </c>
      <c r="B35" s="11" t="s">
        <v>138</v>
      </c>
      <c r="C35" s="11" t="str">
        <f t="shared" si="2"/>
        <v>ES</v>
      </c>
      <c r="D35" s="48" t="str">
        <f t="shared" si="3"/>
        <v>ES51</v>
      </c>
      <c r="E35" s="48" t="s">
        <v>67</v>
      </c>
      <c r="F35" s="156">
        <f>VLOOKUP(B35,'[1]dmd G (2)'!$B:$J,9,FALSE)</f>
        <v>0.73682202753979753</v>
      </c>
      <c r="G35" s="178">
        <f t="shared" si="4"/>
        <v>0.73682202753979753</v>
      </c>
      <c r="H35" s="56">
        <v>41.489007999999998</v>
      </c>
      <c r="I35" s="56">
        <v>2.0408140000000001</v>
      </c>
      <c r="J35" t="s">
        <v>115</v>
      </c>
      <c r="L35" s="55">
        <f t="shared" si="1"/>
        <v>1</v>
      </c>
      <c r="M35" t="str">
        <f>VLOOKUP(B35,'[2]Select nodes'!$E:$E,1,FALSE)</f>
        <v>ES511</v>
      </c>
      <c r="N35" s="44">
        <f t="shared" si="5"/>
        <v>1.0000000000000002</v>
      </c>
      <c r="O35" s="44">
        <f t="shared" si="6"/>
        <v>1.0000000000000002</v>
      </c>
    </row>
    <row r="36" spans="1:15">
      <c r="A36" s="11">
        <f>COUNTA(B$5:B36)</f>
        <v>32</v>
      </c>
      <c r="B36" s="11" t="s">
        <v>223</v>
      </c>
      <c r="C36" s="11" t="str">
        <f t="shared" si="2"/>
        <v>ES</v>
      </c>
      <c r="D36" s="48" t="str">
        <f t="shared" si="3"/>
        <v>ES51</v>
      </c>
      <c r="E36" s="48" t="s">
        <v>67</v>
      </c>
      <c r="F36" s="156">
        <f>VLOOKUP(B36,'[1]dmd G (2)'!$B:$J,9,FALSE)</f>
        <v>9.7827102162577007E-2</v>
      </c>
      <c r="G36" s="178">
        <f t="shared" si="4"/>
        <v>9.7827102162577007E-2</v>
      </c>
      <c r="H36" s="56">
        <v>42.191358000000001</v>
      </c>
      <c r="I36" s="56">
        <v>2.4701849999999999</v>
      </c>
      <c r="J36" t="s">
        <v>224</v>
      </c>
      <c r="L36" s="55">
        <f t="shared" si="1"/>
        <v>1</v>
      </c>
      <c r="M36" t="str">
        <f>VLOOKUP(B36,'[2]Select nodes'!$E:$E,1,FALSE)</f>
        <v>ES512</v>
      </c>
      <c r="N36" s="44">
        <f t="shared" si="5"/>
        <v>1.0000000000000002</v>
      </c>
      <c r="O36" s="44">
        <f t="shared" si="6"/>
        <v>1.0000000000000002</v>
      </c>
    </row>
    <row r="37" spans="1:15">
      <c r="A37" s="11">
        <f>COUNTA(B$5:B37)</f>
        <v>33</v>
      </c>
      <c r="B37" s="11" t="s">
        <v>225</v>
      </c>
      <c r="C37" s="11" t="str">
        <f t="shared" si="2"/>
        <v>ES</v>
      </c>
      <c r="D37" s="48" t="str">
        <f t="shared" si="3"/>
        <v>ES51</v>
      </c>
      <c r="E37" s="48" t="s">
        <v>67</v>
      </c>
      <c r="F37" s="156">
        <f>VLOOKUP(B37,'[1]dmd G (2)'!$B:$J,9,FALSE)</f>
        <v>5.8737314807064789E-2</v>
      </c>
      <c r="G37" s="178">
        <f t="shared" si="4"/>
        <v>5.8737314807064789E-2</v>
      </c>
      <c r="H37" s="56">
        <v>41.777297666666662</v>
      </c>
      <c r="I37" s="56">
        <v>1.1515703333333334</v>
      </c>
      <c r="J37" t="s">
        <v>226</v>
      </c>
      <c r="L37" s="55">
        <f t="shared" ref="L37:L68" si="7">COUNTIF(B:B,B37)</f>
        <v>1</v>
      </c>
      <c r="M37" t="str">
        <f>VLOOKUP(B37,'[2]Select nodes'!$E:$E,1,FALSE)</f>
        <v>ES513</v>
      </c>
      <c r="N37" s="44">
        <f t="shared" si="5"/>
        <v>1.0000000000000002</v>
      </c>
      <c r="O37" s="44">
        <f t="shared" si="6"/>
        <v>1.0000000000000002</v>
      </c>
    </row>
    <row r="38" spans="1:15">
      <c r="A38" s="11">
        <f>COUNTA(B$5:B38)</f>
        <v>34</v>
      </c>
      <c r="B38" s="11" t="s">
        <v>227</v>
      </c>
      <c r="C38" s="11" t="str">
        <f t="shared" si="2"/>
        <v>ES</v>
      </c>
      <c r="D38" s="48" t="str">
        <f t="shared" si="3"/>
        <v>ES51</v>
      </c>
      <c r="E38" s="48" t="s">
        <v>67</v>
      </c>
      <c r="F38" s="156">
        <f>VLOOKUP(B38,'[1]dmd G (2)'!$B:$J,9,FALSE)</f>
        <v>0.10661355549056074</v>
      </c>
      <c r="G38" s="178">
        <f t="shared" si="4"/>
        <v>0.10661355549056074</v>
      </c>
      <c r="H38" s="56">
        <v>40.948318</v>
      </c>
      <c r="I38" s="56">
        <v>0.94976799999999995</v>
      </c>
      <c r="J38" t="s">
        <v>228</v>
      </c>
      <c r="L38" s="55">
        <f t="shared" si="7"/>
        <v>1</v>
      </c>
      <c r="M38" t="str">
        <f>VLOOKUP(B38,'[2]Select nodes'!$E:$E,1,FALSE)</f>
        <v>ES514</v>
      </c>
      <c r="N38" s="44">
        <f t="shared" si="5"/>
        <v>1.0000000000000002</v>
      </c>
      <c r="O38" s="44">
        <f t="shared" si="6"/>
        <v>1.0000000000000002</v>
      </c>
    </row>
    <row r="39" spans="1:15">
      <c r="A39" s="11">
        <f>COUNTA(B$5:B39)</f>
        <v>35</v>
      </c>
      <c r="B39" s="11" t="s">
        <v>229</v>
      </c>
      <c r="C39" s="11" t="str">
        <f t="shared" si="2"/>
        <v>ES</v>
      </c>
      <c r="D39" s="48" t="str">
        <f t="shared" si="3"/>
        <v>ES52</v>
      </c>
      <c r="E39" s="48" t="s">
        <v>67</v>
      </c>
      <c r="F39" s="156">
        <f>VLOOKUP(B39,'[1]dmd G (2)'!$B:$J,9,FALSE)</f>
        <v>0.33025667589666019</v>
      </c>
      <c r="G39" s="178">
        <f t="shared" si="4"/>
        <v>0.33025667589666019</v>
      </c>
      <c r="H39" s="56">
        <v>38.567068999999996</v>
      </c>
      <c r="I39" s="56">
        <v>-0.39728975</v>
      </c>
      <c r="J39" t="s">
        <v>304</v>
      </c>
      <c r="L39" s="55">
        <f t="shared" si="7"/>
        <v>1</v>
      </c>
      <c r="M39" t="str">
        <f>VLOOKUP(B39,'[2]Select nodes'!$E:$E,1,FALSE)</f>
        <v>ES521</v>
      </c>
      <c r="N39" s="44">
        <f t="shared" si="5"/>
        <v>1</v>
      </c>
      <c r="O39" s="44">
        <f t="shared" si="6"/>
        <v>1</v>
      </c>
    </row>
    <row r="40" spans="1:15">
      <c r="A40" s="11">
        <f>COUNTA(B$5:B40)</f>
        <v>36</v>
      </c>
      <c r="B40" s="11" t="s">
        <v>230</v>
      </c>
      <c r="C40" s="11" t="str">
        <f t="shared" si="2"/>
        <v>ES</v>
      </c>
      <c r="D40" s="48" t="str">
        <f t="shared" si="3"/>
        <v>ES52</v>
      </c>
      <c r="E40" s="48" t="s">
        <v>67</v>
      </c>
      <c r="F40" s="156">
        <f>VLOOKUP(B40,'[1]dmd G (2)'!$B:$J,9,FALSE)</f>
        <v>0.13326240356438609</v>
      </c>
      <c r="G40" s="178">
        <f t="shared" si="4"/>
        <v>0.13326240356438609</v>
      </c>
      <c r="H40" s="56">
        <v>40.141297999999999</v>
      </c>
      <c r="I40" s="56">
        <v>-7.2580000000000032E-3</v>
      </c>
      <c r="J40" t="s">
        <v>305</v>
      </c>
      <c r="L40" s="55">
        <f t="shared" si="7"/>
        <v>1</v>
      </c>
      <c r="M40" t="str">
        <f>VLOOKUP(B40,'[2]Select nodes'!$E:$E,1,FALSE)</f>
        <v>ES522</v>
      </c>
      <c r="N40" s="44">
        <f t="shared" si="5"/>
        <v>1</v>
      </c>
      <c r="O40" s="44">
        <f t="shared" si="6"/>
        <v>1</v>
      </c>
    </row>
    <row r="41" spans="1:15">
      <c r="A41" s="11">
        <f>COUNTA(B$5:B41)</f>
        <v>37</v>
      </c>
      <c r="B41" s="11" t="s">
        <v>139</v>
      </c>
      <c r="C41" s="11" t="str">
        <f t="shared" si="2"/>
        <v>ES</v>
      </c>
      <c r="D41" s="48" t="str">
        <f t="shared" si="3"/>
        <v>ES52</v>
      </c>
      <c r="E41" s="48" t="s">
        <v>67</v>
      </c>
      <c r="F41" s="156">
        <f>VLOOKUP(B41,'[1]dmd G (2)'!$B:$J,9,FALSE)</f>
        <v>0.53648092053895369</v>
      </c>
      <c r="G41" s="178">
        <f t="shared" si="4"/>
        <v>0.53648092053895369</v>
      </c>
      <c r="H41" s="56">
        <v>39.348162000000002</v>
      </c>
      <c r="I41" s="56">
        <v>-0.53633999999999993</v>
      </c>
      <c r="J41" t="s">
        <v>306</v>
      </c>
      <c r="L41" s="55">
        <f t="shared" si="7"/>
        <v>1</v>
      </c>
      <c r="M41" t="str">
        <f>VLOOKUP(B41,'[2]Select nodes'!$E:$E,1,FALSE)</f>
        <v>ES523</v>
      </c>
      <c r="N41" s="44">
        <f t="shared" si="5"/>
        <v>1</v>
      </c>
      <c r="O41" s="44">
        <f t="shared" si="6"/>
        <v>1</v>
      </c>
    </row>
    <row r="42" spans="1:15">
      <c r="A42" s="11">
        <f>COUNTA(B$5:B42)</f>
        <v>38</v>
      </c>
      <c r="B42" s="11" t="s">
        <v>231</v>
      </c>
      <c r="C42" s="11" t="str">
        <f t="shared" si="2"/>
        <v>ES</v>
      </c>
      <c r="D42" s="48" t="str">
        <f t="shared" si="3"/>
        <v>ES53</v>
      </c>
      <c r="E42" s="48" t="s">
        <v>67</v>
      </c>
      <c r="F42" s="156">
        <f>VLOOKUP(B42,'[1]dmd G (2)'!$B:$J,9,FALSE)</f>
        <v>0.1457335051439399</v>
      </c>
      <c r="G42" s="178">
        <f t="shared" si="4"/>
        <v>0.1457335051439399</v>
      </c>
      <c r="H42" s="56">
        <v>38.941755000000001</v>
      </c>
      <c r="I42" s="56">
        <v>1.4200299999999999</v>
      </c>
      <c r="J42" t="s">
        <v>233</v>
      </c>
      <c r="L42" s="55">
        <f t="shared" si="7"/>
        <v>1</v>
      </c>
      <c r="M42" t="str">
        <f>VLOOKUP(B42,'[2]Select nodes'!$E:$E,1,FALSE)</f>
        <v>ES531</v>
      </c>
      <c r="N42" s="44">
        <f t="shared" si="5"/>
        <v>1</v>
      </c>
      <c r="O42" s="44">
        <f t="shared" si="6"/>
        <v>1</v>
      </c>
    </row>
    <row r="43" spans="1:15">
      <c r="A43" s="11">
        <f>COUNTA(B$5:B43)</f>
        <v>39</v>
      </c>
      <c r="B43" s="11" t="s">
        <v>234</v>
      </c>
      <c r="C43" s="11" t="str">
        <f t="shared" si="2"/>
        <v>ES</v>
      </c>
      <c r="D43" s="48" t="str">
        <f t="shared" si="3"/>
        <v>ES53</v>
      </c>
      <c r="E43" s="48" t="s">
        <v>67</v>
      </c>
      <c r="F43" s="156">
        <f>VLOOKUP(B43,'[1]dmd G (2)'!$B:$J,9,FALSE)</f>
        <v>0.85426649485606021</v>
      </c>
      <c r="G43" s="178">
        <f t="shared" si="4"/>
        <v>0.85426649485606021</v>
      </c>
      <c r="H43" s="56">
        <v>39.609407333333337</v>
      </c>
      <c r="I43" s="56">
        <v>2.7681646666666668</v>
      </c>
      <c r="J43" t="s">
        <v>235</v>
      </c>
      <c r="L43" s="55">
        <f t="shared" si="7"/>
        <v>1</v>
      </c>
      <c r="M43" t="str">
        <f>VLOOKUP(B43,'[2]Select nodes'!$E:$E,1,FALSE)</f>
        <v>ES532</v>
      </c>
      <c r="N43" s="44">
        <f t="shared" si="5"/>
        <v>1</v>
      </c>
      <c r="O43" s="44">
        <f t="shared" si="6"/>
        <v>1</v>
      </c>
    </row>
    <row r="44" spans="1:15">
      <c r="A44" s="11">
        <f>COUNTA(B$5:B44)</f>
        <v>40</v>
      </c>
      <c r="B44" s="11" t="s">
        <v>236</v>
      </c>
      <c r="C44" s="11" t="str">
        <f t="shared" si="2"/>
        <v>ES</v>
      </c>
      <c r="D44" s="48" t="str">
        <f t="shared" si="3"/>
        <v>ES53</v>
      </c>
      <c r="E44" s="48" t="s">
        <v>67</v>
      </c>
      <c r="F44" s="157">
        <f>VLOOKUP(B44,'[1]dmd G (2)'!$B:$J,9,FALSE)</f>
        <v>0</v>
      </c>
      <c r="G44" s="178">
        <f t="shared" si="4"/>
        <v>0</v>
      </c>
      <c r="H44" s="56">
        <v>39.8964</v>
      </c>
      <c r="I44" s="56">
        <v>4.2596999999999996</v>
      </c>
      <c r="J44" t="s">
        <v>237</v>
      </c>
      <c r="L44" s="55">
        <f t="shared" si="7"/>
        <v>1</v>
      </c>
      <c r="M44" t="str">
        <f>VLOOKUP(B44,'[2]Select nodes'!$E:$E,1,FALSE)</f>
        <v>ES533</v>
      </c>
      <c r="N44" s="44">
        <f t="shared" si="5"/>
        <v>1</v>
      </c>
      <c r="O44" s="44">
        <f t="shared" si="6"/>
        <v>1</v>
      </c>
    </row>
    <row r="45" spans="1:15">
      <c r="A45" s="11">
        <f>COUNTA(B$5:B45)</f>
        <v>41</v>
      </c>
      <c r="B45" s="11" t="s">
        <v>238</v>
      </c>
      <c r="C45" s="11" t="str">
        <f t="shared" si="2"/>
        <v>ES</v>
      </c>
      <c r="D45" s="48" t="str">
        <f t="shared" si="3"/>
        <v>ES61</v>
      </c>
      <c r="E45" s="48" t="s">
        <v>67</v>
      </c>
      <c r="F45" s="156">
        <f>VLOOKUP(B45,'[1]dmd G (2)'!$B:$J,9,FALSE)</f>
        <v>8.8115951597211126E-2</v>
      </c>
      <c r="G45" s="178">
        <f t="shared" si="4"/>
        <v>8.8115951597211126E-2</v>
      </c>
      <c r="H45" s="56">
        <v>37.123270000000005</v>
      </c>
      <c r="I45" s="56">
        <v>-2.1116250000000001</v>
      </c>
      <c r="J45" t="s">
        <v>307</v>
      </c>
      <c r="L45" s="55">
        <f t="shared" si="7"/>
        <v>1</v>
      </c>
      <c r="M45" t="str">
        <f>VLOOKUP(B45,'[2]Select nodes'!$E:$E,1,FALSE)</f>
        <v>ES611</v>
      </c>
      <c r="N45" s="44">
        <f t="shared" si="5"/>
        <v>1</v>
      </c>
      <c r="O45" s="44">
        <f t="shared" si="6"/>
        <v>1</v>
      </c>
    </row>
    <row r="46" spans="1:15">
      <c r="A46" s="11">
        <f>COUNTA(B$5:B46)</f>
        <v>42</v>
      </c>
      <c r="B46" s="11" t="s">
        <v>239</v>
      </c>
      <c r="C46" s="11" t="str">
        <f t="shared" si="2"/>
        <v>ES</v>
      </c>
      <c r="D46" s="48" t="str">
        <f t="shared" si="3"/>
        <v>ES61</v>
      </c>
      <c r="E46" s="48" t="s">
        <v>67</v>
      </c>
      <c r="F46" s="156">
        <f>VLOOKUP(B46,'[1]dmd G (2)'!$B:$J,9,FALSE)</f>
        <v>0.1414229340344918</v>
      </c>
      <c r="G46" s="178">
        <f t="shared" si="4"/>
        <v>0.1414229340344918</v>
      </c>
      <c r="H46" s="56">
        <v>36.169964999999998</v>
      </c>
      <c r="I46" s="56">
        <v>-5.8723033333333339</v>
      </c>
      <c r="J46" t="s">
        <v>308</v>
      </c>
      <c r="L46" s="55">
        <f t="shared" si="7"/>
        <v>1</v>
      </c>
      <c r="M46" t="str">
        <f>VLOOKUP(B46,'[2]Select nodes'!$E:$E,1,FALSE)</f>
        <v>ES612</v>
      </c>
      <c r="N46" s="44">
        <f t="shared" si="5"/>
        <v>1</v>
      </c>
      <c r="O46" s="44">
        <f t="shared" si="6"/>
        <v>1</v>
      </c>
    </row>
    <row r="47" spans="1:15">
      <c r="A47" s="11">
        <f>COUNTA(B$5:B47)</f>
        <v>43</v>
      </c>
      <c r="B47" s="11" t="s">
        <v>240</v>
      </c>
      <c r="C47" s="11" t="str">
        <f t="shared" si="2"/>
        <v>ES</v>
      </c>
      <c r="D47" s="48" t="str">
        <f t="shared" si="3"/>
        <v>ES61</v>
      </c>
      <c r="E47" s="48" t="s">
        <v>67</v>
      </c>
      <c r="F47" s="156">
        <f>VLOOKUP(B47,'[1]dmd G (2)'!$B:$J,9,FALSE)</f>
        <v>9.1124632610000728E-2</v>
      </c>
      <c r="G47" s="178">
        <f t="shared" si="4"/>
        <v>9.1124632610000728E-2</v>
      </c>
      <c r="H47" s="56">
        <v>37.792031000000001</v>
      </c>
      <c r="I47" s="56">
        <v>-4.7827404285714286</v>
      </c>
      <c r="J47" t="s">
        <v>309</v>
      </c>
      <c r="L47" s="55">
        <f t="shared" si="7"/>
        <v>1</v>
      </c>
      <c r="M47" t="str">
        <f>VLOOKUP(B47,'[2]Select nodes'!$E:$E,1,FALSE)</f>
        <v>ES613</v>
      </c>
      <c r="N47" s="44">
        <f t="shared" si="5"/>
        <v>1</v>
      </c>
      <c r="O47" s="44">
        <f t="shared" si="6"/>
        <v>1</v>
      </c>
    </row>
    <row r="48" spans="1:15">
      <c r="A48" s="11">
        <f>COUNTA(B$5:B48)</f>
        <v>44</v>
      </c>
      <c r="B48" s="11" t="s">
        <v>241</v>
      </c>
      <c r="C48" s="11" t="str">
        <f t="shared" si="2"/>
        <v>ES</v>
      </c>
      <c r="D48" s="48" t="str">
        <f t="shared" si="3"/>
        <v>ES61</v>
      </c>
      <c r="E48" s="48" t="s">
        <v>67</v>
      </c>
      <c r="F48" s="156">
        <f>VLOOKUP(B48,'[1]dmd G (2)'!$B:$J,9,FALSE)</f>
        <v>0.10669931345582186</v>
      </c>
      <c r="G48" s="178">
        <f t="shared" si="4"/>
        <v>0.10669931345582186</v>
      </c>
      <c r="H48" s="56">
        <v>36.73563</v>
      </c>
      <c r="I48" s="56">
        <v>-3.5385399999999998</v>
      </c>
      <c r="J48" t="s">
        <v>242</v>
      </c>
      <c r="L48" s="55">
        <f t="shared" si="7"/>
        <v>1</v>
      </c>
      <c r="M48" t="str">
        <f>VLOOKUP(B48,'[2]Select nodes'!$E:$E,1,FALSE)</f>
        <v>ES614</v>
      </c>
      <c r="N48" s="44">
        <f t="shared" si="5"/>
        <v>1</v>
      </c>
      <c r="O48" s="44">
        <f t="shared" si="6"/>
        <v>1</v>
      </c>
    </row>
    <row r="49" spans="1:15">
      <c r="A49" s="11">
        <f>COUNTA(B$5:B49)</f>
        <v>45</v>
      </c>
      <c r="B49" s="11" t="s">
        <v>140</v>
      </c>
      <c r="C49" s="11" t="str">
        <f t="shared" si="2"/>
        <v>ES</v>
      </c>
      <c r="D49" s="48" t="str">
        <f t="shared" si="3"/>
        <v>ES61</v>
      </c>
      <c r="E49" s="48" t="s">
        <v>67</v>
      </c>
      <c r="F49" s="156">
        <f>VLOOKUP(B49,'[1]dmd G (2)'!$B:$J,9,FALSE)</f>
        <v>6.4443919786685483E-2</v>
      </c>
      <c r="G49" s="178">
        <f t="shared" si="4"/>
        <v>6.4443919786685483E-2</v>
      </c>
      <c r="H49" s="56">
        <v>37.2187725</v>
      </c>
      <c r="I49" s="56">
        <v>-6.7819225000000003</v>
      </c>
      <c r="J49" t="s">
        <v>120</v>
      </c>
      <c r="L49" s="55">
        <f t="shared" si="7"/>
        <v>1</v>
      </c>
      <c r="M49" t="str">
        <f>VLOOKUP(B49,'[2]Select nodes'!$E:$E,1,FALSE)</f>
        <v>ES615</v>
      </c>
      <c r="N49" s="44">
        <f t="shared" si="5"/>
        <v>1</v>
      </c>
      <c r="O49" s="44">
        <f t="shared" si="6"/>
        <v>1</v>
      </c>
    </row>
    <row r="50" spans="1:15">
      <c r="A50" s="11">
        <f>COUNTA(B$5:B50)</f>
        <v>46</v>
      </c>
      <c r="B50" s="11" t="s">
        <v>243</v>
      </c>
      <c r="C50" s="11" t="str">
        <f t="shared" si="2"/>
        <v>ES</v>
      </c>
      <c r="D50" s="48" t="str">
        <f t="shared" si="3"/>
        <v>ES61</v>
      </c>
      <c r="E50" s="48" t="s">
        <v>67</v>
      </c>
      <c r="F50" s="156">
        <f>VLOOKUP(B50,'[1]dmd G (2)'!$B:$J,9,FALSE)</f>
        <v>7.2881373365837568E-2</v>
      </c>
      <c r="G50" s="178">
        <f t="shared" si="4"/>
        <v>7.2881373365837568E-2</v>
      </c>
      <c r="H50" s="56">
        <v>37.999880000000005</v>
      </c>
      <c r="I50" s="56">
        <v>-3.7555800000000001</v>
      </c>
      <c r="J50" t="s">
        <v>310</v>
      </c>
      <c r="L50" s="55">
        <f t="shared" si="7"/>
        <v>1</v>
      </c>
      <c r="M50" t="str">
        <f>VLOOKUP(B50,'[2]Select nodes'!$E:$E,1,FALSE)</f>
        <v>ES616</v>
      </c>
      <c r="N50" s="44">
        <f t="shared" si="5"/>
        <v>1</v>
      </c>
      <c r="O50" s="44">
        <f t="shared" si="6"/>
        <v>1</v>
      </c>
    </row>
    <row r="51" spans="1:15">
      <c r="A51" s="11">
        <f>COUNTA(B$5:B51)</f>
        <v>47</v>
      </c>
      <c r="B51" s="11" t="s">
        <v>244</v>
      </c>
      <c r="C51" s="11" t="str">
        <f t="shared" si="2"/>
        <v>ES</v>
      </c>
      <c r="D51" s="48" t="str">
        <f t="shared" si="3"/>
        <v>ES61</v>
      </c>
      <c r="E51" s="48" t="s">
        <v>67</v>
      </c>
      <c r="F51" s="156">
        <f>VLOOKUP(B51,'[1]dmd G (2)'!$B:$J,9,FALSE)</f>
        <v>0.19004311203699467</v>
      </c>
      <c r="G51" s="178">
        <f t="shared" si="4"/>
        <v>0.19004311203699467</v>
      </c>
      <c r="H51" s="56">
        <v>36.749499999999998</v>
      </c>
      <c r="I51" s="56">
        <v>-4.5631000000000004</v>
      </c>
      <c r="J51" t="s">
        <v>311</v>
      </c>
      <c r="L51" s="55">
        <f t="shared" si="7"/>
        <v>1</v>
      </c>
      <c r="M51" t="str">
        <f>VLOOKUP(B51,'[2]Select nodes'!$E:$E,1,FALSE)</f>
        <v>ES617</v>
      </c>
      <c r="N51" s="44">
        <f t="shared" si="5"/>
        <v>1</v>
      </c>
      <c r="O51" s="44">
        <f t="shared" si="6"/>
        <v>1</v>
      </c>
    </row>
    <row r="52" spans="1:15">
      <c r="A52" s="11">
        <f>COUNTA(B$5:B52)</f>
        <v>48</v>
      </c>
      <c r="B52" s="11" t="s">
        <v>245</v>
      </c>
      <c r="C52" s="11" t="str">
        <f t="shared" si="2"/>
        <v>ES</v>
      </c>
      <c r="D52" s="48" t="str">
        <f t="shared" si="3"/>
        <v>ES61</v>
      </c>
      <c r="E52" s="48" t="s">
        <v>67</v>
      </c>
      <c r="F52" s="156">
        <f>VLOOKUP(B52,'[1]dmd G (2)'!$B:$J,9,FALSE)</f>
        <v>0.24526876311295678</v>
      </c>
      <c r="G52" s="178">
        <f t="shared" si="4"/>
        <v>0.24526876311295678</v>
      </c>
      <c r="H52" s="56">
        <v>37.289646400000002</v>
      </c>
      <c r="I52" s="56">
        <v>-5.9142026000000003</v>
      </c>
      <c r="J52" t="s">
        <v>246</v>
      </c>
      <c r="L52" s="55">
        <f t="shared" si="7"/>
        <v>1</v>
      </c>
      <c r="M52" t="str">
        <f>VLOOKUP(B52,'[2]Select nodes'!$E:$E,1,FALSE)</f>
        <v>ES618</v>
      </c>
      <c r="N52" s="44">
        <f t="shared" si="5"/>
        <v>1</v>
      </c>
      <c r="O52" s="44">
        <f t="shared" si="6"/>
        <v>1</v>
      </c>
    </row>
    <row r="53" spans="1:15">
      <c r="A53" s="11">
        <f>COUNTA(B$5:B53)</f>
        <v>49</v>
      </c>
      <c r="B53" s="11" t="s">
        <v>141</v>
      </c>
      <c r="C53" s="11" t="str">
        <f t="shared" si="2"/>
        <v>ES</v>
      </c>
      <c r="D53" s="48" t="str">
        <f t="shared" si="3"/>
        <v>ES62</v>
      </c>
      <c r="E53" s="48" t="s">
        <v>67</v>
      </c>
      <c r="F53" s="156">
        <f>VLOOKUP(B53,'[1]dmd G (2)'!$B:$J,9,FALSE)</f>
        <v>1</v>
      </c>
      <c r="G53" s="178">
        <f t="shared" si="4"/>
        <v>1</v>
      </c>
      <c r="H53" s="56">
        <v>37.693250857142857</v>
      </c>
      <c r="I53" s="56">
        <v>-1.281461142857143</v>
      </c>
      <c r="J53" t="s">
        <v>247</v>
      </c>
      <c r="L53" s="55">
        <f t="shared" si="7"/>
        <v>1</v>
      </c>
      <c r="M53" t="str">
        <f>VLOOKUP(B53,'[2]Select nodes'!$E:$E,1,FALSE)</f>
        <v>ES620</v>
      </c>
      <c r="N53" s="44">
        <f t="shared" si="5"/>
        <v>1</v>
      </c>
      <c r="O53" s="44">
        <f t="shared" si="6"/>
        <v>1</v>
      </c>
    </row>
    <row r="54" spans="1:15">
      <c r="A54" s="11">
        <f>COUNTA(B$5:B54)</f>
        <v>50</v>
      </c>
      <c r="B54" s="11" t="s">
        <v>248</v>
      </c>
      <c r="C54" s="11" t="str">
        <f t="shared" si="2"/>
        <v>ES</v>
      </c>
      <c r="D54" s="48" t="str">
        <f t="shared" si="3"/>
        <v>ES63</v>
      </c>
      <c r="E54" s="48" t="s">
        <v>67</v>
      </c>
      <c r="F54" s="157">
        <f>VLOOKUP(B54,'[1]dmd G (2)'!$B:$J,9,FALSE)</f>
        <v>1</v>
      </c>
      <c r="G54" s="178">
        <f t="shared" si="4"/>
        <v>1</v>
      </c>
      <c r="H54" s="56">
        <v>35.899918</v>
      </c>
      <c r="I54" s="56">
        <v>-5.348897</v>
      </c>
      <c r="J54" t="s">
        <v>250</v>
      </c>
      <c r="L54" s="55">
        <f t="shared" si="7"/>
        <v>1</v>
      </c>
      <c r="M54" t="str">
        <f>VLOOKUP(B54,'[2]Select nodes'!$E:$E,1,FALSE)</f>
        <v>ES630</v>
      </c>
      <c r="N54" s="44">
        <f t="shared" si="5"/>
        <v>1</v>
      </c>
      <c r="O54" s="44">
        <f t="shared" si="6"/>
        <v>1</v>
      </c>
    </row>
    <row r="55" spans="1:15">
      <c r="A55" s="11">
        <f>COUNTA(B$5:B55)</f>
        <v>51</v>
      </c>
      <c r="B55" s="44" t="s">
        <v>252</v>
      </c>
      <c r="C55" s="11" t="str">
        <f t="shared" si="2"/>
        <v>FR</v>
      </c>
      <c r="D55" s="48" t="str">
        <f t="shared" si="3"/>
        <v>FRI1</v>
      </c>
      <c r="E55" s="48" t="s">
        <v>67</v>
      </c>
      <c r="F55" s="156">
        <f>VLOOKUP(B55,'[1]dmd G (2)'!$B:$J,9,FALSE)</f>
        <v>1</v>
      </c>
      <c r="G55" s="178">
        <f t="shared" si="4"/>
        <v>1</v>
      </c>
      <c r="H55" s="56">
        <v>43.352180000000004</v>
      </c>
      <c r="I55" s="56">
        <v>-0.93689599999999995</v>
      </c>
      <c r="J55" t="s">
        <v>312</v>
      </c>
      <c r="L55" s="55">
        <f t="shared" si="7"/>
        <v>1</v>
      </c>
      <c r="M55" t="str">
        <f>VLOOKUP(B55,'[2]Select nodes'!$E:$E,1,FALSE)</f>
        <v>FRI15</v>
      </c>
      <c r="N55" s="44">
        <f t="shared" si="5"/>
        <v>1</v>
      </c>
      <c r="O55" s="44">
        <f t="shared" si="6"/>
        <v>1</v>
      </c>
    </row>
    <row r="56" spans="1:15">
      <c r="A56" s="11">
        <f>COUNTA(B$5:B56)</f>
        <v>52</v>
      </c>
      <c r="B56" s="44" t="s">
        <v>254</v>
      </c>
      <c r="C56" s="11" t="str">
        <f t="shared" si="2"/>
        <v>FR</v>
      </c>
      <c r="D56" s="48" t="str">
        <f t="shared" si="3"/>
        <v>FRJ1</v>
      </c>
      <c r="E56" s="48" t="s">
        <v>67</v>
      </c>
      <c r="F56" s="156">
        <f>VLOOKUP(B56,'[1]dmd G (2)'!$B:$J,9,FALSE)</f>
        <v>1</v>
      </c>
      <c r="G56" s="178">
        <f t="shared" si="4"/>
        <v>1</v>
      </c>
      <c r="H56" s="56">
        <v>42.8</v>
      </c>
      <c r="I56" s="56">
        <v>2.5</v>
      </c>
      <c r="J56" t="s">
        <v>255</v>
      </c>
      <c r="L56" s="55">
        <f t="shared" si="7"/>
        <v>1</v>
      </c>
      <c r="M56" t="str">
        <f>VLOOKUP(B56,'[2]Select nodes'!$E:$E,1,FALSE)</f>
        <v>FRJ15</v>
      </c>
      <c r="N56" s="44">
        <f t="shared" si="5"/>
        <v>1</v>
      </c>
      <c r="O56" s="44">
        <f t="shared" si="6"/>
        <v>1</v>
      </c>
    </row>
    <row r="57" spans="1:15">
      <c r="A57" s="11">
        <f>COUNTA(B$5:B57)</f>
        <v>53</v>
      </c>
      <c r="B57" s="44" t="s">
        <v>256</v>
      </c>
      <c r="C57" s="11" t="str">
        <f t="shared" si="2"/>
        <v>FR</v>
      </c>
      <c r="D57" s="48" t="str">
        <f t="shared" si="3"/>
        <v>FRJ2</v>
      </c>
      <c r="E57" s="48" t="s">
        <v>67</v>
      </c>
      <c r="F57" s="156">
        <f>VLOOKUP(B57,'[1]dmd G (2)'!$B:$J,9,FALSE)</f>
        <v>6.9182662891736635E-2</v>
      </c>
      <c r="G57" s="178">
        <f t="shared" si="4"/>
        <v>6.9182662891736635E-2</v>
      </c>
      <c r="H57" s="56">
        <v>43.2</v>
      </c>
      <c r="I57" s="56">
        <v>1.4</v>
      </c>
      <c r="J57" t="s">
        <v>258</v>
      </c>
      <c r="L57" s="55">
        <f t="shared" si="7"/>
        <v>1</v>
      </c>
      <c r="M57" t="str">
        <f>VLOOKUP(B57,'[2]Select nodes'!$E:$E,1,FALSE)</f>
        <v>FRJ21</v>
      </c>
      <c r="N57" s="44">
        <f t="shared" si="5"/>
        <v>1</v>
      </c>
      <c r="O57" s="44">
        <f t="shared" si="6"/>
        <v>1</v>
      </c>
    </row>
    <row r="58" spans="1:15">
      <c r="A58" s="11">
        <f>COUNTA(B$5:B58)</f>
        <v>54</v>
      </c>
      <c r="B58" s="44" t="s">
        <v>259</v>
      </c>
      <c r="C58" s="11" t="str">
        <f t="shared" si="2"/>
        <v>FR</v>
      </c>
      <c r="D58" s="48" t="str">
        <f t="shared" si="3"/>
        <v>FRJ2</v>
      </c>
      <c r="E58" s="48" t="s">
        <v>67</v>
      </c>
      <c r="F58" s="156">
        <f>VLOOKUP(B58,'[1]dmd G (2)'!$B:$J,9,FALSE)</f>
        <v>0.8188710992314816</v>
      </c>
      <c r="G58" s="178">
        <f t="shared" si="4"/>
        <v>0.8188710992314816</v>
      </c>
      <c r="H58" s="56">
        <v>43.490067999999994</v>
      </c>
      <c r="I58" s="56">
        <v>1.3967000000000001</v>
      </c>
      <c r="J58" t="s">
        <v>260</v>
      </c>
      <c r="L58" s="55">
        <f t="shared" si="7"/>
        <v>1</v>
      </c>
      <c r="M58" t="str">
        <f>VLOOKUP(B58,'[2]Select nodes'!$E:$E,1,FALSE)</f>
        <v>FRJ23</v>
      </c>
      <c r="N58" s="44">
        <f t="shared" si="5"/>
        <v>1</v>
      </c>
      <c r="O58" s="44">
        <f t="shared" si="6"/>
        <v>1</v>
      </c>
    </row>
    <row r="59" spans="1:15">
      <c r="A59" s="11">
        <f>COUNTA(B$5:B59)</f>
        <v>55</v>
      </c>
      <c r="B59" s="44" t="s">
        <v>262</v>
      </c>
      <c r="C59" s="11" t="str">
        <f t="shared" si="2"/>
        <v>FR</v>
      </c>
      <c r="D59" s="48" t="str">
        <f t="shared" si="3"/>
        <v>FRJ2</v>
      </c>
      <c r="E59" s="48" t="s">
        <v>67</v>
      </c>
      <c r="F59" s="156">
        <f>VLOOKUP(B59,'[1]dmd G (2)'!$B:$J,9,FALSE)</f>
        <v>0.11194623787678172</v>
      </c>
      <c r="G59" s="178">
        <f t="shared" si="4"/>
        <v>0.11194623787678172</v>
      </c>
      <c r="H59" s="56">
        <v>43.04251</v>
      </c>
      <c r="I59" s="56">
        <v>0.34484999999999999</v>
      </c>
      <c r="J59" t="s">
        <v>313</v>
      </c>
      <c r="L59" s="55">
        <f t="shared" si="7"/>
        <v>1</v>
      </c>
      <c r="M59" t="str">
        <f>VLOOKUP(B59,'[2]Select nodes'!$E:$E,1,FALSE)</f>
        <v>FRJ26</v>
      </c>
      <c r="N59" s="44">
        <f t="shared" si="5"/>
        <v>1</v>
      </c>
      <c r="O59" s="44">
        <f t="shared" si="6"/>
        <v>1</v>
      </c>
    </row>
    <row r="60" spans="1:15">
      <c r="A60" s="11">
        <f>COUNTA(B$5:B75)</f>
        <v>71</v>
      </c>
      <c r="B60" s="13" t="s">
        <v>404</v>
      </c>
      <c r="C60" s="1" t="str">
        <f>MID(B60,1,2)</f>
        <v>FR</v>
      </c>
      <c r="D60" s="1" t="str">
        <f>MID(B60,1,4)</f>
        <v>FRL0</v>
      </c>
      <c r="E60" s="48" t="s">
        <v>67</v>
      </c>
      <c r="F60" s="157">
        <v>1</v>
      </c>
      <c r="G60" s="178">
        <f>F60</f>
        <v>1</v>
      </c>
      <c r="H60" s="160">
        <v>43.7</v>
      </c>
      <c r="I60" s="160">
        <v>4.8499999999999996</v>
      </c>
      <c r="J60" t="s">
        <v>412</v>
      </c>
      <c r="K60" t="s">
        <v>410</v>
      </c>
      <c r="L60" s="55">
        <f t="shared" si="7"/>
        <v>1</v>
      </c>
      <c r="M60" s="8" t="e">
        <f>VLOOKUP(B60,'[2]Select nodes'!$E:$E,1,FALSE)</f>
        <v>#N/A</v>
      </c>
      <c r="N60" s="44">
        <f t="shared" si="5"/>
        <v>1</v>
      </c>
      <c r="O60" s="44">
        <f t="shared" si="6"/>
        <v>1</v>
      </c>
    </row>
    <row r="61" spans="1:15">
      <c r="A61" s="11">
        <f>COUNTA(B$5:B61)</f>
        <v>57</v>
      </c>
      <c r="B61" s="11" t="s">
        <v>288</v>
      </c>
      <c r="C61" s="11" t="str">
        <f t="shared" si="2"/>
        <v>MA</v>
      </c>
      <c r="D61" s="48" t="str">
        <f t="shared" si="3"/>
        <v>MA00</v>
      </c>
      <c r="E61" s="8" t="s">
        <v>289</v>
      </c>
      <c r="F61" s="156">
        <f>VLOOKUP(B61,'[1]dmd G (2)'!$B:$J,9,FALSE)</f>
        <v>1</v>
      </c>
      <c r="G61" s="178">
        <f t="shared" si="4"/>
        <v>1</v>
      </c>
      <c r="H61" s="56">
        <v>31.8</v>
      </c>
      <c r="I61" s="56">
        <v>7.1</v>
      </c>
      <c r="J61" s="8" t="s">
        <v>265</v>
      </c>
      <c r="L61" s="55">
        <f t="shared" si="7"/>
        <v>1</v>
      </c>
      <c r="M61" t="str">
        <f>VLOOKUP(B61,'[2]Select nodes'!$E:$E,1,FALSE)</f>
        <v>MA000</v>
      </c>
      <c r="N61" s="44">
        <f t="shared" si="5"/>
        <v>1</v>
      </c>
      <c r="O61" s="44">
        <f t="shared" si="6"/>
        <v>1</v>
      </c>
    </row>
    <row r="62" spans="1:15">
      <c r="A62" s="11">
        <f>COUNTA(B$5:B75)</f>
        <v>71</v>
      </c>
      <c r="B62" s="13" t="s">
        <v>403</v>
      </c>
      <c r="C62" s="11" t="str">
        <f>MID(B62,1,2)</f>
        <v>NL</v>
      </c>
      <c r="D62" s="48" t="str">
        <f>MID(B62,1,4)</f>
        <v>NL33</v>
      </c>
      <c r="E62" s="48" t="s">
        <v>67</v>
      </c>
      <c r="F62" s="157">
        <v>1</v>
      </c>
      <c r="G62" s="178">
        <f>F62</f>
        <v>1</v>
      </c>
      <c r="H62" s="160">
        <v>52.252029999999998</v>
      </c>
      <c r="I62" s="160">
        <v>3.7974700000000001</v>
      </c>
      <c r="J62" t="s">
        <v>411</v>
      </c>
      <c r="K62" t="s">
        <v>409</v>
      </c>
      <c r="L62" s="55">
        <f t="shared" si="7"/>
        <v>1</v>
      </c>
      <c r="M62" s="8" t="e">
        <f>VLOOKUP(B62,'[2]Select nodes'!$E:$E,1,FALSE)</f>
        <v>#N/A</v>
      </c>
      <c r="N62" s="44">
        <f t="shared" si="5"/>
        <v>1</v>
      </c>
      <c r="O62" s="44">
        <f t="shared" si="6"/>
        <v>1</v>
      </c>
    </row>
    <row r="63" spans="1:15">
      <c r="A63" s="11">
        <f>COUNTA(B$5:B63)</f>
        <v>59</v>
      </c>
      <c r="B63" s="11" t="s">
        <v>266</v>
      </c>
      <c r="C63" s="11" t="str">
        <f t="shared" si="2"/>
        <v>PT</v>
      </c>
      <c r="D63" s="48" t="str">
        <f t="shared" si="3"/>
        <v>PT11</v>
      </c>
      <c r="E63" s="48" t="s">
        <v>67</v>
      </c>
      <c r="F63" s="156">
        <f>VLOOKUP(B63,'[1]dmd G (2)'!$B:$J,9,FALSE)</f>
        <v>8.568430410621522E-2</v>
      </c>
      <c r="G63" s="178">
        <f t="shared" si="4"/>
        <v>8.568430410621522E-2</v>
      </c>
      <c r="H63" s="56">
        <v>41.639690000000002</v>
      </c>
      <c r="I63" s="56">
        <v>-8.5650999999999993</v>
      </c>
      <c r="J63" t="s">
        <v>268</v>
      </c>
      <c r="L63" s="55">
        <f t="shared" si="7"/>
        <v>1</v>
      </c>
      <c r="M63" t="str">
        <f>VLOOKUP(B63,'[2]Select nodes'!$E:$E,1,FALSE)</f>
        <v>PT111</v>
      </c>
      <c r="N63" s="44">
        <f t="shared" si="5"/>
        <v>1</v>
      </c>
      <c r="O63" s="44">
        <f t="shared" si="6"/>
        <v>1</v>
      </c>
    </row>
    <row r="64" spans="1:15">
      <c r="A64" s="11">
        <f>COUNTA(B$5:B64)</f>
        <v>60</v>
      </c>
      <c r="B64" s="11" t="s">
        <v>269</v>
      </c>
      <c r="C64" s="11" t="str">
        <f t="shared" si="2"/>
        <v>PT</v>
      </c>
      <c r="D64" s="48" t="str">
        <f t="shared" si="3"/>
        <v>PT11</v>
      </c>
      <c r="E64" s="48" t="s">
        <v>67</v>
      </c>
      <c r="F64" s="156">
        <f>VLOOKUP(B64,'[1]dmd G (2)'!$B:$J,9,FALSE)</f>
        <v>0.15470896502006912</v>
      </c>
      <c r="G64" s="178">
        <f t="shared" si="4"/>
        <v>0.15470896502006912</v>
      </c>
      <c r="H64" s="56">
        <v>41.488280000000003</v>
      </c>
      <c r="I64" s="56">
        <v>-8.4632199999999997</v>
      </c>
      <c r="J64" t="s">
        <v>314</v>
      </c>
      <c r="L64" s="55">
        <f t="shared" si="7"/>
        <v>1</v>
      </c>
      <c r="M64" t="str">
        <f>VLOOKUP(B64,'[2]Select nodes'!$E:$E,1,FALSE)</f>
        <v>PT112</v>
      </c>
      <c r="N64" s="44">
        <f t="shared" si="5"/>
        <v>1</v>
      </c>
      <c r="O64" s="44">
        <f t="shared" si="6"/>
        <v>1</v>
      </c>
    </row>
    <row r="65" spans="1:15">
      <c r="A65" s="11">
        <f>COUNTA(B$5:B65)</f>
        <v>61</v>
      </c>
      <c r="B65" s="11" t="s">
        <v>270</v>
      </c>
      <c r="C65" s="11" t="str">
        <f t="shared" si="2"/>
        <v>PT</v>
      </c>
      <c r="D65" s="48" t="str">
        <f t="shared" si="3"/>
        <v>PT11</v>
      </c>
      <c r="E65" s="48" t="s">
        <v>67</v>
      </c>
      <c r="F65" s="156">
        <f>VLOOKUP(B65,'[1]dmd G (2)'!$B:$J,9,FALSE)</f>
        <v>0.75960673087371566</v>
      </c>
      <c r="G65" s="178">
        <f t="shared" si="4"/>
        <v>0.75960673087371566</v>
      </c>
      <c r="H65" s="56">
        <v>41.049599999999998</v>
      </c>
      <c r="I65" s="56">
        <v>-8.4638099999999987</v>
      </c>
      <c r="J65" t="s">
        <v>315</v>
      </c>
      <c r="L65" s="55">
        <f t="shared" si="7"/>
        <v>1</v>
      </c>
      <c r="M65" t="str">
        <f>VLOOKUP(B65,'[2]Select nodes'!$E:$E,1,FALSE)</f>
        <v>PT11A</v>
      </c>
      <c r="N65" s="44">
        <f t="shared" si="5"/>
        <v>1</v>
      </c>
      <c r="O65" s="44">
        <f t="shared" si="6"/>
        <v>1</v>
      </c>
    </row>
    <row r="66" spans="1:15">
      <c r="A66" s="11">
        <f>COUNTA(B$5:B66)</f>
        <v>62</v>
      </c>
      <c r="B66" s="11" t="s">
        <v>271</v>
      </c>
      <c r="C66" s="11" t="str">
        <f t="shared" si="2"/>
        <v>PT</v>
      </c>
      <c r="D66" s="48" t="str">
        <f t="shared" si="3"/>
        <v>PT11</v>
      </c>
      <c r="E66" s="48" t="s">
        <v>67</v>
      </c>
      <c r="F66" s="157">
        <v>0</v>
      </c>
      <c r="G66" s="178">
        <f t="shared" si="4"/>
        <v>0</v>
      </c>
      <c r="H66" s="56">
        <v>41.483038999999998</v>
      </c>
      <c r="I66" s="56">
        <v>-7.6587649999999998</v>
      </c>
      <c r="J66" t="s">
        <v>316</v>
      </c>
      <c r="L66" s="55">
        <f t="shared" si="7"/>
        <v>1</v>
      </c>
      <c r="M66" t="str">
        <f>VLOOKUP(B66,'[2]Select nodes'!$E:$E,1,FALSE)</f>
        <v>PT11B</v>
      </c>
      <c r="N66" s="44">
        <f t="shared" si="5"/>
        <v>1</v>
      </c>
      <c r="O66" s="44">
        <f t="shared" si="6"/>
        <v>1</v>
      </c>
    </row>
    <row r="67" spans="1:15">
      <c r="A67" s="11">
        <f>COUNTA(B$5:B67)</f>
        <v>63</v>
      </c>
      <c r="B67" s="11" t="s">
        <v>272</v>
      </c>
      <c r="C67" s="11" t="str">
        <f t="shared" si="2"/>
        <v>PT</v>
      </c>
      <c r="D67" s="48" t="str">
        <f t="shared" si="3"/>
        <v>PT15</v>
      </c>
      <c r="E67" s="48" t="s">
        <v>67</v>
      </c>
      <c r="F67" s="156">
        <f>VLOOKUP(B67,'[1]dmd G (2)'!$B:$J,9,FALSE)</f>
        <v>1</v>
      </c>
      <c r="G67" s="178">
        <f t="shared" si="4"/>
        <v>1</v>
      </c>
      <c r="H67" s="56">
        <v>37.1550735</v>
      </c>
      <c r="I67" s="56">
        <v>-8.1057574999999993</v>
      </c>
      <c r="J67" t="s">
        <v>274</v>
      </c>
      <c r="L67" s="55">
        <f t="shared" si="7"/>
        <v>1</v>
      </c>
      <c r="M67" t="str">
        <f>VLOOKUP(B67,'[2]Select nodes'!$E:$E,1,FALSE)</f>
        <v>PT150</v>
      </c>
      <c r="N67" s="44">
        <f t="shared" si="5"/>
        <v>1</v>
      </c>
      <c r="O67" s="44">
        <f t="shared" si="6"/>
        <v>1</v>
      </c>
    </row>
    <row r="68" spans="1:15">
      <c r="A68" s="11">
        <f>COUNTA(B$5:B68)</f>
        <v>64</v>
      </c>
      <c r="B68" s="11" t="s">
        <v>275</v>
      </c>
      <c r="C68" s="11" t="str">
        <f t="shared" si="2"/>
        <v>PT</v>
      </c>
      <c r="D68" s="48" t="str">
        <f t="shared" si="3"/>
        <v>PT16</v>
      </c>
      <c r="E68" s="48" t="s">
        <v>67</v>
      </c>
      <c r="F68" s="156">
        <f>VLOOKUP(B68,'[1]dmd G (2)'!$B:$J,9,FALSE)</f>
        <v>0.25077590846371278</v>
      </c>
      <c r="G68" s="178">
        <f t="shared" si="4"/>
        <v>0.25077590846371278</v>
      </c>
      <c r="H68" s="56">
        <v>39.009430000000002</v>
      </c>
      <c r="I68" s="56">
        <v>-8.9491800000000001</v>
      </c>
      <c r="J68" t="s">
        <v>277</v>
      </c>
      <c r="L68" s="55">
        <f t="shared" si="7"/>
        <v>1</v>
      </c>
      <c r="M68" t="str">
        <f>VLOOKUP(B68,'[2]Select nodes'!$E:$E,1,FALSE)</f>
        <v>PT16B</v>
      </c>
      <c r="N68" s="44">
        <f t="shared" si="5"/>
        <v>1</v>
      </c>
      <c r="O68" s="44">
        <f t="shared" si="6"/>
        <v>1</v>
      </c>
    </row>
    <row r="69" spans="1:15">
      <c r="A69" s="11">
        <f>COUNTA(B$5:B69)</f>
        <v>65</v>
      </c>
      <c r="B69" s="11" t="s">
        <v>278</v>
      </c>
      <c r="C69" s="11" t="str">
        <f t="shared" si="2"/>
        <v>PT</v>
      </c>
      <c r="D69" s="48" t="str">
        <f t="shared" si="3"/>
        <v>PT16</v>
      </c>
      <c r="E69" s="48" t="s">
        <v>67</v>
      </c>
      <c r="F69" s="156">
        <f>VLOOKUP(B69,'[1]dmd G (2)'!$B:$J,9,FALSE)</f>
        <v>0.33971302514604029</v>
      </c>
      <c r="G69" s="178">
        <f t="shared" si="4"/>
        <v>0.33971302514604029</v>
      </c>
      <c r="H69" s="56">
        <v>40.20027266666667</v>
      </c>
      <c r="I69" s="56">
        <v>-8.5448926666666676</v>
      </c>
      <c r="J69" t="s">
        <v>317</v>
      </c>
      <c r="L69" s="55">
        <f t="shared" ref="L69:L75" si="8">COUNTIF(B:B,B69)</f>
        <v>1</v>
      </c>
      <c r="M69" t="str">
        <f>VLOOKUP(B69,'[2]Select nodes'!$E:$E,1,FALSE)</f>
        <v>PT16E</v>
      </c>
      <c r="N69" s="44">
        <f t="shared" si="5"/>
        <v>1</v>
      </c>
      <c r="O69" s="44">
        <f t="shared" si="6"/>
        <v>1</v>
      </c>
    </row>
    <row r="70" spans="1:15">
      <c r="A70" s="11">
        <f>COUNTA(B$5:B70)</f>
        <v>66</v>
      </c>
      <c r="B70" s="11" t="s">
        <v>279</v>
      </c>
      <c r="C70" s="11" t="str">
        <f t="shared" si="2"/>
        <v>PT</v>
      </c>
      <c r="D70" s="48" t="str">
        <f t="shared" si="3"/>
        <v>PT16</v>
      </c>
      <c r="E70" s="48" t="s">
        <v>67</v>
      </c>
      <c r="F70" s="156">
        <f>VLOOKUP(B70,'[1]dmd G (2)'!$B:$J,9,FALSE)</f>
        <v>0.23990678307878494</v>
      </c>
      <c r="G70" s="178">
        <f t="shared" si="4"/>
        <v>0.23990678307878494</v>
      </c>
      <c r="H70" s="56">
        <v>39.941992666666664</v>
      </c>
      <c r="I70" s="56">
        <v>-8.7949966666666679</v>
      </c>
      <c r="J70" t="s">
        <v>318</v>
      </c>
      <c r="L70" s="55">
        <f t="shared" si="8"/>
        <v>1</v>
      </c>
      <c r="M70" t="str">
        <f>VLOOKUP(B70,'[2]Select nodes'!$E:$E,1,FALSE)</f>
        <v>PT16F</v>
      </c>
      <c r="N70" s="44">
        <f t="shared" ref="N70:N75" si="9">SUMIF($D:$D,$D70,F:F)</f>
        <v>1</v>
      </c>
      <c r="O70" s="44">
        <f t="shared" ref="O70:O75" si="10">SUMIF($D:$D,$D70,G:G)</f>
        <v>1</v>
      </c>
    </row>
    <row r="71" spans="1:15">
      <c r="A71" s="11">
        <f>COUNTA(B$5:B71)</f>
        <v>67</v>
      </c>
      <c r="B71" s="11" t="s">
        <v>280</v>
      </c>
      <c r="C71" s="11" t="str">
        <f t="shared" si="2"/>
        <v>PT</v>
      </c>
      <c r="D71" s="48" t="str">
        <f t="shared" si="3"/>
        <v>PT16</v>
      </c>
      <c r="E71" s="48" t="s">
        <v>67</v>
      </c>
      <c r="F71" s="156">
        <f>VLOOKUP(B71,'[1]dmd G (2)'!$B:$J,9,FALSE)</f>
        <v>0.16960428331146202</v>
      </c>
      <c r="G71" s="178">
        <f t="shared" si="4"/>
        <v>0.16960428331146202</v>
      </c>
      <c r="H71" s="56">
        <v>39.453199999999995</v>
      </c>
      <c r="I71" s="56">
        <v>-8.1672650000000004</v>
      </c>
      <c r="J71" t="s">
        <v>319</v>
      </c>
      <c r="L71" s="55">
        <f t="shared" si="8"/>
        <v>1</v>
      </c>
      <c r="M71" t="str">
        <f>VLOOKUP(B71,'[2]Select nodes'!$E:$E,1,FALSE)</f>
        <v>PT16I</v>
      </c>
      <c r="N71" s="44">
        <f t="shared" si="9"/>
        <v>1</v>
      </c>
      <c r="O71" s="44">
        <f t="shared" si="10"/>
        <v>1</v>
      </c>
    </row>
    <row r="72" spans="1:15">
      <c r="A72" s="11">
        <f>COUNTA(B$5:B72)</f>
        <v>68</v>
      </c>
      <c r="B72" s="11" t="s">
        <v>142</v>
      </c>
      <c r="C72" s="11" t="str">
        <f t="shared" ref="C72:C75" si="11">MID(B72,1,2)</f>
        <v>PT</v>
      </c>
      <c r="D72" s="48" t="str">
        <f t="shared" ref="D72:D75" si="12">MID(B72,1,4)</f>
        <v>PT18</v>
      </c>
      <c r="E72" s="48" t="s">
        <v>67</v>
      </c>
      <c r="F72" s="156">
        <f>VLOOKUP(B72,'[1]dmd G (2)'!$B:$J,9,FALSE)</f>
        <v>0.25024522567438406</v>
      </c>
      <c r="G72" s="178">
        <f t="shared" ref="G72:G75" si="13">F72</f>
        <v>0.25024522567438406</v>
      </c>
      <c r="H72" s="56">
        <v>38.171369999999996</v>
      </c>
      <c r="I72" s="56">
        <v>-8.7203799999999987</v>
      </c>
      <c r="J72" t="s">
        <v>282</v>
      </c>
      <c r="L72" s="55">
        <f t="shared" si="8"/>
        <v>1</v>
      </c>
      <c r="M72" t="str">
        <f>VLOOKUP(B72,'[2]Select nodes'!$E:$E,1,FALSE)</f>
        <v>PT181</v>
      </c>
      <c r="N72" s="44">
        <f t="shared" si="9"/>
        <v>1</v>
      </c>
      <c r="O72" s="44">
        <f t="shared" si="10"/>
        <v>1</v>
      </c>
    </row>
    <row r="73" spans="1:15">
      <c r="A73" s="11">
        <f>COUNTA(B$5:B73)</f>
        <v>69</v>
      </c>
      <c r="B73" s="11" t="s">
        <v>283</v>
      </c>
      <c r="C73" s="11" t="str">
        <f t="shared" si="11"/>
        <v>PT</v>
      </c>
      <c r="D73" s="48" t="str">
        <f t="shared" si="12"/>
        <v>PT18</v>
      </c>
      <c r="E73" s="48" t="s">
        <v>67</v>
      </c>
      <c r="F73" s="156">
        <f>VLOOKUP(B73,'[1]dmd G (2)'!$B:$J,9,FALSE)</f>
        <v>0.44893708151147554</v>
      </c>
      <c r="G73" s="178">
        <f t="shared" si="13"/>
        <v>0.44893708151147554</v>
      </c>
      <c r="H73" s="56">
        <v>38.87171</v>
      </c>
      <c r="I73" s="56">
        <v>-8.8700200000000002</v>
      </c>
      <c r="J73" t="s">
        <v>320</v>
      </c>
      <c r="L73" s="55">
        <f t="shared" si="8"/>
        <v>1</v>
      </c>
      <c r="M73" t="str">
        <f>VLOOKUP(B73,'[2]Select nodes'!$E:$E,1,FALSE)</f>
        <v>PT185</v>
      </c>
      <c r="N73" s="44">
        <f t="shared" si="9"/>
        <v>1</v>
      </c>
      <c r="O73" s="44">
        <f t="shared" si="10"/>
        <v>1</v>
      </c>
    </row>
    <row r="74" spans="1:15">
      <c r="A74" s="11">
        <f>COUNTA(B$5:B74)</f>
        <v>70</v>
      </c>
      <c r="B74" s="11" t="s">
        <v>281</v>
      </c>
      <c r="C74" s="11" t="str">
        <f t="shared" si="11"/>
        <v>PT</v>
      </c>
      <c r="D74" s="48" t="str">
        <f t="shared" si="12"/>
        <v>PT18</v>
      </c>
      <c r="E74" s="48" t="s">
        <v>67</v>
      </c>
      <c r="F74" s="156">
        <f>VLOOKUP(B74,'[1]dmd G (2)'!$B:$J,9,FALSE)</f>
        <v>0</v>
      </c>
      <c r="G74" s="178">
        <f t="shared" si="13"/>
        <v>0</v>
      </c>
      <c r="H74" s="56">
        <v>39.154870000000003</v>
      </c>
      <c r="I74" s="56">
        <v>-7.4826300000000003</v>
      </c>
      <c r="J74" t="s">
        <v>284</v>
      </c>
      <c r="L74" s="55">
        <f t="shared" si="8"/>
        <v>1</v>
      </c>
      <c r="M74" t="str">
        <f>VLOOKUP(B74,'[2]Select nodes'!$E:$E,1,FALSE)</f>
        <v>PT186</v>
      </c>
      <c r="N74" s="44">
        <f t="shared" si="9"/>
        <v>1</v>
      </c>
      <c r="O74" s="44">
        <f t="shared" si="10"/>
        <v>1</v>
      </c>
    </row>
    <row r="75" spans="1:15">
      <c r="A75" s="11">
        <f>COUNTA(B$5:B75)</f>
        <v>71</v>
      </c>
      <c r="B75" s="11" t="s">
        <v>285</v>
      </c>
      <c r="C75" s="11" t="str">
        <f t="shared" si="11"/>
        <v>PT</v>
      </c>
      <c r="D75" s="48" t="str">
        <f t="shared" si="12"/>
        <v>PT18</v>
      </c>
      <c r="E75" s="48" t="s">
        <v>67</v>
      </c>
      <c r="F75" s="156">
        <f>VLOOKUP(B75,'[1]dmd G (2)'!$B:$J,9,FALSE)</f>
        <v>0.30081769281414039</v>
      </c>
      <c r="G75" s="178">
        <f t="shared" si="13"/>
        <v>0.30081769281414039</v>
      </c>
      <c r="H75" s="56">
        <v>38.550440000000002</v>
      </c>
      <c r="I75" s="56">
        <v>-8.0829079999999998</v>
      </c>
      <c r="J75" t="s">
        <v>286</v>
      </c>
      <c r="L75" s="55">
        <f t="shared" si="8"/>
        <v>1</v>
      </c>
      <c r="M75" t="str">
        <f>VLOOKUP(B75,'[2]Select nodes'!$E:$E,1,FALSE)</f>
        <v>PT187</v>
      </c>
      <c r="N75" s="44">
        <f t="shared" si="9"/>
        <v>1</v>
      </c>
      <c r="O75" s="44">
        <f t="shared" si="10"/>
        <v>1</v>
      </c>
    </row>
    <row r="76" spans="1:15">
      <c r="F76" s="195">
        <f>SUM(F5:F75)</f>
        <v>28.000000000000004</v>
      </c>
    </row>
  </sheetData>
  <autoFilter ref="B4:J75" xr:uid="{00000000-0009-0000-0000-000003000000}"/>
  <sortState xmlns:xlrd2="http://schemas.microsoft.com/office/spreadsheetml/2017/richdata2" ref="B5:L75">
    <sortCondition ref="B5:B75"/>
  </sortState>
  <conditionalFormatting sqref="L3">
    <cfRule type="cellIs" dxfId="10" priority="3" operator="greaterThan">
      <formula>1.5</formula>
    </cfRule>
  </conditionalFormatting>
  <conditionalFormatting sqref="L5:L75">
    <cfRule type="cellIs" dxfId="9" priority="4" operator="greaterThan">
      <formula>1.5</formula>
    </cfRule>
  </conditionalFormatting>
  <conditionalFormatting sqref="N5:O75">
    <cfRule type="cellIs" dxfId="8" priority="1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3"/>
  <sheetViews>
    <sheetView zoomScale="70" zoomScaleNormal="70" workbookViewId="0">
      <selection activeCell="R6" sqref="R6"/>
    </sheetView>
  </sheetViews>
  <sheetFormatPr defaultColWidth="9.109375" defaultRowHeight="14.4"/>
  <cols>
    <col min="1" max="1" width="8.6640625" style="1" customWidth="1"/>
    <col min="2" max="2" width="4.44140625" style="1" customWidth="1"/>
    <col min="3" max="3" width="6.109375" style="1" customWidth="1"/>
    <col min="4" max="4" width="4" style="1" customWidth="1"/>
    <col min="5" max="5" width="9.5546875" style="1" customWidth="1"/>
    <col min="6" max="7" width="8.6640625" style="60" bestFit="1" customWidth="1"/>
    <col min="8" max="8" width="8.33203125" style="60" bestFit="1" customWidth="1"/>
    <col min="11" max="11" width="13.88671875" customWidth="1"/>
    <col min="13" max="13" width="15.21875" bestFit="1" customWidth="1"/>
    <col min="14" max="14" width="5.6640625" bestFit="1" customWidth="1"/>
    <col min="15" max="15" width="7.21875" customWidth="1"/>
  </cols>
  <sheetData>
    <row r="1" spans="1:18">
      <c r="A1"/>
      <c r="C1"/>
      <c r="D1"/>
      <c r="E1"/>
      <c r="G1" s="65"/>
    </row>
    <row r="4" spans="1:18" ht="15.6">
      <c r="A4" s="23"/>
      <c r="B4" s="23"/>
      <c r="C4" s="23"/>
      <c r="D4" s="23"/>
      <c r="F4" s="68"/>
      <c r="G4" s="66"/>
      <c r="H4" s="66"/>
      <c r="K4" s="19"/>
      <c r="L4" s="19"/>
    </row>
    <row r="5" spans="1:18">
      <c r="F5" s="76" t="s">
        <v>321</v>
      </c>
      <c r="L5" s="1">
        <f>MAX(L7:L45)</f>
        <v>1</v>
      </c>
    </row>
    <row r="6" spans="1:18">
      <c r="A6" s="5" t="s">
        <v>58</v>
      </c>
      <c r="B6" s="5" t="s">
        <v>51</v>
      </c>
      <c r="C6" s="49" t="s">
        <v>0</v>
      </c>
      <c r="D6" s="24" t="s">
        <v>57</v>
      </c>
      <c r="E6" s="24" t="s">
        <v>59</v>
      </c>
      <c r="F6" s="49">
        <v>1</v>
      </c>
      <c r="G6" s="49" t="s">
        <v>432</v>
      </c>
      <c r="H6" s="49" t="s">
        <v>50</v>
      </c>
      <c r="J6" t="s">
        <v>399</v>
      </c>
      <c r="L6" t="s">
        <v>53</v>
      </c>
      <c r="P6" s="76" t="s">
        <v>297</v>
      </c>
      <c r="Q6" s="76" t="s">
        <v>297</v>
      </c>
      <c r="R6" s="76" t="s">
        <v>297</v>
      </c>
    </row>
    <row r="7" spans="1:18">
      <c r="A7" s="1" t="str">
        <f>VLOOKUP(C7,N!B:E,4,FALSE)</f>
        <v>AFR</v>
      </c>
      <c r="B7" s="1" t="str">
        <f>VLOOKUP(C7,N!B:D,2,FALSE)</f>
        <v>DZ</v>
      </c>
      <c r="C7" s="11" t="s">
        <v>287</v>
      </c>
      <c r="D7" s="22" t="s">
        <v>24</v>
      </c>
      <c r="E7" s="64">
        <v>2025</v>
      </c>
      <c r="F7" s="75">
        <v>12</v>
      </c>
      <c r="G7" s="75"/>
      <c r="H7" s="190">
        <v>12</v>
      </c>
      <c r="J7" t="str">
        <f>VLOOKUP(C7,N!B:E,1,FALSE)</f>
        <v>DZ000</v>
      </c>
      <c r="K7" t="str">
        <f t="shared" ref="K7:K53" si="0">C7&amp;D7&amp;E7</f>
        <v>DZ000G2025</v>
      </c>
      <c r="L7" s="18">
        <f t="shared" ref="L7:L53" si="1">COUNTIF(K:K,K7)</f>
        <v>1</v>
      </c>
      <c r="M7" t="s">
        <v>299</v>
      </c>
      <c r="N7">
        <f>10.5*10*1000/24/365</f>
        <v>11.986301369863014</v>
      </c>
      <c r="P7" s="6" t="s">
        <v>435</v>
      </c>
    </row>
    <row r="8" spans="1:18">
      <c r="A8" s="1" t="str">
        <f>VLOOKUP(C8,N!B:E,4,FALSE)</f>
        <v>EU</v>
      </c>
      <c r="B8" s="1" t="str">
        <f>VLOOKUP(C8,N!B:D,2,FALSE)</f>
        <v>ES</v>
      </c>
      <c r="C8" s="62" t="str">
        <f t="shared" ref="C8:C26" si="2">O9</f>
        <v>ES111</v>
      </c>
      <c r="D8" s="45" t="s">
        <v>28</v>
      </c>
      <c r="E8" s="45">
        <v>2025</v>
      </c>
      <c r="F8" s="74">
        <f t="shared" ref="F8:F26" si="3">VLOOKUP(C8,$O$8:$R$29,2,FALSE)/1000</f>
        <v>6.6666666666666666E-2</v>
      </c>
      <c r="G8" s="74"/>
      <c r="H8" s="190">
        <v>0.1</v>
      </c>
      <c r="J8" t="str">
        <f>VLOOKUP(C8,N!B:E,1,FALSE)</f>
        <v>ES111</v>
      </c>
      <c r="K8" t="str">
        <f t="shared" si="0"/>
        <v>ES111H2025</v>
      </c>
      <c r="L8" s="18">
        <f t="shared" si="1"/>
        <v>1</v>
      </c>
      <c r="O8" s="59" t="s">
        <v>295</v>
      </c>
      <c r="P8" s="59">
        <v>2025</v>
      </c>
      <c r="Q8" s="59">
        <v>2030</v>
      </c>
      <c r="R8" s="59" t="s">
        <v>296</v>
      </c>
    </row>
    <row r="9" spans="1:18">
      <c r="A9" s="1" t="str">
        <f>VLOOKUP(C9,N!B:E,4,FALSE)</f>
        <v>EU</v>
      </c>
      <c r="B9" s="1" t="str">
        <f>VLOOKUP(C9,N!B:D,2,FALSE)</f>
        <v>ES</v>
      </c>
      <c r="C9" s="62" t="str">
        <f t="shared" si="2"/>
        <v>ES120</v>
      </c>
      <c r="D9" s="45" t="s">
        <v>28</v>
      </c>
      <c r="E9" s="45">
        <v>2025</v>
      </c>
      <c r="F9" s="74">
        <f t="shared" si="3"/>
        <v>0.10333333333333333</v>
      </c>
      <c r="G9" s="74"/>
      <c r="H9" s="190">
        <v>0.1</v>
      </c>
      <c r="J9" t="str">
        <f>VLOOKUP(C9,N!B:E,1,FALSE)</f>
        <v>ES120</v>
      </c>
      <c r="K9" t="str">
        <f t="shared" si="0"/>
        <v>ES120H2025</v>
      </c>
      <c r="L9" s="18">
        <f t="shared" si="1"/>
        <v>1</v>
      </c>
      <c r="O9" s="10" t="s">
        <v>135</v>
      </c>
      <c r="P9" s="58">
        <v>66.666666666666671</v>
      </c>
      <c r="Q9" s="58">
        <v>20</v>
      </c>
      <c r="R9" s="58">
        <v>86.666666666666671</v>
      </c>
    </row>
    <row r="10" spans="1:18">
      <c r="A10" s="1" t="str">
        <f>VLOOKUP(C10,N!B:E,4,FALSE)</f>
        <v>EU</v>
      </c>
      <c r="B10" s="1" t="str">
        <f>VLOOKUP(C10,N!B:D,2,FALSE)</f>
        <v>ES</v>
      </c>
      <c r="C10" s="62" t="str">
        <f t="shared" si="2"/>
        <v>ES130</v>
      </c>
      <c r="D10" s="45" t="s">
        <v>28</v>
      </c>
      <c r="E10" s="45">
        <v>2025</v>
      </c>
      <c r="F10" s="74">
        <f t="shared" si="3"/>
        <v>0</v>
      </c>
      <c r="G10" s="74"/>
      <c r="H10" s="190">
        <v>0.1</v>
      </c>
      <c r="J10" t="str">
        <f>VLOOKUP(C10,N!B:E,1,FALSE)</f>
        <v>ES130</v>
      </c>
      <c r="K10" t="str">
        <f t="shared" si="0"/>
        <v>ES130H2025</v>
      </c>
      <c r="L10" s="18">
        <f t="shared" si="1"/>
        <v>1</v>
      </c>
      <c r="O10" s="10" t="s">
        <v>136</v>
      </c>
      <c r="P10" s="58">
        <v>103.33333333333333</v>
      </c>
      <c r="Q10" s="58">
        <v>67.718947206402959</v>
      </c>
      <c r="R10" s="58">
        <v>171.05228053973627</v>
      </c>
    </row>
    <row r="11" spans="1:18">
      <c r="A11" s="1" t="str">
        <f>VLOOKUP(C11,N!B:E,4,FALSE)</f>
        <v>EU</v>
      </c>
      <c r="B11" s="1" t="str">
        <f>VLOOKUP(C11,N!B:D,2,FALSE)</f>
        <v>ES</v>
      </c>
      <c r="C11" s="62" t="str">
        <f t="shared" si="2"/>
        <v>ES230</v>
      </c>
      <c r="D11" s="45" t="s">
        <v>28</v>
      </c>
      <c r="E11" s="45">
        <v>2025</v>
      </c>
      <c r="F11" s="74">
        <f t="shared" si="3"/>
        <v>1.3333333333333334E-2</v>
      </c>
      <c r="G11" s="74"/>
      <c r="H11" s="190">
        <v>0.1</v>
      </c>
      <c r="J11" t="str">
        <f>VLOOKUP(C11,N!B:E,1,FALSE)</f>
        <v>ES230</v>
      </c>
      <c r="K11" t="str">
        <f t="shared" si="0"/>
        <v>ES230H2025</v>
      </c>
      <c r="L11" s="18">
        <f t="shared" si="1"/>
        <v>1</v>
      </c>
      <c r="O11" s="10" t="s">
        <v>170</v>
      </c>
      <c r="P11" s="58"/>
      <c r="Q11" s="58">
        <v>333.33333333333337</v>
      </c>
      <c r="R11" s="58">
        <v>333.33333333333337</v>
      </c>
    </row>
    <row r="12" spans="1:18">
      <c r="A12" s="1" t="str">
        <f>VLOOKUP(C12,N!B:E,4,FALSE)</f>
        <v>EU</v>
      </c>
      <c r="B12" s="1" t="str">
        <f>VLOOKUP(C12,N!B:D,2,FALSE)</f>
        <v>ES</v>
      </c>
      <c r="C12" s="62" t="str">
        <f t="shared" si="2"/>
        <v>ES242</v>
      </c>
      <c r="D12" s="45" t="s">
        <v>28</v>
      </c>
      <c r="E12" s="45">
        <v>2025</v>
      </c>
      <c r="F12" s="74">
        <f t="shared" si="3"/>
        <v>0.04</v>
      </c>
      <c r="G12" s="74"/>
      <c r="H12" s="190">
        <v>0.1</v>
      </c>
      <c r="J12" t="str">
        <f>VLOOKUP(C12,N!B:E,1,FALSE)</f>
        <v>ES242</v>
      </c>
      <c r="K12" t="str">
        <f t="shared" si="0"/>
        <v>ES242H2025</v>
      </c>
      <c r="L12" s="18">
        <f t="shared" si="1"/>
        <v>1</v>
      </c>
      <c r="N12" s="172" t="s">
        <v>137</v>
      </c>
      <c r="O12" s="62" t="s">
        <v>176</v>
      </c>
      <c r="P12" s="58">
        <v>13.333333333333334</v>
      </c>
      <c r="Q12" s="58">
        <v>120</v>
      </c>
      <c r="R12" s="58">
        <v>133.33333333333334</v>
      </c>
    </row>
    <row r="13" spans="1:18">
      <c r="A13" s="1" t="str">
        <f>VLOOKUP(C13,N!B:E,4,FALSE)</f>
        <v>EU</v>
      </c>
      <c r="B13" s="1" t="str">
        <f>VLOOKUP(C13,N!B:D,2,FALSE)</f>
        <v>ES</v>
      </c>
      <c r="C13" s="62" t="str">
        <f t="shared" si="2"/>
        <v>ES243</v>
      </c>
      <c r="D13" s="45" t="s">
        <v>28</v>
      </c>
      <c r="E13" s="45">
        <v>2025</v>
      </c>
      <c r="F13" s="74">
        <f t="shared" si="3"/>
        <v>0</v>
      </c>
      <c r="G13" s="74"/>
      <c r="H13" s="190">
        <v>0.1</v>
      </c>
      <c r="J13" t="str">
        <f>VLOOKUP(C13,N!B:E,1,FALSE)</f>
        <v>ES243</v>
      </c>
      <c r="K13" t="str">
        <f t="shared" si="0"/>
        <v>ES243H2025</v>
      </c>
      <c r="L13" s="18">
        <f t="shared" si="1"/>
        <v>1</v>
      </c>
      <c r="O13" s="10" t="s">
        <v>184</v>
      </c>
      <c r="P13" s="58">
        <v>40</v>
      </c>
      <c r="Q13" s="58">
        <v>1333.3333333333333</v>
      </c>
      <c r="R13" s="58">
        <v>1373.3333333333333</v>
      </c>
    </row>
    <row r="14" spans="1:18">
      <c r="A14" s="1" t="str">
        <f>VLOOKUP(C14,N!B:E,4,FALSE)</f>
        <v>EU</v>
      </c>
      <c r="B14" s="1" t="str">
        <f>VLOOKUP(C14,N!B:D,2,FALSE)</f>
        <v>ES</v>
      </c>
      <c r="C14" s="62" t="str">
        <f t="shared" si="2"/>
        <v>ES413</v>
      </c>
      <c r="D14" s="45" t="s">
        <v>28</v>
      </c>
      <c r="E14" s="45">
        <v>2025</v>
      </c>
      <c r="F14" s="74">
        <f t="shared" si="3"/>
        <v>0.13333333333333333</v>
      </c>
      <c r="G14" s="74"/>
      <c r="H14" s="190">
        <v>0.1</v>
      </c>
      <c r="J14" t="str">
        <f>VLOOKUP(C14,N!B:E,1,FALSE)</f>
        <v>ES413</v>
      </c>
      <c r="K14" t="str">
        <f t="shared" si="0"/>
        <v>ES413H2025</v>
      </c>
      <c r="L14" s="18">
        <f t="shared" si="1"/>
        <v>1</v>
      </c>
      <c r="O14" s="10" t="s">
        <v>186</v>
      </c>
      <c r="P14" s="58"/>
      <c r="Q14" s="58">
        <v>20</v>
      </c>
      <c r="R14" s="58">
        <v>20</v>
      </c>
    </row>
    <row r="15" spans="1:18">
      <c r="A15" s="1" t="str">
        <f>VLOOKUP(C15,N!B:E,4,FALSE)</f>
        <v>EU</v>
      </c>
      <c r="B15" s="1" t="str">
        <f>VLOOKUP(C15,N!B:D,2,FALSE)</f>
        <v>ES</v>
      </c>
      <c r="C15" s="62" t="str">
        <f t="shared" si="2"/>
        <v>ES418</v>
      </c>
      <c r="D15" s="45" t="s">
        <v>28</v>
      </c>
      <c r="E15" s="45">
        <v>2025</v>
      </c>
      <c r="F15" s="74">
        <f t="shared" si="3"/>
        <v>3.3333333333333335E-3</v>
      </c>
      <c r="G15" s="74"/>
      <c r="H15" s="190">
        <v>0.1</v>
      </c>
      <c r="J15" t="str">
        <f>VLOOKUP(C15,N!B:E,1,FALSE)</f>
        <v>ES418</v>
      </c>
      <c r="K15" t="str">
        <f t="shared" si="0"/>
        <v>ES418H2025</v>
      </c>
      <c r="L15" s="18">
        <f t="shared" si="1"/>
        <v>1</v>
      </c>
      <c r="O15" s="10" t="s">
        <v>195</v>
      </c>
      <c r="P15" s="58">
        <v>133.33333333333334</v>
      </c>
      <c r="Q15" s="58">
        <v>20</v>
      </c>
      <c r="R15" s="58">
        <v>153.33333333333334</v>
      </c>
    </row>
    <row r="16" spans="1:18">
      <c r="A16" s="1" t="str">
        <f>VLOOKUP(C16,N!B:E,4,FALSE)</f>
        <v>EU</v>
      </c>
      <c r="B16" s="1" t="str">
        <f>VLOOKUP(C16,N!B:D,2,FALSE)</f>
        <v>ES</v>
      </c>
      <c r="C16" s="62" t="str">
        <f t="shared" si="2"/>
        <v>ES421</v>
      </c>
      <c r="D16" s="45" t="s">
        <v>28</v>
      </c>
      <c r="E16" s="45">
        <v>2025</v>
      </c>
      <c r="F16" s="74">
        <f t="shared" si="3"/>
        <v>0</v>
      </c>
      <c r="G16" s="74"/>
      <c r="H16" s="190">
        <v>0.1</v>
      </c>
      <c r="J16" t="str">
        <f>VLOOKUP(C16,N!B:E,1,FALSE)</f>
        <v>ES421</v>
      </c>
      <c r="K16" t="str">
        <f t="shared" si="0"/>
        <v>ES421H2025</v>
      </c>
      <c r="L16" s="18">
        <f t="shared" si="1"/>
        <v>1</v>
      </c>
      <c r="O16" s="10" t="s">
        <v>204</v>
      </c>
      <c r="P16" s="58">
        <v>3.3333333333333335</v>
      </c>
      <c r="Q16" s="58">
        <v>6.6666666666666661</v>
      </c>
      <c r="R16" s="58">
        <v>10</v>
      </c>
    </row>
    <row r="17" spans="1:19">
      <c r="A17" s="1" t="str">
        <f>VLOOKUP(C17,N!B:E,4,FALSE)</f>
        <v>EU</v>
      </c>
      <c r="B17" s="1" t="str">
        <f>VLOOKUP(C17,N!B:D,2,FALSE)</f>
        <v>ES</v>
      </c>
      <c r="C17" s="62" t="str">
        <f t="shared" si="2"/>
        <v>ES422</v>
      </c>
      <c r="D17" s="45" t="s">
        <v>28</v>
      </c>
      <c r="E17" s="45">
        <v>2025</v>
      </c>
      <c r="F17" s="74">
        <f t="shared" si="3"/>
        <v>0.4452173913043479</v>
      </c>
      <c r="G17" s="74"/>
      <c r="H17" s="190">
        <v>0.1</v>
      </c>
      <c r="J17" t="str">
        <f>VLOOKUP(C17,N!B:E,1,FALSE)</f>
        <v>ES422</v>
      </c>
      <c r="K17" t="str">
        <f t="shared" si="0"/>
        <v>ES422H2025</v>
      </c>
      <c r="L17" s="18">
        <f t="shared" si="1"/>
        <v>1</v>
      </c>
      <c r="O17" s="10" t="s">
        <v>208</v>
      </c>
      <c r="P17" s="58"/>
      <c r="Q17" s="58">
        <v>1066.6666666666667</v>
      </c>
      <c r="R17" s="58">
        <v>1066.6666666666667</v>
      </c>
    </row>
    <row r="18" spans="1:19">
      <c r="A18" s="1" t="str">
        <f>VLOOKUP(C18,N!B:E,4,FALSE)</f>
        <v>EU</v>
      </c>
      <c r="B18" s="1" t="str">
        <f>VLOOKUP(C18,N!B:D,2,FALSE)</f>
        <v>ES</v>
      </c>
      <c r="C18" s="62" t="str">
        <f t="shared" si="2"/>
        <v>ES514</v>
      </c>
      <c r="D18" s="45" t="s">
        <v>28</v>
      </c>
      <c r="E18" s="45">
        <v>2025</v>
      </c>
      <c r="F18" s="74">
        <f t="shared" si="3"/>
        <v>0.06</v>
      </c>
      <c r="G18" s="74"/>
      <c r="H18" s="190">
        <v>0.1</v>
      </c>
      <c r="J18" t="str">
        <f>VLOOKUP(C18,N!B:E,1,FALSE)</f>
        <v>ES514</v>
      </c>
      <c r="K18" t="str">
        <f t="shared" si="0"/>
        <v>ES514H2025</v>
      </c>
      <c r="L18" s="18">
        <f t="shared" si="1"/>
        <v>1</v>
      </c>
      <c r="O18" s="10" t="s">
        <v>211</v>
      </c>
      <c r="P18" s="58">
        <v>445.21739130434787</v>
      </c>
      <c r="Q18" s="58"/>
      <c r="R18" s="58">
        <v>445.21739130434787</v>
      </c>
    </row>
    <row r="19" spans="1:19">
      <c r="A19" s="1" t="str">
        <f>VLOOKUP(C19,N!B:E,4,FALSE)</f>
        <v>EU</v>
      </c>
      <c r="B19" s="1" t="str">
        <f>VLOOKUP(C19,N!B:D,2,FALSE)</f>
        <v>ES</v>
      </c>
      <c r="C19" s="62" t="str">
        <f t="shared" si="2"/>
        <v>ES523</v>
      </c>
      <c r="D19" s="45" t="s">
        <v>28</v>
      </c>
      <c r="E19" s="45">
        <v>2025</v>
      </c>
      <c r="F19" s="74">
        <f t="shared" si="3"/>
        <v>0</v>
      </c>
      <c r="G19" s="74"/>
      <c r="H19" s="190">
        <v>0.1</v>
      </c>
      <c r="J19" t="str">
        <f>VLOOKUP(C19,N!B:E,1,FALSE)</f>
        <v>ES523</v>
      </c>
      <c r="K19" t="str">
        <f t="shared" si="0"/>
        <v>ES523H2025</v>
      </c>
      <c r="L19" s="18">
        <f t="shared" si="1"/>
        <v>1</v>
      </c>
      <c r="O19" s="10" t="s">
        <v>227</v>
      </c>
      <c r="P19" s="58">
        <v>60</v>
      </c>
      <c r="Q19" s="58"/>
      <c r="R19" s="58">
        <v>60</v>
      </c>
    </row>
    <row r="20" spans="1:19">
      <c r="A20" s="1" t="str">
        <f>VLOOKUP(C20,N!B:E,4,FALSE)</f>
        <v>EU</v>
      </c>
      <c r="B20" s="1" t="str">
        <f>VLOOKUP(C20,N!B:D,2,FALSE)</f>
        <v>ES</v>
      </c>
      <c r="C20" s="62" t="str">
        <f t="shared" si="2"/>
        <v>ES532</v>
      </c>
      <c r="D20" s="45" t="s">
        <v>28</v>
      </c>
      <c r="E20" s="45">
        <v>2025</v>
      </c>
      <c r="F20" s="74">
        <f t="shared" si="3"/>
        <v>6.6666666666666671E-3</v>
      </c>
      <c r="G20" s="74"/>
      <c r="H20" s="190">
        <v>0.1</v>
      </c>
      <c r="J20" t="str">
        <f>VLOOKUP(C20,N!B:E,1,FALSE)</f>
        <v>ES532</v>
      </c>
      <c r="K20" t="str">
        <f t="shared" si="0"/>
        <v>ES532H2025</v>
      </c>
      <c r="L20" s="18">
        <f t="shared" si="1"/>
        <v>1</v>
      </c>
      <c r="O20" s="10" t="s">
        <v>139</v>
      </c>
      <c r="P20" s="58"/>
      <c r="Q20" s="58">
        <v>66.666666666666671</v>
      </c>
      <c r="R20" s="58">
        <v>66.666666666666671</v>
      </c>
    </row>
    <row r="21" spans="1:19">
      <c r="A21" s="1" t="str">
        <f>VLOOKUP(C21,N!B:E,4,FALSE)</f>
        <v>EU</v>
      </c>
      <c r="B21" s="1" t="str">
        <f>VLOOKUP(C21,N!B:D,2,FALSE)</f>
        <v>ES</v>
      </c>
      <c r="C21" s="62" t="str">
        <f t="shared" si="2"/>
        <v>ES612</v>
      </c>
      <c r="D21" s="45" t="s">
        <v>28</v>
      </c>
      <c r="E21" s="45">
        <v>2025</v>
      </c>
      <c r="F21" s="74">
        <f t="shared" si="3"/>
        <v>3.3333333333333331E-3</v>
      </c>
      <c r="G21" s="74"/>
      <c r="H21" s="190">
        <v>0.1</v>
      </c>
      <c r="J21" t="str">
        <f>VLOOKUP(C21,N!B:E,1,FALSE)</f>
        <v>ES612</v>
      </c>
      <c r="K21" t="str">
        <f t="shared" si="0"/>
        <v>ES612H2025</v>
      </c>
      <c r="L21" s="18">
        <f t="shared" si="1"/>
        <v>1</v>
      </c>
      <c r="O21" s="10" t="s">
        <v>234</v>
      </c>
      <c r="P21" s="58">
        <v>6.666666666666667</v>
      </c>
      <c r="Q21" s="58"/>
      <c r="R21" s="58">
        <v>6.666666666666667</v>
      </c>
    </row>
    <row r="22" spans="1:19">
      <c r="A22" s="1" t="str">
        <f>VLOOKUP(C22,N!B:E,4,FALSE)</f>
        <v>EU</v>
      </c>
      <c r="B22" s="1" t="str">
        <f>VLOOKUP(C22,N!B:D,2,FALSE)</f>
        <v>ES</v>
      </c>
      <c r="C22" s="62" t="str">
        <f t="shared" si="2"/>
        <v>ES615</v>
      </c>
      <c r="D22" s="45" t="s">
        <v>28</v>
      </c>
      <c r="E22" s="45">
        <v>2025</v>
      </c>
      <c r="F22" s="74">
        <f t="shared" si="3"/>
        <v>6.6666666666666666E-2</v>
      </c>
      <c r="G22" s="74"/>
      <c r="H22" s="190">
        <v>0.1</v>
      </c>
      <c r="J22" t="str">
        <f>VLOOKUP(C22,N!B:E,1,FALSE)</f>
        <v>ES615</v>
      </c>
      <c r="K22" t="str">
        <f t="shared" si="0"/>
        <v>ES615H2025</v>
      </c>
      <c r="L22" s="18">
        <f t="shared" si="1"/>
        <v>1</v>
      </c>
      <c r="O22" s="10" t="s">
        <v>239</v>
      </c>
      <c r="P22" s="58">
        <v>3.333333333333333</v>
      </c>
      <c r="Q22" s="58">
        <v>584.66666666666674</v>
      </c>
      <c r="R22" s="58">
        <v>588.00000000000011</v>
      </c>
    </row>
    <row r="23" spans="1:19">
      <c r="A23" s="1" t="str">
        <f>VLOOKUP(C23,N!B:E,4,FALSE)</f>
        <v>EU</v>
      </c>
      <c r="B23" s="1" t="str">
        <f>VLOOKUP(C23,N!B:D,2,FALSE)</f>
        <v>ES</v>
      </c>
      <c r="C23" s="62" t="str">
        <f t="shared" si="2"/>
        <v>ES618</v>
      </c>
      <c r="D23" s="45" t="s">
        <v>28</v>
      </c>
      <c r="E23" s="45">
        <v>2025</v>
      </c>
      <c r="F23" s="74">
        <f t="shared" si="3"/>
        <v>3.6666666666666674E-2</v>
      </c>
      <c r="G23" s="74"/>
      <c r="H23" s="190">
        <v>0.1</v>
      </c>
      <c r="J23" t="str">
        <f>VLOOKUP(C23,N!B:E,1,FALSE)</f>
        <v>ES618</v>
      </c>
      <c r="K23" t="str">
        <f t="shared" si="0"/>
        <v>ES618H2025</v>
      </c>
      <c r="L23" s="18">
        <f t="shared" si="1"/>
        <v>1</v>
      </c>
      <c r="O23" s="10" t="s">
        <v>140</v>
      </c>
      <c r="P23" s="58">
        <v>66.666666666666671</v>
      </c>
      <c r="Q23" s="58"/>
      <c r="R23" s="58">
        <v>66.666666666666671</v>
      </c>
    </row>
    <row r="24" spans="1:19">
      <c r="A24" s="1" t="str">
        <f>VLOOKUP(C24,N!B:E,4,FALSE)</f>
        <v>EU</v>
      </c>
      <c r="B24" s="1" t="str">
        <f>VLOOKUP(C24,N!B:D,2,FALSE)</f>
        <v>ES</v>
      </c>
      <c r="C24" s="62" t="str">
        <f t="shared" si="2"/>
        <v>ES620</v>
      </c>
      <c r="D24" s="45" t="s">
        <v>28</v>
      </c>
      <c r="E24" s="45">
        <v>2025</v>
      </c>
      <c r="F24" s="74">
        <f t="shared" si="3"/>
        <v>7.6666666666666675E-2</v>
      </c>
      <c r="G24" s="74"/>
      <c r="H24" s="190">
        <v>0.1</v>
      </c>
      <c r="J24" t="str">
        <f>VLOOKUP(C24,N!B:E,1,FALSE)</f>
        <v>ES620</v>
      </c>
      <c r="K24" t="str">
        <f t="shared" si="0"/>
        <v>ES620H2025</v>
      </c>
      <c r="L24" s="18">
        <f t="shared" si="1"/>
        <v>1</v>
      </c>
      <c r="O24" s="10" t="s">
        <v>245</v>
      </c>
      <c r="P24" s="58">
        <v>36.666666666666671</v>
      </c>
      <c r="Q24" s="58">
        <v>32.666666666666664</v>
      </c>
      <c r="R24" s="58">
        <v>69.333333333333343</v>
      </c>
    </row>
    <row r="25" spans="1:19">
      <c r="A25" s="1" t="str">
        <f>VLOOKUP(C25,N!B:E,4,FALSE)</f>
        <v>EU</v>
      </c>
      <c r="B25" s="1" t="str">
        <f>VLOOKUP(C25,N!B:D,2,FALSE)</f>
        <v>FR</v>
      </c>
      <c r="C25" s="62" t="str">
        <f t="shared" si="2"/>
        <v>FRI15</v>
      </c>
      <c r="D25" s="45" t="s">
        <v>28</v>
      </c>
      <c r="E25" s="45">
        <v>2025</v>
      </c>
      <c r="F25" s="74">
        <f t="shared" si="3"/>
        <v>0</v>
      </c>
      <c r="G25" s="74"/>
      <c r="H25" s="190">
        <v>0.1</v>
      </c>
      <c r="J25" t="str">
        <f>VLOOKUP(C25,N!B:E,1,FALSE)</f>
        <v>FRI15</v>
      </c>
      <c r="K25" t="str">
        <f t="shared" si="0"/>
        <v>FRI15H2025</v>
      </c>
      <c r="L25" s="18">
        <f t="shared" si="1"/>
        <v>1</v>
      </c>
      <c r="O25" s="10" t="s">
        <v>141</v>
      </c>
      <c r="P25" s="58">
        <v>76.666666666666671</v>
      </c>
      <c r="Q25" s="58">
        <v>166.66666666666669</v>
      </c>
      <c r="R25" s="58">
        <v>243.33333333333337</v>
      </c>
    </row>
    <row r="26" spans="1:19">
      <c r="A26" s="1" t="str">
        <f>VLOOKUP(C26,N!B:E,4,FALSE)</f>
        <v>EU</v>
      </c>
      <c r="B26" s="1" t="str">
        <f>VLOOKUP(C26,N!B:D,2,FALSE)</f>
        <v>PT</v>
      </c>
      <c r="C26" s="62" t="str">
        <f t="shared" si="2"/>
        <v>PT181</v>
      </c>
      <c r="D26" s="45" t="s">
        <v>28</v>
      </c>
      <c r="E26" s="45">
        <v>2025</v>
      </c>
      <c r="F26" s="74">
        <f t="shared" si="3"/>
        <v>6.5217391304347824E-2</v>
      </c>
      <c r="G26" s="74"/>
      <c r="H26" s="190">
        <v>0.1</v>
      </c>
      <c r="J26" t="str">
        <f>VLOOKUP(C26,N!B:E,1,FALSE)</f>
        <v>PT181</v>
      </c>
      <c r="K26" t="str">
        <f t="shared" si="0"/>
        <v>PT181H2025</v>
      </c>
      <c r="L26" s="18">
        <f t="shared" si="1"/>
        <v>1</v>
      </c>
      <c r="O26" s="10" t="s">
        <v>252</v>
      </c>
      <c r="P26" s="58"/>
      <c r="Q26" s="58">
        <v>12826.432712533991</v>
      </c>
      <c r="R26" s="58">
        <v>12826.432712533991</v>
      </c>
      <c r="S26" s="67" t="s">
        <v>298</v>
      </c>
    </row>
    <row r="27" spans="1:19">
      <c r="A27" s="1" t="str">
        <f>VLOOKUP(C27,N!B:E,4,FALSE)</f>
        <v>EU</v>
      </c>
      <c r="B27" s="1" t="str">
        <f>VLOOKUP(C27,N!B:D,2,FALSE)</f>
        <v>ES</v>
      </c>
      <c r="C27" s="62" t="str">
        <f t="shared" ref="C27:C45" si="4">C8</f>
        <v>ES111</v>
      </c>
      <c r="D27" s="45" t="s">
        <v>28</v>
      </c>
      <c r="E27" s="45">
        <f t="shared" ref="E27:E45" si="5">E8+5</f>
        <v>2030</v>
      </c>
      <c r="F27" s="74">
        <f t="shared" ref="F27:F45" si="6">VLOOKUP(C27,$O$8:$R$29,4,FALSE)/1000</f>
        <v>8.666666666666667E-2</v>
      </c>
      <c r="G27" s="74"/>
      <c r="H27" s="190">
        <v>0.1</v>
      </c>
      <c r="J27" t="str">
        <f>VLOOKUP(C27,N!B:E,1,FALSE)</f>
        <v>ES111</v>
      </c>
      <c r="K27" t="str">
        <f t="shared" si="0"/>
        <v>ES111H2030</v>
      </c>
      <c r="L27" s="18">
        <f t="shared" si="1"/>
        <v>1</v>
      </c>
      <c r="N27" s="69" t="s">
        <v>124</v>
      </c>
      <c r="O27" s="10" t="s">
        <v>142</v>
      </c>
      <c r="P27" s="58">
        <f>SUM(P28:P29)</f>
        <v>65.217391304347828</v>
      </c>
      <c r="Q27" s="58">
        <f>SUM(Q28:Q29)</f>
        <v>4394</v>
      </c>
      <c r="R27" s="58">
        <f>SUM(R28:R29)</f>
        <v>4459.217391304348</v>
      </c>
    </row>
    <row r="28" spans="1:19">
      <c r="A28" s="1" t="str">
        <f>VLOOKUP(C28,N!B:E,4,FALSE)</f>
        <v>EU</v>
      </c>
      <c r="B28" s="1" t="str">
        <f>VLOOKUP(C28,N!B:D,2,FALSE)</f>
        <v>ES</v>
      </c>
      <c r="C28" s="62" t="str">
        <f t="shared" si="4"/>
        <v>ES120</v>
      </c>
      <c r="D28" s="45" t="s">
        <v>28</v>
      </c>
      <c r="E28" s="45">
        <f t="shared" si="5"/>
        <v>2030</v>
      </c>
      <c r="F28" s="74">
        <f t="shared" si="6"/>
        <v>0.17105228053973628</v>
      </c>
      <c r="G28" s="74"/>
      <c r="H28" s="190">
        <v>0.1</v>
      </c>
      <c r="J28" t="str">
        <f>VLOOKUP(C28,N!B:E,1,FALSE)</f>
        <v>ES120</v>
      </c>
      <c r="K28" t="str">
        <f t="shared" si="0"/>
        <v>ES120H2030</v>
      </c>
      <c r="L28" s="18">
        <f t="shared" si="1"/>
        <v>1</v>
      </c>
      <c r="N28" s="69" t="s">
        <v>124</v>
      </c>
      <c r="O28" s="61"/>
      <c r="P28" s="63"/>
      <c r="Q28" s="63">
        <v>60.666666666666664</v>
      </c>
      <c r="R28" s="63">
        <v>60.666666666666664</v>
      </c>
    </row>
    <row r="29" spans="1:19">
      <c r="A29" s="1" t="str">
        <f>VLOOKUP(C29,N!B:E,4,FALSE)</f>
        <v>EU</v>
      </c>
      <c r="B29" s="1" t="str">
        <f>VLOOKUP(C29,N!B:D,2,FALSE)</f>
        <v>ES</v>
      </c>
      <c r="C29" s="62" t="str">
        <f t="shared" si="4"/>
        <v>ES130</v>
      </c>
      <c r="D29" s="45" t="s">
        <v>28</v>
      </c>
      <c r="E29" s="45">
        <f t="shared" si="5"/>
        <v>2030</v>
      </c>
      <c r="F29" s="74">
        <f t="shared" si="6"/>
        <v>0.33333333333333337</v>
      </c>
      <c r="G29" s="74"/>
      <c r="H29" s="190">
        <v>0.1</v>
      </c>
      <c r="J29" t="str">
        <f>VLOOKUP(C29,N!B:E,1,FALSE)</f>
        <v>ES130</v>
      </c>
      <c r="K29" t="str">
        <f t="shared" si="0"/>
        <v>ES130H2030</v>
      </c>
      <c r="L29" s="18">
        <f t="shared" si="1"/>
        <v>1</v>
      </c>
      <c r="N29" s="69" t="s">
        <v>124</v>
      </c>
      <c r="O29" s="61"/>
      <c r="P29" s="63">
        <v>65.217391304347828</v>
      </c>
      <c r="Q29" s="63">
        <v>4333.333333333333</v>
      </c>
      <c r="R29" s="63">
        <v>4398.550724637681</v>
      </c>
    </row>
    <row r="30" spans="1:19" ht="15" thickBot="1">
      <c r="A30" s="1" t="str">
        <f>VLOOKUP(C30,N!B:E,4,FALSE)</f>
        <v>EU</v>
      </c>
      <c r="B30" s="1" t="str">
        <f>VLOOKUP(C30,N!B:D,2,FALSE)</f>
        <v>ES</v>
      </c>
      <c r="C30" s="62" t="str">
        <f t="shared" si="4"/>
        <v>ES230</v>
      </c>
      <c r="D30" s="45" t="s">
        <v>28</v>
      </c>
      <c r="E30" s="45">
        <f t="shared" si="5"/>
        <v>2030</v>
      </c>
      <c r="F30" s="74">
        <f t="shared" si="6"/>
        <v>0.13333333333333333</v>
      </c>
      <c r="G30" s="74"/>
      <c r="H30" s="190">
        <v>0.1</v>
      </c>
      <c r="J30" t="str">
        <f>VLOOKUP(C30,N!B:E,1,FALSE)</f>
        <v>ES230</v>
      </c>
      <c r="K30" t="str">
        <f t="shared" si="0"/>
        <v>ES230H2030</v>
      </c>
      <c r="L30" s="18">
        <f t="shared" si="1"/>
        <v>1</v>
      </c>
    </row>
    <row r="31" spans="1:19">
      <c r="A31" s="1" t="str">
        <f>VLOOKUP(C31,N!B:E,4,FALSE)</f>
        <v>EU</v>
      </c>
      <c r="B31" s="1" t="str">
        <f>VLOOKUP(C31,N!B:D,2,FALSE)</f>
        <v>ES</v>
      </c>
      <c r="C31" s="62" t="str">
        <f t="shared" si="4"/>
        <v>ES242</v>
      </c>
      <c r="D31" s="45" t="s">
        <v>28</v>
      </c>
      <c r="E31" s="45">
        <f t="shared" si="5"/>
        <v>2030</v>
      </c>
      <c r="F31" s="74">
        <f t="shared" si="6"/>
        <v>1.3733333333333333</v>
      </c>
      <c r="G31" s="74"/>
      <c r="H31" s="190">
        <v>0.1</v>
      </c>
      <c r="J31" t="str">
        <f>VLOOKUP(C31,N!B:E,1,FALSE)</f>
        <v>ES242</v>
      </c>
      <c r="K31" t="str">
        <f t="shared" si="0"/>
        <v>ES242H2030</v>
      </c>
      <c r="L31" s="18">
        <f t="shared" si="1"/>
        <v>1</v>
      </c>
      <c r="P31" s="70">
        <f>SUM(P9:P27)</f>
        <v>1120.4347826086955</v>
      </c>
      <c r="R31" s="71">
        <f>SUM(R9:R27)+P31</f>
        <v>23299.687891624453</v>
      </c>
    </row>
    <row r="32" spans="1:19" ht="15" thickBot="1">
      <c r="A32" s="1" t="str">
        <f>VLOOKUP(C32,N!B:E,4,FALSE)</f>
        <v>EU</v>
      </c>
      <c r="B32" s="1" t="str">
        <f>VLOOKUP(C32,N!B:D,2,FALSE)</f>
        <v>ES</v>
      </c>
      <c r="C32" s="62" t="str">
        <f t="shared" si="4"/>
        <v>ES243</v>
      </c>
      <c r="D32" s="45" t="s">
        <v>28</v>
      </c>
      <c r="E32" s="45">
        <f t="shared" si="5"/>
        <v>2030</v>
      </c>
      <c r="F32" s="74">
        <f t="shared" si="6"/>
        <v>0.02</v>
      </c>
      <c r="G32" s="74"/>
      <c r="H32" s="190">
        <v>0.1</v>
      </c>
      <c r="J32" t="str">
        <f>VLOOKUP(C32,N!B:E,1,FALSE)</f>
        <v>ES243</v>
      </c>
      <c r="K32" t="str">
        <f t="shared" si="0"/>
        <v>ES243H2030</v>
      </c>
      <c r="L32" s="18">
        <f t="shared" si="1"/>
        <v>1</v>
      </c>
      <c r="R32" s="72">
        <f>SUM(F8:F45)</f>
        <v>10.473255179090462</v>
      </c>
    </row>
    <row r="33" spans="1:13">
      <c r="A33" s="1" t="str">
        <f>VLOOKUP(C33,N!B:E,4,FALSE)</f>
        <v>EU</v>
      </c>
      <c r="B33" s="1" t="str">
        <f>VLOOKUP(C33,N!B:D,2,FALSE)</f>
        <v>ES</v>
      </c>
      <c r="C33" s="62" t="str">
        <f t="shared" si="4"/>
        <v>ES413</v>
      </c>
      <c r="D33" s="45" t="s">
        <v>28</v>
      </c>
      <c r="E33" s="45">
        <f t="shared" si="5"/>
        <v>2030</v>
      </c>
      <c r="F33" s="74">
        <f t="shared" si="6"/>
        <v>0.15333333333333335</v>
      </c>
      <c r="G33" s="74"/>
      <c r="H33" s="190">
        <v>0.1</v>
      </c>
      <c r="J33" t="str">
        <f>VLOOKUP(C33,N!B:E,1,FALSE)</f>
        <v>ES413</v>
      </c>
      <c r="K33" t="str">
        <f t="shared" si="0"/>
        <v>ES413H2030</v>
      </c>
      <c r="L33" s="18">
        <f t="shared" si="1"/>
        <v>1</v>
      </c>
    </row>
    <row r="34" spans="1:13">
      <c r="A34" s="1" t="str">
        <f>VLOOKUP(C34,N!B:E,4,FALSE)</f>
        <v>EU</v>
      </c>
      <c r="B34" s="1" t="str">
        <f>VLOOKUP(C34,N!B:D,2,FALSE)</f>
        <v>ES</v>
      </c>
      <c r="C34" s="62" t="str">
        <f t="shared" si="4"/>
        <v>ES418</v>
      </c>
      <c r="D34" s="45" t="s">
        <v>28</v>
      </c>
      <c r="E34" s="45">
        <f t="shared" si="5"/>
        <v>2030</v>
      </c>
      <c r="F34" s="74">
        <f t="shared" si="6"/>
        <v>0.01</v>
      </c>
      <c r="G34" s="74"/>
      <c r="H34" s="190">
        <v>0.1</v>
      </c>
      <c r="J34" t="str">
        <f>VLOOKUP(C34,N!B:E,1,FALSE)</f>
        <v>ES418</v>
      </c>
      <c r="K34" t="str">
        <f t="shared" si="0"/>
        <v>ES418H2030</v>
      </c>
      <c r="L34" s="18">
        <f t="shared" si="1"/>
        <v>1</v>
      </c>
    </row>
    <row r="35" spans="1:13">
      <c r="A35" s="1" t="str">
        <f>VLOOKUP(C35,N!B:E,4,FALSE)</f>
        <v>EU</v>
      </c>
      <c r="B35" s="1" t="str">
        <f>VLOOKUP(C35,N!B:D,2,FALSE)</f>
        <v>ES</v>
      </c>
      <c r="C35" s="62" t="str">
        <f t="shared" si="4"/>
        <v>ES421</v>
      </c>
      <c r="D35" s="45" t="s">
        <v>28</v>
      </c>
      <c r="E35" s="45">
        <f t="shared" si="5"/>
        <v>2030</v>
      </c>
      <c r="F35" s="74">
        <f t="shared" si="6"/>
        <v>1.0666666666666667</v>
      </c>
      <c r="G35" s="74"/>
      <c r="H35" s="190">
        <v>0.1</v>
      </c>
      <c r="J35" t="str">
        <f>VLOOKUP(C35,N!B:E,1,FALSE)</f>
        <v>ES421</v>
      </c>
      <c r="K35" t="str">
        <f t="shared" si="0"/>
        <v>ES421H2030</v>
      </c>
      <c r="L35" s="18">
        <f t="shared" si="1"/>
        <v>1</v>
      </c>
    </row>
    <row r="36" spans="1:13">
      <c r="A36" s="1" t="str">
        <f>VLOOKUP(C36,N!B:E,4,FALSE)</f>
        <v>EU</v>
      </c>
      <c r="B36" s="1" t="str">
        <f>VLOOKUP(C36,N!B:D,2,FALSE)</f>
        <v>ES</v>
      </c>
      <c r="C36" s="62" t="str">
        <f t="shared" si="4"/>
        <v>ES422</v>
      </c>
      <c r="D36" s="45" t="s">
        <v>28</v>
      </c>
      <c r="E36" s="45">
        <f t="shared" si="5"/>
        <v>2030</v>
      </c>
      <c r="F36" s="74">
        <f t="shared" si="6"/>
        <v>0.4452173913043479</v>
      </c>
      <c r="G36" s="74"/>
      <c r="H36" s="190">
        <v>0.1</v>
      </c>
      <c r="J36" t="str">
        <f>VLOOKUP(C36,N!B:E,1,FALSE)</f>
        <v>ES422</v>
      </c>
      <c r="K36" t="str">
        <f t="shared" si="0"/>
        <v>ES422H2030</v>
      </c>
      <c r="L36" s="18">
        <f t="shared" si="1"/>
        <v>1</v>
      </c>
    </row>
    <row r="37" spans="1:13">
      <c r="A37" s="1" t="str">
        <f>VLOOKUP(C37,N!B:E,4,FALSE)</f>
        <v>EU</v>
      </c>
      <c r="B37" s="1" t="str">
        <f>VLOOKUP(C37,N!B:D,2,FALSE)</f>
        <v>ES</v>
      </c>
      <c r="C37" s="62" t="str">
        <f t="shared" si="4"/>
        <v>ES514</v>
      </c>
      <c r="D37" s="45" t="s">
        <v>28</v>
      </c>
      <c r="E37" s="45">
        <f t="shared" si="5"/>
        <v>2030</v>
      </c>
      <c r="F37" s="74">
        <f t="shared" si="6"/>
        <v>0.06</v>
      </c>
      <c r="G37" s="74"/>
      <c r="H37" s="190">
        <v>0.1</v>
      </c>
      <c r="J37" t="str">
        <f>VLOOKUP(C37,N!B:E,1,FALSE)</f>
        <v>ES514</v>
      </c>
      <c r="K37" t="str">
        <f t="shared" si="0"/>
        <v>ES514H2030</v>
      </c>
      <c r="L37" s="18">
        <f t="shared" si="1"/>
        <v>1</v>
      </c>
    </row>
    <row r="38" spans="1:13">
      <c r="A38" s="1" t="str">
        <f>VLOOKUP(C38,N!B:E,4,FALSE)</f>
        <v>EU</v>
      </c>
      <c r="B38" s="1" t="str">
        <f>VLOOKUP(C38,N!B:D,2,FALSE)</f>
        <v>ES</v>
      </c>
      <c r="C38" s="62" t="str">
        <f t="shared" si="4"/>
        <v>ES523</v>
      </c>
      <c r="D38" s="45" t="s">
        <v>28</v>
      </c>
      <c r="E38" s="45">
        <f t="shared" si="5"/>
        <v>2030</v>
      </c>
      <c r="F38" s="74">
        <f t="shared" si="6"/>
        <v>6.6666666666666666E-2</v>
      </c>
      <c r="G38" s="74"/>
      <c r="H38" s="190">
        <v>0.1</v>
      </c>
      <c r="J38" t="str">
        <f>VLOOKUP(C38,N!B:E,1,FALSE)</f>
        <v>ES523</v>
      </c>
      <c r="K38" t="str">
        <f t="shared" si="0"/>
        <v>ES523H2030</v>
      </c>
      <c r="L38" s="18">
        <f t="shared" si="1"/>
        <v>1</v>
      </c>
    </row>
    <row r="39" spans="1:13">
      <c r="A39" s="1" t="str">
        <f>VLOOKUP(C39,N!B:E,4,FALSE)</f>
        <v>EU</v>
      </c>
      <c r="B39" s="1" t="str">
        <f>VLOOKUP(C39,N!B:D,2,FALSE)</f>
        <v>ES</v>
      </c>
      <c r="C39" s="62" t="str">
        <f t="shared" si="4"/>
        <v>ES532</v>
      </c>
      <c r="D39" s="45" t="s">
        <v>28</v>
      </c>
      <c r="E39" s="45">
        <f t="shared" si="5"/>
        <v>2030</v>
      </c>
      <c r="F39" s="74">
        <f t="shared" si="6"/>
        <v>6.6666666666666671E-3</v>
      </c>
      <c r="G39" s="74"/>
      <c r="H39" s="190">
        <v>0.1</v>
      </c>
      <c r="J39" t="str">
        <f>VLOOKUP(C39,N!B:E,1,FALSE)</f>
        <v>ES532</v>
      </c>
      <c r="K39" t="str">
        <f t="shared" si="0"/>
        <v>ES532H2030</v>
      </c>
      <c r="L39" s="18">
        <f t="shared" si="1"/>
        <v>1</v>
      </c>
    </row>
    <row r="40" spans="1:13">
      <c r="A40" s="1" t="str">
        <f>VLOOKUP(C40,N!B:E,4,FALSE)</f>
        <v>EU</v>
      </c>
      <c r="B40" s="1" t="str">
        <f>VLOOKUP(C40,N!B:D,2,FALSE)</f>
        <v>ES</v>
      </c>
      <c r="C40" s="62" t="str">
        <f t="shared" si="4"/>
        <v>ES612</v>
      </c>
      <c r="D40" s="45" t="s">
        <v>28</v>
      </c>
      <c r="E40" s="45">
        <f t="shared" si="5"/>
        <v>2030</v>
      </c>
      <c r="F40" s="74">
        <f t="shared" si="6"/>
        <v>0.58800000000000008</v>
      </c>
      <c r="G40" s="74"/>
      <c r="H40" s="190">
        <v>0.1</v>
      </c>
      <c r="J40" t="str">
        <f>VLOOKUP(C40,N!B:E,1,FALSE)</f>
        <v>ES612</v>
      </c>
      <c r="K40" t="str">
        <f t="shared" si="0"/>
        <v>ES612H2030</v>
      </c>
      <c r="L40" s="18">
        <f t="shared" si="1"/>
        <v>1</v>
      </c>
    </row>
    <row r="41" spans="1:13">
      <c r="A41" s="1" t="str">
        <f>VLOOKUP(C41,N!B:E,4,FALSE)</f>
        <v>EU</v>
      </c>
      <c r="B41" s="1" t="str">
        <f>VLOOKUP(C41,N!B:D,2,FALSE)</f>
        <v>ES</v>
      </c>
      <c r="C41" s="62" t="str">
        <f t="shared" si="4"/>
        <v>ES615</v>
      </c>
      <c r="D41" s="45" t="s">
        <v>28</v>
      </c>
      <c r="E41" s="45">
        <f t="shared" si="5"/>
        <v>2030</v>
      </c>
      <c r="F41" s="74">
        <f t="shared" si="6"/>
        <v>6.6666666666666666E-2</v>
      </c>
      <c r="G41" s="74"/>
      <c r="H41" s="190">
        <v>0.1</v>
      </c>
      <c r="J41" t="str">
        <f>VLOOKUP(C41,N!B:E,1,FALSE)</f>
        <v>ES615</v>
      </c>
      <c r="K41" t="str">
        <f t="shared" si="0"/>
        <v>ES615H2030</v>
      </c>
      <c r="L41" s="18">
        <f t="shared" si="1"/>
        <v>1</v>
      </c>
    </row>
    <row r="42" spans="1:13">
      <c r="A42" s="1" t="str">
        <f>VLOOKUP(C42,N!B:E,4,FALSE)</f>
        <v>EU</v>
      </c>
      <c r="B42" s="1" t="str">
        <f>VLOOKUP(C42,N!B:D,2,FALSE)</f>
        <v>ES</v>
      </c>
      <c r="C42" s="62" t="str">
        <f t="shared" si="4"/>
        <v>ES618</v>
      </c>
      <c r="D42" s="45" t="s">
        <v>28</v>
      </c>
      <c r="E42" s="45">
        <f t="shared" si="5"/>
        <v>2030</v>
      </c>
      <c r="F42" s="74">
        <f t="shared" si="6"/>
        <v>6.9333333333333344E-2</v>
      </c>
      <c r="G42" s="74"/>
      <c r="H42" s="190">
        <v>0.1</v>
      </c>
      <c r="J42" t="str">
        <f>VLOOKUP(C42,N!B:E,1,FALSE)</f>
        <v>ES618</v>
      </c>
      <c r="K42" t="str">
        <f t="shared" si="0"/>
        <v>ES618H2030</v>
      </c>
      <c r="L42" s="18">
        <f t="shared" si="1"/>
        <v>1</v>
      </c>
    </row>
    <row r="43" spans="1:13">
      <c r="A43" s="1" t="str">
        <f>VLOOKUP(C43,N!B:E,4,FALSE)</f>
        <v>EU</v>
      </c>
      <c r="B43" s="1" t="str">
        <f>VLOOKUP(C43,N!B:D,2,FALSE)</f>
        <v>ES</v>
      </c>
      <c r="C43" s="62" t="str">
        <f t="shared" si="4"/>
        <v>ES620</v>
      </c>
      <c r="D43" s="45" t="s">
        <v>28</v>
      </c>
      <c r="E43" s="45">
        <f t="shared" si="5"/>
        <v>2030</v>
      </c>
      <c r="F43" s="74">
        <f t="shared" si="6"/>
        <v>0.24333333333333337</v>
      </c>
      <c r="G43" s="74"/>
      <c r="H43" s="190">
        <v>0.1</v>
      </c>
      <c r="J43" t="str">
        <f>VLOOKUP(C43,N!B:E,1,FALSE)</f>
        <v>ES620</v>
      </c>
      <c r="K43" t="str">
        <f t="shared" si="0"/>
        <v>ES620H2030</v>
      </c>
      <c r="L43" s="18">
        <f t="shared" si="1"/>
        <v>1</v>
      </c>
    </row>
    <row r="44" spans="1:13">
      <c r="A44" s="1" t="str">
        <f>VLOOKUP(C44,N!B:E,4,FALSE)</f>
        <v>EU</v>
      </c>
      <c r="B44" s="1" t="str">
        <f>VLOOKUP(C44,N!B:D,2,FALSE)</f>
        <v>FR</v>
      </c>
      <c r="C44" s="62" t="str">
        <f t="shared" si="4"/>
        <v>FRI15</v>
      </c>
      <c r="D44" s="45" t="s">
        <v>28</v>
      </c>
      <c r="E44" s="45">
        <f t="shared" si="5"/>
        <v>2030</v>
      </c>
      <c r="F44" s="193">
        <v>0</v>
      </c>
      <c r="G44" s="74"/>
      <c r="H44" s="190">
        <v>0.1</v>
      </c>
      <c r="J44" t="str">
        <f>VLOOKUP(C44,N!B:E,1,FALSE)</f>
        <v>FRI15</v>
      </c>
      <c r="K44" t="str">
        <f t="shared" si="0"/>
        <v>FRI15H2030</v>
      </c>
      <c r="L44" s="18">
        <f t="shared" si="1"/>
        <v>1</v>
      </c>
      <c r="M44" s="194" t="s">
        <v>444</v>
      </c>
    </row>
    <row r="45" spans="1:13">
      <c r="A45" s="1" t="str">
        <f>VLOOKUP(C45,N!B:E,4,FALSE)</f>
        <v>EU</v>
      </c>
      <c r="B45" s="1" t="str">
        <f>VLOOKUP(C45,N!B:D,2,FALSE)</f>
        <v>PT</v>
      </c>
      <c r="C45" s="62" t="str">
        <f t="shared" si="4"/>
        <v>PT181</v>
      </c>
      <c r="D45" s="45" t="s">
        <v>28</v>
      </c>
      <c r="E45" s="45">
        <f t="shared" si="5"/>
        <v>2030</v>
      </c>
      <c r="F45" s="74">
        <f t="shared" si="6"/>
        <v>4.4592173913043478</v>
      </c>
      <c r="G45" s="74"/>
      <c r="H45" s="190">
        <v>0.1</v>
      </c>
      <c r="J45" t="str">
        <f>VLOOKUP(C45,N!B:E,1,FALSE)</f>
        <v>PT181</v>
      </c>
      <c r="K45" t="str">
        <f t="shared" si="0"/>
        <v>PT181H2030</v>
      </c>
      <c r="L45" s="18">
        <f t="shared" si="1"/>
        <v>1</v>
      </c>
    </row>
    <row r="46" spans="1:13">
      <c r="A46" s="1" t="str">
        <f>VLOOKUP(C46,N!B:E,4,FALSE)</f>
        <v>EU</v>
      </c>
      <c r="B46" s="1" t="str">
        <f>VLOOKUP(C46,N!B:D,2,FALSE)</f>
        <v>FR</v>
      </c>
      <c r="C46" s="1" t="s">
        <v>252</v>
      </c>
      <c r="D46" s="1" t="s">
        <v>24</v>
      </c>
      <c r="E46" s="1">
        <v>2025</v>
      </c>
      <c r="F46" s="77">
        <v>0.17100000000000001</v>
      </c>
      <c r="G46" s="74"/>
      <c r="H46" s="190">
        <v>1</v>
      </c>
      <c r="J46" t="str">
        <f>VLOOKUP(C46,N!B:E,1,FALSE)</f>
        <v>FRI15</v>
      </c>
      <c r="K46" t="str">
        <f t="shared" si="0"/>
        <v>FRI15G2025</v>
      </c>
      <c r="L46" s="18">
        <f t="shared" si="1"/>
        <v>1</v>
      </c>
    </row>
    <row r="47" spans="1:13">
      <c r="A47" s="1" t="str">
        <f>VLOOKUP(C47,N!B:E,4,FALSE)</f>
        <v>EU</v>
      </c>
      <c r="B47" s="1" t="str">
        <f>VLOOKUP(C47,N!B:D,2,FALSE)</f>
        <v>FR</v>
      </c>
      <c r="C47" s="1" t="s">
        <v>254</v>
      </c>
      <c r="D47" s="1" t="s">
        <v>24</v>
      </c>
      <c r="E47" s="1">
        <v>2025</v>
      </c>
      <c r="F47" s="188">
        <v>0.5</v>
      </c>
      <c r="G47" s="74"/>
      <c r="H47" s="190">
        <v>1</v>
      </c>
      <c r="J47" t="str">
        <f>VLOOKUP(C47,N!B:E,1,FALSE)</f>
        <v>FRJ15</v>
      </c>
      <c r="K47" t="str">
        <f t="shared" ref="K47" si="7">C47&amp;D47&amp;E47</f>
        <v>FRJ15G2025</v>
      </c>
      <c r="L47" s="18">
        <f t="shared" si="1"/>
        <v>1</v>
      </c>
      <c r="M47" t="s">
        <v>439</v>
      </c>
    </row>
    <row r="48" spans="1:13">
      <c r="A48" s="1" t="str">
        <f>VLOOKUP(C48,N!B:E,4,FALSE)</f>
        <v>EU</v>
      </c>
      <c r="B48" s="1" t="str">
        <f>VLOOKUP(C48,N!B:D,2,FALSE)</f>
        <v>ES</v>
      </c>
      <c r="C48" s="1" t="s">
        <v>181</v>
      </c>
      <c r="D48" s="1" t="s">
        <v>24</v>
      </c>
      <c r="E48" s="1">
        <v>2025</v>
      </c>
      <c r="F48" s="77">
        <v>6.8000000000000005E-2</v>
      </c>
      <c r="G48" s="74"/>
      <c r="H48" s="190">
        <v>1</v>
      </c>
      <c r="J48" t="str">
        <f>VLOOKUP(C48,N!B:E,1,FALSE)</f>
        <v>ES241</v>
      </c>
      <c r="K48" t="str">
        <f t="shared" si="0"/>
        <v>ES241G2025</v>
      </c>
      <c r="L48" s="18">
        <f t="shared" si="1"/>
        <v>1</v>
      </c>
    </row>
    <row r="49" spans="1:12">
      <c r="A49" s="1" t="str">
        <f>VLOOKUP(C49,N!B:E,4,FALSE)</f>
        <v>EU</v>
      </c>
      <c r="B49" s="1" t="str">
        <f>VLOOKUP(C49,N!B:D,2,FALSE)</f>
        <v>ES</v>
      </c>
      <c r="C49" s="1" t="s">
        <v>140</v>
      </c>
      <c r="D49" s="1" t="s">
        <v>24</v>
      </c>
      <c r="E49" s="1">
        <v>2025</v>
      </c>
      <c r="F49" s="77">
        <v>3.4000000000000002E-2</v>
      </c>
      <c r="G49" s="74"/>
      <c r="H49" s="190">
        <v>1</v>
      </c>
      <c r="J49" t="str">
        <f>VLOOKUP(C49,N!B:E,1,FALSE)</f>
        <v>ES615</v>
      </c>
      <c r="K49" t="str">
        <f t="shared" si="0"/>
        <v>ES615G2025</v>
      </c>
      <c r="L49" s="18">
        <f t="shared" si="1"/>
        <v>1</v>
      </c>
    </row>
    <row r="50" spans="1:12">
      <c r="A50" s="1" t="str">
        <f>VLOOKUP(C50,N!B:E,4,FALSE)</f>
        <v>EU</v>
      </c>
      <c r="B50" s="1" t="str">
        <f>VLOOKUP(C50,N!B:D,2,FALSE)</f>
        <v>ES</v>
      </c>
      <c r="C50" s="1" t="s">
        <v>227</v>
      </c>
      <c r="D50" s="1" t="s">
        <v>24</v>
      </c>
      <c r="E50" s="1">
        <v>2025</v>
      </c>
      <c r="F50" s="77">
        <v>2.3E-2</v>
      </c>
      <c r="G50" s="74"/>
      <c r="H50" s="190">
        <v>1</v>
      </c>
      <c r="J50" t="str">
        <f>VLOOKUP(C50,N!B:E,1,FALSE)</f>
        <v>ES514</v>
      </c>
      <c r="K50" t="str">
        <f t="shared" si="0"/>
        <v>ES514G2025</v>
      </c>
      <c r="L50" s="18">
        <f t="shared" si="1"/>
        <v>1</v>
      </c>
    </row>
    <row r="51" spans="1:12">
      <c r="A51" s="1" t="str">
        <f>VLOOKUP(C51,N!B:E,4,FALSE)</f>
        <v>EU</v>
      </c>
      <c r="B51" s="1" t="str">
        <f>VLOOKUP(C51,N!B:D,2,FALSE)</f>
        <v>ES</v>
      </c>
      <c r="C51" s="1" t="s">
        <v>176</v>
      </c>
      <c r="D51" s="1" t="s">
        <v>24</v>
      </c>
      <c r="E51" s="1">
        <v>2025</v>
      </c>
      <c r="F51" s="77">
        <v>2.9000000000000001E-2</v>
      </c>
      <c r="G51" s="74"/>
      <c r="H51" s="190">
        <v>1</v>
      </c>
      <c r="J51" t="str">
        <f>VLOOKUP(C51,N!B:E,1,FALSE)</f>
        <v>ES230</v>
      </c>
      <c r="K51" t="str">
        <f t="shared" si="0"/>
        <v>ES230G2025</v>
      </c>
      <c r="L51" s="18">
        <f t="shared" si="1"/>
        <v>1</v>
      </c>
    </row>
    <row r="52" spans="1:12">
      <c r="A52" s="1" t="str">
        <f>VLOOKUP(C52,N!B:E,4,FALSE)</f>
        <v>EU</v>
      </c>
      <c r="B52" s="1" t="str">
        <f>VLOOKUP(C52,N!B:D,2,FALSE)</f>
        <v>PT</v>
      </c>
      <c r="C52" s="1" t="s">
        <v>275</v>
      </c>
      <c r="D52" s="1" t="s">
        <v>24</v>
      </c>
      <c r="E52" s="1">
        <v>2025</v>
      </c>
      <c r="F52" s="77">
        <v>1E-3</v>
      </c>
      <c r="G52" s="74"/>
      <c r="H52" s="190">
        <v>1</v>
      </c>
      <c r="J52" t="str">
        <f>VLOOKUP(C52,N!B:E,1,FALSE)</f>
        <v>PT16B</v>
      </c>
      <c r="K52" t="str">
        <f t="shared" si="0"/>
        <v>PT16BG2025</v>
      </c>
      <c r="L52" s="18">
        <f t="shared" si="1"/>
        <v>1</v>
      </c>
    </row>
    <row r="53" spans="1:12">
      <c r="A53" s="1" t="str">
        <f>VLOOKUP(C53,N!B:E,4,FALSE)</f>
        <v>EU</v>
      </c>
      <c r="B53" s="1" t="str">
        <f>VLOOKUP(C53,N!B:D,2,FALSE)</f>
        <v>ES</v>
      </c>
      <c r="C53" s="1" t="s">
        <v>245</v>
      </c>
      <c r="D53" s="1" t="s">
        <v>24</v>
      </c>
      <c r="E53" s="1">
        <v>2025</v>
      </c>
      <c r="F53" s="77">
        <v>5.0000000000000001E-3</v>
      </c>
      <c r="G53" s="74"/>
      <c r="H53" s="190">
        <v>1</v>
      </c>
      <c r="J53" t="str">
        <f>VLOOKUP(C53,N!B:E,1,FALSE)</f>
        <v>ES618</v>
      </c>
      <c r="K53" t="str">
        <f t="shared" si="0"/>
        <v>ES618G2025</v>
      </c>
      <c r="L53" s="18">
        <f t="shared" si="1"/>
        <v>1</v>
      </c>
    </row>
  </sheetData>
  <conditionalFormatting sqref="L7:L53">
    <cfRule type="cellIs" dxfId="7" priority="3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zoomScale="60" zoomScaleNormal="60" workbookViewId="0">
      <pane xSplit="5" ySplit="7" topLeftCell="F8" activePane="bottomRight" state="frozen"/>
      <selection pane="topRight" activeCell="F1" sqref="F1"/>
      <selection pane="bottomLeft" activeCell="A5" sqref="A5"/>
      <selection pane="bottomRight" activeCell="G112" sqref="G112"/>
    </sheetView>
  </sheetViews>
  <sheetFormatPr defaultColWidth="9.109375" defaultRowHeight="14.4"/>
  <cols>
    <col min="1" max="1" width="20" style="1" customWidth="1"/>
    <col min="2" max="2" width="19" style="1" customWidth="1"/>
    <col min="3" max="3" width="14.44140625" style="1" customWidth="1"/>
    <col min="4" max="4" width="15.77734375" style="1" customWidth="1"/>
    <col min="5" max="5" width="25.44140625" style="1" customWidth="1"/>
    <col min="6" max="6" width="30.88671875" style="1" customWidth="1"/>
    <col min="7" max="7" width="34.5546875" style="1" customWidth="1"/>
    <col min="8" max="10" width="4" style="1" customWidth="1"/>
    <col min="11" max="11" width="4" style="10" customWidth="1"/>
    <col min="12" max="14" width="4" customWidth="1"/>
    <col min="15" max="15" width="9.6640625" customWidth="1"/>
    <col min="16" max="16" width="8.109375" customWidth="1"/>
  </cols>
  <sheetData>
    <row r="1" spans="1:22">
      <c r="A1"/>
      <c r="C1"/>
      <c r="D1"/>
      <c r="E1"/>
      <c r="G1" s="83"/>
      <c r="H1" s="83"/>
      <c r="I1" s="83"/>
      <c r="J1" s="12"/>
    </row>
    <row r="2" spans="1:22">
      <c r="A2"/>
      <c r="C2"/>
      <c r="D2"/>
      <c r="E2"/>
      <c r="G2" s="83"/>
      <c r="H2" s="83"/>
      <c r="I2" s="83"/>
      <c r="J2" s="12"/>
    </row>
    <row r="3" spans="1:22" ht="23.4">
      <c r="A3"/>
      <c r="C3"/>
      <c r="D3"/>
      <c r="E3"/>
      <c r="G3" s="83"/>
      <c r="H3" s="83"/>
      <c r="I3" s="83"/>
      <c r="J3" s="12"/>
      <c r="P3" s="162" t="s">
        <v>413</v>
      </c>
    </row>
    <row r="4" spans="1:22">
      <c r="A4"/>
      <c r="C4"/>
      <c r="D4"/>
      <c r="E4"/>
      <c r="G4" s="83"/>
      <c r="H4" s="83"/>
      <c r="I4" s="83"/>
      <c r="J4" s="12"/>
    </row>
    <row r="5" spans="1:22" ht="23.4">
      <c r="F5" s="73"/>
      <c r="G5"/>
      <c r="P5" s="143" t="s">
        <v>407</v>
      </c>
    </row>
    <row r="6" spans="1:22">
      <c r="A6" s="10" t="s">
        <v>29</v>
      </c>
      <c r="F6" s="82">
        <v>2</v>
      </c>
      <c r="G6" s="82">
        <v>3</v>
      </c>
      <c r="H6" s="82">
        <v>4</v>
      </c>
      <c r="I6" s="82">
        <v>5</v>
      </c>
    </row>
    <row r="7" spans="1:22" ht="15" thickBot="1">
      <c r="A7" s="23" t="s">
        <v>58</v>
      </c>
      <c r="B7" s="23" t="s">
        <v>51</v>
      </c>
      <c r="C7" s="21" t="s">
        <v>0</v>
      </c>
      <c r="D7" s="21" t="s">
        <v>57</v>
      </c>
      <c r="E7" s="21" t="s">
        <v>59</v>
      </c>
      <c r="F7" s="24">
        <v>1</v>
      </c>
      <c r="G7" s="24">
        <v>2</v>
      </c>
      <c r="H7" s="24">
        <v>3</v>
      </c>
      <c r="I7" s="24">
        <v>4</v>
      </c>
      <c r="J7" s="24">
        <v>5</v>
      </c>
      <c r="K7" s="79">
        <v>6</v>
      </c>
      <c r="P7" s="20"/>
      <c r="Q7" t="s">
        <v>433</v>
      </c>
      <c r="R7" t="s">
        <v>324</v>
      </c>
      <c r="S7" t="s">
        <v>323</v>
      </c>
    </row>
    <row r="8" spans="1:22">
      <c r="A8" s="11" t="str">
        <f>VLOOKUP(B8,N!C:E,3,FALSE)</f>
        <v>EU</v>
      </c>
      <c r="B8" s="11" t="str">
        <f t="shared" ref="B8:B39" si="0">MID(C8,1,2)</f>
        <v>ES</v>
      </c>
      <c r="C8" s="48" t="s">
        <v>127</v>
      </c>
      <c r="D8" s="1" t="s">
        <v>24</v>
      </c>
      <c r="E8" s="1">
        <v>2025</v>
      </c>
      <c r="F8" s="81" t="e">
        <f>VLOOKUP($C8,#REF!,F$6,FALSE)</f>
        <v>#REF!</v>
      </c>
      <c r="G8" s="81" t="e">
        <f>VLOOKUP($C8,#REF!,G$6,FALSE)</f>
        <v>#REF!</v>
      </c>
      <c r="H8" s="81" t="e">
        <f>VLOOKUP($C8,#REF!,H$6,FALSE)</f>
        <v>#REF!</v>
      </c>
      <c r="I8" s="81" t="e">
        <f>VLOOKUP($C8,#REF!,I$6,FALSE)</f>
        <v>#REF!</v>
      </c>
      <c r="M8" t="str">
        <f t="shared" ref="M8:M39" si="1">C8&amp;D8&amp;E8</f>
        <v>ES11G2025</v>
      </c>
      <c r="N8" s="18">
        <f t="shared" ref="N8:N39" si="2">COUNTIF(M:M,M8)</f>
        <v>1</v>
      </c>
      <c r="P8" s="147"/>
      <c r="Q8" s="179"/>
      <c r="R8" s="148" t="s">
        <v>420</v>
      </c>
      <c r="S8" s="148" t="s">
        <v>325</v>
      </c>
      <c r="T8" s="148" t="s">
        <v>326</v>
      </c>
      <c r="U8" s="148" t="s">
        <v>327</v>
      </c>
      <c r="V8" s="149" t="s">
        <v>328</v>
      </c>
    </row>
    <row r="9" spans="1:22" ht="18">
      <c r="A9" s="11" t="str">
        <f>VLOOKUP(B9,N!C:E,3,FALSE)</f>
        <v>EU</v>
      </c>
      <c r="B9" s="11" t="str">
        <f t="shared" si="0"/>
        <v>ES</v>
      </c>
      <c r="C9" s="48" t="s">
        <v>127</v>
      </c>
      <c r="D9" s="1" t="s">
        <v>24</v>
      </c>
      <c r="E9" s="1">
        <v>2030</v>
      </c>
      <c r="F9" s="73" t="s">
        <v>346</v>
      </c>
      <c r="M9" t="str">
        <f t="shared" si="1"/>
        <v>ES11G2030</v>
      </c>
      <c r="N9" s="18">
        <f t="shared" si="2"/>
        <v>1</v>
      </c>
      <c r="P9" s="150" t="s">
        <v>127</v>
      </c>
      <c r="Q9" s="44" t="s">
        <v>24</v>
      </c>
      <c r="R9" s="151">
        <v>1.4059999999999999</v>
      </c>
      <c r="S9" s="151">
        <v>1.9730000000000001</v>
      </c>
      <c r="T9" s="151">
        <v>1.1220000000000001</v>
      </c>
      <c r="U9" s="151">
        <v>1.075</v>
      </c>
      <c r="V9" s="152">
        <v>0.67400000000000004</v>
      </c>
    </row>
    <row r="10" spans="1:22">
      <c r="A10" s="11" t="str">
        <f>VLOOKUP(B10,N!C:E,3,FALSE)</f>
        <v>EU</v>
      </c>
      <c r="B10" s="11" t="str">
        <f t="shared" si="0"/>
        <v>ES</v>
      </c>
      <c r="C10" s="48" t="s">
        <v>128</v>
      </c>
      <c r="D10" s="1" t="s">
        <v>24</v>
      </c>
      <c r="E10" s="1">
        <v>2025</v>
      </c>
      <c r="F10" s="81" t="e">
        <f>VLOOKUP($C10,#REF!,F$6,FALSE)</f>
        <v>#REF!</v>
      </c>
      <c r="G10" s="81" t="e">
        <f>VLOOKUP($C10,#REF!,G$6,FALSE)</f>
        <v>#REF!</v>
      </c>
      <c r="H10" s="81" t="e">
        <f>VLOOKUP($C10,#REF!,H$6,FALSE)</f>
        <v>#REF!</v>
      </c>
      <c r="I10" s="81" t="e">
        <f>VLOOKUP($C10,#REF!,I$6,FALSE)</f>
        <v>#REF!</v>
      </c>
      <c r="M10" t="str">
        <f t="shared" si="1"/>
        <v>ES12G2025</v>
      </c>
      <c r="N10" s="18">
        <f t="shared" si="2"/>
        <v>1</v>
      </c>
      <c r="P10" s="150" t="s">
        <v>128</v>
      </c>
      <c r="Q10" s="44" t="s">
        <v>24</v>
      </c>
      <c r="R10" s="151">
        <v>0.878</v>
      </c>
      <c r="S10" s="151">
        <v>0.94799999999999995</v>
      </c>
      <c r="T10" s="151">
        <v>0.47399999999999998</v>
      </c>
      <c r="U10" s="151">
        <v>0.45300000000000001</v>
      </c>
      <c r="V10" s="152">
        <v>0.23899999999999999</v>
      </c>
    </row>
    <row r="11" spans="1:22">
      <c r="A11" s="11" t="str">
        <f>VLOOKUP(B11,N!C:E,3,FALSE)</f>
        <v>EU</v>
      </c>
      <c r="B11" s="11" t="str">
        <f t="shared" si="0"/>
        <v>ES</v>
      </c>
      <c r="C11" s="48" t="s">
        <v>128</v>
      </c>
      <c r="D11" s="1" t="s">
        <v>24</v>
      </c>
      <c r="E11" s="1">
        <v>2030</v>
      </c>
      <c r="M11" t="str">
        <f t="shared" si="1"/>
        <v>ES12G2030</v>
      </c>
      <c r="N11" s="18">
        <f t="shared" si="2"/>
        <v>1</v>
      </c>
      <c r="P11" s="150" t="s">
        <v>171</v>
      </c>
      <c r="Q11" s="44" t="s">
        <v>24</v>
      </c>
      <c r="R11" s="151">
        <v>0</v>
      </c>
      <c r="S11" s="151">
        <v>0.82399999999999995</v>
      </c>
      <c r="T11" s="151">
        <v>0.34899999999999998</v>
      </c>
      <c r="U11" s="151">
        <v>0.32900000000000001</v>
      </c>
      <c r="V11" s="152">
        <v>0.154</v>
      </c>
    </row>
    <row r="12" spans="1:22">
      <c r="A12" s="11" t="str">
        <f>VLOOKUP(B12,N!C:E,3,FALSE)</f>
        <v>EU</v>
      </c>
      <c r="B12" s="11" t="str">
        <f t="shared" si="0"/>
        <v>ES</v>
      </c>
      <c r="C12" s="48" t="s">
        <v>171</v>
      </c>
      <c r="D12" s="1" t="s">
        <v>24</v>
      </c>
      <c r="E12" s="1">
        <v>2025</v>
      </c>
      <c r="F12" s="81" t="e">
        <f>VLOOKUP($C12,#REF!,F$6,FALSE)</f>
        <v>#REF!</v>
      </c>
      <c r="G12" s="81" t="e">
        <f>VLOOKUP($C12,#REF!,G$6,FALSE)</f>
        <v>#REF!</v>
      </c>
      <c r="H12" s="81" t="e">
        <f>VLOOKUP($C12,#REF!,H$6,FALSE)</f>
        <v>#REF!</v>
      </c>
      <c r="I12" s="81" t="e">
        <f>VLOOKUP($C12,#REF!,I$6,FALSE)</f>
        <v>#REF!</v>
      </c>
      <c r="M12" t="str">
        <f t="shared" si="1"/>
        <v>ES13G2025</v>
      </c>
      <c r="N12" s="18">
        <f t="shared" si="2"/>
        <v>1</v>
      </c>
      <c r="P12" s="150" t="s">
        <v>129</v>
      </c>
      <c r="Q12" s="44" t="s">
        <v>24</v>
      </c>
      <c r="R12" s="151">
        <v>0.08</v>
      </c>
      <c r="S12" s="151">
        <v>1.758</v>
      </c>
      <c r="T12" s="151">
        <v>0.93799999999999994</v>
      </c>
      <c r="U12" s="151">
        <v>0.9</v>
      </c>
      <c r="V12" s="152">
        <v>0.56599999999999995</v>
      </c>
    </row>
    <row r="13" spans="1:22">
      <c r="A13" s="11" t="str">
        <f>VLOOKUP(B13,N!C:E,3,FALSE)</f>
        <v>EU</v>
      </c>
      <c r="B13" s="11" t="str">
        <f t="shared" si="0"/>
        <v>ES</v>
      </c>
      <c r="C13" s="48" t="s">
        <v>171</v>
      </c>
      <c r="D13" s="1" t="s">
        <v>24</v>
      </c>
      <c r="E13" s="1">
        <v>2030</v>
      </c>
      <c r="M13" t="str">
        <f t="shared" si="1"/>
        <v>ES13G2030</v>
      </c>
      <c r="N13" s="18">
        <f t="shared" si="2"/>
        <v>1</v>
      </c>
      <c r="P13" s="150" t="s">
        <v>177</v>
      </c>
      <c r="Q13" s="44" t="s">
        <v>24</v>
      </c>
      <c r="R13" s="151">
        <v>1.3160000000000001</v>
      </c>
      <c r="S13" s="151">
        <v>0.94199999999999995</v>
      </c>
      <c r="T13" s="151">
        <v>0.434</v>
      </c>
      <c r="U13" s="151">
        <v>0.39900000000000002</v>
      </c>
      <c r="V13" s="152">
        <v>0.21199999999999999</v>
      </c>
    </row>
    <row r="14" spans="1:22">
      <c r="A14" s="11" t="str">
        <f>VLOOKUP(B14,N!C:E,3,FALSE)</f>
        <v>EU</v>
      </c>
      <c r="B14" s="11" t="str">
        <f t="shared" si="0"/>
        <v>ES</v>
      </c>
      <c r="C14" s="48" t="s">
        <v>129</v>
      </c>
      <c r="D14" s="1" t="s">
        <v>24</v>
      </c>
      <c r="E14" s="1">
        <v>2025</v>
      </c>
      <c r="F14" s="81" t="e">
        <f>VLOOKUP($C14,#REF!,F$6,FALSE)</f>
        <v>#REF!</v>
      </c>
      <c r="G14" s="81" t="e">
        <f>VLOOKUP($C14,#REF!,G$6,FALSE)</f>
        <v>#REF!</v>
      </c>
      <c r="H14" s="81" t="e">
        <f>VLOOKUP($C14,#REF!,H$6,FALSE)</f>
        <v>#REF!</v>
      </c>
      <c r="I14" s="81" t="e">
        <f>VLOOKUP($C14,#REF!,I$6,FALSE)</f>
        <v>#REF!</v>
      </c>
      <c r="M14" t="str">
        <f t="shared" si="1"/>
        <v>ES21G2025</v>
      </c>
      <c r="N14" s="18">
        <f t="shared" si="2"/>
        <v>1</v>
      </c>
      <c r="P14" s="150" t="s">
        <v>179</v>
      </c>
      <c r="Q14" s="44" t="s">
        <v>24</v>
      </c>
      <c r="R14" s="151">
        <v>2.7549999999999999</v>
      </c>
      <c r="S14" s="151">
        <v>0.69299999999999995</v>
      </c>
      <c r="T14" s="151">
        <v>0.29199999999999998</v>
      </c>
      <c r="U14" s="151">
        <v>0.27800000000000002</v>
      </c>
      <c r="V14" s="152">
        <v>0.12</v>
      </c>
    </row>
    <row r="15" spans="1:22">
      <c r="A15" s="11" t="str">
        <f>VLOOKUP(B15,N!C:E,3,FALSE)</f>
        <v>EU</v>
      </c>
      <c r="B15" s="11" t="str">
        <f t="shared" si="0"/>
        <v>ES</v>
      </c>
      <c r="C15" s="48" t="s">
        <v>129</v>
      </c>
      <c r="D15" s="1" t="s">
        <v>24</v>
      </c>
      <c r="E15" s="1">
        <v>2030</v>
      </c>
      <c r="M15" t="str">
        <f t="shared" si="1"/>
        <v>ES21G2030</v>
      </c>
      <c r="N15" s="18">
        <f t="shared" si="2"/>
        <v>1</v>
      </c>
      <c r="P15" s="150" t="s">
        <v>182</v>
      </c>
      <c r="Q15" s="44" t="s">
        <v>24</v>
      </c>
      <c r="R15" s="151">
        <v>1.895</v>
      </c>
      <c r="S15" s="151">
        <v>1.3220000000000001</v>
      </c>
      <c r="T15" s="151">
        <v>0.66100000000000003</v>
      </c>
      <c r="U15" s="151">
        <v>0.58399999999999996</v>
      </c>
      <c r="V15" s="152">
        <v>0.39100000000000001</v>
      </c>
    </row>
    <row r="16" spans="1:22">
      <c r="A16" s="11" t="str">
        <f>VLOOKUP(B16,N!C:E,3,FALSE)</f>
        <v>EU</v>
      </c>
      <c r="B16" s="11" t="str">
        <f t="shared" si="0"/>
        <v>ES</v>
      </c>
      <c r="C16" s="48" t="s">
        <v>177</v>
      </c>
      <c r="D16" s="1" t="s">
        <v>24</v>
      </c>
      <c r="E16" s="1">
        <v>2025</v>
      </c>
      <c r="F16" s="81" t="e">
        <f>VLOOKUP($C16,#REF!,F$6,FALSE)</f>
        <v>#REF!</v>
      </c>
      <c r="G16" s="81" t="e">
        <f>VLOOKUP($C16,#REF!,G$6,FALSE)</f>
        <v>#REF!</v>
      </c>
      <c r="H16" s="81" t="e">
        <f>VLOOKUP($C16,#REF!,H$6,FALSE)</f>
        <v>#REF!</v>
      </c>
      <c r="I16" s="81" t="e">
        <f>VLOOKUP($C16,#REF!,I$6,FALSE)</f>
        <v>#REF!</v>
      </c>
      <c r="M16" t="str">
        <f t="shared" si="1"/>
        <v>ES22G2025</v>
      </c>
      <c r="N16" s="18">
        <f t="shared" si="2"/>
        <v>1</v>
      </c>
      <c r="P16" s="150" t="s">
        <v>189</v>
      </c>
      <c r="Q16" s="44" t="s">
        <v>24</v>
      </c>
      <c r="R16" s="151">
        <v>0</v>
      </c>
      <c r="S16" s="151">
        <v>3.903</v>
      </c>
      <c r="T16" s="151">
        <v>1.8480000000000001</v>
      </c>
      <c r="U16" s="151">
        <v>1.6080000000000001</v>
      </c>
      <c r="V16" s="152">
        <v>1.111</v>
      </c>
    </row>
    <row r="17" spans="1:23">
      <c r="A17" s="11" t="str">
        <f>VLOOKUP(B17,N!C:E,3,FALSE)</f>
        <v>EU</v>
      </c>
      <c r="B17" s="11" t="str">
        <f t="shared" si="0"/>
        <v>ES</v>
      </c>
      <c r="C17" s="48" t="s">
        <v>177</v>
      </c>
      <c r="D17" s="1" t="s">
        <v>24</v>
      </c>
      <c r="E17" s="1">
        <v>2030</v>
      </c>
      <c r="M17" t="str">
        <f t="shared" si="1"/>
        <v>ES22G2030</v>
      </c>
      <c r="N17" s="18">
        <f t="shared" si="2"/>
        <v>1</v>
      </c>
      <c r="P17" s="150" t="s">
        <v>192</v>
      </c>
      <c r="Q17" s="44" t="s">
        <v>24</v>
      </c>
      <c r="R17" s="151">
        <v>9.2999999999999999E-2</v>
      </c>
      <c r="S17" s="151">
        <v>1.337</v>
      </c>
      <c r="T17" s="151">
        <v>0.81299999999999994</v>
      </c>
      <c r="U17" s="151">
        <v>0.78300000000000003</v>
      </c>
      <c r="V17" s="152">
        <v>0.497</v>
      </c>
    </row>
    <row r="18" spans="1:23">
      <c r="A18" s="11" t="str">
        <f>VLOOKUP(B18,N!C:E,3,FALSE)</f>
        <v>EU</v>
      </c>
      <c r="B18" s="11" t="str">
        <f t="shared" si="0"/>
        <v>ES</v>
      </c>
      <c r="C18" s="48" t="s">
        <v>179</v>
      </c>
      <c r="D18" s="1" t="s">
        <v>24</v>
      </c>
      <c r="E18" s="1">
        <v>2025</v>
      </c>
      <c r="F18" s="81" t="e">
        <f>VLOOKUP($C18,#REF!,F$6,FALSE)</f>
        <v>#REF!</v>
      </c>
      <c r="G18" s="81" t="e">
        <f>VLOOKUP($C18,#REF!,G$6,FALSE)</f>
        <v>#REF!</v>
      </c>
      <c r="H18" s="81" t="e">
        <f>VLOOKUP($C18,#REF!,H$6,FALSE)</f>
        <v>#REF!</v>
      </c>
      <c r="I18" s="81" t="e">
        <f>VLOOKUP($C18,#REF!,I$6,FALSE)</f>
        <v>#REF!</v>
      </c>
      <c r="M18" t="str">
        <f t="shared" si="1"/>
        <v>ES23G2025</v>
      </c>
      <c r="N18" s="18">
        <f t="shared" si="2"/>
        <v>1</v>
      </c>
      <c r="P18" s="150" t="s">
        <v>209</v>
      </c>
      <c r="Q18" s="44" t="s">
        <v>24</v>
      </c>
      <c r="R18" s="151">
        <v>1.169</v>
      </c>
      <c r="S18" s="151">
        <v>1.71</v>
      </c>
      <c r="T18" s="151">
        <v>0.877</v>
      </c>
      <c r="U18" s="151">
        <v>0.79400000000000004</v>
      </c>
      <c r="V18" s="152">
        <v>0.503</v>
      </c>
    </row>
    <row r="19" spans="1:23">
      <c r="A19" s="11" t="str">
        <f>VLOOKUP(B19,N!C:E,3,FALSE)</f>
        <v>EU</v>
      </c>
      <c r="B19" s="11" t="str">
        <f t="shared" si="0"/>
        <v>ES</v>
      </c>
      <c r="C19" s="48" t="s">
        <v>179</v>
      </c>
      <c r="D19" s="1" t="s">
        <v>24</v>
      </c>
      <c r="E19" s="1">
        <v>2030</v>
      </c>
      <c r="M19" t="str">
        <f t="shared" si="1"/>
        <v>ES23G2030</v>
      </c>
      <c r="N19" s="18">
        <f t="shared" si="2"/>
        <v>1</v>
      </c>
      <c r="P19" s="150" t="s">
        <v>220</v>
      </c>
      <c r="Q19" s="44" t="s">
        <v>24</v>
      </c>
      <c r="R19" s="151">
        <v>0</v>
      </c>
      <c r="S19" s="151">
        <v>1.2030000000000001</v>
      </c>
      <c r="T19" s="151">
        <v>0.48599999999999999</v>
      </c>
      <c r="U19" s="151">
        <v>0.38200000000000001</v>
      </c>
      <c r="V19" s="152">
        <v>0.25700000000000001</v>
      </c>
    </row>
    <row r="20" spans="1:23">
      <c r="A20" s="11" t="str">
        <f>VLOOKUP(B20,N!C:E,3,FALSE)</f>
        <v>EU</v>
      </c>
      <c r="B20" s="11" t="str">
        <f t="shared" si="0"/>
        <v>ES</v>
      </c>
      <c r="C20" s="48" t="s">
        <v>182</v>
      </c>
      <c r="D20" s="1" t="s">
        <v>24</v>
      </c>
      <c r="E20" s="1">
        <v>2025</v>
      </c>
      <c r="F20" s="81" t="e">
        <f>VLOOKUP($C20,#REF!,F$6,FALSE)</f>
        <v>#REF!</v>
      </c>
      <c r="G20" s="81" t="e">
        <f>VLOOKUP($C20,#REF!,G$6,FALSE)</f>
        <v>#REF!</v>
      </c>
      <c r="H20" s="81" t="e">
        <f>VLOOKUP($C20,#REF!,H$6,FALSE)</f>
        <v>#REF!</v>
      </c>
      <c r="I20" s="81" t="e">
        <f>VLOOKUP($C20,#REF!,I$6,FALSE)</f>
        <v>#REF!</v>
      </c>
      <c r="M20" t="str">
        <f t="shared" si="1"/>
        <v>ES24G2025</v>
      </c>
      <c r="N20" s="18">
        <f t="shared" si="2"/>
        <v>1</v>
      </c>
      <c r="P20" s="150" t="s">
        <v>130</v>
      </c>
      <c r="Q20" s="44" t="s">
        <v>24</v>
      </c>
      <c r="R20" s="151">
        <v>4.6040000000000001</v>
      </c>
      <c r="S20" s="151">
        <v>5.1050000000000004</v>
      </c>
      <c r="T20" s="151">
        <v>2.823</v>
      </c>
      <c r="U20" s="151">
        <v>2.7130000000000001</v>
      </c>
      <c r="V20" s="152">
        <v>1.837</v>
      </c>
    </row>
    <row r="21" spans="1:23">
      <c r="A21" s="11" t="str">
        <f>VLOOKUP(B21,N!C:E,3,FALSE)</f>
        <v>EU</v>
      </c>
      <c r="B21" s="11" t="str">
        <f t="shared" si="0"/>
        <v>ES</v>
      </c>
      <c r="C21" s="48" t="s">
        <v>182</v>
      </c>
      <c r="D21" s="1" t="s">
        <v>24</v>
      </c>
      <c r="E21" s="1">
        <v>2030</v>
      </c>
      <c r="M21" t="str">
        <f t="shared" si="1"/>
        <v>ES24G2030</v>
      </c>
      <c r="N21" s="18">
        <f t="shared" si="2"/>
        <v>1</v>
      </c>
      <c r="P21" s="150" t="s">
        <v>131</v>
      </c>
      <c r="Q21" s="44" t="s">
        <v>24</v>
      </c>
      <c r="R21" s="151">
        <v>2.9260000000000002</v>
      </c>
      <c r="S21" s="151">
        <v>3.9159999999999999</v>
      </c>
      <c r="T21" s="151">
        <v>1.776</v>
      </c>
      <c r="U21" s="151">
        <v>1.639</v>
      </c>
      <c r="V21" s="152">
        <v>1.133</v>
      </c>
    </row>
    <row r="22" spans="1:23">
      <c r="A22" s="11" t="str">
        <f>VLOOKUP(B22,N!C:E,3,FALSE)</f>
        <v>EU</v>
      </c>
      <c r="B22" s="11" t="str">
        <f t="shared" si="0"/>
        <v>ES</v>
      </c>
      <c r="C22" s="48" t="s">
        <v>189</v>
      </c>
      <c r="D22" s="1" t="s">
        <v>24</v>
      </c>
      <c r="E22" s="1">
        <v>2025</v>
      </c>
      <c r="F22" s="81" t="e">
        <f>VLOOKUP($C22,#REF!,F$6,FALSE)</f>
        <v>#REF!</v>
      </c>
      <c r="G22" s="81" t="e">
        <f>VLOOKUP($C22,#REF!,G$6,FALSE)</f>
        <v>#REF!</v>
      </c>
      <c r="H22" s="81" t="e">
        <f>VLOOKUP($C22,#REF!,H$6,FALSE)</f>
        <v>#REF!</v>
      </c>
      <c r="I22" s="81" t="e">
        <f>VLOOKUP($C22,#REF!,I$6,FALSE)</f>
        <v>#REF!</v>
      </c>
      <c r="M22" t="str">
        <f t="shared" si="1"/>
        <v>ES30G2025</v>
      </c>
      <c r="N22" s="18">
        <f t="shared" si="2"/>
        <v>1</v>
      </c>
      <c r="P22" s="150" t="s">
        <v>232</v>
      </c>
      <c r="Q22" s="44" t="s">
        <v>24</v>
      </c>
      <c r="R22" s="151">
        <v>1.0620000000000001</v>
      </c>
      <c r="S22" s="151">
        <v>2.0659999999999998</v>
      </c>
      <c r="T22" s="151">
        <v>0.44500000000000001</v>
      </c>
      <c r="U22" s="151">
        <v>0.30199999999999999</v>
      </c>
      <c r="V22" s="152">
        <v>0.22800000000000001</v>
      </c>
    </row>
    <row r="23" spans="1:23">
      <c r="A23" s="11" t="str">
        <f>VLOOKUP(B23,N!C:E,3,FALSE)</f>
        <v>EU</v>
      </c>
      <c r="B23" s="11" t="str">
        <f t="shared" si="0"/>
        <v>ES</v>
      </c>
      <c r="C23" s="48" t="s">
        <v>189</v>
      </c>
      <c r="D23" s="1" t="s">
        <v>24</v>
      </c>
      <c r="E23" s="1">
        <v>2030</v>
      </c>
      <c r="M23" t="str">
        <f t="shared" si="1"/>
        <v>ES30G2030</v>
      </c>
      <c r="N23" s="18">
        <f t="shared" si="2"/>
        <v>1</v>
      </c>
      <c r="P23" s="150" t="s">
        <v>132</v>
      </c>
      <c r="Q23" s="44" t="s">
        <v>24</v>
      </c>
      <c r="R23" s="151">
        <v>5.3449999999999998</v>
      </c>
      <c r="S23" s="151">
        <v>5.8079999999999998</v>
      </c>
      <c r="T23" s="151">
        <v>2.3849999999999998</v>
      </c>
      <c r="U23" s="151">
        <v>2.1480000000000001</v>
      </c>
      <c r="V23" s="152">
        <v>1.518</v>
      </c>
    </row>
    <row r="24" spans="1:23">
      <c r="A24" s="11" t="str">
        <f>VLOOKUP(B24,N!C:E,3,FALSE)</f>
        <v>EU</v>
      </c>
      <c r="B24" s="11" t="str">
        <f t="shared" si="0"/>
        <v>ES</v>
      </c>
      <c r="C24" s="48" t="s">
        <v>192</v>
      </c>
      <c r="D24" s="1" t="s">
        <v>24</v>
      </c>
      <c r="E24" s="1">
        <v>2025</v>
      </c>
      <c r="F24" s="81" t="e">
        <f>VLOOKUP($C24,#REF!,F$6,FALSE)</f>
        <v>#REF!</v>
      </c>
      <c r="G24" s="81" t="e">
        <f>VLOOKUP($C24,#REF!,G$6,FALSE)</f>
        <v>#REF!</v>
      </c>
      <c r="H24" s="81" t="e">
        <f>VLOOKUP($C24,#REF!,H$6,FALSE)</f>
        <v>#REF!</v>
      </c>
      <c r="I24" s="81" t="e">
        <f>VLOOKUP($C24,#REF!,I$6,FALSE)</f>
        <v>#REF!</v>
      </c>
      <c r="M24" t="str">
        <f t="shared" si="1"/>
        <v>ES41G2025</v>
      </c>
      <c r="N24" s="18">
        <f t="shared" si="2"/>
        <v>1</v>
      </c>
      <c r="P24" s="150" t="s">
        <v>133</v>
      </c>
      <c r="Q24" s="44" t="s">
        <v>24</v>
      </c>
      <c r="R24" s="151">
        <v>2.0619999999999998</v>
      </c>
      <c r="S24" s="151">
        <v>1.6319999999999999</v>
      </c>
      <c r="T24" s="151">
        <v>0.67400000000000004</v>
      </c>
      <c r="U24" s="151">
        <v>0.58799999999999997</v>
      </c>
      <c r="V24" s="152">
        <v>0.38500000000000001</v>
      </c>
    </row>
    <row r="25" spans="1:23">
      <c r="A25" s="11" t="str">
        <f>VLOOKUP(B25,N!C:E,3,FALSE)</f>
        <v>EU</v>
      </c>
      <c r="B25" s="11" t="str">
        <f t="shared" si="0"/>
        <v>ES</v>
      </c>
      <c r="C25" s="48" t="s">
        <v>192</v>
      </c>
      <c r="D25" s="1" t="s">
        <v>24</v>
      </c>
      <c r="E25" s="1">
        <v>2030</v>
      </c>
      <c r="M25" t="str">
        <f t="shared" si="1"/>
        <v>ES41G2030</v>
      </c>
      <c r="N25" s="18">
        <f t="shared" si="2"/>
        <v>1</v>
      </c>
      <c r="P25" s="150" t="s">
        <v>267</v>
      </c>
      <c r="Q25" s="44" t="s">
        <v>24</v>
      </c>
      <c r="R25" s="151">
        <v>0.99</v>
      </c>
      <c r="S25" s="151">
        <v>0.94499999999999995</v>
      </c>
      <c r="T25" s="151">
        <v>0.60299999999999998</v>
      </c>
      <c r="U25" s="151">
        <v>0.59299999999999997</v>
      </c>
      <c r="V25" s="152">
        <v>0.43</v>
      </c>
    </row>
    <row r="26" spans="1:23">
      <c r="A26" s="11" t="str">
        <f>VLOOKUP(B26,N!C:E,3,FALSE)</f>
        <v>EU</v>
      </c>
      <c r="B26" s="11" t="str">
        <f t="shared" si="0"/>
        <v>ES</v>
      </c>
      <c r="C26" s="48" t="s">
        <v>209</v>
      </c>
      <c r="D26" s="1" t="s">
        <v>24</v>
      </c>
      <c r="E26" s="1">
        <v>2025</v>
      </c>
      <c r="F26" s="81" t="e">
        <f>VLOOKUP($C26,#REF!,F$6,FALSE)</f>
        <v>#REF!</v>
      </c>
      <c r="G26" s="81" t="e">
        <f>VLOOKUP($C26,#REF!,G$6,FALSE)</f>
        <v>#REF!</v>
      </c>
      <c r="H26" s="81" t="e">
        <f>VLOOKUP($C26,#REF!,H$6,FALSE)</f>
        <v>#REF!</v>
      </c>
      <c r="I26" s="81" t="e">
        <f>VLOOKUP($C26,#REF!,I$6,FALSE)</f>
        <v>#REF!</v>
      </c>
      <c r="M26" t="str">
        <f t="shared" si="1"/>
        <v>ES42G2025</v>
      </c>
      <c r="N26" s="18">
        <f t="shared" si="2"/>
        <v>1</v>
      </c>
      <c r="P26" s="150" t="s">
        <v>273</v>
      </c>
      <c r="Q26" s="44" t="s">
        <v>24</v>
      </c>
      <c r="R26" s="151">
        <v>0.19700000000000001</v>
      </c>
      <c r="S26" s="151">
        <v>0.19700000000000001</v>
      </c>
      <c r="T26" s="151">
        <v>8.5000000000000006E-2</v>
      </c>
      <c r="U26" s="151">
        <v>7.6999999999999999E-2</v>
      </c>
      <c r="V26" s="152">
        <v>0.06</v>
      </c>
    </row>
    <row r="27" spans="1:23">
      <c r="A27" s="11" t="str">
        <f>VLOOKUP(B27,N!C:E,3,FALSE)</f>
        <v>EU</v>
      </c>
      <c r="B27" s="11" t="str">
        <f t="shared" si="0"/>
        <v>ES</v>
      </c>
      <c r="C27" s="48" t="s">
        <v>209</v>
      </c>
      <c r="D27" s="1" t="s">
        <v>24</v>
      </c>
      <c r="E27" s="1">
        <v>2030</v>
      </c>
      <c r="M27" t="str">
        <f t="shared" si="1"/>
        <v>ES42G2030</v>
      </c>
      <c r="N27" s="18">
        <f t="shared" si="2"/>
        <v>1</v>
      </c>
      <c r="P27" s="150" t="s">
        <v>276</v>
      </c>
      <c r="Q27" s="44" t="s">
        <v>24</v>
      </c>
      <c r="R27" s="151">
        <v>2.8679999999999999</v>
      </c>
      <c r="S27" s="151">
        <v>0.56499999999999995</v>
      </c>
      <c r="T27" s="151">
        <v>0.33800000000000002</v>
      </c>
      <c r="U27" s="151">
        <v>0.33500000000000002</v>
      </c>
      <c r="V27" s="152">
        <v>0.25</v>
      </c>
    </row>
    <row r="28" spans="1:23">
      <c r="A28" s="11" t="str">
        <f>VLOOKUP(B28,N!C:E,3,FALSE)</f>
        <v>EU</v>
      </c>
      <c r="B28" s="11" t="str">
        <f t="shared" si="0"/>
        <v>ES</v>
      </c>
      <c r="C28" s="48" t="s">
        <v>220</v>
      </c>
      <c r="D28" s="1" t="s">
        <v>24</v>
      </c>
      <c r="E28" s="1">
        <v>2025</v>
      </c>
      <c r="F28" s="81" t="e">
        <f>VLOOKUP($C28,#REF!,F$6,FALSE)</f>
        <v>#REF!</v>
      </c>
      <c r="G28" s="81" t="e">
        <f>VLOOKUP($C28,#REF!,G$6,FALSE)</f>
        <v>#REF!</v>
      </c>
      <c r="H28" s="81" t="e">
        <f>VLOOKUP($C28,#REF!,H$6,FALSE)</f>
        <v>#REF!</v>
      </c>
      <c r="I28" s="81" t="e">
        <f>VLOOKUP($C28,#REF!,I$6,FALSE)</f>
        <v>#REF!</v>
      </c>
      <c r="M28" t="str">
        <f t="shared" si="1"/>
        <v>ES43G2025</v>
      </c>
      <c r="N28" s="18">
        <f t="shared" si="2"/>
        <v>1</v>
      </c>
      <c r="P28" s="150" t="s">
        <v>329</v>
      </c>
      <c r="Q28" s="44" t="s">
        <v>24</v>
      </c>
      <c r="R28" s="151">
        <v>0</v>
      </c>
      <c r="S28" s="151">
        <v>1.0640000000000001</v>
      </c>
      <c r="T28" s="151">
        <v>0.38100000000000001</v>
      </c>
      <c r="U28" s="151">
        <v>0.33</v>
      </c>
      <c r="V28" s="152">
        <v>0.251</v>
      </c>
    </row>
    <row r="29" spans="1:23">
      <c r="A29" s="11" t="str">
        <f>VLOOKUP(B29,N!C:E,3,FALSE)</f>
        <v>EU</v>
      </c>
      <c r="B29" s="11" t="str">
        <f t="shared" si="0"/>
        <v>ES</v>
      </c>
      <c r="C29" s="48" t="s">
        <v>220</v>
      </c>
      <c r="D29" s="1" t="s">
        <v>24</v>
      </c>
      <c r="E29" s="1">
        <v>2030</v>
      </c>
      <c r="M29" t="str">
        <f t="shared" si="1"/>
        <v>ES43G2030</v>
      </c>
      <c r="N29" s="18">
        <f t="shared" si="2"/>
        <v>1</v>
      </c>
      <c r="P29" s="150" t="s">
        <v>134</v>
      </c>
      <c r="Q29" s="44" t="s">
        <v>24</v>
      </c>
      <c r="R29" s="151">
        <v>8.2000000000000003E-2</v>
      </c>
      <c r="S29" s="151">
        <v>0.24299999999999999</v>
      </c>
      <c r="T29" s="151">
        <v>0.13200000000000001</v>
      </c>
      <c r="U29" s="151">
        <v>0.127</v>
      </c>
      <c r="V29" s="152">
        <v>9.6000000000000002E-2</v>
      </c>
    </row>
    <row r="30" spans="1:23" ht="15" thickBot="1">
      <c r="A30" s="11" t="str">
        <f>VLOOKUP(B30,N!C:E,3,FALSE)</f>
        <v>EU</v>
      </c>
      <c r="B30" s="11" t="str">
        <f t="shared" si="0"/>
        <v>ES</v>
      </c>
      <c r="C30" s="48" t="s">
        <v>130</v>
      </c>
      <c r="D30" s="1" t="s">
        <v>24</v>
      </c>
      <c r="E30" s="1">
        <v>2025</v>
      </c>
      <c r="F30" s="81" t="e">
        <f>VLOOKUP($C30,#REF!,F$6,FALSE)</f>
        <v>#REF!</v>
      </c>
      <c r="G30" s="81" t="e">
        <f>VLOOKUP($C30,#REF!,G$6,FALSE)</f>
        <v>#REF!</v>
      </c>
      <c r="H30" s="81" t="e">
        <f>VLOOKUP($C30,#REF!,H$6,FALSE)</f>
        <v>#REF!</v>
      </c>
      <c r="I30" s="81" t="e">
        <f>VLOOKUP($C30,#REF!,I$6,FALSE)</f>
        <v>#REF!</v>
      </c>
      <c r="M30" t="str">
        <f t="shared" si="1"/>
        <v>ES51G2025</v>
      </c>
      <c r="N30" s="18">
        <f t="shared" si="2"/>
        <v>1</v>
      </c>
      <c r="P30" s="153" t="s">
        <v>400</v>
      </c>
      <c r="Q30" s="44" t="s">
        <v>24</v>
      </c>
      <c r="R30" s="154"/>
      <c r="S30" s="145">
        <v>1.3</v>
      </c>
      <c r="T30" s="144">
        <v>1.2</v>
      </c>
      <c r="U30" s="144">
        <v>1.1000000000000001</v>
      </c>
      <c r="V30" s="146">
        <v>0.9</v>
      </c>
      <c r="W30" t="s">
        <v>347</v>
      </c>
    </row>
    <row r="31" spans="1:23">
      <c r="A31" s="11" t="str">
        <f>VLOOKUP(B31,N!C:E,3,FALSE)</f>
        <v>EU</v>
      </c>
      <c r="B31" s="11" t="str">
        <f t="shared" si="0"/>
        <v>ES</v>
      </c>
      <c r="C31" s="48" t="s">
        <v>130</v>
      </c>
      <c r="D31" s="1" t="s">
        <v>24</v>
      </c>
      <c r="E31" s="1">
        <v>2030</v>
      </c>
      <c r="M31" t="str">
        <f t="shared" si="1"/>
        <v>ES51G2030</v>
      </c>
      <c r="N31" s="18">
        <f t="shared" si="2"/>
        <v>1</v>
      </c>
    </row>
    <row r="32" spans="1:23">
      <c r="A32" s="11" t="str">
        <f>VLOOKUP(B32,N!C:E,3,FALSE)</f>
        <v>EU</v>
      </c>
      <c r="B32" s="11" t="str">
        <f t="shared" si="0"/>
        <v>ES</v>
      </c>
      <c r="C32" s="48" t="s">
        <v>131</v>
      </c>
      <c r="D32" s="1" t="s">
        <v>24</v>
      </c>
      <c r="E32" s="1">
        <v>2025</v>
      </c>
      <c r="F32" s="81" t="e">
        <f>VLOOKUP($C32,#REF!,F$6,FALSE)</f>
        <v>#REF!</v>
      </c>
      <c r="G32" s="81" t="e">
        <f>VLOOKUP($C32,#REF!,G$6,FALSE)</f>
        <v>#REF!</v>
      </c>
      <c r="H32" s="81" t="e">
        <f>VLOOKUP($C32,#REF!,H$6,FALSE)</f>
        <v>#REF!</v>
      </c>
      <c r="I32" s="81" t="e">
        <f>VLOOKUP($C32,#REF!,I$6,FALSE)</f>
        <v>#REF!</v>
      </c>
      <c r="M32" t="str">
        <f t="shared" si="1"/>
        <v>ES52G2025</v>
      </c>
      <c r="N32" s="18">
        <f t="shared" si="2"/>
        <v>1</v>
      </c>
      <c r="P32" s="78"/>
      <c r="Q32" s="78">
        <f>SUM(R9:R29)</f>
        <v>29.727999999999998</v>
      </c>
      <c r="R32" s="78">
        <f>SUM(S9:S29)</f>
        <v>38.153999999999996</v>
      </c>
      <c r="S32" s="78">
        <f>SUM(T9:T29)</f>
        <v>17.936000000000003</v>
      </c>
      <c r="T32" s="78">
        <f>SUM(U9:U29)</f>
        <v>16.436999999999994</v>
      </c>
      <c r="U32" s="78">
        <f>SUM(V9:V29)</f>
        <v>10.911999999999999</v>
      </c>
    </row>
    <row r="33" spans="1:20">
      <c r="A33" s="11" t="str">
        <f>VLOOKUP(B33,N!C:E,3,FALSE)</f>
        <v>EU</v>
      </c>
      <c r="B33" s="11" t="str">
        <f t="shared" si="0"/>
        <v>ES</v>
      </c>
      <c r="C33" s="48" t="s">
        <v>131</v>
      </c>
      <c r="D33" s="1" t="s">
        <v>24</v>
      </c>
      <c r="E33" s="1">
        <v>2030</v>
      </c>
      <c r="M33" t="str">
        <f t="shared" si="1"/>
        <v>ES52G2030</v>
      </c>
      <c r="N33" s="18">
        <f t="shared" si="2"/>
        <v>1</v>
      </c>
    </row>
    <row r="34" spans="1:20">
      <c r="A34" s="11" t="str">
        <f>VLOOKUP(B34,N!C:E,3,FALSE)</f>
        <v>EU</v>
      </c>
      <c r="B34" s="11" t="str">
        <f t="shared" si="0"/>
        <v>ES</v>
      </c>
      <c r="C34" s="48" t="s">
        <v>232</v>
      </c>
      <c r="D34" s="1" t="s">
        <v>24</v>
      </c>
      <c r="E34" s="1">
        <v>2025</v>
      </c>
      <c r="F34" s="81" t="e">
        <f>VLOOKUP($C34,#REF!,F$6,FALSE)</f>
        <v>#REF!</v>
      </c>
      <c r="G34" s="81" t="e">
        <f>VLOOKUP($C34,#REF!,G$6,FALSE)</f>
        <v>#REF!</v>
      </c>
      <c r="H34" s="81" t="e">
        <f>VLOOKUP($C34,#REF!,H$6,FALSE)</f>
        <v>#REF!</v>
      </c>
      <c r="I34" s="81" t="e">
        <f>VLOOKUP($C34,#REF!,I$6,FALSE)</f>
        <v>#REF!</v>
      </c>
      <c r="M34" t="str">
        <f t="shared" si="1"/>
        <v>ES53G2025</v>
      </c>
      <c r="N34" s="18">
        <f t="shared" si="2"/>
        <v>1</v>
      </c>
      <c r="Q34" s="20" t="s">
        <v>333</v>
      </c>
    </row>
    <row r="35" spans="1:20">
      <c r="A35" s="11" t="str">
        <f>VLOOKUP(B35,N!C:E,3,FALSE)</f>
        <v>EU</v>
      </c>
      <c r="B35" s="11" t="str">
        <f t="shared" si="0"/>
        <v>ES</v>
      </c>
      <c r="C35" s="48" t="s">
        <v>232</v>
      </c>
      <c r="D35" s="1" t="s">
        <v>24</v>
      </c>
      <c r="E35" s="1">
        <v>2030</v>
      </c>
      <c r="M35" t="str">
        <f t="shared" si="1"/>
        <v>ES53G2030</v>
      </c>
      <c r="N35" s="18">
        <f t="shared" si="2"/>
        <v>1</v>
      </c>
      <c r="Q35" s="20" t="s">
        <v>334</v>
      </c>
    </row>
    <row r="36" spans="1:20">
      <c r="A36" s="11" t="str">
        <f>VLOOKUP(B36,N!C:E,3,FALSE)</f>
        <v>EU</v>
      </c>
      <c r="B36" s="11" t="str">
        <f t="shared" si="0"/>
        <v>ES</v>
      </c>
      <c r="C36" s="48" t="s">
        <v>132</v>
      </c>
      <c r="D36" s="1" t="s">
        <v>24</v>
      </c>
      <c r="E36" s="1">
        <v>2025</v>
      </c>
      <c r="F36" s="81" t="e">
        <f>VLOOKUP($C36,#REF!,F$6,FALSE)</f>
        <v>#REF!</v>
      </c>
      <c r="G36" s="81" t="e">
        <f>VLOOKUP($C36,#REF!,G$6,FALSE)</f>
        <v>#REF!</v>
      </c>
      <c r="H36" s="81" t="e">
        <f>VLOOKUP($C36,#REF!,H$6,FALSE)</f>
        <v>#REF!</v>
      </c>
      <c r="I36" s="81" t="e">
        <f>VLOOKUP($C36,#REF!,I$6,FALSE)</f>
        <v>#REF!</v>
      </c>
      <c r="M36" t="str">
        <f t="shared" si="1"/>
        <v>ES61G2025</v>
      </c>
      <c r="N36" s="18">
        <f t="shared" si="2"/>
        <v>1</v>
      </c>
      <c r="Q36" t="s">
        <v>335</v>
      </c>
    </row>
    <row r="37" spans="1:20">
      <c r="A37" s="11" t="str">
        <f>VLOOKUP(B37,N!C:E,3,FALSE)</f>
        <v>EU</v>
      </c>
      <c r="B37" s="11" t="str">
        <f t="shared" si="0"/>
        <v>ES</v>
      </c>
      <c r="C37" s="48" t="s">
        <v>132</v>
      </c>
      <c r="D37" s="1" t="s">
        <v>24</v>
      </c>
      <c r="E37" s="1">
        <v>2030</v>
      </c>
      <c r="M37" t="str">
        <f t="shared" si="1"/>
        <v>ES61G2030</v>
      </c>
      <c r="N37" s="18">
        <f t="shared" si="2"/>
        <v>1</v>
      </c>
      <c r="Q37" s="20" t="s">
        <v>337</v>
      </c>
      <c r="R37" s="20" t="s">
        <v>336</v>
      </c>
      <c r="S37" s="20">
        <f>868/31/24</f>
        <v>1.1666666666666667</v>
      </c>
      <c r="T37" t="s">
        <v>338</v>
      </c>
    </row>
    <row r="38" spans="1:20">
      <c r="A38" s="11" t="str">
        <f>VLOOKUP(B38,N!C:E,3,FALSE)</f>
        <v>EU</v>
      </c>
      <c r="B38" s="11" t="str">
        <f t="shared" si="0"/>
        <v>ES</v>
      </c>
      <c r="C38" s="48" t="s">
        <v>133</v>
      </c>
      <c r="D38" s="1" t="s">
        <v>24</v>
      </c>
      <c r="E38" s="1">
        <v>2025</v>
      </c>
      <c r="F38" s="81" t="e">
        <f>VLOOKUP($C38,#REF!,F$6,FALSE)</f>
        <v>#REF!</v>
      </c>
      <c r="G38" s="81" t="e">
        <f>VLOOKUP($C38,#REF!,G$6,FALSE)</f>
        <v>#REF!</v>
      </c>
      <c r="H38" s="81" t="e">
        <f>VLOOKUP($C38,#REF!,H$6,FALSE)</f>
        <v>#REF!</v>
      </c>
      <c r="I38" s="81" t="e">
        <f>VLOOKUP($C38,#REF!,I$6,FALSE)</f>
        <v>#REF!</v>
      </c>
      <c r="M38" t="str">
        <f t="shared" si="1"/>
        <v>ES62G2025</v>
      </c>
      <c r="N38" s="18">
        <f t="shared" si="2"/>
        <v>1</v>
      </c>
      <c r="Q38" t="s">
        <v>339</v>
      </c>
    </row>
    <row r="39" spans="1:20">
      <c r="A39" s="11" t="str">
        <f>VLOOKUP(B39,N!C:E,3,FALSE)</f>
        <v>EU</v>
      </c>
      <c r="B39" s="11" t="str">
        <f t="shared" si="0"/>
        <v>ES</v>
      </c>
      <c r="C39" s="48" t="s">
        <v>133</v>
      </c>
      <c r="D39" s="1" t="s">
        <v>24</v>
      </c>
      <c r="E39" s="1">
        <v>2030</v>
      </c>
      <c r="M39" t="str">
        <f t="shared" si="1"/>
        <v>ES62G2030</v>
      </c>
      <c r="N39" s="18">
        <f t="shared" si="2"/>
        <v>1</v>
      </c>
      <c r="Q39">
        <f>960/31/24</f>
        <v>1.2903225806451613</v>
      </c>
    </row>
    <row r="40" spans="1:20">
      <c r="A40" s="11" t="str">
        <f>VLOOKUP(B40,N!C:E,3,FALSE)</f>
        <v>EU</v>
      </c>
      <c r="B40" s="11" t="str">
        <f t="shared" ref="B40:B69" si="3">MID(C40,1,2)</f>
        <v>FR</v>
      </c>
      <c r="C40" s="48" t="s">
        <v>251</v>
      </c>
      <c r="D40" s="1" t="s">
        <v>24</v>
      </c>
      <c r="E40" s="1">
        <v>2025</v>
      </c>
      <c r="F40" s="81" t="e">
        <f>VLOOKUP($C40,#REF!,F$6,FALSE)</f>
        <v>#REF!</v>
      </c>
      <c r="G40" s="81" t="e">
        <f>VLOOKUP($C40,#REF!,G$6,FALSE)</f>
        <v>#REF!</v>
      </c>
      <c r="H40" s="81" t="e">
        <f>VLOOKUP($C40,#REF!,H$6,FALSE)</f>
        <v>#REF!</v>
      </c>
      <c r="I40" s="81" t="e">
        <f>VLOOKUP($C40,#REF!,I$6,FALSE)</f>
        <v>#REF!</v>
      </c>
      <c r="M40" t="str">
        <f t="shared" ref="M40:M71" si="4">C40&amp;D40&amp;E40</f>
        <v>FRI1G2025</v>
      </c>
      <c r="N40" s="18">
        <f t="shared" ref="N40:N71" si="5">COUNTIF(M:M,M40)</f>
        <v>1</v>
      </c>
      <c r="Q40" t="s">
        <v>340</v>
      </c>
    </row>
    <row r="41" spans="1:20">
      <c r="A41" s="11" t="str">
        <f>VLOOKUP(B41,N!C:E,3,FALSE)</f>
        <v>EU</v>
      </c>
      <c r="B41" s="11" t="str">
        <f t="shared" si="3"/>
        <v>FR</v>
      </c>
      <c r="C41" s="48" t="s">
        <v>251</v>
      </c>
      <c r="D41" s="1" t="s">
        <v>24</v>
      </c>
      <c r="E41" s="1">
        <v>2030</v>
      </c>
      <c r="M41" t="str">
        <f t="shared" si="4"/>
        <v>FRI1G2030</v>
      </c>
      <c r="N41" s="18">
        <f t="shared" si="5"/>
        <v>1</v>
      </c>
      <c r="Q41" t="s">
        <v>341</v>
      </c>
    </row>
    <row r="42" spans="1:20">
      <c r="A42" s="11" t="str">
        <f>VLOOKUP(B42,N!C:E,3,FALSE)</f>
        <v>EU</v>
      </c>
      <c r="B42" s="11" t="str">
        <f t="shared" si="3"/>
        <v>FR</v>
      </c>
      <c r="C42" s="48" t="s">
        <v>253</v>
      </c>
      <c r="D42" s="1" t="s">
        <v>24</v>
      </c>
      <c r="E42" s="1">
        <v>2025</v>
      </c>
      <c r="F42" s="81" t="e">
        <f>VLOOKUP($C42,#REF!,F$6,FALSE)</f>
        <v>#REF!</v>
      </c>
      <c r="G42" s="81" t="e">
        <f>VLOOKUP($C42,#REF!,G$6,FALSE)</f>
        <v>#REF!</v>
      </c>
      <c r="H42" s="81" t="e">
        <f>VLOOKUP($C42,#REF!,H$6,FALSE)</f>
        <v>#REF!</v>
      </c>
      <c r="I42" s="81" t="e">
        <f>VLOOKUP($C42,#REF!,I$6,FALSE)</f>
        <v>#REF!</v>
      </c>
      <c r="M42" t="str">
        <f t="shared" si="4"/>
        <v>FRJ1G2025</v>
      </c>
      <c r="N42" s="18">
        <f t="shared" si="5"/>
        <v>1</v>
      </c>
      <c r="Q42" t="s">
        <v>342</v>
      </c>
    </row>
    <row r="43" spans="1:20">
      <c r="A43" s="11" t="str">
        <f>VLOOKUP(B43,N!C:E,3,FALSE)</f>
        <v>EU</v>
      </c>
      <c r="B43" s="11" t="str">
        <f t="shared" si="3"/>
        <v>FR</v>
      </c>
      <c r="C43" s="48" t="s">
        <v>253</v>
      </c>
      <c r="D43" s="1" t="s">
        <v>24</v>
      </c>
      <c r="E43" s="1">
        <v>2030</v>
      </c>
      <c r="M43" t="str">
        <f t="shared" si="4"/>
        <v>FRJ1G2030</v>
      </c>
      <c r="N43" s="18">
        <f t="shared" si="5"/>
        <v>1</v>
      </c>
      <c r="Q43" t="s">
        <v>343</v>
      </c>
    </row>
    <row r="44" spans="1:20">
      <c r="A44" s="11" t="str">
        <f>VLOOKUP(B44,N!C:E,3,FALSE)</f>
        <v>EU</v>
      </c>
      <c r="B44" s="11" t="str">
        <f t="shared" si="3"/>
        <v>FR</v>
      </c>
      <c r="C44" s="48" t="s">
        <v>257</v>
      </c>
      <c r="D44" s="1" t="s">
        <v>24</v>
      </c>
      <c r="E44" s="1">
        <v>2025</v>
      </c>
      <c r="F44" s="81" t="e">
        <f>VLOOKUP($C44,#REF!,F$6,FALSE)</f>
        <v>#REF!</v>
      </c>
      <c r="G44" s="81" t="e">
        <f>VLOOKUP($C44,#REF!,G$6,FALSE)</f>
        <v>#REF!</v>
      </c>
      <c r="H44" s="81" t="e">
        <f>VLOOKUP($C44,#REF!,H$6,FALSE)</f>
        <v>#REF!</v>
      </c>
      <c r="I44" s="81" t="e">
        <f>VLOOKUP($C44,#REF!,I$6,FALSE)</f>
        <v>#REF!</v>
      </c>
      <c r="M44" t="str">
        <f t="shared" si="4"/>
        <v>FRJ2G2025</v>
      </c>
      <c r="N44" s="18">
        <f t="shared" si="5"/>
        <v>1</v>
      </c>
      <c r="Q44" t="s">
        <v>344</v>
      </c>
    </row>
    <row r="45" spans="1:20">
      <c r="A45" s="11" t="str">
        <f>VLOOKUP(B45,N!C:E,3,FALSE)</f>
        <v>EU</v>
      </c>
      <c r="B45" s="11" t="str">
        <f t="shared" si="3"/>
        <v>FR</v>
      </c>
      <c r="C45" s="48" t="s">
        <v>257</v>
      </c>
      <c r="D45" s="1" t="s">
        <v>24</v>
      </c>
      <c r="E45" s="1">
        <v>2030</v>
      </c>
      <c r="M45" t="str">
        <f t="shared" si="4"/>
        <v>FRJ2G2030</v>
      </c>
      <c r="N45" s="18">
        <f t="shared" si="5"/>
        <v>1</v>
      </c>
      <c r="Q45">
        <f>9.5*1000/8760</f>
        <v>1.0844748858447488</v>
      </c>
      <c r="R45" t="s">
        <v>345</v>
      </c>
    </row>
    <row r="46" spans="1:20">
      <c r="A46" s="11" t="str">
        <f>VLOOKUP(B46,N!C:E,3,FALSE)</f>
        <v>AFR</v>
      </c>
      <c r="B46" s="11" t="str">
        <f t="shared" si="3"/>
        <v>MA</v>
      </c>
      <c r="C46" s="48" t="s">
        <v>263</v>
      </c>
      <c r="D46" s="1" t="s">
        <v>24</v>
      </c>
      <c r="E46" s="1">
        <v>2025</v>
      </c>
      <c r="F46" s="81" t="e">
        <f>VLOOKUP($C46,#REF!,F$6,FALSE)</f>
        <v>#REF!</v>
      </c>
      <c r="G46" s="81" t="e">
        <f>VLOOKUP($C46,#REF!,G$6,FALSE)</f>
        <v>#REF!</v>
      </c>
      <c r="H46" s="81" t="e">
        <f>VLOOKUP($C46,#REF!,H$6,FALSE)</f>
        <v>#REF!</v>
      </c>
      <c r="I46" s="81" t="e">
        <f>VLOOKUP($C46,#REF!,I$6,FALSE)</f>
        <v>#REF!</v>
      </c>
      <c r="M46" t="str">
        <f t="shared" si="4"/>
        <v>MARG2025</v>
      </c>
      <c r="N46" s="18">
        <f t="shared" si="5"/>
        <v>1</v>
      </c>
    </row>
    <row r="47" spans="1:20">
      <c r="A47" s="11" t="str">
        <f>VLOOKUP(B47,N!C:E,3,FALSE)</f>
        <v>AFR</v>
      </c>
      <c r="B47" s="11" t="str">
        <f t="shared" si="3"/>
        <v>MA</v>
      </c>
      <c r="C47" s="48" t="s">
        <v>263</v>
      </c>
      <c r="D47" s="1" t="s">
        <v>24</v>
      </c>
      <c r="E47" s="1">
        <v>2030</v>
      </c>
      <c r="M47" t="str">
        <f t="shared" si="4"/>
        <v>MARG2030</v>
      </c>
      <c r="N47" s="18">
        <f t="shared" si="5"/>
        <v>1</v>
      </c>
    </row>
    <row r="48" spans="1:20">
      <c r="A48" s="11" t="str">
        <f>VLOOKUP(B48,N!C:E,3,FALSE)</f>
        <v>EU</v>
      </c>
      <c r="B48" s="11" t="str">
        <f t="shared" si="3"/>
        <v>PT</v>
      </c>
      <c r="C48" s="48" t="s">
        <v>267</v>
      </c>
      <c r="D48" s="1" t="s">
        <v>24</v>
      </c>
      <c r="E48" s="1">
        <v>2025</v>
      </c>
      <c r="F48" s="81" t="e">
        <f>VLOOKUP($C48,#REF!,F$6,FALSE)</f>
        <v>#REF!</v>
      </c>
      <c r="G48" s="81" t="e">
        <f>VLOOKUP($C48,#REF!,G$6,FALSE)</f>
        <v>#REF!</v>
      </c>
      <c r="H48" s="81" t="e">
        <f>VLOOKUP($C48,#REF!,H$6,FALSE)</f>
        <v>#REF!</v>
      </c>
      <c r="I48" s="81" t="e">
        <f>VLOOKUP($C48,#REF!,I$6,FALSE)</f>
        <v>#REF!</v>
      </c>
      <c r="M48" t="str">
        <f t="shared" si="4"/>
        <v>PT11G2025</v>
      </c>
      <c r="N48" s="18">
        <f t="shared" si="5"/>
        <v>1</v>
      </c>
    </row>
    <row r="49" spans="1:14">
      <c r="A49" s="11" t="str">
        <f>VLOOKUP(B49,N!C:E,3,FALSE)</f>
        <v>EU</v>
      </c>
      <c r="B49" s="11" t="str">
        <f t="shared" si="3"/>
        <v>PT</v>
      </c>
      <c r="C49" s="48" t="s">
        <v>267</v>
      </c>
      <c r="D49" s="1" t="s">
        <v>24</v>
      </c>
      <c r="E49" s="1">
        <v>2030</v>
      </c>
      <c r="M49" t="str">
        <f t="shared" si="4"/>
        <v>PT11G2030</v>
      </c>
      <c r="N49" s="18">
        <f t="shared" si="5"/>
        <v>1</v>
      </c>
    </row>
    <row r="50" spans="1:14">
      <c r="A50" s="11" t="str">
        <f>VLOOKUP(B50,N!C:E,3,FALSE)</f>
        <v>EU</v>
      </c>
      <c r="B50" s="11" t="str">
        <f t="shared" si="3"/>
        <v>PT</v>
      </c>
      <c r="C50" s="48" t="s">
        <v>273</v>
      </c>
      <c r="D50" s="1" t="s">
        <v>24</v>
      </c>
      <c r="E50" s="1">
        <v>2025</v>
      </c>
      <c r="F50" s="81" t="e">
        <f>VLOOKUP($C50,#REF!,F$6,FALSE)</f>
        <v>#REF!</v>
      </c>
      <c r="G50" s="81" t="e">
        <f>VLOOKUP($C50,#REF!,G$6,FALSE)</f>
        <v>#REF!</v>
      </c>
      <c r="H50" s="81" t="e">
        <f>VLOOKUP($C50,#REF!,H$6,FALSE)</f>
        <v>#REF!</v>
      </c>
      <c r="I50" s="81" t="e">
        <f>VLOOKUP($C50,#REF!,I$6,FALSE)</f>
        <v>#REF!</v>
      </c>
      <c r="M50" t="str">
        <f t="shared" si="4"/>
        <v>PT15G2025</v>
      </c>
      <c r="N50" s="18">
        <f t="shared" si="5"/>
        <v>1</v>
      </c>
    </row>
    <row r="51" spans="1:14">
      <c r="A51" s="11" t="str">
        <f>VLOOKUP(B51,N!C:E,3,FALSE)</f>
        <v>EU</v>
      </c>
      <c r="B51" s="11" t="str">
        <f t="shared" si="3"/>
        <v>PT</v>
      </c>
      <c r="C51" s="48" t="s">
        <v>273</v>
      </c>
      <c r="D51" s="1" t="s">
        <v>24</v>
      </c>
      <c r="E51" s="1">
        <v>2030</v>
      </c>
      <c r="M51" t="str">
        <f t="shared" si="4"/>
        <v>PT15G2030</v>
      </c>
      <c r="N51" s="18">
        <f t="shared" si="5"/>
        <v>1</v>
      </c>
    </row>
    <row r="52" spans="1:14">
      <c r="A52" s="11" t="str">
        <f>VLOOKUP(B52,N!C:E,3,FALSE)</f>
        <v>EU</v>
      </c>
      <c r="B52" s="11" t="str">
        <f t="shared" si="3"/>
        <v>PT</v>
      </c>
      <c r="C52" s="48" t="s">
        <v>276</v>
      </c>
      <c r="D52" s="1" t="s">
        <v>24</v>
      </c>
      <c r="E52" s="1">
        <v>2025</v>
      </c>
      <c r="F52" s="81" t="e">
        <f>VLOOKUP($C52,#REF!,F$6,FALSE)</f>
        <v>#REF!</v>
      </c>
      <c r="G52" s="81" t="e">
        <f>VLOOKUP($C52,#REF!,G$6,FALSE)</f>
        <v>#REF!</v>
      </c>
      <c r="H52" s="81" t="e">
        <f>VLOOKUP($C52,#REF!,H$6,FALSE)</f>
        <v>#REF!</v>
      </c>
      <c r="I52" s="81" t="e">
        <f>VLOOKUP($C52,#REF!,I$6,FALSE)</f>
        <v>#REF!</v>
      </c>
      <c r="M52" t="str">
        <f t="shared" si="4"/>
        <v>PT16G2025</v>
      </c>
      <c r="N52" s="18">
        <f t="shared" si="5"/>
        <v>1</v>
      </c>
    </row>
    <row r="53" spans="1:14">
      <c r="A53" s="11" t="str">
        <f>VLOOKUP(B53,N!C:E,3,FALSE)</f>
        <v>EU</v>
      </c>
      <c r="B53" s="11" t="str">
        <f t="shared" si="3"/>
        <v>PT</v>
      </c>
      <c r="C53" s="48" t="s">
        <v>276</v>
      </c>
      <c r="D53" s="1" t="s">
        <v>24</v>
      </c>
      <c r="E53" s="1">
        <v>2030</v>
      </c>
      <c r="M53" t="str">
        <f t="shared" si="4"/>
        <v>PT16G2030</v>
      </c>
      <c r="N53" s="18">
        <f t="shared" si="5"/>
        <v>1</v>
      </c>
    </row>
    <row r="54" spans="1:14">
      <c r="A54" s="11" t="str">
        <f>VLOOKUP(B54,N!C:E,3,FALSE)</f>
        <v>EU</v>
      </c>
      <c r="B54" s="11" t="str">
        <f t="shared" si="3"/>
        <v>PT</v>
      </c>
      <c r="C54" s="48" t="s">
        <v>134</v>
      </c>
      <c r="D54" s="1" t="s">
        <v>24</v>
      </c>
      <c r="E54" s="1">
        <v>2025</v>
      </c>
      <c r="F54" s="81" t="e">
        <f>VLOOKUP($C54,#REF!,F$6,FALSE)</f>
        <v>#REF!</v>
      </c>
      <c r="G54" s="81" t="e">
        <f>VLOOKUP($C54,#REF!,G$6,FALSE)</f>
        <v>#REF!</v>
      </c>
      <c r="H54" s="81" t="e">
        <f>VLOOKUP($C54,#REF!,H$6,FALSE)</f>
        <v>#REF!</v>
      </c>
      <c r="I54" s="81" t="e">
        <f>VLOOKUP($C54,#REF!,I$6,FALSE)</f>
        <v>#REF!</v>
      </c>
      <c r="M54" t="str">
        <f t="shared" si="4"/>
        <v>PT18G2025</v>
      </c>
      <c r="N54" s="18">
        <f t="shared" si="5"/>
        <v>1</v>
      </c>
    </row>
    <row r="55" spans="1:14">
      <c r="A55" s="11" t="str">
        <f>VLOOKUP(B55,N!C:E,3,FALSE)</f>
        <v>EU</v>
      </c>
      <c r="B55" s="11" t="str">
        <f t="shared" si="3"/>
        <v>PT</v>
      </c>
      <c r="C55" s="48" t="s">
        <v>134</v>
      </c>
      <c r="D55" s="1" t="s">
        <v>24</v>
      </c>
      <c r="E55" s="1">
        <v>2030</v>
      </c>
      <c r="M55" t="str">
        <f t="shared" si="4"/>
        <v>PT18G2030</v>
      </c>
      <c r="N55" s="18">
        <f t="shared" si="5"/>
        <v>1</v>
      </c>
    </row>
    <row r="56" spans="1:14">
      <c r="A56" s="11" t="str">
        <f>VLOOKUP(B56,N!C:E,3,FALSE)</f>
        <v>EU</v>
      </c>
      <c r="B56" s="11" t="str">
        <f t="shared" si="3"/>
        <v>ES</v>
      </c>
      <c r="C56" s="48" t="s">
        <v>127</v>
      </c>
      <c r="D56" s="1" t="s">
        <v>28</v>
      </c>
      <c r="E56" s="1">
        <v>2025</v>
      </c>
      <c r="M56" t="str">
        <f t="shared" si="4"/>
        <v>ES11H2025</v>
      </c>
      <c r="N56" s="18">
        <f t="shared" si="5"/>
        <v>1</v>
      </c>
    </row>
    <row r="57" spans="1:14">
      <c r="A57" s="11" t="str">
        <f>VLOOKUP(B57,N!C:E,3,FALSE)</f>
        <v>EU</v>
      </c>
      <c r="B57" s="11" t="str">
        <f t="shared" si="3"/>
        <v>ES</v>
      </c>
      <c r="C57" s="48" t="s">
        <v>127</v>
      </c>
      <c r="D57" s="1" t="s">
        <v>28</v>
      </c>
      <c r="E57" s="1">
        <v>2030</v>
      </c>
      <c r="M57" t="str">
        <f t="shared" si="4"/>
        <v>ES11H2030</v>
      </c>
      <c r="N57" s="18">
        <f t="shared" si="5"/>
        <v>1</v>
      </c>
    </row>
    <row r="58" spans="1:14">
      <c r="A58" s="11" t="str">
        <f>VLOOKUP(B58,N!C:E,3,FALSE)</f>
        <v>EU</v>
      </c>
      <c r="B58" s="11" t="str">
        <f t="shared" si="3"/>
        <v>ES</v>
      </c>
      <c r="C58" s="48" t="s">
        <v>128</v>
      </c>
      <c r="D58" s="1" t="s">
        <v>28</v>
      </c>
      <c r="E58" s="1">
        <v>2025</v>
      </c>
      <c r="M58" t="str">
        <f t="shared" si="4"/>
        <v>ES12H2025</v>
      </c>
      <c r="N58" s="18">
        <f t="shared" si="5"/>
        <v>1</v>
      </c>
    </row>
    <row r="59" spans="1:14">
      <c r="A59" s="11" t="str">
        <f>VLOOKUP(B59,N!C:E,3,FALSE)</f>
        <v>EU</v>
      </c>
      <c r="B59" s="11" t="str">
        <f t="shared" si="3"/>
        <v>ES</v>
      </c>
      <c r="C59" s="48" t="s">
        <v>128</v>
      </c>
      <c r="D59" s="1" t="s">
        <v>28</v>
      </c>
      <c r="E59" s="1">
        <v>2030</v>
      </c>
      <c r="M59" t="str">
        <f t="shared" si="4"/>
        <v>ES12H2030</v>
      </c>
      <c r="N59" s="18">
        <f t="shared" si="5"/>
        <v>1</v>
      </c>
    </row>
    <row r="60" spans="1:14">
      <c r="A60" s="11" t="str">
        <f>VLOOKUP(B60,N!C:E,3,FALSE)</f>
        <v>EU</v>
      </c>
      <c r="B60" s="11" t="str">
        <f t="shared" si="3"/>
        <v>ES</v>
      </c>
      <c r="C60" s="48" t="s">
        <v>171</v>
      </c>
      <c r="D60" s="1" t="s">
        <v>28</v>
      </c>
      <c r="E60" s="1">
        <v>2025</v>
      </c>
      <c r="M60" t="str">
        <f t="shared" si="4"/>
        <v>ES13H2025</v>
      </c>
      <c r="N60" s="18">
        <f t="shared" si="5"/>
        <v>1</v>
      </c>
    </row>
    <row r="61" spans="1:14">
      <c r="A61" s="11" t="str">
        <f>VLOOKUP(B61,N!C:E,3,FALSE)</f>
        <v>EU</v>
      </c>
      <c r="B61" s="11" t="str">
        <f t="shared" si="3"/>
        <v>ES</v>
      </c>
      <c r="C61" s="48" t="s">
        <v>171</v>
      </c>
      <c r="D61" s="1" t="s">
        <v>28</v>
      </c>
      <c r="E61" s="1">
        <v>2030</v>
      </c>
      <c r="M61" t="str">
        <f t="shared" si="4"/>
        <v>ES13H2030</v>
      </c>
      <c r="N61" s="18">
        <f t="shared" si="5"/>
        <v>1</v>
      </c>
    </row>
    <row r="62" spans="1:14">
      <c r="A62" s="11" t="str">
        <f>VLOOKUP(B62,N!C:E,3,FALSE)</f>
        <v>EU</v>
      </c>
      <c r="B62" s="11" t="str">
        <f t="shared" si="3"/>
        <v>ES</v>
      </c>
      <c r="C62" s="48" t="s">
        <v>129</v>
      </c>
      <c r="D62" s="1" t="s">
        <v>28</v>
      </c>
      <c r="E62" s="1">
        <v>2025</v>
      </c>
      <c r="M62" t="str">
        <f t="shared" si="4"/>
        <v>ES21H2025</v>
      </c>
      <c r="N62" s="18">
        <f t="shared" si="5"/>
        <v>1</v>
      </c>
    </row>
    <row r="63" spans="1:14">
      <c r="A63" s="11" t="str">
        <f>VLOOKUP(B63,N!C:E,3,FALSE)</f>
        <v>EU</v>
      </c>
      <c r="B63" s="11" t="str">
        <f t="shared" si="3"/>
        <v>ES</v>
      </c>
      <c r="C63" s="48" t="s">
        <v>129</v>
      </c>
      <c r="D63" s="1" t="s">
        <v>28</v>
      </c>
      <c r="E63" s="1">
        <v>2030</v>
      </c>
      <c r="M63" t="str">
        <f t="shared" si="4"/>
        <v>ES21H2030</v>
      </c>
      <c r="N63" s="18">
        <f t="shared" si="5"/>
        <v>1</v>
      </c>
    </row>
    <row r="64" spans="1:14">
      <c r="A64" s="11" t="str">
        <f>VLOOKUP(B64,N!C:E,3,FALSE)</f>
        <v>EU</v>
      </c>
      <c r="B64" s="11" t="str">
        <f t="shared" si="3"/>
        <v>ES</v>
      </c>
      <c r="C64" s="48" t="s">
        <v>177</v>
      </c>
      <c r="D64" s="1" t="s">
        <v>28</v>
      </c>
      <c r="E64" s="1">
        <v>2025</v>
      </c>
      <c r="M64" t="str">
        <f t="shared" si="4"/>
        <v>ES22H2025</v>
      </c>
      <c r="N64" s="18">
        <f t="shared" si="5"/>
        <v>1</v>
      </c>
    </row>
    <row r="65" spans="1:14">
      <c r="A65" s="11" t="str">
        <f>VLOOKUP(B65,N!C:E,3,FALSE)</f>
        <v>EU</v>
      </c>
      <c r="B65" s="11" t="str">
        <f t="shared" si="3"/>
        <v>ES</v>
      </c>
      <c r="C65" s="48" t="s">
        <v>177</v>
      </c>
      <c r="D65" s="1" t="s">
        <v>28</v>
      </c>
      <c r="E65" s="1">
        <v>2030</v>
      </c>
      <c r="M65" t="str">
        <f t="shared" si="4"/>
        <v>ES22H2030</v>
      </c>
      <c r="N65" s="18">
        <f t="shared" si="5"/>
        <v>1</v>
      </c>
    </row>
    <row r="66" spans="1:14">
      <c r="A66" s="11" t="str">
        <f>VLOOKUP(B66,N!C:E,3,FALSE)</f>
        <v>EU</v>
      </c>
      <c r="B66" s="11" t="str">
        <f t="shared" si="3"/>
        <v>ES</v>
      </c>
      <c r="C66" s="48" t="s">
        <v>179</v>
      </c>
      <c r="D66" s="1" t="s">
        <v>28</v>
      </c>
      <c r="E66" s="1">
        <v>2025</v>
      </c>
      <c r="M66" t="str">
        <f t="shared" si="4"/>
        <v>ES23H2025</v>
      </c>
      <c r="N66" s="18">
        <f t="shared" si="5"/>
        <v>1</v>
      </c>
    </row>
    <row r="67" spans="1:14">
      <c r="A67" s="11" t="str">
        <f>VLOOKUP(B67,N!C:E,3,FALSE)</f>
        <v>EU</v>
      </c>
      <c r="B67" s="11" t="str">
        <f t="shared" si="3"/>
        <v>ES</v>
      </c>
      <c r="C67" s="48" t="s">
        <v>179</v>
      </c>
      <c r="D67" s="1" t="s">
        <v>28</v>
      </c>
      <c r="E67" s="1">
        <v>2030</v>
      </c>
      <c r="M67" t="str">
        <f t="shared" si="4"/>
        <v>ES23H2030</v>
      </c>
      <c r="N67" s="18">
        <f t="shared" si="5"/>
        <v>1</v>
      </c>
    </row>
    <row r="68" spans="1:14">
      <c r="A68" s="11" t="str">
        <f>VLOOKUP(B68,N!C:E,3,FALSE)</f>
        <v>EU</v>
      </c>
      <c r="B68" s="11" t="str">
        <f t="shared" si="3"/>
        <v>ES</v>
      </c>
      <c r="C68" s="48" t="s">
        <v>182</v>
      </c>
      <c r="D68" s="1" t="s">
        <v>28</v>
      </c>
      <c r="E68" s="1">
        <v>2025</v>
      </c>
      <c r="M68" t="str">
        <f t="shared" si="4"/>
        <v>ES24H2025</v>
      </c>
      <c r="N68" s="18">
        <f t="shared" si="5"/>
        <v>1</v>
      </c>
    </row>
    <row r="69" spans="1:14">
      <c r="A69" s="11" t="str">
        <f>VLOOKUP(B69,N!C:E,3,FALSE)</f>
        <v>EU</v>
      </c>
      <c r="B69" s="11" t="str">
        <f t="shared" si="3"/>
        <v>ES</v>
      </c>
      <c r="C69" s="48" t="s">
        <v>182</v>
      </c>
      <c r="D69" s="1" t="s">
        <v>28</v>
      </c>
      <c r="E69" s="1">
        <v>2030</v>
      </c>
      <c r="M69" t="str">
        <f t="shared" si="4"/>
        <v>ES24H2030</v>
      </c>
      <c r="N69" s="18">
        <f t="shared" si="5"/>
        <v>1</v>
      </c>
    </row>
    <row r="70" spans="1:14">
      <c r="A70" s="11" t="str">
        <f>VLOOKUP(B70,N!C:E,3,FALSE)</f>
        <v>EU</v>
      </c>
      <c r="B70" s="11" t="str">
        <f t="shared" ref="B70:B101" si="6">MID(C70,1,2)</f>
        <v>ES</v>
      </c>
      <c r="C70" s="48" t="s">
        <v>189</v>
      </c>
      <c r="D70" s="1" t="s">
        <v>28</v>
      </c>
      <c r="E70" s="1">
        <v>2025</v>
      </c>
      <c r="M70" t="str">
        <f t="shared" si="4"/>
        <v>ES30H2025</v>
      </c>
      <c r="N70" s="18">
        <f t="shared" si="5"/>
        <v>1</v>
      </c>
    </row>
    <row r="71" spans="1:14">
      <c r="A71" s="11" t="str">
        <f>VLOOKUP(B71,N!C:E,3,FALSE)</f>
        <v>EU</v>
      </c>
      <c r="B71" s="11" t="str">
        <f t="shared" si="6"/>
        <v>ES</v>
      </c>
      <c r="C71" s="48" t="s">
        <v>189</v>
      </c>
      <c r="D71" s="1" t="s">
        <v>28</v>
      </c>
      <c r="E71" s="1">
        <v>2030</v>
      </c>
      <c r="M71" t="str">
        <f t="shared" si="4"/>
        <v>ES30H2030</v>
      </c>
      <c r="N71" s="18">
        <f t="shared" si="5"/>
        <v>1</v>
      </c>
    </row>
    <row r="72" spans="1:14">
      <c r="A72" s="11" t="str">
        <f>VLOOKUP(B72,N!C:E,3,FALSE)</f>
        <v>EU</v>
      </c>
      <c r="B72" s="11" t="str">
        <f t="shared" si="6"/>
        <v>ES</v>
      </c>
      <c r="C72" s="48" t="s">
        <v>192</v>
      </c>
      <c r="D72" s="1" t="s">
        <v>28</v>
      </c>
      <c r="E72" s="1">
        <v>2025</v>
      </c>
      <c r="M72" t="str">
        <f t="shared" ref="M72:M105" si="7">C72&amp;D72&amp;E72</f>
        <v>ES41H2025</v>
      </c>
      <c r="N72" s="18">
        <f t="shared" ref="N72:N103" si="8">COUNTIF(M:M,M72)</f>
        <v>1</v>
      </c>
    </row>
    <row r="73" spans="1:14">
      <c r="A73" s="11" t="str">
        <f>VLOOKUP(B73,N!C:E,3,FALSE)</f>
        <v>EU</v>
      </c>
      <c r="B73" s="11" t="str">
        <f t="shared" si="6"/>
        <v>ES</v>
      </c>
      <c r="C73" s="48" t="s">
        <v>192</v>
      </c>
      <c r="D73" s="1" t="s">
        <v>28</v>
      </c>
      <c r="E73" s="1">
        <v>2030</v>
      </c>
      <c r="M73" t="str">
        <f t="shared" si="7"/>
        <v>ES41H2030</v>
      </c>
      <c r="N73" s="18">
        <f t="shared" si="8"/>
        <v>1</v>
      </c>
    </row>
    <row r="74" spans="1:14">
      <c r="A74" s="11" t="str">
        <f>VLOOKUP(B74,N!C:E,3,FALSE)</f>
        <v>EU</v>
      </c>
      <c r="B74" s="11" t="str">
        <f t="shared" si="6"/>
        <v>ES</v>
      </c>
      <c r="C74" s="48" t="s">
        <v>209</v>
      </c>
      <c r="D74" s="1" t="s">
        <v>28</v>
      </c>
      <c r="E74" s="1">
        <v>2025</v>
      </c>
      <c r="M74" t="str">
        <f t="shared" si="7"/>
        <v>ES42H2025</v>
      </c>
      <c r="N74" s="18">
        <f t="shared" si="8"/>
        <v>1</v>
      </c>
    </row>
    <row r="75" spans="1:14">
      <c r="A75" s="11" t="str">
        <f>VLOOKUP(B75,N!C:E,3,FALSE)</f>
        <v>EU</v>
      </c>
      <c r="B75" s="11" t="str">
        <f t="shared" si="6"/>
        <v>ES</v>
      </c>
      <c r="C75" s="48" t="s">
        <v>209</v>
      </c>
      <c r="D75" s="1" t="s">
        <v>28</v>
      </c>
      <c r="E75" s="1">
        <v>2030</v>
      </c>
      <c r="M75" t="str">
        <f t="shared" si="7"/>
        <v>ES42H2030</v>
      </c>
      <c r="N75" s="18">
        <f t="shared" si="8"/>
        <v>1</v>
      </c>
    </row>
    <row r="76" spans="1:14">
      <c r="A76" s="11" t="str">
        <f>VLOOKUP(B76,N!C:E,3,FALSE)</f>
        <v>EU</v>
      </c>
      <c r="B76" s="11" t="str">
        <f t="shared" si="6"/>
        <v>ES</v>
      </c>
      <c r="C76" s="48" t="s">
        <v>220</v>
      </c>
      <c r="D76" s="1" t="s">
        <v>28</v>
      </c>
      <c r="E76" s="1">
        <v>2025</v>
      </c>
      <c r="M76" t="str">
        <f t="shared" si="7"/>
        <v>ES43H2025</v>
      </c>
      <c r="N76" s="18">
        <f t="shared" si="8"/>
        <v>1</v>
      </c>
    </row>
    <row r="77" spans="1:14">
      <c r="A77" s="11" t="str">
        <f>VLOOKUP(B77,N!C:E,3,FALSE)</f>
        <v>EU</v>
      </c>
      <c r="B77" s="11" t="str">
        <f t="shared" si="6"/>
        <v>ES</v>
      </c>
      <c r="C77" s="48" t="s">
        <v>220</v>
      </c>
      <c r="D77" s="1" t="s">
        <v>28</v>
      </c>
      <c r="E77" s="1">
        <v>2030</v>
      </c>
      <c r="M77" t="str">
        <f t="shared" si="7"/>
        <v>ES43H2030</v>
      </c>
      <c r="N77" s="18">
        <f t="shared" si="8"/>
        <v>1</v>
      </c>
    </row>
    <row r="78" spans="1:14">
      <c r="A78" s="11" t="str">
        <f>VLOOKUP(B78,N!C:E,3,FALSE)</f>
        <v>EU</v>
      </c>
      <c r="B78" s="11" t="str">
        <f t="shared" si="6"/>
        <v>ES</v>
      </c>
      <c r="C78" s="48" t="s">
        <v>130</v>
      </c>
      <c r="D78" s="1" t="s">
        <v>28</v>
      </c>
      <c r="E78" s="1">
        <v>2025</v>
      </c>
      <c r="M78" t="str">
        <f t="shared" si="7"/>
        <v>ES51H2025</v>
      </c>
      <c r="N78" s="18">
        <f t="shared" si="8"/>
        <v>1</v>
      </c>
    </row>
    <row r="79" spans="1:14">
      <c r="A79" s="11" t="str">
        <f>VLOOKUP(B79,N!C:E,3,FALSE)</f>
        <v>EU</v>
      </c>
      <c r="B79" s="11" t="str">
        <f t="shared" si="6"/>
        <v>ES</v>
      </c>
      <c r="C79" s="48" t="s">
        <v>130</v>
      </c>
      <c r="D79" s="1" t="s">
        <v>28</v>
      </c>
      <c r="E79" s="1">
        <v>2030</v>
      </c>
      <c r="M79" t="str">
        <f t="shared" si="7"/>
        <v>ES51H2030</v>
      </c>
      <c r="N79" s="18">
        <f t="shared" si="8"/>
        <v>1</v>
      </c>
    </row>
    <row r="80" spans="1:14">
      <c r="A80" s="11" t="str">
        <f>VLOOKUP(B80,N!C:E,3,FALSE)</f>
        <v>EU</v>
      </c>
      <c r="B80" s="11" t="str">
        <f t="shared" si="6"/>
        <v>ES</v>
      </c>
      <c r="C80" s="48" t="s">
        <v>131</v>
      </c>
      <c r="D80" s="1" t="s">
        <v>28</v>
      </c>
      <c r="E80" s="1">
        <v>2025</v>
      </c>
      <c r="M80" t="str">
        <f t="shared" si="7"/>
        <v>ES52H2025</v>
      </c>
      <c r="N80" s="18">
        <f t="shared" si="8"/>
        <v>1</v>
      </c>
    </row>
    <row r="81" spans="1:14">
      <c r="A81" s="11" t="str">
        <f>VLOOKUP(B81,N!C:E,3,FALSE)</f>
        <v>EU</v>
      </c>
      <c r="B81" s="11" t="str">
        <f t="shared" si="6"/>
        <v>ES</v>
      </c>
      <c r="C81" s="48" t="s">
        <v>131</v>
      </c>
      <c r="D81" s="1" t="s">
        <v>28</v>
      </c>
      <c r="E81" s="1">
        <v>2030</v>
      </c>
      <c r="M81" t="str">
        <f t="shared" si="7"/>
        <v>ES52H2030</v>
      </c>
      <c r="N81" s="18">
        <f t="shared" si="8"/>
        <v>1</v>
      </c>
    </row>
    <row r="82" spans="1:14">
      <c r="A82" s="11" t="str">
        <f>VLOOKUP(B82,N!C:E,3,FALSE)</f>
        <v>EU</v>
      </c>
      <c r="B82" s="11" t="str">
        <f t="shared" si="6"/>
        <v>ES</v>
      </c>
      <c r="C82" s="48" t="s">
        <v>232</v>
      </c>
      <c r="D82" s="1" t="s">
        <v>28</v>
      </c>
      <c r="E82" s="1">
        <v>2025</v>
      </c>
      <c r="M82" t="str">
        <f t="shared" si="7"/>
        <v>ES53H2025</v>
      </c>
      <c r="N82" s="18">
        <f t="shared" si="8"/>
        <v>1</v>
      </c>
    </row>
    <row r="83" spans="1:14">
      <c r="A83" s="11" t="str">
        <f>VLOOKUP(B83,N!C:E,3,FALSE)</f>
        <v>EU</v>
      </c>
      <c r="B83" s="11" t="str">
        <f t="shared" si="6"/>
        <v>ES</v>
      </c>
      <c r="C83" s="48" t="s">
        <v>232</v>
      </c>
      <c r="D83" s="1" t="s">
        <v>28</v>
      </c>
      <c r="E83" s="1">
        <v>2030</v>
      </c>
      <c r="M83" t="str">
        <f t="shared" si="7"/>
        <v>ES53H2030</v>
      </c>
      <c r="N83" s="18">
        <f t="shared" si="8"/>
        <v>1</v>
      </c>
    </row>
    <row r="84" spans="1:14">
      <c r="A84" s="11" t="str">
        <f>VLOOKUP(B84,N!C:E,3,FALSE)</f>
        <v>EU</v>
      </c>
      <c r="B84" s="11" t="str">
        <f t="shared" si="6"/>
        <v>ES</v>
      </c>
      <c r="C84" s="48" t="s">
        <v>132</v>
      </c>
      <c r="D84" s="1" t="s">
        <v>28</v>
      </c>
      <c r="E84" s="1">
        <v>2025</v>
      </c>
      <c r="M84" t="str">
        <f t="shared" si="7"/>
        <v>ES61H2025</v>
      </c>
      <c r="N84" s="18">
        <f t="shared" si="8"/>
        <v>1</v>
      </c>
    </row>
    <row r="85" spans="1:14">
      <c r="A85" s="11" t="str">
        <f>VLOOKUP(B85,N!C:E,3,FALSE)</f>
        <v>EU</v>
      </c>
      <c r="B85" s="11" t="str">
        <f t="shared" si="6"/>
        <v>ES</v>
      </c>
      <c r="C85" s="48" t="s">
        <v>132</v>
      </c>
      <c r="D85" s="1" t="s">
        <v>28</v>
      </c>
      <c r="E85" s="1">
        <v>2030</v>
      </c>
      <c r="M85" t="str">
        <f t="shared" si="7"/>
        <v>ES61H2030</v>
      </c>
      <c r="N85" s="18">
        <f t="shared" si="8"/>
        <v>1</v>
      </c>
    </row>
    <row r="86" spans="1:14">
      <c r="A86" s="11" t="str">
        <f>VLOOKUP(B86,N!C:E,3,FALSE)</f>
        <v>EU</v>
      </c>
      <c r="B86" s="11" t="str">
        <f t="shared" si="6"/>
        <v>ES</v>
      </c>
      <c r="C86" s="48" t="s">
        <v>133</v>
      </c>
      <c r="D86" s="1" t="s">
        <v>28</v>
      </c>
      <c r="E86" s="1">
        <v>2025</v>
      </c>
      <c r="M86" t="str">
        <f t="shared" si="7"/>
        <v>ES62H2025</v>
      </c>
      <c r="N86" s="18">
        <f t="shared" si="8"/>
        <v>1</v>
      </c>
    </row>
    <row r="87" spans="1:14">
      <c r="A87" s="11" t="str">
        <f>VLOOKUP(B87,N!C:E,3,FALSE)</f>
        <v>EU</v>
      </c>
      <c r="B87" s="11" t="str">
        <f t="shared" si="6"/>
        <v>ES</v>
      </c>
      <c r="C87" s="48" t="s">
        <v>133</v>
      </c>
      <c r="D87" s="1" t="s">
        <v>28</v>
      </c>
      <c r="E87" s="1">
        <v>2030</v>
      </c>
      <c r="M87" t="str">
        <f t="shared" si="7"/>
        <v>ES62H2030</v>
      </c>
      <c r="N87" s="18">
        <f t="shared" si="8"/>
        <v>1</v>
      </c>
    </row>
    <row r="88" spans="1:14">
      <c r="A88" s="11" t="str">
        <f>VLOOKUP(B88,N!C:E,3,FALSE)</f>
        <v>EU</v>
      </c>
      <c r="B88" s="11" t="str">
        <f t="shared" si="6"/>
        <v>ES</v>
      </c>
      <c r="C88" s="48" t="s">
        <v>249</v>
      </c>
      <c r="D88" s="1" t="s">
        <v>28</v>
      </c>
      <c r="E88" s="1">
        <v>2025</v>
      </c>
      <c r="M88" t="str">
        <f t="shared" si="7"/>
        <v>ES63H2025</v>
      </c>
      <c r="N88" s="18">
        <f t="shared" si="8"/>
        <v>1</v>
      </c>
    </row>
    <row r="89" spans="1:14">
      <c r="A89" s="11" t="str">
        <f>VLOOKUP(B89,N!C:E,3,FALSE)</f>
        <v>EU</v>
      </c>
      <c r="B89" s="11" t="str">
        <f t="shared" si="6"/>
        <v>ES</v>
      </c>
      <c r="C89" s="48" t="s">
        <v>249</v>
      </c>
      <c r="D89" s="1" t="s">
        <v>28</v>
      </c>
      <c r="E89" s="1">
        <v>2030</v>
      </c>
      <c r="M89" t="str">
        <f t="shared" si="7"/>
        <v>ES63H2030</v>
      </c>
      <c r="N89" s="18">
        <f t="shared" si="8"/>
        <v>1</v>
      </c>
    </row>
    <row r="90" spans="1:14">
      <c r="A90" s="11" t="str">
        <f>VLOOKUP(B90,N!C:E,3,FALSE)</f>
        <v>EU</v>
      </c>
      <c r="B90" s="11" t="str">
        <f t="shared" si="6"/>
        <v>FR</v>
      </c>
      <c r="C90" s="48" t="s">
        <v>251</v>
      </c>
      <c r="D90" s="1" t="s">
        <v>28</v>
      </c>
      <c r="E90" s="1">
        <v>2025</v>
      </c>
      <c r="M90" t="str">
        <f t="shared" si="7"/>
        <v>FRI1H2025</v>
      </c>
      <c r="N90" s="18">
        <f t="shared" si="8"/>
        <v>1</v>
      </c>
    </row>
    <row r="91" spans="1:14">
      <c r="A91" s="11" t="str">
        <f>VLOOKUP(B91,N!C:E,3,FALSE)</f>
        <v>EU</v>
      </c>
      <c r="B91" s="11" t="str">
        <f t="shared" si="6"/>
        <v>FR</v>
      </c>
      <c r="C91" s="48" t="s">
        <v>251</v>
      </c>
      <c r="D91" s="1" t="s">
        <v>28</v>
      </c>
      <c r="E91" s="1">
        <v>2030</v>
      </c>
      <c r="M91" t="str">
        <f t="shared" si="7"/>
        <v>FRI1H2030</v>
      </c>
      <c r="N91" s="18">
        <f t="shared" si="8"/>
        <v>1</v>
      </c>
    </row>
    <row r="92" spans="1:14">
      <c r="A92" s="11" t="str">
        <f>VLOOKUP(B92,N!C:E,3,FALSE)</f>
        <v>EU</v>
      </c>
      <c r="B92" s="11" t="str">
        <f t="shared" si="6"/>
        <v>FR</v>
      </c>
      <c r="C92" s="48" t="s">
        <v>253</v>
      </c>
      <c r="D92" s="1" t="s">
        <v>28</v>
      </c>
      <c r="E92" s="1">
        <v>2025</v>
      </c>
      <c r="M92" t="str">
        <f t="shared" si="7"/>
        <v>FRJ1H2025</v>
      </c>
      <c r="N92" s="18">
        <f t="shared" si="8"/>
        <v>1</v>
      </c>
    </row>
    <row r="93" spans="1:14">
      <c r="A93" s="11" t="str">
        <f>VLOOKUP(B93,N!C:E,3,FALSE)</f>
        <v>EU</v>
      </c>
      <c r="B93" s="11" t="str">
        <f t="shared" si="6"/>
        <v>FR</v>
      </c>
      <c r="C93" s="48" t="s">
        <v>253</v>
      </c>
      <c r="D93" s="1" t="s">
        <v>28</v>
      </c>
      <c r="E93" s="1">
        <v>2030</v>
      </c>
      <c r="M93" t="str">
        <f t="shared" si="7"/>
        <v>FRJ1H2030</v>
      </c>
      <c r="N93" s="18">
        <f t="shared" si="8"/>
        <v>1</v>
      </c>
    </row>
    <row r="94" spans="1:14">
      <c r="A94" s="11" t="str">
        <f>VLOOKUP(B94,N!C:E,3,FALSE)</f>
        <v>EU</v>
      </c>
      <c r="B94" s="11" t="str">
        <f t="shared" si="6"/>
        <v>FR</v>
      </c>
      <c r="C94" s="48" t="s">
        <v>257</v>
      </c>
      <c r="D94" s="1" t="s">
        <v>28</v>
      </c>
      <c r="E94" s="1">
        <v>2025</v>
      </c>
      <c r="M94" t="str">
        <f t="shared" si="7"/>
        <v>FRJ2H2025</v>
      </c>
      <c r="N94" s="18">
        <f t="shared" si="8"/>
        <v>1</v>
      </c>
    </row>
    <row r="95" spans="1:14">
      <c r="A95" s="11" t="str">
        <f>VLOOKUP(B95,N!C:E,3,FALSE)</f>
        <v>EU</v>
      </c>
      <c r="B95" s="11" t="str">
        <f t="shared" si="6"/>
        <v>FR</v>
      </c>
      <c r="C95" s="48" t="s">
        <v>257</v>
      </c>
      <c r="D95" s="1" t="s">
        <v>28</v>
      </c>
      <c r="E95" s="1">
        <v>2030</v>
      </c>
      <c r="M95" t="str">
        <f t="shared" si="7"/>
        <v>FRJ2H2030</v>
      </c>
      <c r="N95" s="18">
        <f t="shared" si="8"/>
        <v>1</v>
      </c>
    </row>
    <row r="96" spans="1:14">
      <c r="A96" s="11" t="str">
        <f>VLOOKUP(B96,N!C:E,3,FALSE)</f>
        <v>AFR</v>
      </c>
      <c r="B96" s="11" t="str">
        <f t="shared" si="6"/>
        <v>MA</v>
      </c>
      <c r="C96" s="48" t="s">
        <v>263</v>
      </c>
      <c r="D96" s="1" t="s">
        <v>28</v>
      </c>
      <c r="E96" s="1">
        <v>2025</v>
      </c>
      <c r="M96" t="str">
        <f t="shared" si="7"/>
        <v>MARH2025</v>
      </c>
      <c r="N96" s="18">
        <f t="shared" si="8"/>
        <v>1</v>
      </c>
    </row>
    <row r="97" spans="1:14">
      <c r="A97" s="11" t="str">
        <f>VLOOKUP(B97,N!C:E,3,FALSE)</f>
        <v>AFR</v>
      </c>
      <c r="B97" s="11" t="str">
        <f t="shared" si="6"/>
        <v>MA</v>
      </c>
      <c r="C97" s="48" t="s">
        <v>263</v>
      </c>
      <c r="D97" s="1" t="s">
        <v>28</v>
      </c>
      <c r="E97" s="1">
        <v>2030</v>
      </c>
      <c r="M97" t="str">
        <f t="shared" si="7"/>
        <v>MARH2030</v>
      </c>
      <c r="N97" s="18">
        <f t="shared" si="8"/>
        <v>1</v>
      </c>
    </row>
    <row r="98" spans="1:14">
      <c r="A98" s="11" t="str">
        <f>VLOOKUP(B98,N!C:E,3,FALSE)</f>
        <v>EU</v>
      </c>
      <c r="B98" s="11" t="str">
        <f t="shared" si="6"/>
        <v>PT</v>
      </c>
      <c r="C98" s="48" t="s">
        <v>267</v>
      </c>
      <c r="D98" s="1" t="s">
        <v>28</v>
      </c>
      <c r="E98" s="1">
        <v>2025</v>
      </c>
      <c r="M98" t="str">
        <f t="shared" si="7"/>
        <v>PT11H2025</v>
      </c>
      <c r="N98" s="18">
        <f t="shared" si="8"/>
        <v>1</v>
      </c>
    </row>
    <row r="99" spans="1:14">
      <c r="A99" s="11" t="str">
        <f>VLOOKUP(B99,N!C:E,3,FALSE)</f>
        <v>EU</v>
      </c>
      <c r="B99" s="11" t="str">
        <f t="shared" si="6"/>
        <v>PT</v>
      </c>
      <c r="C99" s="48" t="s">
        <v>267</v>
      </c>
      <c r="D99" s="1" t="s">
        <v>28</v>
      </c>
      <c r="E99" s="1">
        <v>2030</v>
      </c>
      <c r="M99" t="str">
        <f t="shared" si="7"/>
        <v>PT11H2030</v>
      </c>
      <c r="N99" s="18">
        <f t="shared" si="8"/>
        <v>1</v>
      </c>
    </row>
    <row r="100" spans="1:14">
      <c r="A100" s="11" t="str">
        <f>VLOOKUP(B100,N!C:E,3,FALSE)</f>
        <v>EU</v>
      </c>
      <c r="B100" s="11" t="str">
        <f t="shared" si="6"/>
        <v>PT</v>
      </c>
      <c r="C100" s="48" t="s">
        <v>273</v>
      </c>
      <c r="D100" s="1" t="s">
        <v>28</v>
      </c>
      <c r="E100" s="1">
        <v>2025</v>
      </c>
      <c r="M100" t="str">
        <f t="shared" si="7"/>
        <v>PT15H2025</v>
      </c>
      <c r="N100" s="18">
        <f t="shared" si="8"/>
        <v>1</v>
      </c>
    </row>
    <row r="101" spans="1:14">
      <c r="A101" s="11" t="str">
        <f>VLOOKUP(B101,N!C:E,3,FALSE)</f>
        <v>EU</v>
      </c>
      <c r="B101" s="11" t="str">
        <f t="shared" si="6"/>
        <v>PT</v>
      </c>
      <c r="C101" s="48" t="s">
        <v>273</v>
      </c>
      <c r="D101" s="1" t="s">
        <v>28</v>
      </c>
      <c r="E101" s="1">
        <v>2030</v>
      </c>
      <c r="M101" t="str">
        <f t="shared" si="7"/>
        <v>PT15H2030</v>
      </c>
      <c r="N101" s="18">
        <f t="shared" si="8"/>
        <v>1</v>
      </c>
    </row>
    <row r="102" spans="1:14">
      <c r="A102" s="11" t="str">
        <f>VLOOKUP(B102,N!C:E,3,FALSE)</f>
        <v>EU</v>
      </c>
      <c r="B102" s="11" t="str">
        <f t="shared" ref="B102:B105" si="9">MID(C102,1,2)</f>
        <v>PT</v>
      </c>
      <c r="C102" s="48" t="s">
        <v>276</v>
      </c>
      <c r="D102" s="1" t="s">
        <v>28</v>
      </c>
      <c r="E102" s="1">
        <v>2025</v>
      </c>
      <c r="M102" t="str">
        <f t="shared" si="7"/>
        <v>PT16H2025</v>
      </c>
      <c r="N102" s="18">
        <f t="shared" si="8"/>
        <v>1</v>
      </c>
    </row>
    <row r="103" spans="1:14">
      <c r="A103" s="11" t="str">
        <f>VLOOKUP(B103,N!C:E,3,FALSE)</f>
        <v>EU</v>
      </c>
      <c r="B103" s="11" t="str">
        <f t="shared" si="9"/>
        <v>PT</v>
      </c>
      <c r="C103" s="48" t="s">
        <v>276</v>
      </c>
      <c r="D103" s="1" t="s">
        <v>28</v>
      </c>
      <c r="E103" s="1">
        <v>2030</v>
      </c>
      <c r="M103" t="str">
        <f t="shared" si="7"/>
        <v>PT16H2030</v>
      </c>
      <c r="N103" s="18">
        <f t="shared" si="8"/>
        <v>1</v>
      </c>
    </row>
    <row r="104" spans="1:14">
      <c r="A104" s="11" t="str">
        <f>VLOOKUP(B104,N!C:E,3,FALSE)</f>
        <v>EU</v>
      </c>
      <c r="B104" s="11" t="str">
        <f t="shared" si="9"/>
        <v>PT</v>
      </c>
      <c r="C104" s="48" t="s">
        <v>134</v>
      </c>
      <c r="D104" s="1" t="s">
        <v>28</v>
      </c>
      <c r="E104" s="1">
        <v>2025</v>
      </c>
      <c r="M104" t="str">
        <f t="shared" si="7"/>
        <v>PT18H2025</v>
      </c>
      <c r="N104" s="18">
        <f t="shared" ref="N104:N105" si="10">COUNTIF(M:M,M104)</f>
        <v>1</v>
      </c>
    </row>
    <row r="105" spans="1:14">
      <c r="A105" s="11" t="str">
        <f>VLOOKUP(B105,N!C:E,3,FALSE)</f>
        <v>EU</v>
      </c>
      <c r="B105" s="11" t="str">
        <f t="shared" si="9"/>
        <v>PT</v>
      </c>
      <c r="C105" s="48" t="s">
        <v>134</v>
      </c>
      <c r="D105" s="1" t="s">
        <v>28</v>
      </c>
      <c r="E105" s="1">
        <v>2030</v>
      </c>
      <c r="M105" t="str">
        <f t="shared" si="7"/>
        <v>PT18H2030</v>
      </c>
      <c r="N105" s="18">
        <f t="shared" si="10"/>
        <v>1</v>
      </c>
    </row>
  </sheetData>
  <autoFilter ref="A7:K105" xr:uid="{00000000-0009-0000-0000-000005000000}"/>
  <sortState xmlns:xlrd2="http://schemas.microsoft.com/office/spreadsheetml/2017/richdata2" ref="A5:K104">
    <sortCondition ref="D5:D104"/>
    <sortCondition ref="C5:C104"/>
    <sortCondition ref="E5:E104"/>
  </sortState>
  <conditionalFormatting sqref="N8:N105">
    <cfRule type="cellIs" dxfId="6" priority="2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67"/>
  <sheetViews>
    <sheetView tabSelected="1" zoomScale="90" zoomScaleNormal="90" workbookViewId="0">
      <pane xSplit="6" ySplit="4" topLeftCell="G5" activePane="bottomRight" state="frozen"/>
      <selection pane="topRight" activeCell="H1" sqref="H1"/>
      <selection pane="bottomLeft" activeCell="A5" sqref="A5"/>
      <selection pane="bottomRight" activeCell="Y3" sqref="Y3"/>
    </sheetView>
  </sheetViews>
  <sheetFormatPr defaultColWidth="8.88671875" defaultRowHeight="14.4"/>
  <cols>
    <col min="1" max="1" width="19" style="1" customWidth="1"/>
    <col min="2" max="2" width="9.109375" style="1" customWidth="1"/>
    <col min="3" max="3" width="11.6640625" style="1" customWidth="1"/>
    <col min="4" max="4" width="13.109375" customWidth="1"/>
    <col min="5" max="6" width="7" style="1" customWidth="1"/>
    <col min="7" max="7" width="4.33203125" style="1" customWidth="1"/>
    <col min="8" max="8" width="6.44140625" style="1" customWidth="1"/>
    <col min="9" max="9" width="6.6640625" customWidth="1"/>
    <col min="10" max="10" width="7.6640625" style="1" bestFit="1" customWidth="1"/>
    <col min="11" max="11" width="6.109375" customWidth="1"/>
    <col min="12" max="12" width="5.33203125" customWidth="1"/>
    <col min="13" max="13" width="6.109375" customWidth="1"/>
    <col min="14" max="16" width="6.21875" customWidth="1"/>
    <col min="17" max="17" width="6" customWidth="1"/>
    <col min="18" max="18" width="5.5546875" customWidth="1"/>
    <col min="19" max="21" width="5.33203125" customWidth="1"/>
    <col min="22" max="22" width="5.33203125" style="1" customWidth="1"/>
    <col min="23" max="24" width="6" style="1" customWidth="1"/>
    <col min="25" max="25" width="5.33203125" customWidth="1"/>
    <col min="26" max="26" width="7.6640625" style="1" bestFit="1" customWidth="1"/>
    <col min="27" max="27" width="12" customWidth="1"/>
    <col min="28" max="28" width="13" customWidth="1"/>
  </cols>
  <sheetData>
    <row r="1" spans="1:35" s="92" customFormat="1" ht="48">
      <c r="A1" s="93"/>
      <c r="C1" s="93"/>
      <c r="D1" s="93"/>
      <c r="E1" s="95" t="s">
        <v>353</v>
      </c>
      <c r="F1" s="95" t="s">
        <v>354</v>
      </c>
      <c r="G1" s="93"/>
      <c r="H1" s="94"/>
      <c r="I1" s="94" t="s">
        <v>360</v>
      </c>
      <c r="J1" s="95" t="s">
        <v>367</v>
      </c>
      <c r="K1" s="95" t="s">
        <v>359</v>
      </c>
      <c r="L1" s="95"/>
      <c r="M1" s="95"/>
      <c r="V1" s="93"/>
      <c r="W1" s="93"/>
      <c r="X1" s="93"/>
      <c r="Y1" s="96" t="s">
        <v>355</v>
      </c>
      <c r="Z1" s="95" t="s">
        <v>356</v>
      </c>
      <c r="AA1" s="97" t="s">
        <v>357</v>
      </c>
      <c r="AB1" s="95" t="s">
        <v>358</v>
      </c>
      <c r="AC1" s="93"/>
      <c r="AD1" s="94" t="s">
        <v>361</v>
      </c>
      <c r="AE1" s="94" t="s">
        <v>322</v>
      </c>
    </row>
    <row r="2" spans="1:35" ht="27.6">
      <c r="A2" s="1">
        <f t="shared" ref="A2:M2" si="0">COUNTA(A5:A99)</f>
        <v>95</v>
      </c>
      <c r="B2" s="1">
        <f t="shared" si="0"/>
        <v>0</v>
      </c>
      <c r="C2" s="1">
        <f t="shared" si="0"/>
        <v>0</v>
      </c>
      <c r="D2" s="1">
        <f t="shared" si="0"/>
        <v>95</v>
      </c>
      <c r="E2" s="1">
        <f t="shared" si="0"/>
        <v>95</v>
      </c>
      <c r="F2" s="1">
        <f t="shared" si="0"/>
        <v>95</v>
      </c>
      <c r="G2" s="1">
        <f t="shared" si="0"/>
        <v>95</v>
      </c>
      <c r="H2" s="1">
        <f t="shared" si="0"/>
        <v>95</v>
      </c>
      <c r="I2" s="1">
        <f t="shared" si="0"/>
        <v>95</v>
      </c>
      <c r="J2" s="1">
        <f t="shared" si="0"/>
        <v>95</v>
      </c>
      <c r="K2" s="1">
        <f t="shared" si="0"/>
        <v>95</v>
      </c>
      <c r="L2" s="1">
        <f t="shared" si="0"/>
        <v>95</v>
      </c>
      <c r="M2" s="1">
        <f t="shared" si="0"/>
        <v>95</v>
      </c>
      <c r="N2" s="1">
        <f>AVERAGE(N5:N99)</f>
        <v>1</v>
      </c>
      <c r="O2" s="1">
        <f>AVERAGE(O5:O99)</f>
        <v>0.98105263157894729</v>
      </c>
      <c r="P2" s="1">
        <f>AVERAGE(P5:P99)</f>
        <v>0.98105263157894729</v>
      </c>
      <c r="Q2" s="1">
        <f>AVERAGE(Q5:Q99)</f>
        <v>1</v>
      </c>
      <c r="R2" s="1">
        <f>AVERAGE(R5:R99)</f>
        <v>0.9821052631578947</v>
      </c>
      <c r="V2" s="111">
        <f>MAX(V5:V958)</f>
        <v>1</v>
      </c>
      <c r="W2" s="187">
        <f>MIN(W5:W958)</f>
        <v>1</v>
      </c>
      <c r="X2" s="187">
        <f>MIN(X5:X958)</f>
        <v>1</v>
      </c>
      <c r="Z2"/>
      <c r="AA2" s="1"/>
      <c r="AD2" s="91" t="s">
        <v>348</v>
      </c>
      <c r="AE2" s="91" t="s">
        <v>349</v>
      </c>
    </row>
    <row r="3" spans="1:35" ht="43.2">
      <c r="A3" s="1" t="s">
        <v>408</v>
      </c>
      <c r="B3" s="1" t="s">
        <v>90</v>
      </c>
      <c r="C3" s="1" t="s">
        <v>90</v>
      </c>
      <c r="I3" s="32" t="s">
        <v>416</v>
      </c>
      <c r="J3" s="32" t="s">
        <v>417</v>
      </c>
      <c r="K3" s="32" t="s">
        <v>365</v>
      </c>
      <c r="L3" s="32" t="s">
        <v>414</v>
      </c>
      <c r="M3" s="32"/>
      <c r="N3" s="32" t="s">
        <v>364</v>
      </c>
      <c r="O3" s="32" t="s">
        <v>418</v>
      </c>
      <c r="P3" s="32" t="s">
        <v>91</v>
      </c>
      <c r="Q3" s="32" t="s">
        <v>369</v>
      </c>
      <c r="R3" s="32" t="s">
        <v>368</v>
      </c>
      <c r="V3" s="186" t="s">
        <v>53</v>
      </c>
      <c r="W3" s="186" t="s">
        <v>440</v>
      </c>
      <c r="X3" s="186" t="s">
        <v>441</v>
      </c>
      <c r="Y3" s="143"/>
      <c r="Z3"/>
    </row>
    <row r="4" spans="1:35" s="168" customFormat="1" ht="29.1" customHeight="1">
      <c r="A4" s="164" t="s">
        <v>26</v>
      </c>
      <c r="B4" s="164" t="s">
        <v>17</v>
      </c>
      <c r="C4" s="164" t="s">
        <v>18</v>
      </c>
      <c r="D4" s="165" t="s">
        <v>65</v>
      </c>
      <c r="E4" s="166" t="s">
        <v>2</v>
      </c>
      <c r="F4" s="166" t="s">
        <v>3</v>
      </c>
      <c r="G4" s="164" t="s">
        <v>57</v>
      </c>
      <c r="H4" s="167" t="s">
        <v>366</v>
      </c>
      <c r="I4" s="109" t="s">
        <v>4</v>
      </c>
      <c r="J4" s="109" t="s">
        <v>5</v>
      </c>
      <c r="K4" s="109" t="s">
        <v>363</v>
      </c>
      <c r="L4" s="109" t="s">
        <v>415</v>
      </c>
      <c r="M4" s="109" t="s">
        <v>370</v>
      </c>
      <c r="N4" s="109" t="s">
        <v>72</v>
      </c>
      <c r="O4" s="109" t="s">
        <v>11</v>
      </c>
      <c r="P4" s="109" t="s">
        <v>89</v>
      </c>
      <c r="Q4" s="109" t="s">
        <v>73</v>
      </c>
      <c r="R4" s="110" t="s">
        <v>74</v>
      </c>
      <c r="V4" s="159"/>
      <c r="W4" s="159"/>
      <c r="X4" s="159"/>
      <c r="Y4" s="143" t="s">
        <v>436</v>
      </c>
      <c r="AA4" s="159"/>
    </row>
    <row r="5" spans="1:35" ht="14.85" customHeight="1">
      <c r="A5" s="1">
        <f>COUNTA($D$5:D5)</f>
        <v>1</v>
      </c>
      <c r="D5" s="25" t="str">
        <f t="shared" ref="D5:D35" si="1">E5&amp;"_"&amp;F5</f>
        <v>DZ000_ES611</v>
      </c>
      <c r="E5" s="84" t="s">
        <v>287</v>
      </c>
      <c r="F5" s="84" t="s">
        <v>238</v>
      </c>
      <c r="G5" s="1" t="s">
        <v>24</v>
      </c>
      <c r="H5" s="84">
        <f>AE5</f>
        <v>12.6</v>
      </c>
      <c r="I5" s="84">
        <v>750</v>
      </c>
      <c r="J5" s="84">
        <v>200</v>
      </c>
      <c r="K5" s="1">
        <v>0</v>
      </c>
      <c r="L5" s="1">
        <v>0</v>
      </c>
      <c r="M5" s="1">
        <f t="shared" ref="M5:M36" si="2">COUNTIF(D:D,F5&amp;"_"&amp;E5)</f>
        <v>0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T5" s="192" t="str">
        <f>VLOOKUP(E5,N!$B:$B,1,FALSE)</f>
        <v>DZ000</v>
      </c>
      <c r="U5" s="192" t="str">
        <f>VLOOKUP(F5,N!$B:$B,1,FALSE)</f>
        <v>ES611</v>
      </c>
      <c r="V5" s="1">
        <f t="shared" ref="V5:V36" si="3">COUNTIF(D:D,D5)</f>
        <v>1</v>
      </c>
      <c r="W5" s="44"/>
      <c r="X5" s="44">
        <f t="shared" ref="X5:X36" si="4">COUNTIF(E:E,F5)</f>
        <v>2</v>
      </c>
      <c r="Z5" s="84" t="s">
        <v>162</v>
      </c>
      <c r="AA5" s="84" t="s">
        <v>116</v>
      </c>
      <c r="AB5" s="84" t="s">
        <v>290</v>
      </c>
      <c r="AC5" s="84" t="s">
        <v>117</v>
      </c>
      <c r="AD5" s="84">
        <v>337.1</v>
      </c>
      <c r="AE5" s="98">
        <v>12.6</v>
      </c>
      <c r="AF5" s="86" t="s">
        <v>352</v>
      </c>
    </row>
    <row r="6" spans="1:35" ht="14.85" customHeight="1">
      <c r="A6" s="1">
        <f>COUNTA($D$5:D6)</f>
        <v>2</v>
      </c>
      <c r="D6" s="25" t="str">
        <f t="shared" si="1"/>
        <v>ES111_ES112</v>
      </c>
      <c r="E6" s="104" t="s">
        <v>135</v>
      </c>
      <c r="F6" s="104" t="s">
        <v>163</v>
      </c>
      <c r="G6" s="1" t="s">
        <v>24</v>
      </c>
      <c r="H6" s="100">
        <f t="shared" ref="H6:H15" si="5">ROUND(AE6,2)</f>
        <v>11.42</v>
      </c>
      <c r="I6" s="107">
        <v>23</v>
      </c>
      <c r="J6" s="12">
        <v>0</v>
      </c>
      <c r="K6" s="1">
        <v>0</v>
      </c>
      <c r="L6" s="1">
        <v>1</v>
      </c>
      <c r="M6" s="1">
        <f t="shared" si="2"/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T6" s="192" t="str">
        <f>VLOOKUP(E6,N!$B:$B,1,FALSE)</f>
        <v>ES111</v>
      </c>
      <c r="U6" s="192" t="str">
        <f>VLOOKUP(F6,N!$B:$B,1,FALSE)</f>
        <v>ES112</v>
      </c>
      <c r="V6" s="1">
        <f t="shared" si="3"/>
        <v>1</v>
      </c>
      <c r="W6" s="44">
        <f t="shared" ref="W6:W37" si="6">COUNTIF(F:F,E6)</f>
        <v>2</v>
      </c>
      <c r="X6" s="44">
        <f t="shared" si="4"/>
        <v>2</v>
      </c>
      <c r="Y6" s="80">
        <v>0</v>
      </c>
      <c r="Z6" s="80">
        <v>0</v>
      </c>
      <c r="AA6">
        <v>900</v>
      </c>
      <c r="AB6" s="1">
        <v>0</v>
      </c>
      <c r="AC6" s="1"/>
      <c r="AD6" s="78">
        <v>27.3969999999998</v>
      </c>
      <c r="AE6" s="87">
        <f t="shared" ref="AE6:AE15" si="7">AD6*10/24</f>
        <v>11.415416666666582</v>
      </c>
    </row>
    <row r="7" spans="1:35" ht="14.85" customHeight="1">
      <c r="A7" s="1">
        <f>COUNTA($D$5:D7)</f>
        <v>3</v>
      </c>
      <c r="D7" s="25" t="str">
        <f t="shared" si="1"/>
        <v>ES112_ES120</v>
      </c>
      <c r="E7" s="104" t="s">
        <v>163</v>
      </c>
      <c r="F7" s="104" t="s">
        <v>136</v>
      </c>
      <c r="G7" s="1" t="s">
        <v>24</v>
      </c>
      <c r="H7" s="100">
        <f t="shared" si="5"/>
        <v>11.42</v>
      </c>
      <c r="I7" s="58">
        <v>75.915835999999999</v>
      </c>
      <c r="J7" s="12">
        <v>0</v>
      </c>
      <c r="K7" s="1">
        <v>0</v>
      </c>
      <c r="L7" s="1">
        <v>1</v>
      </c>
      <c r="M7" s="1">
        <f t="shared" si="2"/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T7" s="192" t="str">
        <f>VLOOKUP(E7,N!$B:$B,1,FALSE)</f>
        <v>ES112</v>
      </c>
      <c r="U7" s="192" t="str">
        <f>VLOOKUP(F7,N!$B:$B,1,FALSE)</f>
        <v>ES120</v>
      </c>
      <c r="V7" s="1">
        <f t="shared" si="3"/>
        <v>1</v>
      </c>
      <c r="W7" s="44">
        <f t="shared" si="6"/>
        <v>2</v>
      </c>
      <c r="X7" s="44">
        <f t="shared" si="4"/>
        <v>3</v>
      </c>
      <c r="Y7" s="80">
        <v>0</v>
      </c>
      <c r="Z7" s="80">
        <v>0</v>
      </c>
      <c r="AA7">
        <v>900</v>
      </c>
      <c r="AB7" s="1">
        <v>0</v>
      </c>
      <c r="AC7" s="1"/>
      <c r="AD7" s="78">
        <v>27.3969999999998</v>
      </c>
      <c r="AE7" s="87">
        <f t="shared" si="7"/>
        <v>11.415416666666582</v>
      </c>
    </row>
    <row r="8" spans="1:35" ht="14.85" customHeight="1">
      <c r="A8" s="1">
        <f>COUNTA($D$5:D8)</f>
        <v>4</v>
      </c>
      <c r="D8" s="25" t="str">
        <f t="shared" si="1"/>
        <v>ES114_ES111</v>
      </c>
      <c r="E8" s="104" t="s">
        <v>167</v>
      </c>
      <c r="F8" s="104" t="s">
        <v>135</v>
      </c>
      <c r="G8" s="1" t="s">
        <v>24</v>
      </c>
      <c r="H8" s="100">
        <f t="shared" si="5"/>
        <v>11.42</v>
      </c>
      <c r="I8" s="58">
        <v>61.276376999999997</v>
      </c>
      <c r="J8" s="12">
        <v>0</v>
      </c>
      <c r="K8" s="1">
        <v>0</v>
      </c>
      <c r="L8" s="1">
        <v>1</v>
      </c>
      <c r="M8" s="1">
        <f t="shared" si="2"/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T8" s="192" t="str">
        <f>VLOOKUP(E8,N!$B:$B,1,FALSE)</f>
        <v>ES114</v>
      </c>
      <c r="U8" s="192" t="str">
        <f>VLOOKUP(F8,N!$B:$B,1,FALSE)</f>
        <v>ES111</v>
      </c>
      <c r="V8" s="1">
        <f t="shared" si="3"/>
        <v>1</v>
      </c>
      <c r="W8" s="44">
        <f t="shared" si="6"/>
        <v>3</v>
      </c>
      <c r="X8" s="44">
        <f t="shared" si="4"/>
        <v>2</v>
      </c>
      <c r="Y8" s="1">
        <v>0</v>
      </c>
      <c r="Z8" s="1">
        <v>236</v>
      </c>
      <c r="AA8">
        <v>900</v>
      </c>
      <c r="AB8" s="1">
        <v>100</v>
      </c>
      <c r="AC8" s="1"/>
      <c r="AD8" s="78">
        <v>27.3969999999998</v>
      </c>
      <c r="AE8" s="87">
        <f t="shared" si="7"/>
        <v>11.415416666666582</v>
      </c>
    </row>
    <row r="9" spans="1:35" ht="14.85" customHeight="1">
      <c r="A9" s="1">
        <f>COUNTA($D$5:D9)</f>
        <v>5</v>
      </c>
      <c r="D9" s="25" t="str">
        <f t="shared" si="1"/>
        <v>ES114_ES113</v>
      </c>
      <c r="E9" s="104" t="s">
        <v>167</v>
      </c>
      <c r="F9" s="104" t="s">
        <v>165</v>
      </c>
      <c r="G9" s="1" t="s">
        <v>24</v>
      </c>
      <c r="H9" s="100">
        <f t="shared" si="5"/>
        <v>11.42</v>
      </c>
      <c r="I9" s="58">
        <v>45.702047</v>
      </c>
      <c r="J9" s="12">
        <v>0</v>
      </c>
      <c r="K9" s="1">
        <v>0</v>
      </c>
      <c r="L9" s="1">
        <v>1</v>
      </c>
      <c r="M9" s="1">
        <f t="shared" si="2"/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T9" s="192" t="str">
        <f>VLOOKUP(E9,N!$B:$B,1,FALSE)</f>
        <v>ES114</v>
      </c>
      <c r="U9" s="192" t="str">
        <f>VLOOKUP(F9,N!$B:$B,1,FALSE)</f>
        <v>ES113</v>
      </c>
      <c r="V9" s="1">
        <f t="shared" si="3"/>
        <v>1</v>
      </c>
      <c r="W9" s="44">
        <f t="shared" si="6"/>
        <v>3</v>
      </c>
      <c r="X9" s="44">
        <f t="shared" si="4"/>
        <v>1</v>
      </c>
      <c r="Y9" s="80">
        <v>0</v>
      </c>
      <c r="Z9" s="80">
        <v>0</v>
      </c>
      <c r="AA9">
        <v>900</v>
      </c>
      <c r="AB9" s="1">
        <v>0</v>
      </c>
      <c r="AC9" s="1"/>
      <c r="AD9" s="78">
        <v>27.3969999999998</v>
      </c>
      <c r="AE9" s="87">
        <f t="shared" si="7"/>
        <v>11.415416666666582</v>
      </c>
    </row>
    <row r="10" spans="1:35" ht="14.85" customHeight="1">
      <c r="A10" s="1">
        <f>COUNTA($D$5:D10)</f>
        <v>6</v>
      </c>
      <c r="D10" s="25" t="str">
        <f t="shared" si="1"/>
        <v>ES120_ES413</v>
      </c>
      <c r="E10" s="104" t="s">
        <v>136</v>
      </c>
      <c r="F10" s="104" t="s">
        <v>195</v>
      </c>
      <c r="G10" s="1" t="s">
        <v>24</v>
      </c>
      <c r="H10" s="100">
        <f t="shared" si="5"/>
        <v>11.42</v>
      </c>
      <c r="I10" s="58">
        <v>73.860180999999997</v>
      </c>
      <c r="J10" s="12">
        <v>0</v>
      </c>
      <c r="K10" s="1">
        <v>0</v>
      </c>
      <c r="L10" s="1">
        <v>1</v>
      </c>
      <c r="M10" s="1">
        <f t="shared" si="2"/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T10" s="192" t="str">
        <f>VLOOKUP(E10,N!$B:$B,1,FALSE)</f>
        <v>ES120</v>
      </c>
      <c r="U10" s="192" t="str">
        <f>VLOOKUP(F10,N!$B:$B,1,FALSE)</f>
        <v>ES413</v>
      </c>
      <c r="V10" s="1">
        <f t="shared" si="3"/>
        <v>1</v>
      </c>
      <c r="W10" s="44">
        <f t="shared" si="6"/>
        <v>3</v>
      </c>
      <c r="X10" s="44">
        <f t="shared" si="4"/>
        <v>2</v>
      </c>
      <c r="Y10" s="80">
        <v>0</v>
      </c>
      <c r="Z10" s="80">
        <v>0</v>
      </c>
      <c r="AA10">
        <v>900</v>
      </c>
      <c r="AB10" s="1">
        <v>0</v>
      </c>
      <c r="AC10" s="1"/>
      <c r="AD10" s="78">
        <v>27.3969999999998</v>
      </c>
      <c r="AE10" s="87">
        <f t="shared" si="7"/>
        <v>11.415416666666582</v>
      </c>
    </row>
    <row r="11" spans="1:35" ht="14.85" customHeight="1">
      <c r="A11" s="1">
        <f>COUNTA($D$5:D11)</f>
        <v>7</v>
      </c>
      <c r="D11" s="25" t="str">
        <f t="shared" si="1"/>
        <v>ES130_ES120</v>
      </c>
      <c r="E11" s="104" t="s">
        <v>170</v>
      </c>
      <c r="F11" s="104" t="s">
        <v>136</v>
      </c>
      <c r="G11" s="1" t="s">
        <v>24</v>
      </c>
      <c r="H11" s="100">
        <f t="shared" si="5"/>
        <v>11.42</v>
      </c>
      <c r="I11" s="58">
        <v>153.42497800000001</v>
      </c>
      <c r="J11" s="12">
        <v>0</v>
      </c>
      <c r="K11" s="1">
        <v>0</v>
      </c>
      <c r="L11" s="1">
        <v>1</v>
      </c>
      <c r="M11" s="1">
        <f t="shared" si="2"/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T11" s="192" t="str">
        <f>VLOOKUP(E11,N!$B:$B,1,FALSE)</f>
        <v>ES130</v>
      </c>
      <c r="U11" s="192" t="str">
        <f>VLOOKUP(F11,N!$B:$B,1,FALSE)</f>
        <v>ES120</v>
      </c>
      <c r="V11" s="1">
        <f t="shared" si="3"/>
        <v>1</v>
      </c>
      <c r="W11" s="44">
        <f t="shared" si="6"/>
        <v>2</v>
      </c>
      <c r="X11" s="44">
        <f t="shared" si="4"/>
        <v>3</v>
      </c>
      <c r="Y11" s="80">
        <v>0</v>
      </c>
      <c r="Z11" s="80">
        <v>0</v>
      </c>
      <c r="AA11">
        <v>900</v>
      </c>
      <c r="AB11" s="1">
        <v>0</v>
      </c>
      <c r="AC11" s="1"/>
      <c r="AD11" s="78">
        <v>27.3969999999998</v>
      </c>
      <c r="AE11" s="87">
        <f t="shared" si="7"/>
        <v>11.415416666666582</v>
      </c>
    </row>
    <row r="12" spans="1:35">
      <c r="A12" s="1">
        <f>COUNTA($D$5:D12)</f>
        <v>8</v>
      </c>
      <c r="D12" s="25" t="str">
        <f t="shared" si="1"/>
        <v>ES212_FRI15</v>
      </c>
      <c r="E12" s="104" t="s">
        <v>174</v>
      </c>
      <c r="F12" s="104" t="s">
        <v>252</v>
      </c>
      <c r="G12" s="1" t="s">
        <v>24</v>
      </c>
      <c r="H12" s="100">
        <f t="shared" si="5"/>
        <v>2.2000000000000002</v>
      </c>
      <c r="I12" s="58">
        <v>26.128634000000002</v>
      </c>
      <c r="J12" s="12">
        <v>0</v>
      </c>
      <c r="K12" s="44">
        <v>1</v>
      </c>
      <c r="L12" s="1">
        <v>1</v>
      </c>
      <c r="M12" s="1">
        <f t="shared" si="2"/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T12" s="192" t="str">
        <f>VLOOKUP(E12,N!$B:$B,1,FALSE)</f>
        <v>ES212</v>
      </c>
      <c r="U12" s="192" t="str">
        <f>VLOOKUP(F12,N!$B:$B,1,FALSE)</f>
        <v>FRI15</v>
      </c>
      <c r="V12" s="1">
        <f t="shared" si="3"/>
        <v>1</v>
      </c>
      <c r="W12" s="44">
        <f t="shared" si="6"/>
        <v>2</v>
      </c>
      <c r="X12" s="44">
        <f t="shared" si="4"/>
        <v>2</v>
      </c>
      <c r="Y12" s="80">
        <v>0</v>
      </c>
      <c r="Z12" s="80">
        <v>0</v>
      </c>
      <c r="AA12">
        <v>900</v>
      </c>
      <c r="AB12" s="1">
        <v>0</v>
      </c>
      <c r="AC12" s="1"/>
      <c r="AD12" s="88">
        <v>5.2785466640812304</v>
      </c>
      <c r="AE12" s="87">
        <f t="shared" si="7"/>
        <v>2.1993944433671793</v>
      </c>
      <c r="AH12" s="90" t="s">
        <v>137</v>
      </c>
    </row>
    <row r="13" spans="1:35" ht="14.85" customHeight="1">
      <c r="A13" s="1">
        <f>COUNTA($D$5:D13)</f>
        <v>9</v>
      </c>
      <c r="D13" s="25" t="str">
        <f t="shared" si="1"/>
        <v>ES220_ES212</v>
      </c>
      <c r="E13" s="103" t="s">
        <v>173</v>
      </c>
      <c r="F13" s="103" t="s">
        <v>174</v>
      </c>
      <c r="G13" s="1" t="s">
        <v>24</v>
      </c>
      <c r="H13" s="100">
        <f t="shared" si="5"/>
        <v>11.42</v>
      </c>
      <c r="I13" s="58">
        <v>16.309249000000001</v>
      </c>
      <c r="J13" s="12">
        <v>0</v>
      </c>
      <c r="K13" s="1">
        <v>0</v>
      </c>
      <c r="L13" s="1">
        <v>1</v>
      </c>
      <c r="M13" s="1">
        <f t="shared" si="2"/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T13" s="192" t="str">
        <f>VLOOKUP(E13,N!$B:$B,1,FALSE)</f>
        <v>ES220</v>
      </c>
      <c r="U13" s="192" t="str">
        <f>VLOOKUP(F13,N!$B:$B,1,FALSE)</f>
        <v>ES212</v>
      </c>
      <c r="V13" s="1">
        <f t="shared" si="3"/>
        <v>1</v>
      </c>
      <c r="W13" s="44">
        <f t="shared" si="6"/>
        <v>4</v>
      </c>
      <c r="X13" s="44">
        <f t="shared" si="4"/>
        <v>2</v>
      </c>
      <c r="Y13" s="1">
        <v>0</v>
      </c>
      <c r="Z13" s="1">
        <v>1500</v>
      </c>
      <c r="AA13">
        <v>900</v>
      </c>
      <c r="AB13" s="1">
        <v>100</v>
      </c>
      <c r="AC13" s="1"/>
      <c r="AD13" s="78">
        <v>27.3969999999998</v>
      </c>
      <c r="AE13" s="87">
        <f t="shared" si="7"/>
        <v>11.415416666666582</v>
      </c>
      <c r="AF13" s="90" t="s">
        <v>362</v>
      </c>
      <c r="AG13" s="90" t="s">
        <v>173</v>
      </c>
      <c r="AI13" s="90" t="s">
        <v>176</v>
      </c>
    </row>
    <row r="14" spans="1:35">
      <c r="A14" s="1">
        <f>COUNTA($D$5:D14)</f>
        <v>10</v>
      </c>
      <c r="D14" s="25" t="str">
        <f t="shared" si="1"/>
        <v>ES220_ES230</v>
      </c>
      <c r="E14" s="103" t="s">
        <v>173</v>
      </c>
      <c r="F14" s="103" t="s">
        <v>176</v>
      </c>
      <c r="G14" s="1" t="s">
        <v>24</v>
      </c>
      <c r="H14" s="100">
        <f t="shared" si="5"/>
        <v>11.42</v>
      </c>
      <c r="I14" s="58">
        <v>14.836126999999999</v>
      </c>
      <c r="J14" s="12">
        <v>0</v>
      </c>
      <c r="K14" s="1">
        <v>0</v>
      </c>
      <c r="L14" s="1">
        <v>1</v>
      </c>
      <c r="M14" s="1">
        <f t="shared" si="2"/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T14" s="192" t="str">
        <f>VLOOKUP(E14,N!$B:$B,1,FALSE)</f>
        <v>ES220</v>
      </c>
      <c r="U14" s="192" t="str">
        <f>VLOOKUP(F14,N!$B:$B,1,FALSE)</f>
        <v>ES230</v>
      </c>
      <c r="V14" s="1">
        <f t="shared" si="3"/>
        <v>1</v>
      </c>
      <c r="W14" s="44">
        <f t="shared" si="6"/>
        <v>4</v>
      </c>
      <c r="X14" s="44">
        <f t="shared" si="4"/>
        <v>4</v>
      </c>
      <c r="Y14" s="1">
        <v>0</v>
      </c>
      <c r="Z14" s="1">
        <v>2487.5</v>
      </c>
      <c r="AA14">
        <v>900</v>
      </c>
      <c r="AB14" s="1">
        <v>100</v>
      </c>
      <c r="AC14" s="1"/>
      <c r="AD14" s="78">
        <v>27.3969999999998</v>
      </c>
      <c r="AE14" s="87">
        <f t="shared" si="7"/>
        <v>11.415416666666582</v>
      </c>
      <c r="AF14" s="90" t="s">
        <v>362</v>
      </c>
      <c r="AG14" s="90" t="s">
        <v>173</v>
      </c>
    </row>
    <row r="15" spans="1:35" ht="14.85" customHeight="1">
      <c r="A15" s="1">
        <f>COUNTA($D$5:D15)</f>
        <v>11</v>
      </c>
      <c r="D15" s="25" t="str">
        <f t="shared" si="1"/>
        <v>ES220_ES412</v>
      </c>
      <c r="E15" s="103" t="s">
        <v>173</v>
      </c>
      <c r="F15" s="103" t="s">
        <v>193</v>
      </c>
      <c r="G15" s="1" t="s">
        <v>24</v>
      </c>
      <c r="H15" s="100">
        <f t="shared" si="5"/>
        <v>11.42</v>
      </c>
      <c r="I15" s="58">
        <v>4.4645349999999997</v>
      </c>
      <c r="J15" s="12">
        <v>0</v>
      </c>
      <c r="K15" s="1">
        <v>0</v>
      </c>
      <c r="L15" s="1">
        <v>1</v>
      </c>
      <c r="M15" s="1">
        <f t="shared" si="2"/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T15" s="192" t="str">
        <f>VLOOKUP(E15,N!$B:$B,1,FALSE)</f>
        <v>ES220</v>
      </c>
      <c r="U15" s="192" t="str">
        <f>VLOOKUP(F15,N!$B:$B,1,FALSE)</f>
        <v>ES412</v>
      </c>
      <c r="V15" s="1">
        <f t="shared" si="3"/>
        <v>1</v>
      </c>
      <c r="W15" s="44">
        <f t="shared" si="6"/>
        <v>4</v>
      </c>
      <c r="X15" s="44">
        <f t="shared" si="4"/>
        <v>7</v>
      </c>
      <c r="Y15" s="80">
        <v>0</v>
      </c>
      <c r="Z15" s="80">
        <v>0</v>
      </c>
      <c r="AA15">
        <v>900</v>
      </c>
      <c r="AB15" s="1">
        <v>0</v>
      </c>
      <c r="AC15" s="1"/>
      <c r="AD15" s="78">
        <v>27.3969999999998</v>
      </c>
      <c r="AE15" s="87">
        <f t="shared" si="7"/>
        <v>11.415416666666582</v>
      </c>
      <c r="AF15" s="90" t="s">
        <v>362</v>
      </c>
      <c r="AG15" s="90" t="s">
        <v>173</v>
      </c>
    </row>
    <row r="16" spans="1:35" ht="14.85" customHeight="1">
      <c r="A16" s="1">
        <f>COUNTA($D$5:D16)</f>
        <v>12</v>
      </c>
      <c r="D16" s="25" t="str">
        <f t="shared" si="1"/>
        <v>ES220_FRI15</v>
      </c>
      <c r="E16" s="85" t="s">
        <v>173</v>
      </c>
      <c r="F16" s="85" t="s">
        <v>252</v>
      </c>
      <c r="G16" s="1" t="s">
        <v>24</v>
      </c>
      <c r="H16" s="84">
        <f>AE16</f>
        <v>8.4</v>
      </c>
      <c r="I16" s="58">
        <v>51.809354999999996</v>
      </c>
      <c r="J16" s="12">
        <v>0</v>
      </c>
      <c r="K16" s="44">
        <v>1</v>
      </c>
      <c r="L16" s="1">
        <v>1</v>
      </c>
      <c r="M16" s="1">
        <f t="shared" si="2"/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T16" s="192" t="str">
        <f>VLOOKUP(E16,N!$B:$B,1,FALSE)</f>
        <v>ES220</v>
      </c>
      <c r="U16" s="192" t="str">
        <f>VLOOKUP(F16,N!$B:$B,1,FALSE)</f>
        <v>FRI15</v>
      </c>
      <c r="V16" s="1">
        <f t="shared" si="3"/>
        <v>1</v>
      </c>
      <c r="W16" s="44">
        <f t="shared" si="6"/>
        <v>4</v>
      </c>
      <c r="X16" s="44">
        <f t="shared" si="4"/>
        <v>2</v>
      </c>
      <c r="Z16" s="84" t="s">
        <v>116</v>
      </c>
      <c r="AA16" s="84" t="s">
        <v>114</v>
      </c>
      <c r="AB16" s="84" t="s">
        <v>117</v>
      </c>
      <c r="AC16" s="84" t="s">
        <v>350</v>
      </c>
      <c r="AD16" s="84">
        <v>224.4</v>
      </c>
      <c r="AE16" s="98">
        <v>8.4</v>
      </c>
    </row>
    <row r="17" spans="1:33" ht="14.85" customHeight="1">
      <c r="A17" s="1">
        <f>COUNTA($D$5:D17)</f>
        <v>13</v>
      </c>
      <c r="D17" s="25" t="str">
        <f t="shared" si="1"/>
        <v>ES230_ES220</v>
      </c>
      <c r="E17" s="103" t="s">
        <v>176</v>
      </c>
      <c r="F17" s="103" t="s">
        <v>173</v>
      </c>
      <c r="G17" s="1" t="s">
        <v>24</v>
      </c>
      <c r="H17" s="105">
        <v>11.42</v>
      </c>
      <c r="I17" s="107">
        <v>21</v>
      </c>
      <c r="J17" s="89">
        <v>0</v>
      </c>
      <c r="K17" s="13">
        <v>0</v>
      </c>
      <c r="L17" s="1">
        <v>1</v>
      </c>
      <c r="M17" s="1">
        <f t="shared" si="2"/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8"/>
      <c r="T17" s="192" t="str">
        <f>VLOOKUP(E17,N!$B:$B,1,FALSE)</f>
        <v>ES230</v>
      </c>
      <c r="U17" s="192" t="str">
        <f>VLOOKUP(F17,N!$B:$B,1,FALSE)</f>
        <v>ES220</v>
      </c>
      <c r="V17" s="1">
        <f t="shared" si="3"/>
        <v>1</v>
      </c>
      <c r="W17" s="44">
        <f t="shared" si="6"/>
        <v>4</v>
      </c>
      <c r="X17" s="44">
        <f t="shared" si="4"/>
        <v>4</v>
      </c>
      <c r="Z17" s="84"/>
      <c r="AA17" s="84"/>
      <c r="AB17" s="84"/>
      <c r="AC17" s="84"/>
      <c r="AD17" s="88">
        <v>27.3969999999998</v>
      </c>
      <c r="AE17" s="106">
        <f t="shared" ref="AE17:AE48" si="8">AD17*10/24</f>
        <v>11.415416666666582</v>
      </c>
      <c r="AF17" s="101" t="s">
        <v>362</v>
      </c>
      <c r="AG17" s="101" t="s">
        <v>173</v>
      </c>
    </row>
    <row r="18" spans="1:33" ht="14.85" customHeight="1">
      <c r="A18" s="1">
        <f>COUNTA($D$5:D18)</f>
        <v>14</v>
      </c>
      <c r="D18" s="25" t="str">
        <f t="shared" si="1"/>
        <v>ES230_ES243</v>
      </c>
      <c r="E18" s="104" t="s">
        <v>176</v>
      </c>
      <c r="F18" s="104" t="s">
        <v>186</v>
      </c>
      <c r="G18" s="1" t="s">
        <v>24</v>
      </c>
      <c r="H18" s="100">
        <f t="shared" ref="H18:H67" si="9">ROUND(AE18,2)</f>
        <v>11.42</v>
      </c>
      <c r="I18" s="58">
        <v>87.053522999999998</v>
      </c>
      <c r="J18" s="12">
        <v>0</v>
      </c>
      <c r="K18" s="1">
        <v>0</v>
      </c>
      <c r="L18" s="1">
        <v>1</v>
      </c>
      <c r="M18" s="1">
        <f t="shared" si="2"/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T18" s="192" t="str">
        <f>VLOOKUP(E18,N!$B:$B,1,FALSE)</f>
        <v>ES230</v>
      </c>
      <c r="U18" s="192" t="str">
        <f>VLOOKUP(F18,N!$B:$B,1,FALSE)</f>
        <v>ES243</v>
      </c>
      <c r="V18" s="1">
        <f t="shared" si="3"/>
        <v>1</v>
      </c>
      <c r="W18" s="44">
        <f t="shared" si="6"/>
        <v>4</v>
      </c>
      <c r="X18" s="44">
        <f t="shared" si="4"/>
        <v>5</v>
      </c>
      <c r="Y18" s="1">
        <v>0</v>
      </c>
      <c r="Z18" s="1">
        <v>360</v>
      </c>
      <c r="AA18">
        <v>900</v>
      </c>
      <c r="AB18" s="1">
        <v>100</v>
      </c>
      <c r="AC18" s="1"/>
      <c r="AD18" s="78">
        <v>27.3969999999998</v>
      </c>
      <c r="AE18" s="87">
        <f t="shared" si="8"/>
        <v>11.415416666666582</v>
      </c>
    </row>
    <row r="19" spans="1:33" ht="14.85" customHeight="1">
      <c r="A19" s="1">
        <f>COUNTA($D$5:D19)</f>
        <v>15</v>
      </c>
      <c r="D19" s="25" t="str">
        <f t="shared" si="1"/>
        <v>ES230_ES417</v>
      </c>
      <c r="E19" s="104" t="s">
        <v>176</v>
      </c>
      <c r="F19" s="104" t="s">
        <v>202</v>
      </c>
      <c r="G19" s="1" t="s">
        <v>24</v>
      </c>
      <c r="H19" s="100">
        <f t="shared" si="9"/>
        <v>11.42</v>
      </c>
      <c r="I19" s="58">
        <v>112.86694</v>
      </c>
      <c r="J19" s="12">
        <v>0</v>
      </c>
      <c r="K19" s="1">
        <v>0</v>
      </c>
      <c r="L19" s="1">
        <v>1</v>
      </c>
      <c r="M19" s="1">
        <f t="shared" si="2"/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T19" s="192" t="str">
        <f>VLOOKUP(E19,N!$B:$B,1,FALSE)</f>
        <v>ES230</v>
      </c>
      <c r="U19" s="192" t="str">
        <f>VLOOKUP(F19,N!$B:$B,1,FALSE)</f>
        <v>ES417</v>
      </c>
      <c r="V19" s="1">
        <f t="shared" si="3"/>
        <v>1</v>
      </c>
      <c r="W19" s="44">
        <f t="shared" si="6"/>
        <v>4</v>
      </c>
      <c r="X19" s="44">
        <f t="shared" si="4"/>
        <v>3</v>
      </c>
      <c r="Y19" s="1">
        <v>0</v>
      </c>
      <c r="Z19" s="1">
        <v>240</v>
      </c>
      <c r="AA19">
        <v>900</v>
      </c>
      <c r="AB19" s="1">
        <v>100</v>
      </c>
      <c r="AC19" s="1"/>
      <c r="AD19" s="78">
        <v>27.3969999999998</v>
      </c>
      <c r="AE19" s="87">
        <f t="shared" si="8"/>
        <v>11.415416666666582</v>
      </c>
    </row>
    <row r="20" spans="1:33" ht="14.85" customHeight="1">
      <c r="A20" s="1">
        <f>COUNTA($D$5:D20)</f>
        <v>16</v>
      </c>
      <c r="D20" s="25" t="str">
        <f t="shared" si="1"/>
        <v>ES241_ES243</v>
      </c>
      <c r="E20" s="104" t="s">
        <v>181</v>
      </c>
      <c r="F20" s="104" t="s">
        <v>186</v>
      </c>
      <c r="G20" s="1" t="s">
        <v>24</v>
      </c>
      <c r="H20" s="100">
        <f t="shared" si="9"/>
        <v>11.42</v>
      </c>
      <c r="I20" s="108">
        <v>72</v>
      </c>
      <c r="J20" s="12">
        <v>0</v>
      </c>
      <c r="K20" s="1">
        <v>0</v>
      </c>
      <c r="L20" s="1">
        <v>1</v>
      </c>
      <c r="M20" s="1">
        <f t="shared" si="2"/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T20" s="192" t="str">
        <f>VLOOKUP(E20,N!$B:$B,1,FALSE)</f>
        <v>ES241</v>
      </c>
      <c r="U20" s="192" t="str">
        <f>VLOOKUP(F20,N!$B:$B,1,FALSE)</f>
        <v>ES243</v>
      </c>
      <c r="V20" s="1">
        <f t="shared" si="3"/>
        <v>1</v>
      </c>
      <c r="W20" s="44">
        <f t="shared" si="6"/>
        <v>3</v>
      </c>
      <c r="X20" s="44">
        <f t="shared" si="4"/>
        <v>5</v>
      </c>
      <c r="Y20" s="80">
        <v>0</v>
      </c>
      <c r="Z20" s="80">
        <v>0</v>
      </c>
      <c r="AA20">
        <v>900</v>
      </c>
      <c r="AB20" s="1">
        <v>0</v>
      </c>
      <c r="AC20" s="1"/>
      <c r="AD20" s="78">
        <v>27.3969999999998</v>
      </c>
      <c r="AE20" s="87">
        <f t="shared" si="8"/>
        <v>11.415416666666582</v>
      </c>
    </row>
    <row r="21" spans="1:33" ht="14.85" customHeight="1">
      <c r="A21" s="1">
        <f>COUNTA($D$5:D21)</f>
        <v>17</v>
      </c>
      <c r="D21" s="25" t="str">
        <f t="shared" si="1"/>
        <v>ES241_ES513</v>
      </c>
      <c r="E21" s="104" t="s">
        <v>181</v>
      </c>
      <c r="F21" s="104" t="s">
        <v>225</v>
      </c>
      <c r="G21" s="1" t="s">
        <v>24</v>
      </c>
      <c r="H21" s="100">
        <f t="shared" si="9"/>
        <v>11.42</v>
      </c>
      <c r="I21" s="58">
        <v>86.435854000000006</v>
      </c>
      <c r="J21" s="12">
        <v>0</v>
      </c>
      <c r="K21" s="1">
        <v>0</v>
      </c>
      <c r="L21" s="1">
        <v>1</v>
      </c>
      <c r="M21" s="1">
        <f t="shared" si="2"/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T21" s="192" t="str">
        <f>VLOOKUP(E21,N!$B:$B,1,FALSE)</f>
        <v>ES241</v>
      </c>
      <c r="U21" s="192" t="str">
        <f>VLOOKUP(F21,N!$B:$B,1,FALSE)</f>
        <v>ES513</v>
      </c>
      <c r="V21" s="1">
        <f t="shared" si="3"/>
        <v>1</v>
      </c>
      <c r="W21" s="44">
        <f t="shared" si="6"/>
        <v>3</v>
      </c>
      <c r="X21" s="44">
        <f t="shared" si="4"/>
        <v>2</v>
      </c>
      <c r="Y21" s="80">
        <v>0</v>
      </c>
      <c r="Z21" s="80">
        <v>0</v>
      </c>
      <c r="AA21">
        <v>900</v>
      </c>
      <c r="AB21" s="1">
        <v>0</v>
      </c>
      <c r="AC21" s="1"/>
      <c r="AD21" s="78">
        <v>27.3969999999998</v>
      </c>
      <c r="AE21" s="87">
        <f t="shared" si="8"/>
        <v>11.415416666666582</v>
      </c>
    </row>
    <row r="22" spans="1:33" ht="14.85" customHeight="1">
      <c r="A22" s="1">
        <f>COUNTA($D$5:D22)</f>
        <v>18</v>
      </c>
      <c r="D22" s="25" t="str">
        <f t="shared" si="1"/>
        <v>ES241_FRJ26</v>
      </c>
      <c r="E22" s="104" t="s">
        <v>181</v>
      </c>
      <c r="F22" s="104" t="s">
        <v>262</v>
      </c>
      <c r="G22" s="1" t="s">
        <v>24</v>
      </c>
      <c r="H22" s="100">
        <f t="shared" si="9"/>
        <v>11.42</v>
      </c>
      <c r="I22" s="58">
        <v>54.155698999999998</v>
      </c>
      <c r="J22" s="12">
        <v>0</v>
      </c>
      <c r="K22" s="1">
        <v>0</v>
      </c>
      <c r="L22" s="1">
        <v>1</v>
      </c>
      <c r="M22" s="1">
        <f t="shared" si="2"/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  <c r="T22" s="192" t="str">
        <f>VLOOKUP(E22,N!$B:$B,1,FALSE)</f>
        <v>ES241</v>
      </c>
      <c r="U22" s="192" t="str">
        <f>VLOOKUP(F22,N!$B:$B,1,FALSE)</f>
        <v>FRJ26</v>
      </c>
      <c r="V22" s="1">
        <f t="shared" si="3"/>
        <v>1</v>
      </c>
      <c r="W22" s="44">
        <f t="shared" si="6"/>
        <v>3</v>
      </c>
      <c r="X22" s="44">
        <f t="shared" si="4"/>
        <v>1</v>
      </c>
      <c r="Y22" s="80">
        <v>0</v>
      </c>
      <c r="Z22" s="80">
        <v>0</v>
      </c>
      <c r="AA22">
        <v>900</v>
      </c>
      <c r="AB22" s="1">
        <v>0</v>
      </c>
      <c r="AC22" s="1"/>
      <c r="AD22" s="78">
        <v>27.3969999999998</v>
      </c>
      <c r="AE22" s="87">
        <f t="shared" si="8"/>
        <v>11.415416666666582</v>
      </c>
    </row>
    <row r="23" spans="1:33" ht="14.85" customHeight="1">
      <c r="A23" s="1">
        <f>COUNTA($D$5:D23)</f>
        <v>19</v>
      </c>
      <c r="D23" s="25" t="str">
        <f t="shared" si="1"/>
        <v>ES242_ES243</v>
      </c>
      <c r="E23" s="104" t="s">
        <v>184</v>
      </c>
      <c r="F23" s="104" t="s">
        <v>186</v>
      </c>
      <c r="G23" s="1" t="s">
        <v>24</v>
      </c>
      <c r="H23" s="100">
        <f t="shared" si="9"/>
        <v>11.42</v>
      </c>
      <c r="I23" s="108">
        <v>30</v>
      </c>
      <c r="J23" s="12">
        <v>0</v>
      </c>
      <c r="K23" s="13">
        <v>1</v>
      </c>
      <c r="L23" s="1">
        <v>1</v>
      </c>
      <c r="M23" s="1">
        <f t="shared" si="2"/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T23" s="192" t="str">
        <f>VLOOKUP(E23,N!$B:$B,1,FALSE)</f>
        <v>ES242</v>
      </c>
      <c r="U23" s="192" t="str">
        <f>VLOOKUP(F23,N!$B:$B,1,FALSE)</f>
        <v>ES243</v>
      </c>
      <c r="V23" s="1">
        <f t="shared" si="3"/>
        <v>1</v>
      </c>
      <c r="W23" s="44">
        <f t="shared" si="6"/>
        <v>1</v>
      </c>
      <c r="X23" s="44">
        <f t="shared" si="4"/>
        <v>5</v>
      </c>
      <c r="Y23" s="1">
        <v>0</v>
      </c>
      <c r="Z23" s="1">
        <v>120</v>
      </c>
      <c r="AA23">
        <v>900</v>
      </c>
      <c r="AB23" s="1">
        <v>100</v>
      </c>
      <c r="AC23" s="1"/>
      <c r="AD23" s="78">
        <v>27.3969999999998</v>
      </c>
      <c r="AE23" s="87">
        <f t="shared" si="8"/>
        <v>11.415416666666582</v>
      </c>
    </row>
    <row r="24" spans="1:33" ht="14.85" customHeight="1">
      <c r="A24" s="1">
        <f>COUNTA($D$5:D24)</f>
        <v>20</v>
      </c>
      <c r="D24" s="25" t="str">
        <f t="shared" si="1"/>
        <v>ES243_ES424</v>
      </c>
      <c r="E24" s="104" t="s">
        <v>186</v>
      </c>
      <c r="F24" s="104" t="s">
        <v>215</v>
      </c>
      <c r="G24" s="1" t="s">
        <v>24</v>
      </c>
      <c r="H24" s="100">
        <f t="shared" si="9"/>
        <v>11.42</v>
      </c>
      <c r="I24" s="58">
        <v>113.006916</v>
      </c>
      <c r="J24" s="12">
        <v>0</v>
      </c>
      <c r="K24" s="1">
        <v>0</v>
      </c>
      <c r="L24" s="1">
        <v>1</v>
      </c>
      <c r="M24" s="1">
        <f t="shared" si="2"/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T24" s="192" t="str">
        <f>VLOOKUP(E24,N!$B:$B,1,FALSE)</f>
        <v>ES243</v>
      </c>
      <c r="U24" s="192" t="str">
        <f>VLOOKUP(F24,N!$B:$B,1,FALSE)</f>
        <v>ES424</v>
      </c>
      <c r="V24" s="1">
        <f t="shared" si="3"/>
        <v>1</v>
      </c>
      <c r="W24" s="44">
        <f t="shared" si="6"/>
        <v>5</v>
      </c>
      <c r="X24" s="44">
        <f t="shared" si="4"/>
        <v>4</v>
      </c>
      <c r="Y24" s="80">
        <v>0</v>
      </c>
      <c r="Z24" s="80">
        <v>0</v>
      </c>
      <c r="AA24">
        <v>900</v>
      </c>
      <c r="AB24" s="1">
        <v>0</v>
      </c>
      <c r="AC24" s="1"/>
      <c r="AD24" s="78">
        <v>27.3969999999998</v>
      </c>
      <c r="AE24" s="87">
        <f t="shared" si="8"/>
        <v>11.415416666666582</v>
      </c>
    </row>
    <row r="25" spans="1:33" ht="14.85" customHeight="1">
      <c r="A25" s="1">
        <f>COUNTA($D$5:D25)</f>
        <v>21</v>
      </c>
      <c r="D25" s="25" t="str">
        <f t="shared" si="1"/>
        <v>ES243_ES514</v>
      </c>
      <c r="E25" s="104" t="s">
        <v>186</v>
      </c>
      <c r="F25" s="104" t="s">
        <v>227</v>
      </c>
      <c r="G25" s="1" t="s">
        <v>24</v>
      </c>
      <c r="H25" s="100">
        <f t="shared" si="9"/>
        <v>11.42</v>
      </c>
      <c r="I25" s="58">
        <v>85.439335</v>
      </c>
      <c r="J25" s="12">
        <v>0</v>
      </c>
      <c r="K25" s="1">
        <v>0</v>
      </c>
      <c r="L25" s="1">
        <v>1</v>
      </c>
      <c r="M25" s="1">
        <f t="shared" si="2"/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T25" s="192" t="str">
        <f>VLOOKUP(E25,N!$B:$B,1,FALSE)</f>
        <v>ES243</v>
      </c>
      <c r="U25" s="192" t="str">
        <f>VLOOKUP(F25,N!$B:$B,1,FALSE)</f>
        <v>ES514</v>
      </c>
      <c r="V25" s="1">
        <f t="shared" si="3"/>
        <v>1</v>
      </c>
      <c r="W25" s="44">
        <f t="shared" si="6"/>
        <v>5</v>
      </c>
      <c r="X25" s="44">
        <f t="shared" si="4"/>
        <v>3</v>
      </c>
      <c r="Y25" s="1">
        <v>0</v>
      </c>
      <c r="Z25" s="1">
        <v>120</v>
      </c>
      <c r="AA25">
        <v>900</v>
      </c>
      <c r="AB25" s="1">
        <v>100</v>
      </c>
      <c r="AC25" s="1"/>
      <c r="AD25" s="78">
        <v>27.3969999999998</v>
      </c>
      <c r="AE25" s="87">
        <f t="shared" si="8"/>
        <v>11.415416666666582</v>
      </c>
    </row>
    <row r="26" spans="1:33" ht="14.85" customHeight="1">
      <c r="A26" s="1">
        <f>COUNTA($D$5:D26)</f>
        <v>22</v>
      </c>
      <c r="D26" s="25" t="str">
        <f t="shared" si="1"/>
        <v>ES300_ES416</v>
      </c>
      <c r="E26" s="104" t="s">
        <v>188</v>
      </c>
      <c r="F26" s="104" t="s">
        <v>200</v>
      </c>
      <c r="G26" s="1" t="s">
        <v>24</v>
      </c>
      <c r="H26" s="100">
        <f t="shared" si="9"/>
        <v>11.42</v>
      </c>
      <c r="I26" s="58">
        <v>68.112924000000007</v>
      </c>
      <c r="J26" s="12">
        <v>0</v>
      </c>
      <c r="K26" s="1">
        <v>0</v>
      </c>
      <c r="L26" s="1">
        <v>1</v>
      </c>
      <c r="M26" s="1">
        <f t="shared" si="2"/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T26" s="192" t="str">
        <f>VLOOKUP(E26,N!$B:$B,1,FALSE)</f>
        <v>ES300</v>
      </c>
      <c r="U26" s="192" t="str">
        <f>VLOOKUP(F26,N!$B:$B,1,FALSE)</f>
        <v>ES416</v>
      </c>
      <c r="V26" s="1">
        <f t="shared" si="3"/>
        <v>1</v>
      </c>
      <c r="W26" s="44">
        <f t="shared" si="6"/>
        <v>4</v>
      </c>
      <c r="X26" s="44">
        <f t="shared" si="4"/>
        <v>3</v>
      </c>
      <c r="Y26" s="1">
        <v>0</v>
      </c>
      <c r="Z26" s="1">
        <v>265.5</v>
      </c>
      <c r="AA26">
        <v>660.4</v>
      </c>
      <c r="AB26" s="1">
        <v>100</v>
      </c>
      <c r="AC26" s="1"/>
      <c r="AD26" s="78">
        <v>27.3969999999998</v>
      </c>
      <c r="AE26" s="87">
        <f t="shared" si="8"/>
        <v>11.415416666666582</v>
      </c>
    </row>
    <row r="27" spans="1:33" ht="14.85" customHeight="1">
      <c r="A27" s="1">
        <f>COUNTA($D$5:D27)</f>
        <v>23</v>
      </c>
      <c r="D27" s="25" t="str">
        <f t="shared" si="1"/>
        <v>ES300_ES423</v>
      </c>
      <c r="E27" s="104" t="s">
        <v>188</v>
      </c>
      <c r="F27" s="104" t="s">
        <v>213</v>
      </c>
      <c r="G27" s="1" t="s">
        <v>24</v>
      </c>
      <c r="H27" s="100">
        <f t="shared" si="9"/>
        <v>11.42</v>
      </c>
      <c r="I27" s="58">
        <v>50.811681</v>
      </c>
      <c r="J27" s="12">
        <v>0</v>
      </c>
      <c r="K27" s="1">
        <v>0</v>
      </c>
      <c r="L27" s="1">
        <v>1</v>
      </c>
      <c r="M27" s="1">
        <f t="shared" si="2"/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T27" s="192" t="str">
        <f>VLOOKUP(E27,N!$B:$B,1,FALSE)</f>
        <v>ES300</v>
      </c>
      <c r="U27" s="192" t="str">
        <f>VLOOKUP(F27,N!$B:$B,1,FALSE)</f>
        <v>ES423</v>
      </c>
      <c r="V27" s="1">
        <f t="shared" si="3"/>
        <v>1</v>
      </c>
      <c r="W27" s="44">
        <f t="shared" si="6"/>
        <v>4</v>
      </c>
      <c r="X27" s="44">
        <f t="shared" si="4"/>
        <v>3</v>
      </c>
      <c r="Y27" s="1">
        <v>0</v>
      </c>
      <c r="Z27" s="1">
        <v>59</v>
      </c>
      <c r="AA27">
        <v>900</v>
      </c>
      <c r="AB27" s="1">
        <v>100</v>
      </c>
      <c r="AC27" s="1"/>
      <c r="AD27" s="78">
        <v>27.3969999999998</v>
      </c>
      <c r="AE27" s="87">
        <f t="shared" si="8"/>
        <v>11.415416666666582</v>
      </c>
    </row>
    <row r="28" spans="1:33" ht="14.85" customHeight="1">
      <c r="A28" s="1">
        <f>COUNTA($D$5:D28)</f>
        <v>24</v>
      </c>
      <c r="D28" s="25" t="str">
        <f t="shared" si="1"/>
        <v>ES300_ES424</v>
      </c>
      <c r="E28" s="104" t="s">
        <v>188</v>
      </c>
      <c r="F28" s="104" t="s">
        <v>215</v>
      </c>
      <c r="G28" s="1" t="s">
        <v>24</v>
      </c>
      <c r="H28" s="100">
        <f t="shared" si="9"/>
        <v>11.42</v>
      </c>
      <c r="I28" s="58">
        <v>70.563102999999998</v>
      </c>
      <c r="J28" s="12">
        <v>0</v>
      </c>
      <c r="K28" s="1">
        <v>0</v>
      </c>
      <c r="L28" s="1">
        <v>1</v>
      </c>
      <c r="M28" s="1">
        <f t="shared" si="2"/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T28" s="192" t="str">
        <f>VLOOKUP(E28,N!$B:$B,1,FALSE)</f>
        <v>ES300</v>
      </c>
      <c r="U28" s="192" t="str">
        <f>VLOOKUP(F28,N!$B:$B,1,FALSE)</f>
        <v>ES424</v>
      </c>
      <c r="V28" s="1">
        <f t="shared" si="3"/>
        <v>1</v>
      </c>
      <c r="W28" s="44">
        <f t="shared" si="6"/>
        <v>4</v>
      </c>
      <c r="X28" s="44">
        <f t="shared" si="4"/>
        <v>4</v>
      </c>
      <c r="Y28" s="1">
        <v>0</v>
      </c>
      <c r="Z28" s="1">
        <v>660</v>
      </c>
      <c r="AA28">
        <v>660.4</v>
      </c>
      <c r="AB28" s="1">
        <v>100</v>
      </c>
      <c r="AC28" s="1"/>
      <c r="AD28" s="78">
        <v>27.3969999999998</v>
      </c>
      <c r="AE28" s="87">
        <f t="shared" si="8"/>
        <v>11.415416666666582</v>
      </c>
    </row>
    <row r="29" spans="1:33" ht="14.85" customHeight="1">
      <c r="A29" s="1">
        <f>COUNTA($D$5:D29)</f>
        <v>25</v>
      </c>
      <c r="D29" s="25" t="str">
        <f t="shared" si="1"/>
        <v>ES300_ES425</v>
      </c>
      <c r="E29" s="104" t="s">
        <v>188</v>
      </c>
      <c r="F29" s="104" t="s">
        <v>217</v>
      </c>
      <c r="G29" s="1" t="s">
        <v>24</v>
      </c>
      <c r="H29" s="100">
        <f t="shared" si="9"/>
        <v>11.42</v>
      </c>
      <c r="I29" s="58">
        <v>18.326274999999999</v>
      </c>
      <c r="J29" s="12">
        <v>0</v>
      </c>
      <c r="K29" s="13">
        <v>0</v>
      </c>
      <c r="L29" s="1">
        <v>1</v>
      </c>
      <c r="M29" s="1">
        <f t="shared" si="2"/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T29" s="192" t="str">
        <f>VLOOKUP(E29,N!$B:$B,1,FALSE)</f>
        <v>ES300</v>
      </c>
      <c r="U29" s="192" t="str">
        <f>VLOOKUP(F29,N!$B:$B,1,FALSE)</f>
        <v>ES425</v>
      </c>
      <c r="V29" s="1">
        <f t="shared" si="3"/>
        <v>1</v>
      </c>
      <c r="W29" s="44">
        <f t="shared" si="6"/>
        <v>4</v>
      </c>
      <c r="X29" s="44">
        <f t="shared" si="4"/>
        <v>2</v>
      </c>
      <c r="Y29" s="80">
        <v>59</v>
      </c>
      <c r="Z29" s="1">
        <v>394.5</v>
      </c>
      <c r="AA29">
        <v>900</v>
      </c>
      <c r="AB29" s="12">
        <v>86.990077177508198</v>
      </c>
      <c r="AC29" s="1"/>
      <c r="AD29" s="78">
        <v>27.3969999999998</v>
      </c>
      <c r="AE29" s="87">
        <f t="shared" si="8"/>
        <v>11.415416666666582</v>
      </c>
    </row>
    <row r="30" spans="1:33" ht="14.85" customHeight="1">
      <c r="A30" s="1">
        <f>COUNTA($D$5:D30)</f>
        <v>26</v>
      </c>
      <c r="D30" s="25" t="str">
        <f t="shared" si="1"/>
        <v>ES412_ES130</v>
      </c>
      <c r="E30" s="104" t="s">
        <v>193</v>
      </c>
      <c r="F30" s="104" t="s">
        <v>170</v>
      </c>
      <c r="G30" s="1" t="s">
        <v>24</v>
      </c>
      <c r="H30" s="100">
        <f t="shared" si="9"/>
        <v>11.42</v>
      </c>
      <c r="I30" s="58">
        <v>99.425945999999996</v>
      </c>
      <c r="J30" s="12">
        <v>0</v>
      </c>
      <c r="K30" s="1">
        <v>0</v>
      </c>
      <c r="L30" s="1">
        <v>1</v>
      </c>
      <c r="M30" s="1">
        <f t="shared" si="2"/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T30" s="192" t="str">
        <f>VLOOKUP(E30,N!$B:$B,1,FALSE)</f>
        <v>ES412</v>
      </c>
      <c r="U30" s="192" t="str">
        <f>VLOOKUP(F30,N!$B:$B,1,FALSE)</f>
        <v>ES130</v>
      </c>
      <c r="V30" s="1">
        <f t="shared" si="3"/>
        <v>1</v>
      </c>
      <c r="W30" s="44">
        <f t="shared" si="6"/>
        <v>7</v>
      </c>
      <c r="X30" s="44">
        <f t="shared" si="4"/>
        <v>2</v>
      </c>
      <c r="Y30" s="1">
        <v>0</v>
      </c>
      <c r="Z30" s="1">
        <v>120</v>
      </c>
      <c r="AA30">
        <v>900</v>
      </c>
      <c r="AB30" s="1">
        <v>100</v>
      </c>
      <c r="AC30" s="1"/>
      <c r="AD30" s="78">
        <v>27.3969999999998</v>
      </c>
      <c r="AE30" s="87">
        <f t="shared" si="8"/>
        <v>11.415416666666582</v>
      </c>
    </row>
    <row r="31" spans="1:33" ht="14.85" customHeight="1">
      <c r="A31" s="1">
        <f>COUNTA($D$5:D31)</f>
        <v>27</v>
      </c>
      <c r="D31" s="25" t="str">
        <f t="shared" si="1"/>
        <v>ES412_ES230</v>
      </c>
      <c r="E31" s="104" t="s">
        <v>193</v>
      </c>
      <c r="F31" s="104" t="s">
        <v>176</v>
      </c>
      <c r="G31" s="1" t="s">
        <v>24</v>
      </c>
      <c r="H31" s="100">
        <f t="shared" si="9"/>
        <v>11.42</v>
      </c>
      <c r="I31" s="58">
        <v>37.367652</v>
      </c>
      <c r="J31" s="12">
        <v>0</v>
      </c>
      <c r="K31" s="1">
        <v>0</v>
      </c>
      <c r="L31" s="1">
        <v>1</v>
      </c>
      <c r="M31" s="1">
        <f t="shared" si="2"/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T31" s="192" t="str">
        <f>VLOOKUP(E31,N!$B:$B,1,FALSE)</f>
        <v>ES412</v>
      </c>
      <c r="U31" s="192" t="str">
        <f>VLOOKUP(F31,N!$B:$B,1,FALSE)</f>
        <v>ES230</v>
      </c>
      <c r="V31" s="1">
        <f t="shared" si="3"/>
        <v>1</v>
      </c>
      <c r="W31" s="44">
        <f t="shared" si="6"/>
        <v>7</v>
      </c>
      <c r="X31" s="44">
        <f t="shared" si="4"/>
        <v>4</v>
      </c>
      <c r="Y31" s="1">
        <v>0</v>
      </c>
      <c r="Z31" s="1">
        <v>385.5</v>
      </c>
      <c r="AA31">
        <v>900</v>
      </c>
      <c r="AB31" s="1">
        <v>100</v>
      </c>
      <c r="AC31" s="1"/>
      <c r="AD31" s="78">
        <v>27.3969999999998</v>
      </c>
      <c r="AE31" s="87">
        <f t="shared" si="8"/>
        <v>11.415416666666582</v>
      </c>
    </row>
    <row r="32" spans="1:33" ht="14.85" customHeight="1">
      <c r="A32" s="1">
        <f>COUNTA($D$5:D32)</f>
        <v>28</v>
      </c>
      <c r="D32" s="25" t="str">
        <f t="shared" si="1"/>
        <v>ES412_ES414</v>
      </c>
      <c r="E32" s="104" t="s">
        <v>193</v>
      </c>
      <c r="F32" s="104" t="s">
        <v>196</v>
      </c>
      <c r="G32" s="1" t="s">
        <v>24</v>
      </c>
      <c r="H32" s="100">
        <f t="shared" si="9"/>
        <v>11.42</v>
      </c>
      <c r="I32" s="58">
        <v>30.189751000000001</v>
      </c>
      <c r="J32" s="12">
        <v>0</v>
      </c>
      <c r="K32" s="1">
        <v>0</v>
      </c>
      <c r="L32" s="1">
        <v>1</v>
      </c>
      <c r="M32" s="1">
        <f t="shared" si="2"/>
        <v>1</v>
      </c>
      <c r="N32" s="22">
        <v>1</v>
      </c>
      <c r="O32" s="22">
        <v>1</v>
      </c>
      <c r="P32" s="22">
        <v>1</v>
      </c>
      <c r="Q32" s="22">
        <v>1</v>
      </c>
      <c r="R32" s="22">
        <v>1</v>
      </c>
      <c r="T32" s="192" t="str">
        <f>VLOOKUP(E32,N!$B:$B,1,FALSE)</f>
        <v>ES412</v>
      </c>
      <c r="U32" s="192" t="str">
        <f>VLOOKUP(F32,N!$B:$B,1,FALSE)</f>
        <v>ES414</v>
      </c>
      <c r="V32" s="1">
        <f t="shared" si="3"/>
        <v>1</v>
      </c>
      <c r="W32" s="44">
        <f t="shared" si="6"/>
        <v>7</v>
      </c>
      <c r="X32" s="44">
        <f t="shared" si="4"/>
        <v>2</v>
      </c>
      <c r="Y32" s="80">
        <v>0</v>
      </c>
      <c r="Z32" s="80">
        <v>0</v>
      </c>
      <c r="AA32">
        <v>900</v>
      </c>
      <c r="AB32" s="1">
        <v>0</v>
      </c>
      <c r="AC32" s="1"/>
      <c r="AD32" s="78">
        <v>27.3969999999998</v>
      </c>
      <c r="AE32" s="87">
        <f t="shared" si="8"/>
        <v>11.415416666666582</v>
      </c>
    </row>
    <row r="33" spans="1:31" ht="14.85" customHeight="1">
      <c r="A33" s="1">
        <f>COUNTA($D$5:D33)</f>
        <v>29</v>
      </c>
      <c r="D33" s="25" t="str">
        <f t="shared" si="1"/>
        <v>ES413_ES419</v>
      </c>
      <c r="E33" s="104" t="s">
        <v>195</v>
      </c>
      <c r="F33" s="104" t="s">
        <v>206</v>
      </c>
      <c r="G33" s="1" t="s">
        <v>24</v>
      </c>
      <c r="H33" s="100">
        <f t="shared" si="9"/>
        <v>11.42</v>
      </c>
      <c r="I33" s="58">
        <v>43.925573999999997</v>
      </c>
      <c r="J33" s="12">
        <v>0</v>
      </c>
      <c r="K33" s="1">
        <v>0</v>
      </c>
      <c r="L33" s="1">
        <v>1</v>
      </c>
      <c r="M33" s="1">
        <f t="shared" si="2"/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T33" s="192" t="str">
        <f>VLOOKUP(E33,N!$B:$B,1,FALSE)</f>
        <v>ES413</v>
      </c>
      <c r="U33" s="192" t="str">
        <f>VLOOKUP(F33,N!$B:$B,1,FALSE)</f>
        <v>ES419</v>
      </c>
      <c r="V33" s="1">
        <f t="shared" si="3"/>
        <v>1</v>
      </c>
      <c r="W33" s="44">
        <f t="shared" si="6"/>
        <v>2</v>
      </c>
      <c r="X33" s="44">
        <f t="shared" si="4"/>
        <v>3</v>
      </c>
      <c r="Y33" s="80">
        <v>0</v>
      </c>
      <c r="Z33" s="80">
        <v>0</v>
      </c>
      <c r="AA33">
        <v>900</v>
      </c>
      <c r="AB33" s="1">
        <v>0</v>
      </c>
      <c r="AC33" s="1"/>
      <c r="AD33" s="78">
        <v>27.3969999999998</v>
      </c>
      <c r="AE33" s="87">
        <f t="shared" si="8"/>
        <v>11.415416666666582</v>
      </c>
    </row>
    <row r="34" spans="1:31" ht="14.85" customHeight="1">
      <c r="A34" s="1">
        <f>COUNTA($D$5:D34)</f>
        <v>30</v>
      </c>
      <c r="D34" s="25" t="str">
        <f t="shared" si="1"/>
        <v>ES414_ES418</v>
      </c>
      <c r="E34" s="104" t="s">
        <v>196</v>
      </c>
      <c r="F34" s="104" t="s">
        <v>204</v>
      </c>
      <c r="G34" s="1" t="s">
        <v>24</v>
      </c>
      <c r="H34" s="100">
        <f t="shared" si="9"/>
        <v>11.42</v>
      </c>
      <c r="I34" s="58">
        <v>82.882373000000001</v>
      </c>
      <c r="J34" s="12">
        <v>0</v>
      </c>
      <c r="K34" s="1">
        <v>0</v>
      </c>
      <c r="L34" s="1">
        <v>1</v>
      </c>
      <c r="M34" s="1">
        <f t="shared" si="2"/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T34" s="192" t="str">
        <f>VLOOKUP(E34,N!$B:$B,1,FALSE)</f>
        <v>ES414</v>
      </c>
      <c r="U34" s="192" t="str">
        <f>VLOOKUP(F34,N!$B:$B,1,FALSE)</f>
        <v>ES418</v>
      </c>
      <c r="V34" s="1">
        <f t="shared" si="3"/>
        <v>1</v>
      </c>
      <c r="W34" s="44">
        <f t="shared" si="6"/>
        <v>2</v>
      </c>
      <c r="X34" s="44">
        <f t="shared" si="4"/>
        <v>3</v>
      </c>
      <c r="Y34" s="80">
        <v>0</v>
      </c>
      <c r="Z34" s="80">
        <v>0</v>
      </c>
      <c r="AA34">
        <v>900</v>
      </c>
      <c r="AB34" s="1">
        <v>0</v>
      </c>
      <c r="AC34" s="1"/>
      <c r="AD34" s="78">
        <v>27.3969999999998</v>
      </c>
      <c r="AE34" s="87">
        <f t="shared" si="8"/>
        <v>11.415416666666582</v>
      </c>
    </row>
    <row r="35" spans="1:31" ht="14.85" customHeight="1">
      <c r="A35" s="1">
        <f>COUNTA($D$5:D35)</f>
        <v>31</v>
      </c>
      <c r="D35" s="25" t="str">
        <f t="shared" si="1"/>
        <v>ES415_ES432</v>
      </c>
      <c r="E35" s="104" t="s">
        <v>198</v>
      </c>
      <c r="F35" s="104" t="s">
        <v>222</v>
      </c>
      <c r="G35" s="1" t="s">
        <v>24</v>
      </c>
      <c r="H35" s="100">
        <f t="shared" si="9"/>
        <v>11.42</v>
      </c>
      <c r="I35" s="58">
        <v>101.351455</v>
      </c>
      <c r="J35" s="12">
        <v>0</v>
      </c>
      <c r="K35" s="1">
        <v>0</v>
      </c>
      <c r="L35" s="1">
        <v>1</v>
      </c>
      <c r="M35" s="1">
        <f t="shared" si="2"/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T35" s="192" t="str">
        <f>VLOOKUP(E35,N!$B:$B,1,FALSE)</f>
        <v>ES415</v>
      </c>
      <c r="U35" s="192" t="str">
        <f>VLOOKUP(F35,N!$B:$B,1,FALSE)</f>
        <v>ES432</v>
      </c>
      <c r="V35" s="1">
        <f t="shared" si="3"/>
        <v>1</v>
      </c>
      <c r="W35" s="44">
        <f t="shared" si="6"/>
        <v>2</v>
      </c>
      <c r="X35" s="44">
        <f t="shared" si="4"/>
        <v>2</v>
      </c>
      <c r="Y35" s="80">
        <v>0</v>
      </c>
      <c r="Z35" s="80">
        <v>0</v>
      </c>
      <c r="AA35">
        <v>900</v>
      </c>
      <c r="AB35" s="1">
        <v>0</v>
      </c>
      <c r="AC35" s="1"/>
      <c r="AD35" s="78">
        <v>27.3969999999998</v>
      </c>
      <c r="AE35" s="87">
        <f t="shared" si="8"/>
        <v>11.415416666666582</v>
      </c>
    </row>
    <row r="36" spans="1:31" ht="14.85" customHeight="1">
      <c r="A36" s="1">
        <f>COUNTA($D$5:D36)</f>
        <v>32</v>
      </c>
      <c r="D36" s="25" t="str">
        <f t="shared" ref="D36:D69" si="10">E36&amp;"_"&amp;F36</f>
        <v>ES416_ES411</v>
      </c>
      <c r="E36" s="104" t="s">
        <v>200</v>
      </c>
      <c r="F36" s="104" t="s">
        <v>191</v>
      </c>
      <c r="G36" s="1" t="s">
        <v>24</v>
      </c>
      <c r="H36" s="100">
        <f t="shared" si="9"/>
        <v>11.42</v>
      </c>
      <c r="I36" s="58">
        <v>112.930741</v>
      </c>
      <c r="J36" s="12">
        <v>0</v>
      </c>
      <c r="K36" s="1">
        <v>0</v>
      </c>
      <c r="L36" s="1">
        <v>1</v>
      </c>
      <c r="M36" s="1">
        <f t="shared" si="2"/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T36" s="192" t="str">
        <f>VLOOKUP(E36,N!$B:$B,1,FALSE)</f>
        <v>ES416</v>
      </c>
      <c r="U36" s="192" t="str">
        <f>VLOOKUP(F36,N!$B:$B,1,FALSE)</f>
        <v>ES411</v>
      </c>
      <c r="V36" s="1">
        <f t="shared" si="3"/>
        <v>1</v>
      </c>
      <c r="W36" s="44">
        <f t="shared" si="6"/>
        <v>3</v>
      </c>
      <c r="X36" s="44">
        <f t="shared" si="4"/>
        <v>1</v>
      </c>
      <c r="Y36" s="80">
        <v>0</v>
      </c>
      <c r="Z36" s="80">
        <v>0</v>
      </c>
      <c r="AA36">
        <v>900</v>
      </c>
      <c r="AB36" s="1">
        <v>0</v>
      </c>
      <c r="AC36" s="1"/>
      <c r="AD36" s="78">
        <v>27.3969999999998</v>
      </c>
      <c r="AE36" s="87">
        <f t="shared" si="8"/>
        <v>11.415416666666582</v>
      </c>
    </row>
    <row r="37" spans="1:31" ht="14.85" customHeight="1">
      <c r="A37" s="1">
        <f>COUNTA($D$5:D37)</f>
        <v>33</v>
      </c>
      <c r="D37" s="25" t="str">
        <f t="shared" si="10"/>
        <v>ES416_ES412</v>
      </c>
      <c r="E37" s="104" t="s">
        <v>200</v>
      </c>
      <c r="F37" s="104" t="s">
        <v>193</v>
      </c>
      <c r="G37" s="1" t="s">
        <v>24</v>
      </c>
      <c r="H37" s="100">
        <f t="shared" si="9"/>
        <v>11.42</v>
      </c>
      <c r="I37" s="58">
        <v>47.893559000000003</v>
      </c>
      <c r="J37" s="12">
        <v>0</v>
      </c>
      <c r="K37" s="1">
        <v>0</v>
      </c>
      <c r="L37" s="1">
        <v>1</v>
      </c>
      <c r="M37" s="1">
        <f t="shared" ref="M37:M68" si="11">COUNTIF(D:D,F37&amp;"_"&amp;E37)</f>
        <v>1</v>
      </c>
      <c r="N37" s="22">
        <v>1</v>
      </c>
      <c r="O37" s="22">
        <v>1</v>
      </c>
      <c r="P37" s="22">
        <v>1</v>
      </c>
      <c r="Q37" s="22">
        <v>1</v>
      </c>
      <c r="R37" s="22">
        <v>1</v>
      </c>
      <c r="T37" s="192" t="str">
        <f>VLOOKUP(E37,N!$B:$B,1,FALSE)</f>
        <v>ES416</v>
      </c>
      <c r="U37" s="192" t="str">
        <f>VLOOKUP(F37,N!$B:$B,1,FALSE)</f>
        <v>ES412</v>
      </c>
      <c r="V37" s="1">
        <f t="shared" ref="V37:V68" si="12">COUNTIF(D:D,D37)</f>
        <v>1</v>
      </c>
      <c r="W37" s="44">
        <f t="shared" si="6"/>
        <v>3</v>
      </c>
      <c r="X37" s="44">
        <f t="shared" ref="X37:X68" si="13">COUNTIF(E:E,F37)</f>
        <v>7</v>
      </c>
      <c r="Y37" s="1">
        <v>0</v>
      </c>
      <c r="Z37" s="1">
        <v>265.5</v>
      </c>
      <c r="AA37">
        <v>660.4</v>
      </c>
      <c r="AB37" s="1">
        <v>100</v>
      </c>
      <c r="AC37" s="1"/>
      <c r="AD37" s="78">
        <v>27.3969999999998</v>
      </c>
      <c r="AE37" s="87">
        <f t="shared" si="8"/>
        <v>11.415416666666582</v>
      </c>
    </row>
    <row r="38" spans="1:31" ht="14.85" customHeight="1">
      <c r="A38" s="1">
        <f>COUNTA($D$5:D38)</f>
        <v>34</v>
      </c>
      <c r="D38" s="25" t="str">
        <f t="shared" si="10"/>
        <v>ES417_ES412</v>
      </c>
      <c r="E38" s="104" t="s">
        <v>202</v>
      </c>
      <c r="F38" s="104" t="s">
        <v>193</v>
      </c>
      <c r="G38" s="1" t="s">
        <v>24</v>
      </c>
      <c r="H38" s="100">
        <f t="shared" si="9"/>
        <v>11.42</v>
      </c>
      <c r="I38" s="58">
        <v>118.008765</v>
      </c>
      <c r="J38" s="12">
        <v>0</v>
      </c>
      <c r="K38" s="1">
        <v>0</v>
      </c>
      <c r="L38" s="1">
        <v>1</v>
      </c>
      <c r="M38" s="1">
        <f t="shared" si="11"/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T38" s="192" t="str">
        <f>VLOOKUP(E38,N!$B:$B,1,FALSE)</f>
        <v>ES417</v>
      </c>
      <c r="U38" s="192" t="str">
        <f>VLOOKUP(F38,N!$B:$B,1,FALSE)</f>
        <v>ES412</v>
      </c>
      <c r="V38" s="1">
        <f t="shared" si="12"/>
        <v>1</v>
      </c>
      <c r="W38" s="44">
        <f t="shared" ref="W38:W69" si="14">COUNTIF(F:F,E38)</f>
        <v>3</v>
      </c>
      <c r="X38" s="44">
        <f t="shared" si="13"/>
        <v>7</v>
      </c>
      <c r="Y38" s="80">
        <v>0</v>
      </c>
      <c r="Z38" s="80">
        <v>0</v>
      </c>
      <c r="AA38">
        <v>900</v>
      </c>
      <c r="AB38" s="1">
        <v>0</v>
      </c>
      <c r="AC38" s="1"/>
      <c r="AD38" s="78">
        <v>27.3969999999998</v>
      </c>
      <c r="AE38" s="87">
        <f t="shared" si="8"/>
        <v>11.415416666666582</v>
      </c>
    </row>
    <row r="39" spans="1:31" ht="14.85" customHeight="1">
      <c r="A39" s="1">
        <f>COUNTA($D$5:D39)</f>
        <v>35</v>
      </c>
      <c r="D39" s="25" t="str">
        <f t="shared" si="10"/>
        <v>ES417_ES424</v>
      </c>
      <c r="E39" s="104" t="s">
        <v>202</v>
      </c>
      <c r="F39" s="104" t="s">
        <v>215</v>
      </c>
      <c r="G39" s="1" t="s">
        <v>24</v>
      </c>
      <c r="H39" s="100">
        <f t="shared" si="9"/>
        <v>11.42</v>
      </c>
      <c r="I39" s="58">
        <v>94.772943999999995</v>
      </c>
      <c r="J39" s="12">
        <v>0</v>
      </c>
      <c r="K39" s="1">
        <v>0</v>
      </c>
      <c r="L39" s="1">
        <v>1</v>
      </c>
      <c r="M39" s="1">
        <f t="shared" si="11"/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T39" s="192" t="str">
        <f>VLOOKUP(E39,N!$B:$B,1,FALSE)</f>
        <v>ES417</v>
      </c>
      <c r="U39" s="192" t="str">
        <f>VLOOKUP(F39,N!$B:$B,1,FALSE)</f>
        <v>ES424</v>
      </c>
      <c r="V39" s="1">
        <f t="shared" si="12"/>
        <v>1</v>
      </c>
      <c r="W39" s="44">
        <f t="shared" si="14"/>
        <v>3</v>
      </c>
      <c r="X39" s="44">
        <f t="shared" si="13"/>
        <v>4</v>
      </c>
      <c r="Y39" s="1">
        <v>0</v>
      </c>
      <c r="Z39" s="1">
        <v>240</v>
      </c>
      <c r="AA39">
        <v>900</v>
      </c>
      <c r="AB39" s="1">
        <v>100</v>
      </c>
      <c r="AC39" s="1"/>
      <c r="AD39" s="78">
        <v>27.3969999999998</v>
      </c>
      <c r="AE39" s="87">
        <f t="shared" si="8"/>
        <v>11.415416666666582</v>
      </c>
    </row>
    <row r="40" spans="1:31" ht="14.85" customHeight="1">
      <c r="A40" s="1">
        <f>COUNTA($D$5:D40)</f>
        <v>36</v>
      </c>
      <c r="D40" s="25" t="str">
        <f t="shared" si="10"/>
        <v>ES418_ES412</v>
      </c>
      <c r="E40" s="104" t="s">
        <v>204</v>
      </c>
      <c r="F40" s="104" t="s">
        <v>193</v>
      </c>
      <c r="G40" s="1" t="s">
        <v>24</v>
      </c>
      <c r="H40" s="100">
        <f t="shared" si="9"/>
        <v>11.42</v>
      </c>
      <c r="I40" s="58">
        <v>89.993932000000001</v>
      </c>
      <c r="J40" s="12">
        <v>0</v>
      </c>
      <c r="K40" s="1">
        <v>0</v>
      </c>
      <c r="L40" s="1">
        <v>1</v>
      </c>
      <c r="M40" s="1">
        <f t="shared" si="11"/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T40" s="192" t="str">
        <f>VLOOKUP(E40,N!$B:$B,1,FALSE)</f>
        <v>ES418</v>
      </c>
      <c r="U40" s="192" t="str">
        <f>VLOOKUP(F40,N!$B:$B,1,FALSE)</f>
        <v>ES412</v>
      </c>
      <c r="V40" s="1">
        <f t="shared" si="12"/>
        <v>1</v>
      </c>
      <c r="W40" s="44">
        <f t="shared" si="14"/>
        <v>3</v>
      </c>
      <c r="X40" s="44">
        <f t="shared" si="13"/>
        <v>7</v>
      </c>
      <c r="Y40" s="80">
        <v>0</v>
      </c>
      <c r="Z40" s="80">
        <v>0</v>
      </c>
      <c r="AA40">
        <v>900</v>
      </c>
      <c r="AB40" s="1">
        <v>0</v>
      </c>
      <c r="AC40" s="1"/>
      <c r="AD40" s="78">
        <v>27.3969999999998</v>
      </c>
      <c r="AE40" s="87">
        <f t="shared" si="8"/>
        <v>11.415416666666582</v>
      </c>
    </row>
    <row r="41" spans="1:31" ht="14.85" customHeight="1">
      <c r="A41" s="1">
        <f>COUNTA($D$5:D41)</f>
        <v>37</v>
      </c>
      <c r="D41" s="25" t="str">
        <f t="shared" si="10"/>
        <v>ES419_ES415</v>
      </c>
      <c r="E41" s="104" t="s">
        <v>206</v>
      </c>
      <c r="F41" s="104" t="s">
        <v>198</v>
      </c>
      <c r="G41" s="1" t="s">
        <v>24</v>
      </c>
      <c r="H41" s="100">
        <f t="shared" si="9"/>
        <v>11.42</v>
      </c>
      <c r="I41" s="58">
        <v>116.62486</v>
      </c>
      <c r="J41" s="12">
        <v>0</v>
      </c>
      <c r="K41" s="1">
        <v>0</v>
      </c>
      <c r="L41" s="1">
        <v>1</v>
      </c>
      <c r="M41" s="1">
        <f t="shared" si="11"/>
        <v>1</v>
      </c>
      <c r="N41" s="22">
        <v>1</v>
      </c>
      <c r="O41" s="22">
        <v>1</v>
      </c>
      <c r="P41" s="22">
        <v>1</v>
      </c>
      <c r="Q41" s="22">
        <v>1</v>
      </c>
      <c r="R41" s="22">
        <v>1</v>
      </c>
      <c r="T41" s="192" t="str">
        <f>VLOOKUP(E41,N!$B:$B,1,FALSE)</f>
        <v>ES419</v>
      </c>
      <c r="U41" s="192" t="str">
        <f>VLOOKUP(F41,N!$B:$B,1,FALSE)</f>
        <v>ES415</v>
      </c>
      <c r="V41" s="1">
        <f t="shared" si="12"/>
        <v>1</v>
      </c>
      <c r="W41" s="44">
        <f t="shared" si="14"/>
        <v>3</v>
      </c>
      <c r="X41" s="44">
        <f t="shared" si="13"/>
        <v>2</v>
      </c>
      <c r="Y41" s="80">
        <v>0</v>
      </c>
      <c r="Z41" s="80">
        <v>0</v>
      </c>
      <c r="AA41">
        <v>900</v>
      </c>
      <c r="AB41" s="1">
        <v>0</v>
      </c>
      <c r="AC41" s="1"/>
      <c r="AD41" s="78">
        <v>27.3969999999998</v>
      </c>
      <c r="AE41" s="87">
        <f t="shared" si="8"/>
        <v>11.415416666666582</v>
      </c>
    </row>
    <row r="42" spans="1:31" ht="14.85" customHeight="1">
      <c r="A42" s="1">
        <f>COUNTA($D$5:D42)</f>
        <v>38</v>
      </c>
      <c r="D42" s="25" t="str">
        <f t="shared" si="10"/>
        <v>ES419_ES418</v>
      </c>
      <c r="E42" s="104" t="s">
        <v>206</v>
      </c>
      <c r="F42" s="104" t="s">
        <v>204</v>
      </c>
      <c r="G42" s="1" t="s">
        <v>24</v>
      </c>
      <c r="H42" s="100">
        <f t="shared" si="9"/>
        <v>11.42</v>
      </c>
      <c r="I42" s="58">
        <v>68.699087000000006</v>
      </c>
      <c r="J42" s="12">
        <v>0</v>
      </c>
      <c r="K42" s="1">
        <v>0</v>
      </c>
      <c r="L42" s="1">
        <v>1</v>
      </c>
      <c r="M42" s="1">
        <f t="shared" si="11"/>
        <v>1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T42" s="192" t="str">
        <f>VLOOKUP(E42,N!$B:$B,1,FALSE)</f>
        <v>ES419</v>
      </c>
      <c r="U42" s="192" t="str">
        <f>VLOOKUP(F42,N!$B:$B,1,FALSE)</f>
        <v>ES418</v>
      </c>
      <c r="V42" s="1">
        <f t="shared" si="12"/>
        <v>1</v>
      </c>
      <c r="W42" s="44">
        <f t="shared" si="14"/>
        <v>3</v>
      </c>
      <c r="X42" s="44">
        <f t="shared" si="13"/>
        <v>3</v>
      </c>
      <c r="Y42" s="80">
        <v>0</v>
      </c>
      <c r="Z42" s="80">
        <v>0</v>
      </c>
      <c r="AA42">
        <v>900</v>
      </c>
      <c r="AB42" s="1">
        <v>0</v>
      </c>
      <c r="AC42" s="1"/>
      <c r="AD42" s="78">
        <v>27.3969999999998</v>
      </c>
      <c r="AE42" s="87">
        <f t="shared" si="8"/>
        <v>11.415416666666582</v>
      </c>
    </row>
    <row r="43" spans="1:31" ht="14.85" customHeight="1">
      <c r="A43" s="1">
        <f>COUNTA($D$5:D43)</f>
        <v>39</v>
      </c>
      <c r="D43" s="25" t="str">
        <f t="shared" si="10"/>
        <v>ES421_ES523</v>
      </c>
      <c r="E43" s="104" t="s">
        <v>208</v>
      </c>
      <c r="F43" s="104" t="s">
        <v>139</v>
      </c>
      <c r="G43" s="1" t="s">
        <v>24</v>
      </c>
      <c r="H43" s="100">
        <f t="shared" si="9"/>
        <v>11.42</v>
      </c>
      <c r="I43" s="58">
        <v>102.736285</v>
      </c>
      <c r="J43" s="12">
        <v>0</v>
      </c>
      <c r="K43" s="1">
        <v>0</v>
      </c>
      <c r="L43" s="1">
        <v>1</v>
      </c>
      <c r="M43" s="1">
        <f t="shared" si="11"/>
        <v>1</v>
      </c>
      <c r="N43" s="22">
        <v>1</v>
      </c>
      <c r="O43" s="22">
        <v>1</v>
      </c>
      <c r="P43" s="22">
        <v>1</v>
      </c>
      <c r="Q43" s="22">
        <v>1</v>
      </c>
      <c r="R43" s="22">
        <v>1</v>
      </c>
      <c r="T43" s="192" t="str">
        <f>VLOOKUP(E43,N!$B:$B,1,FALSE)</f>
        <v>ES421</v>
      </c>
      <c r="U43" s="192" t="str">
        <f>VLOOKUP(F43,N!$B:$B,1,FALSE)</f>
        <v>ES523</v>
      </c>
      <c r="V43" s="1">
        <f t="shared" si="12"/>
        <v>1</v>
      </c>
      <c r="W43" s="44">
        <f t="shared" si="14"/>
        <v>3</v>
      </c>
      <c r="X43" s="44">
        <f t="shared" si="13"/>
        <v>3</v>
      </c>
      <c r="Y43" s="1">
        <v>0</v>
      </c>
      <c r="Z43" s="1">
        <v>60</v>
      </c>
      <c r="AA43">
        <v>900</v>
      </c>
      <c r="AB43" s="1">
        <v>100</v>
      </c>
      <c r="AC43" s="1"/>
      <c r="AD43" s="78">
        <v>27.3969999999998</v>
      </c>
      <c r="AE43" s="87">
        <f t="shared" si="8"/>
        <v>11.415416666666582</v>
      </c>
    </row>
    <row r="44" spans="1:31" ht="14.85" customHeight="1">
      <c r="A44" s="1">
        <f>COUNTA($D$5:D44)</f>
        <v>40</v>
      </c>
      <c r="D44" s="25" t="str">
        <f t="shared" si="10"/>
        <v>ES421_ES620</v>
      </c>
      <c r="E44" s="104" t="s">
        <v>208</v>
      </c>
      <c r="F44" s="104" t="s">
        <v>141</v>
      </c>
      <c r="G44" s="1" t="s">
        <v>24</v>
      </c>
      <c r="H44" s="100">
        <f t="shared" si="9"/>
        <v>11.42</v>
      </c>
      <c r="I44" s="58">
        <v>145.36193800000001</v>
      </c>
      <c r="J44" s="12">
        <v>0</v>
      </c>
      <c r="K44" s="1">
        <v>0</v>
      </c>
      <c r="L44" s="1">
        <v>1</v>
      </c>
      <c r="M44" s="1">
        <f t="shared" si="11"/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T44" s="192" t="str">
        <f>VLOOKUP(E44,N!$B:$B,1,FALSE)</f>
        <v>ES421</v>
      </c>
      <c r="U44" s="192" t="str">
        <f>VLOOKUP(F44,N!$B:$B,1,FALSE)</f>
        <v>ES620</v>
      </c>
      <c r="V44" s="1">
        <f t="shared" si="12"/>
        <v>1</v>
      </c>
      <c r="W44" s="44">
        <f t="shared" si="14"/>
        <v>3</v>
      </c>
      <c r="X44" s="44">
        <f t="shared" si="13"/>
        <v>3</v>
      </c>
      <c r="Y44" s="1">
        <v>0</v>
      </c>
      <c r="Z44" s="1">
        <v>59</v>
      </c>
      <c r="AA44">
        <v>1066.8</v>
      </c>
      <c r="AB44" s="1">
        <v>100</v>
      </c>
      <c r="AC44" s="1"/>
      <c r="AD44" s="78">
        <v>27.3969999999998</v>
      </c>
      <c r="AE44" s="87">
        <f t="shared" si="8"/>
        <v>11.415416666666582</v>
      </c>
    </row>
    <row r="45" spans="1:31" ht="14.85" customHeight="1">
      <c r="A45" s="1">
        <f>COUNTA($D$5:D45)</f>
        <v>41</v>
      </c>
      <c r="D45" s="25" t="str">
        <f t="shared" si="10"/>
        <v>ES422_ES421</v>
      </c>
      <c r="E45" s="104" t="s">
        <v>211</v>
      </c>
      <c r="F45" s="104" t="s">
        <v>208</v>
      </c>
      <c r="G45" s="1" t="s">
        <v>24</v>
      </c>
      <c r="H45" s="100">
        <f t="shared" si="9"/>
        <v>11.42</v>
      </c>
      <c r="I45" s="58">
        <v>129.027422</v>
      </c>
      <c r="J45" s="12">
        <v>0</v>
      </c>
      <c r="K45" s="1">
        <v>0</v>
      </c>
      <c r="L45" s="1">
        <v>1</v>
      </c>
      <c r="M45" s="1">
        <f t="shared" si="11"/>
        <v>1</v>
      </c>
      <c r="N45" s="22">
        <v>1</v>
      </c>
      <c r="O45" s="22">
        <v>1</v>
      </c>
      <c r="P45" s="22">
        <v>1</v>
      </c>
      <c r="Q45" s="22">
        <v>1</v>
      </c>
      <c r="R45" s="22">
        <v>1</v>
      </c>
      <c r="T45" s="192" t="str">
        <f>VLOOKUP(E45,N!$B:$B,1,FALSE)</f>
        <v>ES422</v>
      </c>
      <c r="U45" s="192" t="str">
        <f>VLOOKUP(F45,N!$B:$B,1,FALSE)</f>
        <v>ES421</v>
      </c>
      <c r="V45" s="1">
        <f t="shared" si="12"/>
        <v>1</v>
      </c>
      <c r="W45" s="44">
        <f t="shared" si="14"/>
        <v>5</v>
      </c>
      <c r="X45" s="44">
        <f t="shared" si="13"/>
        <v>3</v>
      </c>
      <c r="Y45" s="1">
        <v>0</v>
      </c>
      <c r="Z45" s="1">
        <v>119</v>
      </c>
      <c r="AA45">
        <v>900</v>
      </c>
      <c r="AB45" s="1">
        <v>100</v>
      </c>
      <c r="AC45" s="1"/>
      <c r="AD45" s="78">
        <v>27.3969999999998</v>
      </c>
      <c r="AE45" s="87">
        <f t="shared" si="8"/>
        <v>11.415416666666582</v>
      </c>
    </row>
    <row r="46" spans="1:31" ht="14.85" customHeight="1">
      <c r="A46" s="1">
        <f>COUNTA($D$5:D46)</f>
        <v>42</v>
      </c>
      <c r="D46" s="25" t="str">
        <f t="shared" si="10"/>
        <v>ES422_ES613</v>
      </c>
      <c r="E46" s="104" t="s">
        <v>211</v>
      </c>
      <c r="F46" s="104" t="s">
        <v>240</v>
      </c>
      <c r="G46" s="1" t="s">
        <v>24</v>
      </c>
      <c r="H46" s="100">
        <f t="shared" si="9"/>
        <v>11.42</v>
      </c>
      <c r="I46" s="58">
        <v>100.92358400000001</v>
      </c>
      <c r="J46" s="12">
        <v>0</v>
      </c>
      <c r="K46" s="1">
        <v>0</v>
      </c>
      <c r="L46" s="1">
        <v>1</v>
      </c>
      <c r="M46" s="1">
        <f t="shared" si="11"/>
        <v>1</v>
      </c>
      <c r="N46" s="22">
        <v>1</v>
      </c>
      <c r="O46" s="22">
        <v>1</v>
      </c>
      <c r="P46" s="22">
        <v>1</v>
      </c>
      <c r="Q46" s="22">
        <v>1</v>
      </c>
      <c r="R46" s="22">
        <v>1</v>
      </c>
      <c r="T46" s="192" t="str">
        <f>VLOOKUP(E46,N!$B:$B,1,FALSE)</f>
        <v>ES422</v>
      </c>
      <c r="U46" s="192" t="str">
        <f>VLOOKUP(F46,N!$B:$B,1,FALSE)</f>
        <v>ES613</v>
      </c>
      <c r="V46" s="1">
        <f t="shared" si="12"/>
        <v>1</v>
      </c>
      <c r="W46" s="44">
        <f t="shared" si="14"/>
        <v>5</v>
      </c>
      <c r="X46" s="44">
        <f t="shared" si="13"/>
        <v>6</v>
      </c>
      <c r="Y46" s="1">
        <v>0</v>
      </c>
      <c r="Z46" s="1">
        <v>335.5</v>
      </c>
      <c r="AA46">
        <v>900</v>
      </c>
      <c r="AB46" s="1">
        <v>100</v>
      </c>
      <c r="AC46" s="1"/>
      <c r="AD46" s="78">
        <v>27.3969999999998</v>
      </c>
      <c r="AE46" s="87">
        <f t="shared" si="8"/>
        <v>11.415416666666582</v>
      </c>
    </row>
    <row r="47" spans="1:31" ht="14.85" customHeight="1">
      <c r="A47" s="1">
        <f>COUNTA($D$5:D47)</f>
        <v>43</v>
      </c>
      <c r="D47" s="25" t="str">
        <f t="shared" si="10"/>
        <v>ES422_ES616</v>
      </c>
      <c r="E47" s="104" t="s">
        <v>211</v>
      </c>
      <c r="F47" s="104" t="s">
        <v>243</v>
      </c>
      <c r="G47" s="1" t="s">
        <v>24</v>
      </c>
      <c r="H47" s="100">
        <f t="shared" si="9"/>
        <v>11.42</v>
      </c>
      <c r="I47" s="58">
        <v>133.62686299999999</v>
      </c>
      <c r="J47" s="12">
        <v>0</v>
      </c>
      <c r="K47" s="1">
        <v>0</v>
      </c>
      <c r="L47" s="1">
        <v>1</v>
      </c>
      <c r="M47" s="1">
        <f t="shared" si="11"/>
        <v>1</v>
      </c>
      <c r="N47" s="22">
        <v>1</v>
      </c>
      <c r="O47" s="22">
        <v>1</v>
      </c>
      <c r="P47" s="22">
        <v>1</v>
      </c>
      <c r="Q47" s="22">
        <v>1</v>
      </c>
      <c r="R47" s="22">
        <v>1</v>
      </c>
      <c r="T47" s="192" t="str">
        <f>VLOOKUP(E47,N!$B:$B,1,FALSE)</f>
        <v>ES422</v>
      </c>
      <c r="U47" s="192" t="str">
        <f>VLOOKUP(F47,N!$B:$B,1,FALSE)</f>
        <v>ES616</v>
      </c>
      <c r="V47" s="1">
        <f t="shared" si="12"/>
        <v>1</v>
      </c>
      <c r="W47" s="44">
        <f t="shared" si="14"/>
        <v>5</v>
      </c>
      <c r="X47" s="44">
        <f t="shared" si="13"/>
        <v>3</v>
      </c>
      <c r="Y47" s="80">
        <v>0</v>
      </c>
      <c r="Z47" s="80">
        <v>0</v>
      </c>
      <c r="AA47">
        <v>900</v>
      </c>
      <c r="AB47" s="1">
        <v>0</v>
      </c>
      <c r="AC47" s="1"/>
      <c r="AD47" s="78">
        <v>27.3969999999998</v>
      </c>
      <c r="AE47" s="87">
        <f t="shared" si="8"/>
        <v>11.415416666666582</v>
      </c>
    </row>
    <row r="48" spans="1:31" ht="14.85" customHeight="1">
      <c r="A48" s="1">
        <f>COUNTA($D$5:D48)</f>
        <v>44</v>
      </c>
      <c r="D48" s="25" t="str">
        <f t="shared" si="10"/>
        <v>ES423_ES422</v>
      </c>
      <c r="E48" s="104" t="s">
        <v>213</v>
      </c>
      <c r="F48" s="104" t="s">
        <v>211</v>
      </c>
      <c r="G48" s="1" t="s">
        <v>24</v>
      </c>
      <c r="H48" s="100">
        <f t="shared" si="9"/>
        <v>11.42</v>
      </c>
      <c r="I48" s="58">
        <v>73.843160999999995</v>
      </c>
      <c r="J48" s="12">
        <v>0</v>
      </c>
      <c r="K48" s="1">
        <v>0</v>
      </c>
      <c r="L48" s="1">
        <v>1</v>
      </c>
      <c r="M48" s="1">
        <f t="shared" si="11"/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  <c r="T48" s="192" t="str">
        <f>VLOOKUP(E48,N!$B:$B,1,FALSE)</f>
        <v>ES423</v>
      </c>
      <c r="U48" s="192" t="str">
        <f>VLOOKUP(F48,N!$B:$B,1,FALSE)</f>
        <v>ES422</v>
      </c>
      <c r="V48" s="1">
        <f t="shared" si="12"/>
        <v>1</v>
      </c>
      <c r="W48" s="44">
        <f t="shared" si="14"/>
        <v>3</v>
      </c>
      <c r="X48" s="44">
        <f t="shared" si="13"/>
        <v>5</v>
      </c>
      <c r="Y48" s="1">
        <v>0</v>
      </c>
      <c r="Z48" s="1">
        <v>119</v>
      </c>
      <c r="AA48">
        <v>900</v>
      </c>
      <c r="AB48" s="1">
        <v>100</v>
      </c>
      <c r="AC48" s="1"/>
      <c r="AD48" s="78">
        <v>27.3969999999998</v>
      </c>
      <c r="AE48" s="87">
        <f t="shared" si="8"/>
        <v>11.415416666666582</v>
      </c>
    </row>
    <row r="49" spans="1:31" ht="14.85" customHeight="1">
      <c r="A49" s="1">
        <f>COUNTA($D$5:D49)</f>
        <v>45</v>
      </c>
      <c r="D49" s="25" t="str">
        <f t="shared" si="10"/>
        <v>ES424_ES423</v>
      </c>
      <c r="E49" s="104" t="s">
        <v>215</v>
      </c>
      <c r="F49" s="104" t="s">
        <v>213</v>
      </c>
      <c r="G49" s="1" t="s">
        <v>24</v>
      </c>
      <c r="H49" s="100">
        <f t="shared" si="9"/>
        <v>11.42</v>
      </c>
      <c r="I49" s="58">
        <v>99.058881999999997</v>
      </c>
      <c r="J49" s="12">
        <v>0</v>
      </c>
      <c r="K49" s="1">
        <v>0</v>
      </c>
      <c r="L49" s="1">
        <v>1</v>
      </c>
      <c r="M49" s="1">
        <f t="shared" si="11"/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  <c r="T49" s="192" t="str">
        <f>VLOOKUP(E49,N!$B:$B,1,FALSE)</f>
        <v>ES424</v>
      </c>
      <c r="U49" s="192" t="str">
        <f>VLOOKUP(F49,N!$B:$B,1,FALSE)</f>
        <v>ES423</v>
      </c>
      <c r="V49" s="1">
        <f t="shared" si="12"/>
        <v>1</v>
      </c>
      <c r="W49" s="44">
        <f t="shared" si="14"/>
        <v>4</v>
      </c>
      <c r="X49" s="44">
        <f t="shared" si="13"/>
        <v>3</v>
      </c>
      <c r="Y49" s="1">
        <v>0</v>
      </c>
      <c r="Z49" s="1">
        <v>60</v>
      </c>
      <c r="AA49">
        <v>900</v>
      </c>
      <c r="AB49" s="1">
        <v>100</v>
      </c>
      <c r="AC49" s="1"/>
      <c r="AD49" s="78">
        <v>27.3969999999998</v>
      </c>
      <c r="AE49" s="87">
        <f t="shared" ref="AE49:AE67" si="15">AD49*10/24</f>
        <v>11.415416666666582</v>
      </c>
    </row>
    <row r="50" spans="1:31" ht="14.85" customHeight="1">
      <c r="A50" s="1">
        <f>COUNTA($D$5:D50)</f>
        <v>46</v>
      </c>
      <c r="D50" s="25" t="str">
        <f t="shared" si="10"/>
        <v>ES425_ES422</v>
      </c>
      <c r="E50" s="104" t="s">
        <v>217</v>
      </c>
      <c r="F50" s="104" t="s">
        <v>211</v>
      </c>
      <c r="G50" s="1" t="s">
        <v>24</v>
      </c>
      <c r="H50" s="100">
        <f t="shared" si="9"/>
        <v>11.42</v>
      </c>
      <c r="I50" s="58">
        <v>121.031282</v>
      </c>
      <c r="J50" s="12">
        <v>0</v>
      </c>
      <c r="K50" s="11">
        <v>1</v>
      </c>
      <c r="L50" s="1">
        <v>1</v>
      </c>
      <c r="M50" s="1">
        <f t="shared" si="11"/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T50" s="192" t="str">
        <f>VLOOKUP(E50,N!$B:$B,1,FALSE)</f>
        <v>ES425</v>
      </c>
      <c r="U50" s="192" t="str">
        <f>VLOOKUP(F50,N!$B:$B,1,FALSE)</f>
        <v>ES422</v>
      </c>
      <c r="V50" s="1">
        <f t="shared" si="12"/>
        <v>1</v>
      </c>
      <c r="W50" s="44">
        <f t="shared" si="14"/>
        <v>2</v>
      </c>
      <c r="X50" s="44">
        <f t="shared" si="13"/>
        <v>5</v>
      </c>
      <c r="Y50" s="80">
        <v>29.5</v>
      </c>
      <c r="Z50" s="1">
        <v>365</v>
      </c>
      <c r="AA50">
        <v>900</v>
      </c>
      <c r="AB50" s="12">
        <v>92.522179974651394</v>
      </c>
      <c r="AC50" s="1"/>
      <c r="AD50" s="78">
        <v>27.3969999999998</v>
      </c>
      <c r="AE50" s="87">
        <f t="shared" si="15"/>
        <v>11.415416666666582</v>
      </c>
    </row>
    <row r="51" spans="1:31" ht="14.85" customHeight="1">
      <c r="A51" s="1">
        <f>COUNTA($D$5:D51)</f>
        <v>47</v>
      </c>
      <c r="D51" s="25" t="str">
        <f t="shared" si="10"/>
        <v>ES431_ES613</v>
      </c>
      <c r="E51" s="104" t="s">
        <v>219</v>
      </c>
      <c r="F51" s="104" t="s">
        <v>240</v>
      </c>
      <c r="G51" s="1" t="s">
        <v>24</v>
      </c>
      <c r="H51" s="100">
        <f t="shared" si="9"/>
        <v>11.42</v>
      </c>
      <c r="I51" s="58">
        <v>178.34512699999999</v>
      </c>
      <c r="J51" s="12">
        <v>0</v>
      </c>
      <c r="K51" s="13">
        <v>1</v>
      </c>
      <c r="L51" s="1">
        <v>1</v>
      </c>
      <c r="M51" s="1">
        <f t="shared" si="11"/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T51" s="192" t="str">
        <f>VLOOKUP(E51,N!$B:$B,1,FALSE)</f>
        <v>ES431</v>
      </c>
      <c r="U51" s="192" t="str">
        <f>VLOOKUP(F51,N!$B:$B,1,FALSE)</f>
        <v>ES613</v>
      </c>
      <c r="V51" s="1">
        <f t="shared" si="12"/>
        <v>1</v>
      </c>
      <c r="W51" s="44">
        <f t="shared" si="14"/>
        <v>3</v>
      </c>
      <c r="X51" s="44">
        <f t="shared" si="13"/>
        <v>6</v>
      </c>
      <c r="Y51" s="80">
        <v>413</v>
      </c>
      <c r="Z51" s="1">
        <v>748.5</v>
      </c>
      <c r="AA51">
        <v>762</v>
      </c>
      <c r="AB51" s="89">
        <v>64.442531209642695</v>
      </c>
      <c r="AC51" s="1"/>
      <c r="AD51" s="78">
        <v>27.3969999999998</v>
      </c>
      <c r="AE51" s="87">
        <f t="shared" si="15"/>
        <v>11.415416666666582</v>
      </c>
    </row>
    <row r="52" spans="1:31" ht="14.85" customHeight="1">
      <c r="A52" s="1">
        <f>COUNTA($D$5:D52)</f>
        <v>48</v>
      </c>
      <c r="D52" s="25" t="str">
        <f t="shared" si="10"/>
        <v>ES432_ES431</v>
      </c>
      <c r="E52" s="104" t="s">
        <v>222</v>
      </c>
      <c r="F52" s="104" t="s">
        <v>219</v>
      </c>
      <c r="G52" s="1" t="s">
        <v>24</v>
      </c>
      <c r="H52" s="100">
        <f t="shared" si="9"/>
        <v>11.42</v>
      </c>
      <c r="I52" s="58">
        <v>81.947421000000006</v>
      </c>
      <c r="J52" s="12">
        <v>0</v>
      </c>
      <c r="K52" s="1">
        <v>0</v>
      </c>
      <c r="L52" s="1">
        <v>1</v>
      </c>
      <c r="M52" s="1">
        <f t="shared" si="11"/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  <c r="T52" s="192" t="str">
        <f>VLOOKUP(E52,N!$B:$B,1,FALSE)</f>
        <v>ES432</v>
      </c>
      <c r="U52" s="192" t="str">
        <f>VLOOKUP(F52,N!$B:$B,1,FALSE)</f>
        <v>ES431</v>
      </c>
      <c r="V52" s="1">
        <f t="shared" si="12"/>
        <v>1</v>
      </c>
      <c r="W52" s="44">
        <f t="shared" si="14"/>
        <v>2</v>
      </c>
      <c r="X52" s="44">
        <f t="shared" si="13"/>
        <v>3</v>
      </c>
      <c r="Y52" s="1">
        <v>0</v>
      </c>
      <c r="Z52" s="1">
        <v>120</v>
      </c>
      <c r="AA52">
        <v>900</v>
      </c>
      <c r="AB52" s="1">
        <v>100</v>
      </c>
      <c r="AC52" s="1"/>
      <c r="AD52" s="78">
        <v>27.3969999999998</v>
      </c>
      <c r="AE52" s="87">
        <f t="shared" si="15"/>
        <v>11.415416666666582</v>
      </c>
    </row>
    <row r="53" spans="1:31" ht="14.85" customHeight="1">
      <c r="A53" s="1">
        <f>COUNTA($D$5:D53)</f>
        <v>49</v>
      </c>
      <c r="D53" s="25" t="str">
        <f t="shared" si="10"/>
        <v>ES511_ES513</v>
      </c>
      <c r="E53" s="104" t="s">
        <v>138</v>
      </c>
      <c r="F53" s="104" t="s">
        <v>225</v>
      </c>
      <c r="G53" s="1" t="s">
        <v>24</v>
      </c>
      <c r="H53" s="100">
        <f t="shared" si="9"/>
        <v>11.42</v>
      </c>
      <c r="I53" s="58">
        <v>65.320194000000001</v>
      </c>
      <c r="J53" s="12">
        <v>0</v>
      </c>
      <c r="K53" s="1">
        <v>0</v>
      </c>
      <c r="L53" s="1">
        <v>1</v>
      </c>
      <c r="M53" s="1">
        <f t="shared" si="11"/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T53" s="192" t="str">
        <f>VLOOKUP(E53,N!$B:$B,1,FALSE)</f>
        <v>ES511</v>
      </c>
      <c r="U53" s="192" t="str">
        <f>VLOOKUP(F53,N!$B:$B,1,FALSE)</f>
        <v>ES513</v>
      </c>
      <c r="V53" s="1">
        <f t="shared" si="12"/>
        <v>1</v>
      </c>
      <c r="W53" s="44">
        <f t="shared" si="14"/>
        <v>2</v>
      </c>
      <c r="X53" s="44">
        <f t="shared" si="13"/>
        <v>2</v>
      </c>
      <c r="Y53" s="1">
        <v>0</v>
      </c>
      <c r="Z53" s="1">
        <v>1620</v>
      </c>
      <c r="AA53">
        <v>900</v>
      </c>
      <c r="AB53" s="1">
        <v>100</v>
      </c>
      <c r="AC53" s="1"/>
      <c r="AD53" s="78">
        <v>27.3969999999998</v>
      </c>
      <c r="AE53" s="87">
        <f t="shared" si="15"/>
        <v>11.415416666666582</v>
      </c>
    </row>
    <row r="54" spans="1:31" ht="14.85" customHeight="1">
      <c r="A54" s="1">
        <f>COUNTA($D$5:D54)</f>
        <v>50</v>
      </c>
      <c r="D54" s="25" t="str">
        <f t="shared" si="10"/>
        <v>ES513_ES511</v>
      </c>
      <c r="E54" s="104" t="s">
        <v>225</v>
      </c>
      <c r="F54" s="104" t="s">
        <v>138</v>
      </c>
      <c r="G54" s="1" t="s">
        <v>24</v>
      </c>
      <c r="H54" s="100">
        <f t="shared" si="9"/>
        <v>11.42</v>
      </c>
      <c r="I54" s="58">
        <v>30.892847</v>
      </c>
      <c r="J54" s="12">
        <v>0</v>
      </c>
      <c r="K54" s="1">
        <v>0</v>
      </c>
      <c r="L54" s="1">
        <v>1</v>
      </c>
      <c r="M54" s="1">
        <f t="shared" si="11"/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T54" s="192" t="str">
        <f>VLOOKUP(E54,N!$B:$B,1,FALSE)</f>
        <v>ES513</v>
      </c>
      <c r="U54" s="192" t="str">
        <f>VLOOKUP(F54,N!$B:$B,1,FALSE)</f>
        <v>ES511</v>
      </c>
      <c r="V54" s="1">
        <f t="shared" si="12"/>
        <v>1</v>
      </c>
      <c r="W54" s="44">
        <f t="shared" si="14"/>
        <v>2</v>
      </c>
      <c r="X54" s="44">
        <f t="shared" si="13"/>
        <v>3</v>
      </c>
      <c r="Y54" s="1">
        <v>0</v>
      </c>
      <c r="Z54" s="1">
        <v>1620</v>
      </c>
      <c r="AA54">
        <v>900</v>
      </c>
      <c r="AB54" s="1">
        <v>100</v>
      </c>
      <c r="AC54" s="1"/>
      <c r="AD54" s="78">
        <v>27.3969999999998</v>
      </c>
      <c r="AE54" s="87">
        <f t="shared" si="15"/>
        <v>11.415416666666582</v>
      </c>
    </row>
    <row r="55" spans="1:31" ht="14.85" customHeight="1">
      <c r="A55" s="1">
        <f>COUNTA($D$5:D55)</f>
        <v>51</v>
      </c>
      <c r="D55" s="25" t="str">
        <f t="shared" si="10"/>
        <v>ES514_ES511</v>
      </c>
      <c r="E55" s="104" t="s">
        <v>227</v>
      </c>
      <c r="F55" s="104" t="s">
        <v>138</v>
      </c>
      <c r="G55" s="1" t="s">
        <v>24</v>
      </c>
      <c r="H55" s="100">
        <f t="shared" si="9"/>
        <v>11.42</v>
      </c>
      <c r="I55" s="58">
        <v>40.584221999999997</v>
      </c>
      <c r="J55" s="12">
        <v>0</v>
      </c>
      <c r="K55" s="1">
        <v>0</v>
      </c>
      <c r="L55" s="1">
        <v>1</v>
      </c>
      <c r="M55" s="1">
        <f t="shared" si="11"/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T55" s="192" t="str">
        <f>VLOOKUP(E55,N!$B:$B,1,FALSE)</f>
        <v>ES514</v>
      </c>
      <c r="U55" s="192" t="str">
        <f>VLOOKUP(F55,N!$B:$B,1,FALSE)</f>
        <v>ES511</v>
      </c>
      <c r="V55" s="1">
        <f t="shared" si="12"/>
        <v>1</v>
      </c>
      <c r="W55" s="44">
        <f t="shared" si="14"/>
        <v>3</v>
      </c>
      <c r="X55" s="44">
        <f t="shared" si="13"/>
        <v>3</v>
      </c>
      <c r="Y55" s="1">
        <v>0</v>
      </c>
      <c r="Z55" s="1">
        <v>660</v>
      </c>
      <c r="AA55">
        <v>900</v>
      </c>
      <c r="AB55" s="1">
        <v>100</v>
      </c>
      <c r="AC55" s="1"/>
      <c r="AD55" s="78">
        <v>27.3969999999998</v>
      </c>
      <c r="AE55" s="87">
        <f t="shared" si="15"/>
        <v>11.415416666666582</v>
      </c>
    </row>
    <row r="56" spans="1:31" ht="14.85" customHeight="1">
      <c r="A56" s="1">
        <f>COUNTA($D$5:D56)</f>
        <v>52</v>
      </c>
      <c r="D56" s="25" t="str">
        <f t="shared" si="10"/>
        <v>ES514_ES522</v>
      </c>
      <c r="E56" s="104" t="s">
        <v>227</v>
      </c>
      <c r="F56" s="104" t="s">
        <v>230</v>
      </c>
      <c r="G56" s="1" t="s">
        <v>24</v>
      </c>
      <c r="H56" s="100">
        <f t="shared" si="9"/>
        <v>11.42</v>
      </c>
      <c r="I56" s="108">
        <v>56</v>
      </c>
      <c r="J56" s="12">
        <v>0</v>
      </c>
      <c r="K56" s="1">
        <v>0</v>
      </c>
      <c r="L56" s="1">
        <v>1</v>
      </c>
      <c r="M56" s="1">
        <f t="shared" si="11"/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T56" s="192" t="str">
        <f>VLOOKUP(E56,N!$B:$B,1,FALSE)</f>
        <v>ES514</v>
      </c>
      <c r="U56" s="192" t="str">
        <f>VLOOKUP(F56,N!$B:$B,1,FALSE)</f>
        <v>ES522</v>
      </c>
      <c r="V56" s="1">
        <f t="shared" si="12"/>
        <v>1</v>
      </c>
      <c r="W56" s="44">
        <f t="shared" si="14"/>
        <v>3</v>
      </c>
      <c r="X56" s="44">
        <f t="shared" si="13"/>
        <v>2</v>
      </c>
      <c r="Y56" s="1">
        <v>0</v>
      </c>
      <c r="Z56" s="1">
        <v>420</v>
      </c>
      <c r="AA56">
        <v>900</v>
      </c>
      <c r="AB56" s="1">
        <v>100</v>
      </c>
      <c r="AC56" s="1"/>
      <c r="AD56" s="78">
        <v>27.3969999999998</v>
      </c>
      <c r="AE56" s="87">
        <f t="shared" si="15"/>
        <v>11.415416666666582</v>
      </c>
    </row>
    <row r="57" spans="1:31" ht="14.85" customHeight="1">
      <c r="A57" s="1">
        <f>COUNTA($D$5:D57)</f>
        <v>53</v>
      </c>
      <c r="D57" s="25" t="str">
        <f t="shared" si="10"/>
        <v>ES521_ES523</v>
      </c>
      <c r="E57" s="104" t="s">
        <v>229</v>
      </c>
      <c r="F57" s="104" t="s">
        <v>139</v>
      </c>
      <c r="G57" s="1" t="s">
        <v>24</v>
      </c>
      <c r="H57" s="100">
        <f t="shared" si="9"/>
        <v>11.42</v>
      </c>
      <c r="I57" s="58">
        <v>67.927773999999999</v>
      </c>
      <c r="J57" s="12">
        <v>0</v>
      </c>
      <c r="K57" s="1">
        <v>0</v>
      </c>
      <c r="L57" s="1">
        <v>1</v>
      </c>
      <c r="M57" s="1">
        <f t="shared" si="11"/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T57" s="192" t="str">
        <f>VLOOKUP(E57,N!$B:$B,1,FALSE)</f>
        <v>ES521</v>
      </c>
      <c r="U57" s="192" t="str">
        <f>VLOOKUP(F57,N!$B:$B,1,FALSE)</f>
        <v>ES523</v>
      </c>
      <c r="V57" s="1">
        <f t="shared" si="12"/>
        <v>1</v>
      </c>
      <c r="W57" s="44">
        <f t="shared" si="14"/>
        <v>4</v>
      </c>
      <c r="X57" s="44">
        <f t="shared" si="13"/>
        <v>3</v>
      </c>
      <c r="Y57" s="1">
        <v>0</v>
      </c>
      <c r="Z57" s="1">
        <v>480</v>
      </c>
      <c r="AA57">
        <v>900</v>
      </c>
      <c r="AB57" s="1">
        <v>100</v>
      </c>
      <c r="AC57" s="1"/>
      <c r="AD57" s="78">
        <v>27.3969999999998</v>
      </c>
      <c r="AE57" s="87">
        <f t="shared" si="15"/>
        <v>11.415416666666582</v>
      </c>
    </row>
    <row r="58" spans="1:31" ht="14.85" customHeight="1">
      <c r="A58" s="1">
        <f>COUNTA($D$5:D58)</f>
        <v>54</v>
      </c>
      <c r="D58" s="25" t="str">
        <f t="shared" si="10"/>
        <v>ES521_ES531</v>
      </c>
      <c r="E58" s="104" t="s">
        <v>229</v>
      </c>
      <c r="F58" s="104" t="s">
        <v>231</v>
      </c>
      <c r="G58" s="1" t="s">
        <v>24</v>
      </c>
      <c r="H58" s="100">
        <f t="shared" si="9"/>
        <v>11.42</v>
      </c>
      <c r="I58" s="58">
        <v>136.809561</v>
      </c>
      <c r="J58" s="12">
        <v>0</v>
      </c>
      <c r="K58" s="1">
        <v>0</v>
      </c>
      <c r="L58" s="1">
        <v>1</v>
      </c>
      <c r="M58" s="1">
        <f t="shared" si="11"/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T58" s="192" t="str">
        <f>VLOOKUP(E58,N!$B:$B,1,FALSE)</f>
        <v>ES521</v>
      </c>
      <c r="U58" s="192" t="str">
        <f>VLOOKUP(F58,N!$B:$B,1,FALSE)</f>
        <v>ES531</v>
      </c>
      <c r="V58" s="1">
        <f t="shared" si="12"/>
        <v>1</v>
      </c>
      <c r="W58" s="44">
        <f t="shared" si="14"/>
        <v>4</v>
      </c>
      <c r="X58" s="44">
        <f t="shared" si="13"/>
        <v>1</v>
      </c>
      <c r="Y58" s="1">
        <v>0</v>
      </c>
      <c r="Z58" s="1">
        <v>120</v>
      </c>
      <c r="AA58">
        <v>900</v>
      </c>
      <c r="AB58" s="1">
        <v>100</v>
      </c>
      <c r="AC58" s="1"/>
      <c r="AD58" s="78">
        <v>27.3969999999998</v>
      </c>
      <c r="AE58" s="87">
        <f t="shared" si="15"/>
        <v>11.415416666666582</v>
      </c>
    </row>
    <row r="59" spans="1:31" ht="14.85" customHeight="1">
      <c r="A59" s="1">
        <f>COUNTA($D$5:D59)</f>
        <v>55</v>
      </c>
      <c r="D59" s="25" t="str">
        <f t="shared" si="10"/>
        <v>ES521_ES620</v>
      </c>
      <c r="E59" s="104" t="s">
        <v>229</v>
      </c>
      <c r="F59" s="104" t="s">
        <v>141</v>
      </c>
      <c r="G59" s="1" t="s">
        <v>24</v>
      </c>
      <c r="H59" s="100">
        <f t="shared" si="9"/>
        <v>11.42</v>
      </c>
      <c r="I59" s="108">
        <v>55</v>
      </c>
      <c r="J59" s="12">
        <v>0</v>
      </c>
      <c r="K59" s="1">
        <v>0</v>
      </c>
      <c r="L59" s="1">
        <v>1</v>
      </c>
      <c r="M59" s="1">
        <f t="shared" si="11"/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T59" s="192" t="str">
        <f>VLOOKUP(E59,N!$B:$B,1,FALSE)</f>
        <v>ES521</v>
      </c>
      <c r="U59" s="192" t="str">
        <f>VLOOKUP(F59,N!$B:$B,1,FALSE)</f>
        <v>ES620</v>
      </c>
      <c r="V59" s="1">
        <f t="shared" si="12"/>
        <v>1</v>
      </c>
      <c r="W59" s="44">
        <f t="shared" si="14"/>
        <v>4</v>
      </c>
      <c r="X59" s="44">
        <f t="shared" si="13"/>
        <v>3</v>
      </c>
      <c r="Y59" s="1">
        <v>0</v>
      </c>
      <c r="Z59" s="1">
        <v>960</v>
      </c>
      <c r="AA59">
        <v>900</v>
      </c>
      <c r="AB59" s="1">
        <v>100</v>
      </c>
      <c r="AC59" s="1"/>
      <c r="AD59" s="78">
        <v>27.3969999999998</v>
      </c>
      <c r="AE59" s="87">
        <f t="shared" si="15"/>
        <v>11.415416666666582</v>
      </c>
    </row>
    <row r="60" spans="1:31" ht="14.85" customHeight="1">
      <c r="A60" s="1">
        <f>COUNTA($D$5:D60)</f>
        <v>56</v>
      </c>
      <c r="D60" s="25" t="str">
        <f t="shared" si="10"/>
        <v>ES522_ES523</v>
      </c>
      <c r="E60" s="104" t="s">
        <v>230</v>
      </c>
      <c r="F60" s="104" t="s">
        <v>139</v>
      </c>
      <c r="G60" s="1" t="s">
        <v>24</v>
      </c>
      <c r="H60" s="100">
        <f t="shared" si="9"/>
        <v>11.42</v>
      </c>
      <c r="I60" s="108">
        <v>20</v>
      </c>
      <c r="J60" s="12">
        <v>0</v>
      </c>
      <c r="K60" s="11">
        <v>1</v>
      </c>
      <c r="L60" s="1">
        <v>1</v>
      </c>
      <c r="M60" s="1">
        <f t="shared" si="11"/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T60" s="192" t="str">
        <f>VLOOKUP(E60,N!$B:$B,1,FALSE)</f>
        <v>ES522</v>
      </c>
      <c r="U60" s="192" t="str">
        <f>VLOOKUP(F60,N!$B:$B,1,FALSE)</f>
        <v>ES523</v>
      </c>
      <c r="V60" s="1">
        <f t="shared" si="12"/>
        <v>1</v>
      </c>
      <c r="W60" s="44">
        <f t="shared" si="14"/>
        <v>2</v>
      </c>
      <c r="X60" s="44">
        <f t="shared" si="13"/>
        <v>3</v>
      </c>
      <c r="Y60" s="80">
        <v>60</v>
      </c>
      <c r="Z60" s="1">
        <v>360</v>
      </c>
      <c r="AA60">
        <v>900</v>
      </c>
      <c r="AB60" s="12">
        <v>85.714285714285694</v>
      </c>
      <c r="AC60" s="1"/>
      <c r="AD60" s="78">
        <v>27.3969999999998</v>
      </c>
      <c r="AE60" s="87">
        <f t="shared" si="15"/>
        <v>11.415416666666582</v>
      </c>
    </row>
    <row r="61" spans="1:31" ht="14.85" customHeight="1">
      <c r="A61" s="1">
        <f>COUNTA($D$5:D61)</f>
        <v>57</v>
      </c>
      <c r="D61" s="25" t="str">
        <f t="shared" si="10"/>
        <v>ES523_ES521</v>
      </c>
      <c r="E61" s="104" t="s">
        <v>139</v>
      </c>
      <c r="F61" s="104" t="s">
        <v>229</v>
      </c>
      <c r="G61" s="1" t="s">
        <v>24</v>
      </c>
      <c r="H61" s="100">
        <f t="shared" si="9"/>
        <v>11.42</v>
      </c>
      <c r="I61" s="108">
        <v>39</v>
      </c>
      <c r="J61" s="12">
        <v>0</v>
      </c>
      <c r="K61" s="1">
        <v>0</v>
      </c>
      <c r="L61" s="1">
        <v>1</v>
      </c>
      <c r="M61" s="1">
        <f t="shared" si="11"/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T61" s="192" t="str">
        <f>VLOOKUP(E61,N!$B:$B,1,FALSE)</f>
        <v>ES523</v>
      </c>
      <c r="U61" s="192" t="str">
        <f>VLOOKUP(F61,N!$B:$B,1,FALSE)</f>
        <v>ES521</v>
      </c>
      <c r="V61" s="1">
        <f t="shared" si="12"/>
        <v>1</v>
      </c>
      <c r="W61" s="44">
        <f t="shared" si="14"/>
        <v>3</v>
      </c>
      <c r="X61" s="44">
        <f t="shared" si="13"/>
        <v>4</v>
      </c>
      <c r="Y61" s="1">
        <v>0</v>
      </c>
      <c r="Z61" s="1">
        <v>960</v>
      </c>
      <c r="AA61">
        <v>900</v>
      </c>
      <c r="AB61" s="1">
        <v>100</v>
      </c>
      <c r="AC61" s="1"/>
      <c r="AD61" s="78">
        <v>27.3969999999998</v>
      </c>
      <c r="AE61" s="87">
        <f t="shared" si="15"/>
        <v>11.415416666666582</v>
      </c>
    </row>
    <row r="62" spans="1:31" ht="14.85" customHeight="1">
      <c r="A62" s="1">
        <f>COUNTA($D$5:D62)</f>
        <v>58</v>
      </c>
      <c r="D62" s="25" t="str">
        <f t="shared" si="10"/>
        <v>ES532_ES521</v>
      </c>
      <c r="E62" s="104" t="s">
        <v>234</v>
      </c>
      <c r="F62" s="104" t="s">
        <v>229</v>
      </c>
      <c r="G62" s="1" t="s">
        <v>24</v>
      </c>
      <c r="H62" s="100">
        <f t="shared" si="9"/>
        <v>11.42</v>
      </c>
      <c r="I62" s="58">
        <v>229.73065299999999</v>
      </c>
      <c r="J62" s="12">
        <v>0</v>
      </c>
      <c r="K62" s="1">
        <v>0</v>
      </c>
      <c r="L62" s="1">
        <v>1</v>
      </c>
      <c r="M62" s="1">
        <f t="shared" si="11"/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T62" s="192" t="str">
        <f>VLOOKUP(E62,N!$B:$B,1,FALSE)</f>
        <v>ES532</v>
      </c>
      <c r="U62" s="192" t="str">
        <f>VLOOKUP(F62,N!$B:$B,1,FALSE)</f>
        <v>ES521</v>
      </c>
      <c r="V62" s="1">
        <f t="shared" si="12"/>
        <v>1</v>
      </c>
      <c r="W62" s="44">
        <f t="shared" si="14"/>
        <v>2</v>
      </c>
      <c r="X62" s="44">
        <f t="shared" si="13"/>
        <v>4</v>
      </c>
      <c r="Y62" s="1">
        <v>0</v>
      </c>
      <c r="Z62" s="1">
        <v>360</v>
      </c>
      <c r="AA62">
        <v>900</v>
      </c>
      <c r="AB62" s="1">
        <v>100</v>
      </c>
      <c r="AC62" s="1"/>
      <c r="AD62" s="78">
        <v>27.3969999999998</v>
      </c>
      <c r="AE62" s="87">
        <f t="shared" si="15"/>
        <v>11.415416666666582</v>
      </c>
    </row>
    <row r="63" spans="1:31" ht="14.85" customHeight="1">
      <c r="A63" s="1">
        <f>COUNTA($D$5:D63)</f>
        <v>59</v>
      </c>
      <c r="D63" s="25" t="str">
        <f t="shared" si="10"/>
        <v>ES532_ES533</v>
      </c>
      <c r="E63" s="104" t="s">
        <v>234</v>
      </c>
      <c r="F63" s="104" t="s">
        <v>236</v>
      </c>
      <c r="G63" s="1" t="s">
        <v>24</v>
      </c>
      <c r="H63" s="100">
        <f t="shared" si="9"/>
        <v>11.42</v>
      </c>
      <c r="I63" s="58">
        <v>110.848541</v>
      </c>
      <c r="J63" s="12">
        <v>0</v>
      </c>
      <c r="K63" s="1">
        <v>0</v>
      </c>
      <c r="L63" s="1">
        <v>1</v>
      </c>
      <c r="M63" s="1">
        <f t="shared" si="11"/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T63" s="192" t="str">
        <f>VLOOKUP(E63,N!$B:$B,1,FALSE)</f>
        <v>ES532</v>
      </c>
      <c r="U63" s="192" t="str">
        <f>VLOOKUP(F63,N!$B:$B,1,FALSE)</f>
        <v>ES533</v>
      </c>
      <c r="V63" s="1">
        <f t="shared" si="12"/>
        <v>1</v>
      </c>
      <c r="W63" s="44">
        <f t="shared" si="14"/>
        <v>2</v>
      </c>
      <c r="X63" s="44">
        <f t="shared" si="13"/>
        <v>1</v>
      </c>
      <c r="Y63" s="80">
        <v>0</v>
      </c>
      <c r="Z63" s="80">
        <v>0</v>
      </c>
      <c r="AA63">
        <v>900</v>
      </c>
      <c r="AB63" s="1">
        <v>0</v>
      </c>
      <c r="AC63" s="1"/>
      <c r="AD63" s="78">
        <v>27.3969999999998</v>
      </c>
      <c r="AE63" s="87">
        <f t="shared" si="15"/>
        <v>11.415416666666582</v>
      </c>
    </row>
    <row r="64" spans="1:31" ht="14.85" customHeight="1">
      <c r="A64" s="1">
        <f>COUNTA($D$5:D64)</f>
        <v>60</v>
      </c>
      <c r="D64" s="25" t="str">
        <f t="shared" si="10"/>
        <v>ES611_ES614</v>
      </c>
      <c r="E64" s="173" t="s">
        <v>238</v>
      </c>
      <c r="F64" s="173" t="s">
        <v>241</v>
      </c>
      <c r="G64" s="1" t="s">
        <v>24</v>
      </c>
      <c r="H64" s="100">
        <f t="shared" si="9"/>
        <v>11.42</v>
      </c>
      <c r="I64" s="108">
        <v>100</v>
      </c>
      <c r="J64" s="12">
        <v>0</v>
      </c>
      <c r="K64" s="1">
        <v>0</v>
      </c>
      <c r="L64" s="1">
        <v>1</v>
      </c>
      <c r="M64" s="1">
        <f t="shared" si="11"/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T64" s="192" t="str">
        <f>VLOOKUP(E64,N!$B:$B,1,FALSE)</f>
        <v>ES611</v>
      </c>
      <c r="U64" s="192" t="str">
        <f>VLOOKUP(F64,N!$B:$B,1,FALSE)</f>
        <v>ES614</v>
      </c>
      <c r="V64" s="1">
        <f t="shared" si="12"/>
        <v>1</v>
      </c>
      <c r="W64" s="44">
        <f t="shared" si="14"/>
        <v>3</v>
      </c>
      <c r="X64" s="44">
        <f t="shared" si="13"/>
        <v>2</v>
      </c>
      <c r="Y64" s="80"/>
      <c r="AB64" s="89"/>
      <c r="AC64" s="1"/>
      <c r="AD64" s="78">
        <v>27.3969999999998</v>
      </c>
      <c r="AE64" s="87">
        <f t="shared" si="15"/>
        <v>11.415416666666582</v>
      </c>
    </row>
    <row r="65" spans="1:32" ht="14.85" customHeight="1">
      <c r="A65" s="1">
        <f>COUNTA($D$5:D65)</f>
        <v>61</v>
      </c>
      <c r="D65" s="25" t="str">
        <f t="shared" ref="D65" si="16">E65&amp;"_"&amp;F65</f>
        <v>ES611_ES620</v>
      </c>
      <c r="E65" s="173" t="s">
        <v>238</v>
      </c>
      <c r="F65" s="173" t="s">
        <v>141</v>
      </c>
      <c r="G65" s="1" t="s">
        <v>24</v>
      </c>
      <c r="H65" s="100">
        <f t="shared" ref="H65" si="17">ROUND(AE65,2)</f>
        <v>11.42</v>
      </c>
      <c r="I65" s="108">
        <v>100</v>
      </c>
      <c r="J65" s="12">
        <v>0</v>
      </c>
      <c r="K65" s="1">
        <v>0</v>
      </c>
      <c r="L65" s="1">
        <v>1</v>
      </c>
      <c r="M65" s="1">
        <f t="shared" si="11"/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T65" s="192" t="str">
        <f>VLOOKUP(E65,N!$B:$B,1,FALSE)</f>
        <v>ES611</v>
      </c>
      <c r="U65" s="192" t="str">
        <f>VLOOKUP(F65,N!$B:$B,1,FALSE)</f>
        <v>ES620</v>
      </c>
      <c r="V65" s="1">
        <f t="shared" si="12"/>
        <v>1</v>
      </c>
      <c r="W65" s="44">
        <f t="shared" si="14"/>
        <v>3</v>
      </c>
      <c r="X65" s="44">
        <f t="shared" si="13"/>
        <v>3</v>
      </c>
      <c r="Y65" s="80"/>
      <c r="AB65" s="89"/>
      <c r="AC65" s="1"/>
      <c r="AD65" s="78">
        <v>27.3969999999998</v>
      </c>
      <c r="AE65" s="87">
        <f t="shared" ref="AE65" si="18">AD65*10/24</f>
        <v>11.415416666666582</v>
      </c>
    </row>
    <row r="66" spans="1:32" ht="14.85" customHeight="1">
      <c r="A66" s="1">
        <f>COUNTA($D$5:D66)</f>
        <v>62</v>
      </c>
      <c r="D66" s="25" t="str">
        <f t="shared" si="10"/>
        <v>ES612_ES613</v>
      </c>
      <c r="E66" s="104" t="s">
        <v>239</v>
      </c>
      <c r="F66" s="104" t="s">
        <v>240</v>
      </c>
      <c r="G66" s="1" t="s">
        <v>24</v>
      </c>
      <c r="H66" s="100">
        <f t="shared" si="9"/>
        <v>11.42</v>
      </c>
      <c r="I66" s="58">
        <v>126.199017</v>
      </c>
      <c r="J66" s="12">
        <v>0</v>
      </c>
      <c r="K66" s="13">
        <v>1</v>
      </c>
      <c r="L66" s="1">
        <v>1</v>
      </c>
      <c r="M66" s="1">
        <f t="shared" si="11"/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T66" s="192" t="str">
        <f>VLOOKUP(E66,N!$B:$B,1,FALSE)</f>
        <v>ES612</v>
      </c>
      <c r="U66" s="192" t="str">
        <f>VLOOKUP(F66,N!$B:$B,1,FALSE)</f>
        <v>ES613</v>
      </c>
      <c r="V66" s="1">
        <f t="shared" si="12"/>
        <v>1</v>
      </c>
      <c r="W66" s="44">
        <f t="shared" si="14"/>
        <v>3</v>
      </c>
      <c r="X66" s="44">
        <f t="shared" si="13"/>
        <v>6</v>
      </c>
      <c r="Y66" s="80">
        <v>120</v>
      </c>
      <c r="Z66" s="1">
        <v>120</v>
      </c>
      <c r="AA66">
        <v>1219</v>
      </c>
      <c r="AB66" s="89">
        <v>50</v>
      </c>
      <c r="AC66" s="1"/>
      <c r="AD66" s="78">
        <v>27.3969999999998</v>
      </c>
      <c r="AE66" s="87">
        <f t="shared" si="15"/>
        <v>11.415416666666582</v>
      </c>
    </row>
    <row r="67" spans="1:32" ht="14.85" customHeight="1">
      <c r="A67" s="1">
        <f>COUNTA($D$5:D67)</f>
        <v>63</v>
      </c>
      <c r="D67" s="25" t="str">
        <f t="shared" si="10"/>
        <v>ES612_ES630</v>
      </c>
      <c r="E67" s="104" t="s">
        <v>239</v>
      </c>
      <c r="F67" s="104" t="s">
        <v>248</v>
      </c>
      <c r="G67" s="1" t="s">
        <v>24</v>
      </c>
      <c r="H67" s="100">
        <f t="shared" si="9"/>
        <v>11.42</v>
      </c>
      <c r="I67" s="58">
        <v>71.913128</v>
      </c>
      <c r="J67" s="12">
        <v>0</v>
      </c>
      <c r="K67" s="1">
        <v>0</v>
      </c>
      <c r="L67" s="1">
        <v>1</v>
      </c>
      <c r="M67" s="1">
        <f t="shared" si="11"/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T67" s="192" t="str">
        <f>VLOOKUP(E67,N!$B:$B,1,FALSE)</f>
        <v>ES612</v>
      </c>
      <c r="U67" s="192" t="str">
        <f>VLOOKUP(F67,N!$B:$B,1,FALSE)</f>
        <v>ES630</v>
      </c>
      <c r="V67" s="1">
        <f t="shared" si="12"/>
        <v>1</v>
      </c>
      <c r="W67" s="44">
        <f t="shared" si="14"/>
        <v>3</v>
      </c>
      <c r="X67" s="44">
        <f t="shared" si="13"/>
        <v>1</v>
      </c>
      <c r="Y67" s="80">
        <v>0</v>
      </c>
      <c r="Z67" s="80">
        <v>0</v>
      </c>
      <c r="AA67">
        <v>900</v>
      </c>
      <c r="AB67" s="1">
        <v>0</v>
      </c>
      <c r="AC67" s="1"/>
      <c r="AD67" s="78">
        <v>27.3969999999998</v>
      </c>
      <c r="AE67" s="87">
        <f t="shared" si="15"/>
        <v>11.415416666666582</v>
      </c>
    </row>
    <row r="68" spans="1:32" ht="14.85" customHeight="1">
      <c r="A68" s="1">
        <f>COUNTA($D$5:D68)</f>
        <v>64</v>
      </c>
      <c r="D68" s="25" t="str">
        <f t="shared" si="10"/>
        <v>ES612_MA000</v>
      </c>
      <c r="E68" s="84" t="s">
        <v>239</v>
      </c>
      <c r="F68" s="84" t="s">
        <v>288</v>
      </c>
      <c r="G68" s="1" t="s">
        <v>24</v>
      </c>
      <c r="H68" s="183">
        <v>1.3</v>
      </c>
      <c r="I68" s="85">
        <v>200</v>
      </c>
      <c r="J68" s="84">
        <v>45</v>
      </c>
      <c r="K68" s="1">
        <v>1</v>
      </c>
      <c r="L68" s="1">
        <v>1</v>
      </c>
      <c r="M68" s="1">
        <f t="shared" si="11"/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T68" s="192" t="str">
        <f>VLOOKUP(E68,N!$B:$B,1,FALSE)</f>
        <v>ES612</v>
      </c>
      <c r="U68" s="192" t="str">
        <f>VLOOKUP(F68,N!$B:$B,1,FALSE)</f>
        <v>MA000</v>
      </c>
      <c r="V68" s="1">
        <f t="shared" si="12"/>
        <v>1</v>
      </c>
      <c r="W68" s="44">
        <f t="shared" si="14"/>
        <v>3</v>
      </c>
      <c r="X68" s="44">
        <f t="shared" si="13"/>
        <v>1</v>
      </c>
      <c r="Z68" s="84" t="s">
        <v>116</v>
      </c>
      <c r="AA68" s="84" t="s">
        <v>264</v>
      </c>
      <c r="AB68" s="84" t="s">
        <v>117</v>
      </c>
      <c r="AC68" s="84" t="s">
        <v>265</v>
      </c>
      <c r="AD68" s="84">
        <v>31.9</v>
      </c>
      <c r="AE68" s="99">
        <v>1.2</v>
      </c>
      <c r="AF68" t="s">
        <v>351</v>
      </c>
    </row>
    <row r="69" spans="1:32" ht="14.85" customHeight="1">
      <c r="A69" s="1">
        <f>COUNTA($D$5:D69)</f>
        <v>65</v>
      </c>
      <c r="D69" s="25" t="str">
        <f t="shared" si="10"/>
        <v>ES613_ES616</v>
      </c>
      <c r="E69" s="104" t="s">
        <v>240</v>
      </c>
      <c r="F69" s="104" t="s">
        <v>243</v>
      </c>
      <c r="G69" s="1" t="s">
        <v>24</v>
      </c>
      <c r="H69" s="100">
        <f>ROUND(AE69,2)</f>
        <v>11.42</v>
      </c>
      <c r="I69" s="58">
        <v>47.518625999999998</v>
      </c>
      <c r="J69" s="12">
        <v>0</v>
      </c>
      <c r="K69" s="1">
        <v>0</v>
      </c>
      <c r="L69" s="1">
        <v>1</v>
      </c>
      <c r="M69" s="1">
        <f t="shared" ref="M69:M100" si="19">COUNTIF(D:D,F69&amp;"_"&amp;E69)</f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T69" s="192" t="str">
        <f>VLOOKUP(E69,N!$B:$B,1,FALSE)</f>
        <v>ES613</v>
      </c>
      <c r="U69" s="192" t="str">
        <f>VLOOKUP(F69,N!$B:$B,1,FALSE)</f>
        <v>ES616</v>
      </c>
      <c r="V69" s="1">
        <f t="shared" ref="V69:V100" si="20">COUNTIF(D:D,D69)</f>
        <v>1</v>
      </c>
      <c r="W69" s="44">
        <f t="shared" si="14"/>
        <v>6</v>
      </c>
      <c r="X69" s="44">
        <f t="shared" ref="X69:X97" si="21">COUNTIF(E:E,F69)</f>
        <v>3</v>
      </c>
      <c r="Y69" s="80">
        <v>0</v>
      </c>
      <c r="Z69" s="80">
        <v>0</v>
      </c>
      <c r="AA69">
        <v>900</v>
      </c>
      <c r="AB69" s="1">
        <v>0</v>
      </c>
      <c r="AC69" s="1"/>
      <c r="AD69" s="78">
        <v>27.3969999999998</v>
      </c>
      <c r="AE69" s="87">
        <f>AD69*10/24</f>
        <v>11.415416666666582</v>
      </c>
    </row>
    <row r="70" spans="1:32" ht="14.85" customHeight="1">
      <c r="A70" s="1">
        <f>COUNTA($D$5:D70)</f>
        <v>66</v>
      </c>
      <c r="D70" s="25" t="str">
        <f t="shared" ref="D70:D74" si="22">E70&amp;"_"&amp;F70</f>
        <v>ES613_ES617</v>
      </c>
      <c r="E70" s="104" t="s">
        <v>240</v>
      </c>
      <c r="F70" s="104" t="s">
        <v>244</v>
      </c>
      <c r="G70" s="1" t="s">
        <v>24</v>
      </c>
      <c r="H70" s="100">
        <f>ROUND(AE70,2)</f>
        <v>11.42</v>
      </c>
      <c r="I70" s="58">
        <v>65.743960999999999</v>
      </c>
      <c r="J70" s="12">
        <v>0</v>
      </c>
      <c r="K70" s="1">
        <v>0</v>
      </c>
      <c r="L70" s="1">
        <v>1</v>
      </c>
      <c r="M70" s="1">
        <f t="shared" si="19"/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T70" s="192" t="str">
        <f>VLOOKUP(E70,N!$B:$B,1,FALSE)</f>
        <v>ES613</v>
      </c>
      <c r="U70" s="192" t="str">
        <f>VLOOKUP(F70,N!$B:$B,1,FALSE)</f>
        <v>ES617</v>
      </c>
      <c r="V70" s="1">
        <f t="shared" si="20"/>
        <v>1</v>
      </c>
      <c r="W70" s="44">
        <f t="shared" ref="W70:W101" si="23">COUNTIF(F:F,E70)</f>
        <v>6</v>
      </c>
      <c r="X70" s="44">
        <f t="shared" si="21"/>
        <v>1</v>
      </c>
      <c r="Y70" s="1">
        <v>0</v>
      </c>
      <c r="Z70" s="1">
        <v>240</v>
      </c>
      <c r="AA70">
        <v>900</v>
      </c>
      <c r="AB70" s="1">
        <v>100</v>
      </c>
      <c r="AC70" s="1"/>
      <c r="AD70" s="78">
        <v>27.3969999999998</v>
      </c>
      <c r="AE70" s="87">
        <f>AD70*10/24</f>
        <v>11.415416666666582</v>
      </c>
    </row>
    <row r="71" spans="1:32" ht="14.85" customHeight="1">
      <c r="A71" s="1">
        <f>COUNTA($D$5:D71)</f>
        <v>67</v>
      </c>
      <c r="D71" s="25" t="str">
        <f t="shared" si="22"/>
        <v>ES614_ES611</v>
      </c>
      <c r="E71" s="104" t="s">
        <v>241</v>
      </c>
      <c r="F71" s="104" t="s">
        <v>238</v>
      </c>
      <c r="G71" s="1" t="s">
        <v>24</v>
      </c>
      <c r="H71" s="100">
        <f>ROUND(AE71,2)</f>
        <v>11.42</v>
      </c>
      <c r="I71" s="58">
        <v>62.077005</v>
      </c>
      <c r="J71" s="12">
        <v>0</v>
      </c>
      <c r="K71" s="1">
        <v>0</v>
      </c>
      <c r="L71" s="1">
        <v>1</v>
      </c>
      <c r="M71" s="1">
        <f t="shared" si="19"/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T71" s="192" t="str">
        <f>VLOOKUP(E71,N!$B:$B,1,FALSE)</f>
        <v>ES614</v>
      </c>
      <c r="U71" s="192" t="str">
        <f>VLOOKUP(F71,N!$B:$B,1,FALSE)</f>
        <v>ES611</v>
      </c>
      <c r="V71" s="1">
        <f t="shared" si="20"/>
        <v>1</v>
      </c>
      <c r="W71" s="44">
        <f t="shared" si="23"/>
        <v>2</v>
      </c>
      <c r="X71" s="44">
        <f t="shared" si="21"/>
        <v>2</v>
      </c>
      <c r="Y71" s="1">
        <v>0</v>
      </c>
      <c r="Z71" s="1">
        <v>120</v>
      </c>
      <c r="AA71">
        <v>900</v>
      </c>
      <c r="AB71" s="1">
        <v>100</v>
      </c>
      <c r="AC71" s="1"/>
      <c r="AD71" s="78">
        <v>27.3969999999998</v>
      </c>
      <c r="AE71" s="87">
        <f>AD71*10/24</f>
        <v>11.415416666666582</v>
      </c>
    </row>
    <row r="72" spans="1:32" ht="14.85" customHeight="1">
      <c r="A72" s="1">
        <f>COUNTA($D$5:D72)</f>
        <v>68</v>
      </c>
      <c r="D72" s="25" t="str">
        <f t="shared" si="22"/>
        <v>ES614_ES616</v>
      </c>
      <c r="E72" s="104" t="s">
        <v>241</v>
      </c>
      <c r="F72" s="104" t="s">
        <v>243</v>
      </c>
      <c r="G72" s="1" t="s">
        <v>24</v>
      </c>
      <c r="H72" s="100">
        <f>ROUND(AE72,2)</f>
        <v>11.42</v>
      </c>
      <c r="I72" s="58">
        <v>119.58248500000001</v>
      </c>
      <c r="J72" s="12">
        <v>0</v>
      </c>
      <c r="K72" s="1">
        <v>0</v>
      </c>
      <c r="L72" s="1">
        <v>1</v>
      </c>
      <c r="M72" s="1">
        <f t="shared" si="19"/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T72" s="192" t="str">
        <f>VLOOKUP(E72,N!$B:$B,1,FALSE)</f>
        <v>ES614</v>
      </c>
      <c r="U72" s="192" t="str">
        <f>VLOOKUP(F72,N!$B:$B,1,FALSE)</f>
        <v>ES616</v>
      </c>
      <c r="V72" s="1">
        <f t="shared" si="20"/>
        <v>1</v>
      </c>
      <c r="W72" s="44">
        <f t="shared" si="23"/>
        <v>2</v>
      </c>
      <c r="X72" s="44">
        <f t="shared" si="21"/>
        <v>3</v>
      </c>
      <c r="Y72" s="80">
        <v>0</v>
      </c>
      <c r="Z72" s="80">
        <v>0</v>
      </c>
      <c r="AA72">
        <v>900</v>
      </c>
      <c r="AB72" s="1">
        <v>0</v>
      </c>
      <c r="AC72" s="1"/>
      <c r="AD72" s="78">
        <v>27.3969999999998</v>
      </c>
      <c r="AE72" s="87">
        <f>AD72*10/24</f>
        <v>11.415416666666582</v>
      </c>
    </row>
    <row r="73" spans="1:32" ht="14.85" customHeight="1">
      <c r="A73" s="1">
        <f>COUNTA($D$5:D73)</f>
        <v>69</v>
      </c>
      <c r="D73" s="25" t="str">
        <f t="shared" si="22"/>
        <v>ES615_ES618</v>
      </c>
      <c r="E73" s="104" t="s">
        <v>140</v>
      </c>
      <c r="F73" s="104" t="s">
        <v>245</v>
      </c>
      <c r="G73" s="1" t="s">
        <v>24</v>
      </c>
      <c r="H73" s="100">
        <f>ROUND(AE73,2)</f>
        <v>11.42</v>
      </c>
      <c r="I73" s="58">
        <v>19.603103999999998</v>
      </c>
      <c r="J73" s="12">
        <v>0</v>
      </c>
      <c r="K73" s="1">
        <v>0</v>
      </c>
      <c r="L73" s="1">
        <v>1</v>
      </c>
      <c r="M73" s="1">
        <f t="shared" si="19"/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T73" s="192" t="str">
        <f>VLOOKUP(E73,N!$B:$B,1,FALSE)</f>
        <v>ES615</v>
      </c>
      <c r="U73" s="192" t="str">
        <f>VLOOKUP(F73,N!$B:$B,1,FALSE)</f>
        <v>ES618</v>
      </c>
      <c r="V73" s="1">
        <f t="shared" si="20"/>
        <v>1</v>
      </c>
      <c r="W73" s="44">
        <f t="shared" si="23"/>
        <v>2</v>
      </c>
      <c r="X73" s="44">
        <f t="shared" si="21"/>
        <v>2</v>
      </c>
      <c r="Y73" s="1">
        <v>0</v>
      </c>
      <c r="Z73" s="1">
        <v>1200</v>
      </c>
      <c r="AA73">
        <v>900</v>
      </c>
      <c r="AB73" s="1">
        <v>100</v>
      </c>
      <c r="AC73" s="1"/>
      <c r="AD73" s="78">
        <v>27.3969999999998</v>
      </c>
      <c r="AE73" s="87">
        <f>AD73*10/24</f>
        <v>11.415416666666582</v>
      </c>
    </row>
    <row r="74" spans="1:32" ht="14.85" customHeight="1">
      <c r="A74" s="1">
        <f>COUNTA($D$5:D74)</f>
        <v>70</v>
      </c>
      <c r="D74" s="25" t="str">
        <f t="shared" si="22"/>
        <v>ES615_PT150</v>
      </c>
      <c r="E74" s="104" t="s">
        <v>140</v>
      </c>
      <c r="F74" s="104" t="s">
        <v>272</v>
      </c>
      <c r="G74" s="1" t="s">
        <v>24</v>
      </c>
      <c r="H74" s="189">
        <v>6</v>
      </c>
      <c r="I74" s="58">
        <v>89.122433000000001</v>
      </c>
      <c r="J74" s="12">
        <v>0</v>
      </c>
      <c r="K74" s="1">
        <v>0</v>
      </c>
      <c r="L74" s="1">
        <v>1</v>
      </c>
      <c r="M74" s="1">
        <f t="shared" si="19"/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T74" s="192" t="str">
        <f>VLOOKUP(E74,N!$B:$B,1,FALSE)</f>
        <v>ES615</v>
      </c>
      <c r="U74" s="192" t="str">
        <f>VLOOKUP(F74,N!$B:$B,1,FALSE)</f>
        <v>PT150</v>
      </c>
      <c r="V74" s="1">
        <f t="shared" si="20"/>
        <v>1</v>
      </c>
      <c r="W74" s="44">
        <f t="shared" si="23"/>
        <v>2</v>
      </c>
      <c r="X74" s="44">
        <f t="shared" si="21"/>
        <v>1</v>
      </c>
      <c r="Z74" s="84" t="s">
        <v>116</v>
      </c>
      <c r="AA74" s="84" t="s">
        <v>125</v>
      </c>
      <c r="AB74" s="84" t="s">
        <v>117</v>
      </c>
      <c r="AC74" s="84" t="s">
        <v>126</v>
      </c>
      <c r="AD74" s="84">
        <v>144</v>
      </c>
      <c r="AE74" s="98">
        <v>5.4</v>
      </c>
    </row>
    <row r="75" spans="1:32" ht="14.85" customHeight="1">
      <c r="A75" s="1">
        <f>COUNTA($D$5:D75)</f>
        <v>71</v>
      </c>
      <c r="D75" s="25" t="str">
        <f t="shared" ref="D75:D97" si="24">E75&amp;"_"&amp;F75</f>
        <v>ES616_ES613</v>
      </c>
      <c r="E75" s="104" t="s">
        <v>243</v>
      </c>
      <c r="F75" s="104" t="s">
        <v>240</v>
      </c>
      <c r="G75" s="1" t="s">
        <v>24</v>
      </c>
      <c r="H75" s="100">
        <f>ROUND(AE75,2)</f>
        <v>11.42</v>
      </c>
      <c r="I75" s="58">
        <v>104.213025</v>
      </c>
      <c r="J75" s="12">
        <v>0</v>
      </c>
      <c r="K75" s="1">
        <v>0</v>
      </c>
      <c r="L75" s="1">
        <v>1</v>
      </c>
      <c r="M75" s="1">
        <f t="shared" si="19"/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T75" s="192" t="str">
        <f>VLOOKUP(E75,N!$B:$B,1,FALSE)</f>
        <v>ES616</v>
      </c>
      <c r="U75" s="192" t="str">
        <f>VLOOKUP(F75,N!$B:$B,1,FALSE)</f>
        <v>ES613</v>
      </c>
      <c r="V75" s="1">
        <f t="shared" si="20"/>
        <v>1</v>
      </c>
      <c r="W75" s="44">
        <f t="shared" si="23"/>
        <v>3</v>
      </c>
      <c r="X75" s="44">
        <f t="shared" si="21"/>
        <v>6</v>
      </c>
      <c r="Y75" s="80">
        <v>0</v>
      </c>
      <c r="Z75" s="80">
        <v>0</v>
      </c>
      <c r="AA75">
        <v>900</v>
      </c>
      <c r="AB75" s="1">
        <v>0</v>
      </c>
      <c r="AC75" s="1"/>
      <c r="AD75" s="78">
        <v>27.3969999999998</v>
      </c>
      <c r="AE75" s="87">
        <f t="shared" ref="AE75:AE79" si="25">AD75*10/24</f>
        <v>11.415416666666582</v>
      </c>
    </row>
    <row r="76" spans="1:32" ht="14.85" customHeight="1">
      <c r="A76" s="1">
        <f>COUNTA($D$5:D76)</f>
        <v>72</v>
      </c>
      <c r="D76" s="25" t="str">
        <f t="shared" si="24"/>
        <v>ES618_ES613</v>
      </c>
      <c r="E76" s="104" t="s">
        <v>245</v>
      </c>
      <c r="F76" s="104" t="s">
        <v>240</v>
      </c>
      <c r="G76" s="1" t="s">
        <v>24</v>
      </c>
      <c r="H76" s="100">
        <f>ROUND(AE76,2)</f>
        <v>11.42</v>
      </c>
      <c r="I76" s="108">
        <v>79</v>
      </c>
      <c r="J76" s="12">
        <v>0</v>
      </c>
      <c r="K76" s="1">
        <v>0</v>
      </c>
      <c r="L76" s="1">
        <v>1</v>
      </c>
      <c r="M76" s="1">
        <f t="shared" si="19"/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T76" s="192" t="str">
        <f>VLOOKUP(E76,N!$B:$B,1,FALSE)</f>
        <v>ES618</v>
      </c>
      <c r="U76" s="192" t="str">
        <f>VLOOKUP(F76,N!$B:$B,1,FALSE)</f>
        <v>ES613</v>
      </c>
      <c r="V76" s="1">
        <f t="shared" si="20"/>
        <v>1</v>
      </c>
      <c r="W76" s="44">
        <f t="shared" si="23"/>
        <v>2</v>
      </c>
      <c r="X76" s="44">
        <f t="shared" si="21"/>
        <v>6</v>
      </c>
      <c r="Y76" s="80">
        <v>0</v>
      </c>
      <c r="Z76" s="80">
        <v>0</v>
      </c>
      <c r="AA76">
        <v>762</v>
      </c>
      <c r="AB76" s="1">
        <v>0</v>
      </c>
      <c r="AC76" s="1"/>
      <c r="AD76" s="78">
        <v>27.3969999999998</v>
      </c>
      <c r="AE76" s="87">
        <f t="shared" si="25"/>
        <v>11.415416666666582</v>
      </c>
    </row>
    <row r="77" spans="1:32" ht="14.85" customHeight="1">
      <c r="A77" s="1">
        <f>COUNTA($D$5:D77)</f>
        <v>73</v>
      </c>
      <c r="D77" s="25" t="str">
        <f t="shared" si="24"/>
        <v>ES618_ES615</v>
      </c>
      <c r="E77" s="104" t="s">
        <v>245</v>
      </c>
      <c r="F77" s="104" t="s">
        <v>140</v>
      </c>
      <c r="G77" s="1" t="s">
        <v>24</v>
      </c>
      <c r="H77" s="100">
        <f>ROUND(AE77,2)</f>
        <v>11.42</v>
      </c>
      <c r="I77" s="58">
        <v>25.434697</v>
      </c>
      <c r="J77" s="12">
        <v>0</v>
      </c>
      <c r="K77" s="1">
        <v>0</v>
      </c>
      <c r="L77" s="1">
        <v>1</v>
      </c>
      <c r="M77" s="1">
        <f t="shared" si="19"/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T77" s="192" t="str">
        <f>VLOOKUP(E77,N!$B:$B,1,FALSE)</f>
        <v>ES618</v>
      </c>
      <c r="U77" s="192" t="str">
        <f>VLOOKUP(F77,N!$B:$B,1,FALSE)</f>
        <v>ES615</v>
      </c>
      <c r="V77" s="1">
        <f t="shared" si="20"/>
        <v>1</v>
      </c>
      <c r="W77" s="44">
        <f t="shared" si="23"/>
        <v>2</v>
      </c>
      <c r="X77" s="44">
        <f t="shared" si="21"/>
        <v>2</v>
      </c>
      <c r="Y77" s="1">
        <v>0</v>
      </c>
      <c r="Z77" s="1">
        <v>1546</v>
      </c>
      <c r="AA77">
        <v>762</v>
      </c>
      <c r="AB77" s="1">
        <v>100</v>
      </c>
      <c r="AC77" s="1"/>
      <c r="AD77" s="78">
        <v>27.3969999999998</v>
      </c>
      <c r="AE77" s="87">
        <f t="shared" si="25"/>
        <v>11.415416666666582</v>
      </c>
    </row>
    <row r="78" spans="1:32" ht="14.85" customHeight="1">
      <c r="A78" s="1">
        <f>COUNTA($D$5:D78)</f>
        <v>74</v>
      </c>
      <c r="D78" s="25" t="str">
        <f t="shared" si="24"/>
        <v>ES620_ES611</v>
      </c>
      <c r="E78" s="104" t="s">
        <v>141</v>
      </c>
      <c r="F78" s="104" t="s">
        <v>238</v>
      </c>
      <c r="G78" s="1" t="s">
        <v>24</v>
      </c>
      <c r="H78" s="100">
        <f>ROUND(AE78,2)</f>
        <v>11.42</v>
      </c>
      <c r="I78" s="58">
        <v>15.771151</v>
      </c>
      <c r="J78" s="12">
        <v>0</v>
      </c>
      <c r="K78" s="1">
        <v>0</v>
      </c>
      <c r="L78" s="1">
        <v>1</v>
      </c>
      <c r="M78" s="1">
        <f t="shared" si="19"/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T78" s="192" t="str">
        <f>VLOOKUP(E78,N!$B:$B,1,FALSE)</f>
        <v>ES620</v>
      </c>
      <c r="U78" s="192" t="str">
        <f>VLOOKUP(F78,N!$B:$B,1,FALSE)</f>
        <v>ES611</v>
      </c>
      <c r="V78" s="1">
        <f t="shared" si="20"/>
        <v>1</v>
      </c>
      <c r="W78" s="44">
        <f t="shared" si="23"/>
        <v>3</v>
      </c>
      <c r="X78" s="44">
        <f t="shared" si="21"/>
        <v>2</v>
      </c>
      <c r="Y78" s="1">
        <v>0</v>
      </c>
      <c r="Z78" s="1">
        <v>240</v>
      </c>
      <c r="AA78">
        <v>1066.8</v>
      </c>
      <c r="AB78" s="1">
        <v>100</v>
      </c>
      <c r="AC78" s="1"/>
      <c r="AD78" s="78">
        <v>27.3969999999998</v>
      </c>
      <c r="AE78" s="87">
        <f t="shared" si="25"/>
        <v>11.415416666666582</v>
      </c>
    </row>
    <row r="79" spans="1:32" ht="14.85" customHeight="1">
      <c r="A79" s="1">
        <f>COUNTA($D$5:D79)</f>
        <v>75</v>
      </c>
      <c r="D79" s="25" t="str">
        <f t="shared" si="24"/>
        <v>FRI15_ES212</v>
      </c>
      <c r="E79" s="103" t="s">
        <v>252</v>
      </c>
      <c r="F79" s="103" t="s">
        <v>174</v>
      </c>
      <c r="G79" s="1" t="s">
        <v>24</v>
      </c>
      <c r="H79" s="100">
        <f>ROUND(AE79,2)</f>
        <v>11.42</v>
      </c>
      <c r="I79" s="58">
        <v>35.988821999999999</v>
      </c>
      <c r="J79" s="12">
        <v>0</v>
      </c>
      <c r="K79" s="1">
        <v>0</v>
      </c>
      <c r="L79" s="1">
        <v>1</v>
      </c>
      <c r="M79" s="1">
        <f t="shared" si="19"/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T79" s="192" t="str">
        <f>VLOOKUP(E79,N!$B:$B,1,FALSE)</f>
        <v>FRI15</v>
      </c>
      <c r="U79" s="192" t="str">
        <f>VLOOKUP(F79,N!$B:$B,1,FALSE)</f>
        <v>ES212</v>
      </c>
      <c r="V79" s="1">
        <f t="shared" si="20"/>
        <v>1</v>
      </c>
      <c r="W79" s="44">
        <f t="shared" si="23"/>
        <v>2</v>
      </c>
      <c r="X79" s="44">
        <f t="shared" si="21"/>
        <v>2</v>
      </c>
      <c r="Y79" s="80">
        <v>0</v>
      </c>
      <c r="Z79" s="80">
        <v>0</v>
      </c>
      <c r="AA79">
        <v>900</v>
      </c>
      <c r="AB79" s="1">
        <v>0</v>
      </c>
      <c r="AC79" s="1"/>
      <c r="AD79" s="78">
        <v>27.3969999999998</v>
      </c>
      <c r="AE79" s="87">
        <f t="shared" si="25"/>
        <v>11.415416666666582</v>
      </c>
    </row>
    <row r="80" spans="1:32" ht="14.85" customHeight="1">
      <c r="A80" s="1">
        <f>COUNTA($D$5:D80)</f>
        <v>76</v>
      </c>
      <c r="D80" s="25" t="str">
        <f t="shared" si="24"/>
        <v>FRI15_ES220</v>
      </c>
      <c r="E80" s="103" t="s">
        <v>252</v>
      </c>
      <c r="F80" s="103" t="s">
        <v>173</v>
      </c>
      <c r="G80" s="1" t="s">
        <v>24</v>
      </c>
      <c r="H80" s="84">
        <f>AE80</f>
        <v>6.2</v>
      </c>
      <c r="I80" s="58">
        <v>51.809354999999996</v>
      </c>
      <c r="J80" s="12">
        <v>0</v>
      </c>
      <c r="K80" s="44">
        <v>1</v>
      </c>
      <c r="L80" s="1">
        <v>1</v>
      </c>
      <c r="M80" s="1">
        <f t="shared" si="19"/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T80" s="192" t="str">
        <f>VLOOKUP(E80,N!$B:$B,1,FALSE)</f>
        <v>FRI15</v>
      </c>
      <c r="U80" s="192" t="str">
        <f>VLOOKUP(F80,N!$B:$B,1,FALSE)</f>
        <v>ES220</v>
      </c>
      <c r="V80" s="1">
        <f t="shared" si="20"/>
        <v>1</v>
      </c>
      <c r="W80" s="44">
        <f t="shared" si="23"/>
        <v>2</v>
      </c>
      <c r="X80" s="44">
        <f t="shared" si="21"/>
        <v>4</v>
      </c>
      <c r="Z80" s="84" t="s">
        <v>114</v>
      </c>
      <c r="AA80" s="84" t="s">
        <v>116</v>
      </c>
      <c r="AB80" s="84" t="s">
        <v>350</v>
      </c>
      <c r="AC80" s="84" t="s">
        <v>117</v>
      </c>
      <c r="AD80" s="84">
        <v>164.6</v>
      </c>
      <c r="AE80" s="98">
        <v>6.2</v>
      </c>
    </row>
    <row r="81" spans="1:32" ht="14.85" customHeight="1">
      <c r="A81" s="1">
        <f>COUNTA($D$5:D81)</f>
        <v>77</v>
      </c>
      <c r="D81" s="25" t="str">
        <f t="shared" si="24"/>
        <v>FRJ15_ES512</v>
      </c>
      <c r="E81" s="103" t="s">
        <v>254</v>
      </c>
      <c r="F81" s="103" t="s">
        <v>223</v>
      </c>
      <c r="G81" s="1" t="s">
        <v>24</v>
      </c>
      <c r="H81" s="100">
        <f>ROUND(AE81,2)</f>
        <v>11.42</v>
      </c>
      <c r="I81" s="58">
        <v>44.950842999999999</v>
      </c>
      <c r="J81" s="12">
        <v>0</v>
      </c>
      <c r="K81" s="1">
        <v>0</v>
      </c>
      <c r="L81" s="1">
        <v>1</v>
      </c>
      <c r="M81" s="1">
        <f t="shared" si="19"/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T81" s="192" t="str">
        <f>VLOOKUP(E81,N!$B:$B,1,FALSE)</f>
        <v>FRJ15</v>
      </c>
      <c r="U81" s="192" t="str">
        <f>VLOOKUP(F81,N!$B:$B,1,FALSE)</f>
        <v>ES512</v>
      </c>
      <c r="V81" s="1">
        <f t="shared" si="20"/>
        <v>1</v>
      </c>
      <c r="W81" s="44">
        <f t="shared" si="23"/>
        <v>1</v>
      </c>
      <c r="X81" s="44">
        <f t="shared" si="21"/>
        <v>1</v>
      </c>
      <c r="Y81" s="80">
        <v>0</v>
      </c>
      <c r="Z81" s="80">
        <v>0</v>
      </c>
      <c r="AA81">
        <v>900</v>
      </c>
      <c r="AB81" s="1">
        <v>0</v>
      </c>
      <c r="AC81" s="1"/>
      <c r="AD81" s="78">
        <v>27.3969999999998</v>
      </c>
      <c r="AE81" s="87">
        <f>AD81*10/24</f>
        <v>11.415416666666582</v>
      </c>
    </row>
    <row r="82" spans="1:32" ht="14.85" customHeight="1">
      <c r="A82" s="1">
        <f>COUNTA($D$5:D82)</f>
        <v>78</v>
      </c>
      <c r="D82" s="25" t="str">
        <f t="shared" si="24"/>
        <v>MA000_ES612</v>
      </c>
      <c r="E82" s="84" t="s">
        <v>288</v>
      </c>
      <c r="F82" s="84" t="s">
        <v>239</v>
      </c>
      <c r="G82" s="1" t="s">
        <v>24</v>
      </c>
      <c r="H82" s="84">
        <f>AE82</f>
        <v>16.600000000000001</v>
      </c>
      <c r="I82" s="85">
        <v>200</v>
      </c>
      <c r="J82" s="84">
        <v>45</v>
      </c>
      <c r="K82" s="1">
        <v>1</v>
      </c>
      <c r="L82" s="1">
        <v>1</v>
      </c>
      <c r="M82" s="1">
        <f t="shared" si="19"/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T82" s="192" t="str">
        <f>VLOOKUP(E82,N!$B:$B,1,FALSE)</f>
        <v>MA000</v>
      </c>
      <c r="U82" s="192" t="str">
        <f>VLOOKUP(F82,N!$B:$B,1,FALSE)</f>
        <v>ES612</v>
      </c>
      <c r="V82" s="1">
        <f t="shared" si="20"/>
        <v>1</v>
      </c>
      <c r="W82" s="44">
        <f t="shared" si="23"/>
        <v>1</v>
      </c>
      <c r="X82" s="44">
        <f t="shared" si="21"/>
        <v>3</v>
      </c>
      <c r="Z82" s="84" t="s">
        <v>264</v>
      </c>
      <c r="AA82" s="84" t="s">
        <v>116</v>
      </c>
      <c r="AB82" s="84" t="s">
        <v>265</v>
      </c>
      <c r="AC82" s="84" t="s">
        <v>117</v>
      </c>
      <c r="AD82" s="84">
        <v>442.9</v>
      </c>
      <c r="AE82" s="98">
        <v>16.600000000000001</v>
      </c>
      <c r="AF82" t="s">
        <v>351</v>
      </c>
    </row>
    <row r="83" spans="1:32" ht="14.85" customHeight="1">
      <c r="A83" s="1">
        <f>COUNTA($D$5:D83)</f>
        <v>79</v>
      </c>
      <c r="D83" s="25" t="str">
        <f t="shared" si="24"/>
        <v>PT111_ES114</v>
      </c>
      <c r="E83" s="104" t="s">
        <v>266</v>
      </c>
      <c r="F83" s="104" t="s">
        <v>167</v>
      </c>
      <c r="G83" s="1" t="s">
        <v>24</v>
      </c>
      <c r="H83" s="99">
        <f t="shared" ref="H83:H93" si="26">ROUND(AE83,2)</f>
        <v>1.47</v>
      </c>
      <c r="I83" s="58">
        <v>32.331862000000001</v>
      </c>
      <c r="J83" s="12">
        <v>0</v>
      </c>
      <c r="K83" s="44">
        <v>1</v>
      </c>
      <c r="L83" s="1">
        <v>1</v>
      </c>
      <c r="M83" s="1">
        <f t="shared" si="19"/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T83" s="192" t="str">
        <f>VLOOKUP(E83,N!$B:$B,1,FALSE)</f>
        <v>PT111</v>
      </c>
      <c r="U83" s="192" t="str">
        <f>VLOOKUP(F83,N!$B:$B,1,FALSE)</f>
        <v>ES114</v>
      </c>
      <c r="V83" s="1">
        <f t="shared" si="20"/>
        <v>1</v>
      </c>
      <c r="W83" s="44">
        <f t="shared" si="23"/>
        <v>3</v>
      </c>
      <c r="X83" s="44">
        <f t="shared" si="21"/>
        <v>3</v>
      </c>
      <c r="Y83" s="80">
        <v>0</v>
      </c>
      <c r="Z83" s="80">
        <v>0</v>
      </c>
      <c r="AA83">
        <v>900</v>
      </c>
      <c r="AB83" s="1">
        <v>0</v>
      </c>
      <c r="AC83" s="1"/>
      <c r="AD83" s="88">
        <v>3.51903110938748</v>
      </c>
      <c r="AE83" s="87">
        <f t="shared" ref="AE83:AE93" si="27">AD83*10/24</f>
        <v>1.4662629622447831</v>
      </c>
    </row>
    <row r="84" spans="1:32" ht="14.85" customHeight="1">
      <c r="A84" s="1">
        <f>COUNTA($D$5:D84)</f>
        <v>80</v>
      </c>
      <c r="D84" s="25" t="str">
        <f t="shared" si="24"/>
        <v>PT111_PT112</v>
      </c>
      <c r="E84" s="104" t="s">
        <v>266</v>
      </c>
      <c r="F84" s="104" t="s">
        <v>269</v>
      </c>
      <c r="G84" s="1" t="s">
        <v>24</v>
      </c>
      <c r="H84" s="100">
        <f t="shared" si="26"/>
        <v>11.42</v>
      </c>
      <c r="I84" s="58">
        <v>12.714568999999999</v>
      </c>
      <c r="J84" s="12">
        <v>0</v>
      </c>
      <c r="K84" s="1">
        <v>0</v>
      </c>
      <c r="L84" s="1">
        <v>1</v>
      </c>
      <c r="M84" s="1">
        <f t="shared" si="19"/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T84" s="192" t="str">
        <f>VLOOKUP(E84,N!$B:$B,1,FALSE)</f>
        <v>PT111</v>
      </c>
      <c r="U84" s="192" t="str">
        <f>VLOOKUP(F84,N!$B:$B,1,FALSE)</f>
        <v>PT112</v>
      </c>
      <c r="V84" s="1">
        <f t="shared" si="20"/>
        <v>1</v>
      </c>
      <c r="W84" s="44">
        <f t="shared" si="23"/>
        <v>3</v>
      </c>
      <c r="X84" s="44">
        <f t="shared" si="21"/>
        <v>1</v>
      </c>
      <c r="Y84" s="80">
        <v>0</v>
      </c>
      <c r="Z84" s="80">
        <v>0</v>
      </c>
      <c r="AA84">
        <v>900</v>
      </c>
      <c r="AB84" s="1">
        <v>0</v>
      </c>
      <c r="AC84" s="1"/>
      <c r="AD84" s="78">
        <v>27.3969999999998</v>
      </c>
      <c r="AE84" s="87">
        <f t="shared" si="27"/>
        <v>11.415416666666582</v>
      </c>
    </row>
    <row r="85" spans="1:32" ht="14.85" customHeight="1">
      <c r="A85" s="1">
        <f>COUNTA($D$5:D85)</f>
        <v>81</v>
      </c>
      <c r="D85" s="25" t="str">
        <f t="shared" si="24"/>
        <v>PT111_PT11A</v>
      </c>
      <c r="E85" s="104" t="s">
        <v>266</v>
      </c>
      <c r="F85" s="104" t="s">
        <v>270</v>
      </c>
      <c r="G85" s="1" t="s">
        <v>24</v>
      </c>
      <c r="H85" s="100">
        <f t="shared" si="26"/>
        <v>11.42</v>
      </c>
      <c r="I85" s="58">
        <v>46.349676000000002</v>
      </c>
      <c r="J85" s="12">
        <v>0</v>
      </c>
      <c r="K85" s="1">
        <v>0</v>
      </c>
      <c r="L85" s="1">
        <v>1</v>
      </c>
      <c r="M85" s="1">
        <f t="shared" si="19"/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T85" s="192" t="str">
        <f>VLOOKUP(E85,N!$B:$B,1,FALSE)</f>
        <v>PT111</v>
      </c>
      <c r="U85" s="192" t="str">
        <f>VLOOKUP(F85,N!$B:$B,1,FALSE)</f>
        <v>PT11A</v>
      </c>
      <c r="V85" s="1">
        <f t="shared" si="20"/>
        <v>1</v>
      </c>
      <c r="W85" s="44">
        <f t="shared" si="23"/>
        <v>3</v>
      </c>
      <c r="X85" s="44">
        <f t="shared" si="21"/>
        <v>1</v>
      </c>
      <c r="Y85" s="80">
        <v>0</v>
      </c>
      <c r="Z85" s="80">
        <v>0</v>
      </c>
      <c r="AA85">
        <v>711</v>
      </c>
      <c r="AB85" s="1">
        <v>0</v>
      </c>
      <c r="AC85" s="1"/>
      <c r="AD85" s="78">
        <v>27.3969999999998</v>
      </c>
      <c r="AE85" s="87">
        <f t="shared" si="27"/>
        <v>11.415416666666582</v>
      </c>
    </row>
    <row r="86" spans="1:32" ht="14.85" customHeight="1">
      <c r="A86" s="1">
        <f>COUNTA($D$5:D86)</f>
        <v>82</v>
      </c>
      <c r="D86" s="25" t="str">
        <f t="shared" si="24"/>
        <v>PT16E_PT16F</v>
      </c>
      <c r="E86" s="104" t="s">
        <v>278</v>
      </c>
      <c r="F86" s="104" t="s">
        <v>279</v>
      </c>
      <c r="G86" s="1" t="s">
        <v>24</v>
      </c>
      <c r="H86" s="100">
        <f t="shared" si="26"/>
        <v>11.42</v>
      </c>
      <c r="I86" s="58">
        <v>26.747121</v>
      </c>
      <c r="J86" s="12">
        <v>0</v>
      </c>
      <c r="K86" s="1">
        <v>0</v>
      </c>
      <c r="L86" s="1">
        <v>1</v>
      </c>
      <c r="M86" s="1">
        <f t="shared" si="19"/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T86" s="192" t="str">
        <f>VLOOKUP(E86,N!$B:$B,1,FALSE)</f>
        <v>PT16E</v>
      </c>
      <c r="U86" s="192" t="str">
        <f>VLOOKUP(F86,N!$B:$B,1,FALSE)</f>
        <v>PT16F</v>
      </c>
      <c r="V86" s="1">
        <f t="shared" si="20"/>
        <v>1</v>
      </c>
      <c r="W86" s="44">
        <f t="shared" si="23"/>
        <v>1</v>
      </c>
      <c r="X86" s="44">
        <f t="shared" si="21"/>
        <v>3</v>
      </c>
      <c r="Y86" s="80">
        <v>0</v>
      </c>
      <c r="Z86" s="80">
        <v>0</v>
      </c>
      <c r="AA86">
        <v>711</v>
      </c>
      <c r="AB86" s="1">
        <v>0</v>
      </c>
      <c r="AC86" s="1"/>
      <c r="AD86" s="78">
        <v>27.3969999999998</v>
      </c>
      <c r="AE86" s="87">
        <f t="shared" si="27"/>
        <v>11.415416666666582</v>
      </c>
    </row>
    <row r="87" spans="1:32" ht="14.85" customHeight="1">
      <c r="A87" s="1">
        <f>COUNTA($D$5:D87)</f>
        <v>83</v>
      </c>
      <c r="D87" s="25" t="str">
        <f t="shared" si="24"/>
        <v>PT16F_PT16B</v>
      </c>
      <c r="E87" s="104" t="s">
        <v>279</v>
      </c>
      <c r="F87" s="104" t="s">
        <v>275</v>
      </c>
      <c r="G87" s="1" t="s">
        <v>24</v>
      </c>
      <c r="H87" s="100">
        <f t="shared" si="26"/>
        <v>11.42</v>
      </c>
      <c r="I87" s="58">
        <v>88.086175999999995</v>
      </c>
      <c r="J87" s="12">
        <v>0</v>
      </c>
      <c r="K87" s="1">
        <v>0</v>
      </c>
      <c r="L87" s="1">
        <v>1</v>
      </c>
      <c r="M87" s="1">
        <f t="shared" si="19"/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T87" s="192" t="str">
        <f>VLOOKUP(E87,N!$B:$B,1,FALSE)</f>
        <v>PT16F</v>
      </c>
      <c r="U87" s="192" t="str">
        <f>VLOOKUP(F87,N!$B:$B,1,FALSE)</f>
        <v>PT16B</v>
      </c>
      <c r="V87" s="1">
        <f t="shared" si="20"/>
        <v>1</v>
      </c>
      <c r="W87" s="44">
        <f t="shared" si="23"/>
        <v>3</v>
      </c>
      <c r="X87" s="44">
        <f t="shared" si="21"/>
        <v>3</v>
      </c>
      <c r="Y87" s="1">
        <v>0</v>
      </c>
      <c r="Z87" s="1">
        <v>10</v>
      </c>
      <c r="AA87">
        <v>711</v>
      </c>
      <c r="AB87" s="1">
        <v>100</v>
      </c>
      <c r="AC87" s="1"/>
      <c r="AD87" s="78">
        <v>27.3969999999998</v>
      </c>
      <c r="AE87" s="87">
        <f t="shared" si="27"/>
        <v>11.415416666666582</v>
      </c>
    </row>
    <row r="88" spans="1:32" ht="14.85" customHeight="1">
      <c r="A88" s="1">
        <f>COUNTA($D$5:D88)</f>
        <v>84</v>
      </c>
      <c r="D88" s="25" t="str">
        <f t="shared" si="24"/>
        <v>PT16F_PT16E</v>
      </c>
      <c r="E88" s="104" t="s">
        <v>279</v>
      </c>
      <c r="F88" s="104" t="s">
        <v>278</v>
      </c>
      <c r="G88" s="1" t="s">
        <v>24</v>
      </c>
      <c r="H88" s="100">
        <f t="shared" si="26"/>
        <v>11.42</v>
      </c>
      <c r="I88" s="58">
        <v>45.403514000000001</v>
      </c>
      <c r="J88" s="12">
        <v>0</v>
      </c>
      <c r="K88" s="1">
        <v>0</v>
      </c>
      <c r="L88" s="1">
        <v>1</v>
      </c>
      <c r="M88" s="1">
        <f t="shared" si="19"/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T88" s="192" t="str">
        <f>VLOOKUP(E88,N!$B:$B,1,FALSE)</f>
        <v>PT16F</v>
      </c>
      <c r="U88" s="192" t="str">
        <f>VLOOKUP(F88,N!$B:$B,1,FALSE)</f>
        <v>PT16E</v>
      </c>
      <c r="V88" s="1">
        <f t="shared" si="20"/>
        <v>1</v>
      </c>
      <c r="W88" s="44">
        <f t="shared" si="23"/>
        <v>3</v>
      </c>
      <c r="X88" s="44">
        <f t="shared" si="21"/>
        <v>1</v>
      </c>
      <c r="Y88" s="1">
        <v>0</v>
      </c>
      <c r="Z88" s="1">
        <v>4</v>
      </c>
      <c r="AA88">
        <v>711</v>
      </c>
      <c r="AB88" s="1">
        <v>100</v>
      </c>
      <c r="AC88" s="1"/>
      <c r="AD88" s="78">
        <v>27.3969999999998</v>
      </c>
      <c r="AE88" s="87">
        <f t="shared" si="27"/>
        <v>11.415416666666582</v>
      </c>
    </row>
    <row r="89" spans="1:32" ht="14.85" customHeight="1">
      <c r="A89" s="1">
        <f>COUNTA($D$5:D89)</f>
        <v>85</v>
      </c>
      <c r="D89" s="25" t="str">
        <f t="shared" si="24"/>
        <v>PT16F_PT16I</v>
      </c>
      <c r="E89" s="104" t="s">
        <v>279</v>
      </c>
      <c r="F89" s="104" t="s">
        <v>280</v>
      </c>
      <c r="G89" s="1" t="s">
        <v>24</v>
      </c>
      <c r="H89" s="100">
        <f t="shared" si="26"/>
        <v>11.42</v>
      </c>
      <c r="I89" s="58">
        <v>18.575796</v>
      </c>
      <c r="J89" s="12">
        <v>0</v>
      </c>
      <c r="K89" s="1">
        <v>0</v>
      </c>
      <c r="L89" s="1">
        <v>1</v>
      </c>
      <c r="M89" s="1">
        <f t="shared" si="19"/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T89" s="192" t="str">
        <f>VLOOKUP(E89,N!$B:$B,1,FALSE)</f>
        <v>PT16F</v>
      </c>
      <c r="U89" s="192" t="str">
        <f>VLOOKUP(F89,N!$B:$B,1,FALSE)</f>
        <v>PT16I</v>
      </c>
      <c r="V89" s="1">
        <f t="shared" si="20"/>
        <v>1</v>
      </c>
      <c r="W89" s="44">
        <f t="shared" si="23"/>
        <v>3</v>
      </c>
      <c r="X89" s="44">
        <f t="shared" si="21"/>
        <v>2</v>
      </c>
      <c r="Y89" s="80">
        <v>0</v>
      </c>
      <c r="Z89" s="80">
        <v>0</v>
      </c>
      <c r="AA89">
        <v>900</v>
      </c>
      <c r="AB89" s="1">
        <v>0</v>
      </c>
      <c r="AC89" s="1"/>
      <c r="AD89" s="78">
        <v>27.3969999999998</v>
      </c>
      <c r="AE89" s="87">
        <f t="shared" si="27"/>
        <v>11.415416666666582</v>
      </c>
    </row>
    <row r="90" spans="1:32" ht="14.85" customHeight="1">
      <c r="A90" s="1">
        <f>COUNTA($D$5:D90)</f>
        <v>86</v>
      </c>
      <c r="D90" s="25" t="str">
        <f t="shared" si="24"/>
        <v>PT16I_PT16F</v>
      </c>
      <c r="E90" s="104" t="s">
        <v>280</v>
      </c>
      <c r="F90" s="104" t="s">
        <v>279</v>
      </c>
      <c r="G90" s="1" t="s">
        <v>24</v>
      </c>
      <c r="H90" s="100">
        <f t="shared" si="26"/>
        <v>11.42</v>
      </c>
      <c r="I90" s="58">
        <v>14.247325999999999</v>
      </c>
      <c r="J90" s="12">
        <v>0</v>
      </c>
      <c r="K90" s="1">
        <v>0</v>
      </c>
      <c r="L90" s="1">
        <v>1</v>
      </c>
      <c r="M90" s="1">
        <f t="shared" si="19"/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T90" s="192" t="str">
        <f>VLOOKUP(E90,N!$B:$B,1,FALSE)</f>
        <v>PT16I</v>
      </c>
      <c r="U90" s="192" t="str">
        <f>VLOOKUP(F90,N!$B:$B,1,FALSE)</f>
        <v>PT16F</v>
      </c>
      <c r="V90" s="1">
        <f t="shared" si="20"/>
        <v>1</v>
      </c>
      <c r="W90" s="44">
        <f t="shared" si="23"/>
        <v>2</v>
      </c>
      <c r="X90" s="44">
        <f t="shared" si="21"/>
        <v>3</v>
      </c>
      <c r="Y90" s="80">
        <v>0</v>
      </c>
      <c r="Z90" s="80">
        <v>0</v>
      </c>
      <c r="AA90">
        <v>900</v>
      </c>
      <c r="AB90" s="1">
        <v>0</v>
      </c>
      <c r="AC90" s="1"/>
      <c r="AD90" s="78">
        <v>27.3969999999998</v>
      </c>
      <c r="AE90" s="87">
        <f t="shared" si="27"/>
        <v>11.415416666666582</v>
      </c>
    </row>
    <row r="91" spans="1:32" ht="14.85" customHeight="1">
      <c r="A91" s="1">
        <f>COUNTA($D$5:D91)</f>
        <v>87</v>
      </c>
      <c r="D91" s="25" t="str">
        <f t="shared" si="24"/>
        <v>PT16I_PT186</v>
      </c>
      <c r="E91" s="104" t="s">
        <v>280</v>
      </c>
      <c r="F91" s="104" t="s">
        <v>281</v>
      </c>
      <c r="G91" s="1" t="s">
        <v>24</v>
      </c>
      <c r="H91" s="100">
        <f t="shared" si="26"/>
        <v>11.42</v>
      </c>
      <c r="I91" s="58">
        <v>74.943396000000007</v>
      </c>
      <c r="J91" s="12">
        <v>0</v>
      </c>
      <c r="K91" s="1">
        <v>0</v>
      </c>
      <c r="L91" s="1">
        <v>1</v>
      </c>
      <c r="M91" s="1">
        <f t="shared" si="19"/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T91" s="192" t="str">
        <f>VLOOKUP(E91,N!$B:$B,1,FALSE)</f>
        <v>PT16I</v>
      </c>
      <c r="U91" s="192" t="str">
        <f>VLOOKUP(F91,N!$B:$B,1,FALSE)</f>
        <v>PT186</v>
      </c>
      <c r="V91" s="1">
        <f t="shared" si="20"/>
        <v>1</v>
      </c>
      <c r="W91" s="44">
        <f t="shared" si="23"/>
        <v>2</v>
      </c>
      <c r="X91" s="44">
        <f t="shared" si="21"/>
        <v>6</v>
      </c>
      <c r="Y91" s="80">
        <v>0</v>
      </c>
      <c r="Z91" s="80">
        <v>0</v>
      </c>
      <c r="AA91">
        <v>900</v>
      </c>
      <c r="AB91" s="1">
        <v>0</v>
      </c>
      <c r="AC91" s="1"/>
      <c r="AD91" s="78">
        <v>27.3969999999998</v>
      </c>
      <c r="AE91" s="87">
        <f t="shared" si="27"/>
        <v>11.415416666666582</v>
      </c>
    </row>
    <row r="92" spans="1:32" ht="14.85" customHeight="1">
      <c r="A92" s="1">
        <f>COUNTA($D$5:D92)</f>
        <v>88</v>
      </c>
      <c r="D92" s="25" t="str">
        <f t="shared" si="24"/>
        <v>PT181_PT186</v>
      </c>
      <c r="E92" s="104" t="s">
        <v>142</v>
      </c>
      <c r="F92" s="13" t="s">
        <v>281</v>
      </c>
      <c r="G92" s="1" t="s">
        <v>24</v>
      </c>
      <c r="H92" s="100">
        <f t="shared" si="26"/>
        <v>11.42</v>
      </c>
      <c r="I92" s="58">
        <v>60.234268999999998</v>
      </c>
      <c r="J92" s="12">
        <v>0</v>
      </c>
      <c r="K92" s="1">
        <v>0</v>
      </c>
      <c r="L92" s="1">
        <v>1</v>
      </c>
      <c r="M92" s="1">
        <f t="shared" si="19"/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T92" s="192" t="str">
        <f>VLOOKUP(E92,N!$B:$B,1,FALSE)</f>
        <v>PT181</v>
      </c>
      <c r="U92" s="192" t="str">
        <f>VLOOKUP(F92,N!$B:$B,1,FALSE)</f>
        <v>PT186</v>
      </c>
      <c r="V92" s="1">
        <f t="shared" si="20"/>
        <v>1</v>
      </c>
      <c r="W92" s="44">
        <f t="shared" si="23"/>
        <v>1</v>
      </c>
      <c r="X92" s="44">
        <f t="shared" si="21"/>
        <v>6</v>
      </c>
      <c r="Y92" s="1">
        <v>0</v>
      </c>
      <c r="Z92" s="1">
        <v>18</v>
      </c>
      <c r="AA92">
        <v>900</v>
      </c>
      <c r="AB92" s="1">
        <v>100</v>
      </c>
      <c r="AC92" s="1"/>
      <c r="AD92" s="78">
        <v>27.3969999999998</v>
      </c>
      <c r="AE92" s="87">
        <f t="shared" si="27"/>
        <v>11.415416666666582</v>
      </c>
    </row>
    <row r="93" spans="1:32" ht="14.85" customHeight="1">
      <c r="A93" s="1">
        <f>COUNTA($D$5:D93)</f>
        <v>89</v>
      </c>
      <c r="D93" s="25" t="str">
        <f t="shared" si="24"/>
        <v>PT185_PT16B</v>
      </c>
      <c r="E93" s="104" t="s">
        <v>283</v>
      </c>
      <c r="F93" s="104" t="s">
        <v>275</v>
      </c>
      <c r="G93" s="1" t="s">
        <v>24</v>
      </c>
      <c r="H93" s="100">
        <f t="shared" si="26"/>
        <v>11.42</v>
      </c>
      <c r="I93" s="108">
        <v>24</v>
      </c>
      <c r="J93" s="12">
        <v>0</v>
      </c>
      <c r="K93" s="1">
        <v>0</v>
      </c>
      <c r="L93" s="1">
        <v>1</v>
      </c>
      <c r="M93" s="1">
        <f t="shared" si="19"/>
        <v>1</v>
      </c>
      <c r="N93" s="22">
        <v>1</v>
      </c>
      <c r="O93" s="22">
        <v>1</v>
      </c>
      <c r="P93" s="22">
        <v>1</v>
      </c>
      <c r="Q93" s="22">
        <v>1</v>
      </c>
      <c r="R93" s="22">
        <v>1</v>
      </c>
      <c r="T93" s="192" t="str">
        <f>VLOOKUP(E93,N!$B:$B,1,FALSE)</f>
        <v>PT185</v>
      </c>
      <c r="U93" s="192" t="str">
        <f>VLOOKUP(F93,N!$B:$B,1,FALSE)</f>
        <v>PT16B</v>
      </c>
      <c r="V93" s="1">
        <f t="shared" si="20"/>
        <v>1</v>
      </c>
      <c r="W93" s="44">
        <f t="shared" si="23"/>
        <v>2</v>
      </c>
      <c r="X93" s="44">
        <f t="shared" si="21"/>
        <v>3</v>
      </c>
      <c r="Y93" s="1">
        <v>0</v>
      </c>
      <c r="Z93" s="1">
        <v>18</v>
      </c>
      <c r="AA93">
        <v>711</v>
      </c>
      <c r="AB93" s="1">
        <v>100</v>
      </c>
      <c r="AC93" s="1"/>
      <c r="AD93" s="78">
        <v>27.3969999999998</v>
      </c>
      <c r="AE93" s="87">
        <f t="shared" si="27"/>
        <v>11.415416666666582</v>
      </c>
    </row>
    <row r="94" spans="1:32" ht="14.85" customHeight="1">
      <c r="A94" s="1">
        <f>COUNTA($D$5:D94)</f>
        <v>90</v>
      </c>
      <c r="D94" s="25" t="str">
        <f t="shared" si="24"/>
        <v>PT186_ES431</v>
      </c>
      <c r="E94" s="104" t="s">
        <v>281</v>
      </c>
      <c r="F94" s="104" t="s">
        <v>219</v>
      </c>
      <c r="G94" s="1" t="s">
        <v>24</v>
      </c>
      <c r="H94" s="102">
        <f>AE94</f>
        <v>3</v>
      </c>
      <c r="I94" s="58">
        <v>37.664161999999997</v>
      </c>
      <c r="J94" s="12">
        <v>0</v>
      </c>
      <c r="K94" s="44">
        <v>1</v>
      </c>
      <c r="L94" s="1">
        <v>1</v>
      </c>
      <c r="M94" s="1">
        <f t="shared" si="19"/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  <c r="T94" s="192" t="str">
        <f>VLOOKUP(E94,N!$B:$B,1,FALSE)</f>
        <v>PT186</v>
      </c>
      <c r="U94" s="192" t="str">
        <f>VLOOKUP(F94,N!$B:$B,1,FALSE)</f>
        <v>ES431</v>
      </c>
      <c r="V94" s="1">
        <f t="shared" si="20"/>
        <v>1</v>
      </c>
      <c r="W94" s="44">
        <f t="shared" si="23"/>
        <v>6</v>
      </c>
      <c r="X94" s="44">
        <f t="shared" si="21"/>
        <v>3</v>
      </c>
      <c r="Z94" s="84" t="s">
        <v>125</v>
      </c>
      <c r="AA94" s="84" t="s">
        <v>116</v>
      </c>
      <c r="AB94" s="84" t="s">
        <v>126</v>
      </c>
      <c r="AC94" s="84" t="s">
        <v>117</v>
      </c>
      <c r="AD94" s="84">
        <v>80</v>
      </c>
      <c r="AE94" s="98">
        <v>3</v>
      </c>
    </row>
    <row r="95" spans="1:32" ht="14.85" customHeight="1">
      <c r="A95" s="1">
        <f>COUNTA($D$5:D95)</f>
        <v>91</v>
      </c>
      <c r="D95" s="25" t="str">
        <f t="shared" si="24"/>
        <v>PT186_PT16B</v>
      </c>
      <c r="E95" s="13" t="s">
        <v>281</v>
      </c>
      <c r="F95" s="104" t="s">
        <v>275</v>
      </c>
      <c r="G95" s="1" t="s">
        <v>24</v>
      </c>
      <c r="H95" s="100">
        <f>ROUND(AE95,2)</f>
        <v>11.42</v>
      </c>
      <c r="I95" s="58">
        <v>39.547843999999998</v>
      </c>
      <c r="J95" s="12">
        <v>0</v>
      </c>
      <c r="K95" s="1">
        <v>0</v>
      </c>
      <c r="L95" s="1">
        <v>1</v>
      </c>
      <c r="M95" s="1">
        <f t="shared" si="19"/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T95" s="192" t="str">
        <f>VLOOKUP(E95,N!$B:$B,1,FALSE)</f>
        <v>PT186</v>
      </c>
      <c r="U95" s="192" t="str">
        <f>VLOOKUP(F95,N!$B:$B,1,FALSE)</f>
        <v>PT16B</v>
      </c>
      <c r="V95" s="1">
        <f t="shared" si="20"/>
        <v>1</v>
      </c>
      <c r="W95" s="44">
        <f t="shared" si="23"/>
        <v>6</v>
      </c>
      <c r="X95" s="44">
        <f t="shared" si="21"/>
        <v>3</v>
      </c>
      <c r="Y95" s="1">
        <v>0</v>
      </c>
      <c r="Z95" s="1">
        <v>8</v>
      </c>
      <c r="AA95">
        <v>900</v>
      </c>
      <c r="AB95" s="1">
        <v>100</v>
      </c>
      <c r="AC95" s="1"/>
      <c r="AD95" s="78">
        <v>27.3969999999998</v>
      </c>
      <c r="AE95" s="87">
        <f>AD95*10/24</f>
        <v>11.415416666666582</v>
      </c>
    </row>
    <row r="96" spans="1:32" ht="14.85" customHeight="1">
      <c r="A96" s="1">
        <f>COUNTA($D$5:D96)</f>
        <v>92</v>
      </c>
      <c r="D96" s="25" t="str">
        <f t="shared" si="24"/>
        <v>PT186_PT185</v>
      </c>
      <c r="E96" s="13" t="s">
        <v>281</v>
      </c>
      <c r="F96" s="104" t="s">
        <v>283</v>
      </c>
      <c r="G96" s="1" t="s">
        <v>24</v>
      </c>
      <c r="H96" s="100">
        <f>ROUND(AE96,2)</f>
        <v>11.42</v>
      </c>
      <c r="I96" s="58">
        <v>18.965678</v>
      </c>
      <c r="J96" s="12">
        <v>0</v>
      </c>
      <c r="K96" s="1">
        <v>0</v>
      </c>
      <c r="L96" s="1">
        <v>1</v>
      </c>
      <c r="M96" s="1">
        <f t="shared" si="19"/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  <c r="T96" s="192" t="str">
        <f>VLOOKUP(E96,N!$B:$B,1,FALSE)</f>
        <v>PT186</v>
      </c>
      <c r="U96" s="192" t="str">
        <f>VLOOKUP(F96,N!$B:$B,1,FALSE)</f>
        <v>PT185</v>
      </c>
      <c r="V96" s="1">
        <f t="shared" si="20"/>
        <v>1</v>
      </c>
      <c r="W96" s="44">
        <f t="shared" si="23"/>
        <v>6</v>
      </c>
      <c r="X96" s="44">
        <f t="shared" si="21"/>
        <v>2</v>
      </c>
      <c r="Y96" s="1">
        <v>0</v>
      </c>
      <c r="Z96" s="1">
        <v>18</v>
      </c>
      <c r="AA96">
        <v>711</v>
      </c>
      <c r="AB96" s="1">
        <v>100</v>
      </c>
      <c r="AC96" s="1"/>
      <c r="AD96" s="78">
        <v>27.3969999999998</v>
      </c>
      <c r="AE96" s="87">
        <f>AD96*10/24</f>
        <v>11.415416666666582</v>
      </c>
    </row>
    <row r="97" spans="1:31" ht="14.85" customHeight="1">
      <c r="A97" s="1">
        <f>COUNTA($D$5:D97)</f>
        <v>93</v>
      </c>
      <c r="D97" s="25" t="str">
        <f t="shared" si="24"/>
        <v>PT186_PT187</v>
      </c>
      <c r="E97" s="104" t="s">
        <v>281</v>
      </c>
      <c r="F97" s="104" t="s">
        <v>285</v>
      </c>
      <c r="G97" s="1" t="s">
        <v>24</v>
      </c>
      <c r="H97" s="100">
        <f>ROUND(AE97,2)</f>
        <v>11.42</v>
      </c>
      <c r="I97" s="58">
        <v>51.925476000000003</v>
      </c>
      <c r="J97" s="12">
        <v>0</v>
      </c>
      <c r="K97" s="1">
        <v>0</v>
      </c>
      <c r="L97" s="1">
        <v>1</v>
      </c>
      <c r="M97" s="1">
        <f t="shared" si="19"/>
        <v>1</v>
      </c>
      <c r="N97" s="22">
        <v>1</v>
      </c>
      <c r="O97" s="22">
        <v>1</v>
      </c>
      <c r="P97" s="22">
        <v>1</v>
      </c>
      <c r="Q97" s="22">
        <v>1</v>
      </c>
      <c r="R97" s="22">
        <v>1</v>
      </c>
      <c r="T97" s="192" t="str">
        <f>VLOOKUP(E97,N!$B:$B,1,FALSE)</f>
        <v>PT186</v>
      </c>
      <c r="U97" s="192" t="str">
        <f>VLOOKUP(F97,N!$B:$B,1,FALSE)</f>
        <v>PT187</v>
      </c>
      <c r="V97" s="1">
        <f t="shared" si="20"/>
        <v>1</v>
      </c>
      <c r="W97" s="44">
        <f t="shared" si="23"/>
        <v>6</v>
      </c>
      <c r="X97" s="44">
        <f t="shared" si="21"/>
        <v>1</v>
      </c>
      <c r="Y97" s="80">
        <v>0</v>
      </c>
      <c r="Z97" s="80">
        <v>0</v>
      </c>
      <c r="AA97">
        <v>900</v>
      </c>
      <c r="AB97" s="1">
        <v>0</v>
      </c>
      <c r="AC97" s="1"/>
      <c r="AD97" s="78">
        <v>27.3969999999998</v>
      </c>
      <c r="AE97" s="87">
        <f>AD97*10/24</f>
        <v>11.415416666666582</v>
      </c>
    </row>
    <row r="98" spans="1:31">
      <c r="A98" s="1">
        <f>COUNTA($D$5:D98)</f>
        <v>94</v>
      </c>
      <c r="D98" s="8" t="str">
        <f t="shared" ref="D98:D161" si="28">E98&amp;"_"&amp;F98</f>
        <v>PT181_NL33C</v>
      </c>
      <c r="E98" s="43" t="s">
        <v>142</v>
      </c>
      <c r="F98" s="13" t="s">
        <v>403</v>
      </c>
      <c r="G98" s="1" t="s">
        <v>28</v>
      </c>
      <c r="H98" s="184">
        <v>1E-3</v>
      </c>
      <c r="I98" s="107">
        <v>2000</v>
      </c>
      <c r="J98" s="169">
        <v>2000</v>
      </c>
      <c r="K98" s="1">
        <v>0</v>
      </c>
      <c r="L98" s="163">
        <v>0</v>
      </c>
      <c r="M98" s="1">
        <f t="shared" si="19"/>
        <v>0</v>
      </c>
      <c r="N98" s="22">
        <v>1</v>
      </c>
      <c r="O98" s="22">
        <v>0.1</v>
      </c>
      <c r="P98" s="22">
        <v>0.1</v>
      </c>
      <c r="Q98" s="22">
        <v>1</v>
      </c>
      <c r="R98" s="22">
        <v>0.1</v>
      </c>
      <c r="T98" s="192" t="str">
        <f>VLOOKUP(E98,N!$B:$B,1,FALSE)</f>
        <v>PT181</v>
      </c>
      <c r="U98" s="192" t="str">
        <f>VLOOKUP(F98,N!$B:$B,1,FALSE)</f>
        <v>NL33C</v>
      </c>
      <c r="V98" s="1">
        <f t="shared" si="20"/>
        <v>1</v>
      </c>
      <c r="W98" s="44">
        <f t="shared" si="23"/>
        <v>1</v>
      </c>
      <c r="X98" s="44"/>
      <c r="Z98"/>
      <c r="AB98" s="1"/>
    </row>
    <row r="99" spans="1:31">
      <c r="A99" s="1">
        <f>COUNTA($D$5:D99)</f>
        <v>95</v>
      </c>
      <c r="D99" s="8" t="str">
        <f t="shared" si="28"/>
        <v>ES511_FRL04</v>
      </c>
      <c r="E99" s="43" t="s">
        <v>138</v>
      </c>
      <c r="F99" s="13" t="s">
        <v>404</v>
      </c>
      <c r="G99" s="1" t="s">
        <v>28</v>
      </c>
      <c r="H99" s="184">
        <v>1E-3</v>
      </c>
      <c r="I99" s="107">
        <v>500</v>
      </c>
      <c r="J99" s="169">
        <v>500</v>
      </c>
      <c r="K99" s="1">
        <v>0</v>
      </c>
      <c r="L99" s="163">
        <v>0</v>
      </c>
      <c r="M99" s="1">
        <f t="shared" si="19"/>
        <v>0</v>
      </c>
      <c r="N99" s="22">
        <v>1</v>
      </c>
      <c r="O99" s="22">
        <v>0.1</v>
      </c>
      <c r="P99" s="22">
        <v>0.1</v>
      </c>
      <c r="Q99" s="22">
        <v>1</v>
      </c>
      <c r="R99" s="22">
        <v>0.2</v>
      </c>
      <c r="T99" s="192" t="str">
        <f>VLOOKUP(E99,N!$B:$B,1,FALSE)</f>
        <v>ES511</v>
      </c>
      <c r="U99" s="192" t="str">
        <f>VLOOKUP(F99,N!$B:$B,1,FALSE)</f>
        <v>FRL04</v>
      </c>
      <c r="V99" s="1">
        <f t="shared" si="20"/>
        <v>1</v>
      </c>
      <c r="W99" s="44">
        <f t="shared" si="23"/>
        <v>2</v>
      </c>
      <c r="X99" s="44"/>
      <c r="Z99"/>
      <c r="AB99" s="1"/>
    </row>
    <row r="100" spans="1:31">
      <c r="A100" s="1">
        <f>COUNTA($D$5:D100)</f>
        <v>96</v>
      </c>
      <c r="B100"/>
      <c r="D100" s="174" t="str">
        <f t="shared" si="28"/>
        <v>ES112_ES111</v>
      </c>
      <c r="E100" s="174" t="s">
        <v>163</v>
      </c>
      <c r="F100" s="174" t="s">
        <v>135</v>
      </c>
      <c r="G100" s="175" t="str">
        <f t="shared" ref="G100:G131" si="29">VLOOKUP($F100&amp;"_"&amp;$E100,$D:$R,4,FALSE)</f>
        <v>G</v>
      </c>
      <c r="H100" s="176">
        <v>1.0000000000000001E-5</v>
      </c>
      <c r="I100" s="176">
        <v>1.0000000000000001E-5</v>
      </c>
      <c r="J100" s="176">
        <v>1.0000000000000001E-5</v>
      </c>
      <c r="K100" s="175">
        <f t="shared" ref="K100:K131" si="30">VLOOKUP($F100&amp;"_"&amp;$E100,$D:$R,8,FALSE)</f>
        <v>0</v>
      </c>
      <c r="L100" s="175">
        <f t="shared" ref="L100:L131" si="31">VLOOKUP($F100&amp;"_"&amp;$E100,$D:$R,9,FALSE)</f>
        <v>1</v>
      </c>
      <c r="M100" s="175">
        <f t="shared" si="19"/>
        <v>1</v>
      </c>
      <c r="T100" s="192" t="str">
        <f>VLOOKUP(E100,N!$B:$B,1,FALSE)</f>
        <v>ES112</v>
      </c>
      <c r="U100" s="192" t="str">
        <f>VLOOKUP(F100,N!$B:$B,1,FALSE)</f>
        <v>ES111</v>
      </c>
      <c r="V100" s="1">
        <f t="shared" si="20"/>
        <v>1</v>
      </c>
      <c r="W100" s="44">
        <f t="shared" si="23"/>
        <v>2</v>
      </c>
      <c r="X100" s="44">
        <f t="shared" ref="X100:X131" si="32">COUNTIF(E:E,F100)</f>
        <v>2</v>
      </c>
      <c r="Z100"/>
      <c r="AB100" s="1"/>
    </row>
    <row r="101" spans="1:31">
      <c r="A101" s="1">
        <f>COUNTA($D$5:D101)</f>
        <v>97</v>
      </c>
      <c r="B101"/>
      <c r="D101" s="174" t="str">
        <f t="shared" si="28"/>
        <v>ES120_ES112</v>
      </c>
      <c r="E101" s="104" t="s">
        <v>136</v>
      </c>
      <c r="F101" s="104" t="s">
        <v>163</v>
      </c>
      <c r="G101" s="175" t="str">
        <f t="shared" si="29"/>
        <v>G</v>
      </c>
      <c r="H101" s="176">
        <v>1.0000000000000001E-5</v>
      </c>
      <c r="I101" s="176">
        <v>1.0000000000000001E-5</v>
      </c>
      <c r="J101" s="176">
        <v>1.0000000000000001E-5</v>
      </c>
      <c r="K101" s="175">
        <f t="shared" si="30"/>
        <v>0</v>
      </c>
      <c r="L101" s="175">
        <f t="shared" si="31"/>
        <v>1</v>
      </c>
      <c r="M101" s="175">
        <f t="shared" ref="M101:M132" si="33">COUNTIF(D:D,F101&amp;"_"&amp;E101)</f>
        <v>1</v>
      </c>
      <c r="T101" s="192" t="str">
        <f>VLOOKUP(E101,N!$B:$B,1,FALSE)</f>
        <v>ES120</v>
      </c>
      <c r="U101" s="192" t="str">
        <f>VLOOKUP(F101,N!$B:$B,1,FALSE)</f>
        <v>ES112</v>
      </c>
      <c r="V101" s="1">
        <f t="shared" ref="V101:V132" si="34">COUNTIF(D:D,D101)</f>
        <v>1</v>
      </c>
      <c r="W101" s="44">
        <f t="shared" si="23"/>
        <v>3</v>
      </c>
      <c r="X101" s="44">
        <f t="shared" si="32"/>
        <v>2</v>
      </c>
      <c r="Z101"/>
      <c r="AB101" s="1"/>
    </row>
    <row r="102" spans="1:31">
      <c r="A102" s="1">
        <f>COUNTA($D$5:D102)</f>
        <v>98</v>
      </c>
      <c r="B102"/>
      <c r="D102" s="174" t="str">
        <f t="shared" si="28"/>
        <v>ES111_ES114</v>
      </c>
      <c r="E102" s="104" t="s">
        <v>135</v>
      </c>
      <c r="F102" s="104" t="s">
        <v>167</v>
      </c>
      <c r="G102" s="175" t="str">
        <f t="shared" si="29"/>
        <v>G</v>
      </c>
      <c r="H102" s="176">
        <v>1.0000000000000001E-5</v>
      </c>
      <c r="I102" s="176">
        <v>1.0000000000000001E-5</v>
      </c>
      <c r="J102" s="176">
        <v>1.0000000000000001E-5</v>
      </c>
      <c r="K102" s="175">
        <f t="shared" si="30"/>
        <v>0</v>
      </c>
      <c r="L102" s="175">
        <f t="shared" si="31"/>
        <v>1</v>
      </c>
      <c r="M102" s="175">
        <f t="shared" si="33"/>
        <v>1</v>
      </c>
      <c r="T102" s="192" t="str">
        <f>VLOOKUP(E102,N!$B:$B,1,FALSE)</f>
        <v>ES111</v>
      </c>
      <c r="U102" s="192" t="str">
        <f>VLOOKUP(F102,N!$B:$B,1,FALSE)</f>
        <v>ES114</v>
      </c>
      <c r="V102" s="1">
        <f t="shared" si="34"/>
        <v>1</v>
      </c>
      <c r="W102" s="44">
        <f t="shared" ref="W102:W133" si="35">COUNTIF(F:F,E102)</f>
        <v>2</v>
      </c>
      <c r="X102" s="44">
        <f t="shared" si="32"/>
        <v>3</v>
      </c>
      <c r="Z102"/>
      <c r="AB102" s="1"/>
    </row>
    <row r="103" spans="1:31">
      <c r="A103" s="1">
        <f>COUNTA($D$5:D103)</f>
        <v>99</v>
      </c>
      <c r="B103"/>
      <c r="D103" s="174" t="str">
        <f t="shared" si="28"/>
        <v>ES113_ES114</v>
      </c>
      <c r="E103" s="104" t="s">
        <v>165</v>
      </c>
      <c r="F103" s="104" t="s">
        <v>167</v>
      </c>
      <c r="G103" s="175" t="str">
        <f t="shared" si="29"/>
        <v>G</v>
      </c>
      <c r="H103" s="176">
        <v>1.0000000000000001E-5</v>
      </c>
      <c r="I103" s="176">
        <v>1.0000000000000001E-5</v>
      </c>
      <c r="J103" s="176">
        <v>1.0000000000000001E-5</v>
      </c>
      <c r="K103" s="175">
        <f t="shared" si="30"/>
        <v>0</v>
      </c>
      <c r="L103" s="175">
        <f t="shared" si="31"/>
        <v>1</v>
      </c>
      <c r="M103" s="175">
        <f t="shared" si="33"/>
        <v>1</v>
      </c>
      <c r="T103" s="192" t="str">
        <f>VLOOKUP(E103,N!$B:$B,1,FALSE)</f>
        <v>ES113</v>
      </c>
      <c r="U103" s="192" t="str">
        <f>VLOOKUP(F103,N!$B:$B,1,FALSE)</f>
        <v>ES114</v>
      </c>
      <c r="V103" s="1">
        <f t="shared" si="34"/>
        <v>1</v>
      </c>
      <c r="W103" s="44">
        <f t="shared" si="35"/>
        <v>1</v>
      </c>
      <c r="X103" s="44">
        <f t="shared" si="32"/>
        <v>3</v>
      </c>
      <c r="Z103"/>
      <c r="AB103" s="1"/>
    </row>
    <row r="104" spans="1:31">
      <c r="A104" s="1">
        <f>COUNTA($D$5:D104)</f>
        <v>100</v>
      </c>
      <c r="B104"/>
      <c r="D104" s="174" t="str">
        <f t="shared" si="28"/>
        <v>ES413_ES120</v>
      </c>
      <c r="E104" s="104" t="s">
        <v>195</v>
      </c>
      <c r="F104" s="104" t="s">
        <v>136</v>
      </c>
      <c r="G104" s="175" t="str">
        <f t="shared" si="29"/>
        <v>G</v>
      </c>
      <c r="H104" s="176">
        <v>1.0000000000000001E-5</v>
      </c>
      <c r="I104" s="176">
        <v>1.0000000000000001E-5</v>
      </c>
      <c r="J104" s="176">
        <v>1.0000000000000001E-5</v>
      </c>
      <c r="K104" s="175">
        <f t="shared" si="30"/>
        <v>0</v>
      </c>
      <c r="L104" s="175">
        <f t="shared" si="31"/>
        <v>1</v>
      </c>
      <c r="M104" s="175">
        <f t="shared" si="33"/>
        <v>1</v>
      </c>
      <c r="T104" s="192" t="str">
        <f>VLOOKUP(E104,N!$B:$B,1,FALSE)</f>
        <v>ES413</v>
      </c>
      <c r="U104" s="192" t="str">
        <f>VLOOKUP(F104,N!$B:$B,1,FALSE)</f>
        <v>ES120</v>
      </c>
      <c r="V104" s="1">
        <f t="shared" si="34"/>
        <v>1</v>
      </c>
      <c r="W104" s="44">
        <f t="shared" si="35"/>
        <v>2</v>
      </c>
      <c r="X104" s="44">
        <f t="shared" si="32"/>
        <v>3</v>
      </c>
      <c r="Z104"/>
      <c r="AB104" s="1"/>
    </row>
    <row r="105" spans="1:31">
      <c r="A105" s="1">
        <f>COUNTA($D$5:D105)</f>
        <v>101</v>
      </c>
      <c r="B105"/>
      <c r="D105" s="174" t="str">
        <f t="shared" si="28"/>
        <v>ES120_ES130</v>
      </c>
      <c r="E105" s="104" t="s">
        <v>136</v>
      </c>
      <c r="F105" s="104" t="s">
        <v>170</v>
      </c>
      <c r="G105" s="175" t="str">
        <f t="shared" si="29"/>
        <v>G</v>
      </c>
      <c r="H105" s="176">
        <v>1.0000000000000001E-5</v>
      </c>
      <c r="I105" s="176">
        <v>1.0000000000000001E-5</v>
      </c>
      <c r="J105" s="176">
        <v>1.0000000000000001E-5</v>
      </c>
      <c r="K105" s="175">
        <f t="shared" si="30"/>
        <v>0</v>
      </c>
      <c r="L105" s="175">
        <f t="shared" si="31"/>
        <v>1</v>
      </c>
      <c r="M105" s="175">
        <f t="shared" si="33"/>
        <v>1</v>
      </c>
      <c r="T105" s="192" t="str">
        <f>VLOOKUP(E105,N!$B:$B,1,FALSE)</f>
        <v>ES120</v>
      </c>
      <c r="U105" s="192" t="str">
        <f>VLOOKUP(F105,N!$B:$B,1,FALSE)</f>
        <v>ES130</v>
      </c>
      <c r="V105" s="1">
        <f t="shared" si="34"/>
        <v>1</v>
      </c>
      <c r="W105" s="44">
        <f t="shared" si="35"/>
        <v>3</v>
      </c>
      <c r="X105" s="44">
        <f t="shared" si="32"/>
        <v>2</v>
      </c>
      <c r="Z105"/>
      <c r="AB105" s="1"/>
    </row>
    <row r="106" spans="1:31">
      <c r="A106" s="1">
        <f>COUNTA($D$5:D106)</f>
        <v>102</v>
      </c>
      <c r="B106"/>
      <c r="D106" s="174" t="str">
        <f t="shared" si="28"/>
        <v>ES212_ES220</v>
      </c>
      <c r="E106" s="103" t="s">
        <v>174</v>
      </c>
      <c r="F106" s="103" t="s">
        <v>173</v>
      </c>
      <c r="G106" s="175" t="str">
        <f t="shared" si="29"/>
        <v>G</v>
      </c>
      <c r="H106" s="176">
        <v>1.0000000000000001E-5</v>
      </c>
      <c r="I106" s="176">
        <v>1.0000000000000001E-5</v>
      </c>
      <c r="J106" s="176">
        <v>1.0000000000000001E-5</v>
      </c>
      <c r="K106" s="175">
        <f t="shared" si="30"/>
        <v>0</v>
      </c>
      <c r="L106" s="175">
        <f t="shared" si="31"/>
        <v>1</v>
      </c>
      <c r="M106" s="175">
        <f t="shared" si="33"/>
        <v>1</v>
      </c>
      <c r="T106" s="192" t="str">
        <f>VLOOKUP(E106,N!$B:$B,1,FALSE)</f>
        <v>ES212</v>
      </c>
      <c r="U106" s="192" t="str">
        <f>VLOOKUP(F106,N!$B:$B,1,FALSE)</f>
        <v>ES220</v>
      </c>
      <c r="V106" s="1">
        <f t="shared" si="34"/>
        <v>1</v>
      </c>
      <c r="W106" s="44">
        <f t="shared" si="35"/>
        <v>2</v>
      </c>
      <c r="X106" s="44">
        <f t="shared" si="32"/>
        <v>4</v>
      </c>
      <c r="Z106"/>
      <c r="AB106" s="1"/>
    </row>
    <row r="107" spans="1:31">
      <c r="A107" s="1">
        <f>COUNTA($D$5:D107)</f>
        <v>103</v>
      </c>
      <c r="B107"/>
      <c r="D107" s="174" t="str">
        <f t="shared" si="28"/>
        <v>ES412_ES220</v>
      </c>
      <c r="E107" s="103" t="s">
        <v>193</v>
      </c>
      <c r="F107" s="103" t="s">
        <v>173</v>
      </c>
      <c r="G107" s="175" t="str">
        <f t="shared" si="29"/>
        <v>G</v>
      </c>
      <c r="H107" s="176">
        <v>1.0000000000000001E-5</v>
      </c>
      <c r="I107" s="176">
        <v>1.0000000000000001E-5</v>
      </c>
      <c r="J107" s="176">
        <v>1.0000000000000001E-5</v>
      </c>
      <c r="K107" s="175">
        <f t="shared" si="30"/>
        <v>0</v>
      </c>
      <c r="L107" s="175">
        <f t="shared" si="31"/>
        <v>1</v>
      </c>
      <c r="M107" s="175">
        <f t="shared" si="33"/>
        <v>1</v>
      </c>
      <c r="T107" s="192" t="str">
        <f>VLOOKUP(E107,N!$B:$B,1,FALSE)</f>
        <v>ES412</v>
      </c>
      <c r="U107" s="192" t="str">
        <f>VLOOKUP(F107,N!$B:$B,1,FALSE)</f>
        <v>ES220</v>
      </c>
      <c r="V107" s="1">
        <f t="shared" si="34"/>
        <v>1</v>
      </c>
      <c r="W107" s="44">
        <f t="shared" si="35"/>
        <v>7</v>
      </c>
      <c r="X107" s="44">
        <f t="shared" si="32"/>
        <v>4</v>
      </c>
      <c r="Z107"/>
      <c r="AB107" s="1"/>
    </row>
    <row r="108" spans="1:31">
      <c r="A108" s="1">
        <f>COUNTA($D$5:D108)</f>
        <v>104</v>
      </c>
      <c r="B108"/>
      <c r="D108" s="174" t="str">
        <f t="shared" si="28"/>
        <v>ES243_ES230</v>
      </c>
      <c r="E108" s="104" t="s">
        <v>186</v>
      </c>
      <c r="F108" s="104" t="s">
        <v>176</v>
      </c>
      <c r="G108" s="175" t="str">
        <f t="shared" si="29"/>
        <v>G</v>
      </c>
      <c r="H108" s="176">
        <v>1.0000000000000001E-5</v>
      </c>
      <c r="I108" s="176">
        <v>1.0000000000000001E-5</v>
      </c>
      <c r="J108" s="176">
        <v>1.0000000000000001E-5</v>
      </c>
      <c r="K108" s="175">
        <f t="shared" si="30"/>
        <v>0</v>
      </c>
      <c r="L108" s="175">
        <f t="shared" si="31"/>
        <v>1</v>
      </c>
      <c r="M108" s="175">
        <f t="shared" si="33"/>
        <v>1</v>
      </c>
      <c r="T108" s="192" t="str">
        <f>VLOOKUP(E108,N!$B:$B,1,FALSE)</f>
        <v>ES243</v>
      </c>
      <c r="U108" s="192" t="str">
        <f>VLOOKUP(F108,N!$B:$B,1,FALSE)</f>
        <v>ES230</v>
      </c>
      <c r="V108" s="1">
        <f t="shared" si="34"/>
        <v>1</v>
      </c>
      <c r="W108" s="44">
        <f t="shared" si="35"/>
        <v>5</v>
      </c>
      <c r="X108" s="44">
        <f t="shared" si="32"/>
        <v>4</v>
      </c>
      <c r="Z108"/>
      <c r="AB108" s="1"/>
    </row>
    <row r="109" spans="1:31">
      <c r="A109" s="1">
        <f>COUNTA($D$5:D109)</f>
        <v>105</v>
      </c>
      <c r="B109"/>
      <c r="D109" s="174" t="str">
        <f t="shared" si="28"/>
        <v>ES417_ES230</v>
      </c>
      <c r="E109" s="104" t="s">
        <v>202</v>
      </c>
      <c r="F109" s="104" t="s">
        <v>176</v>
      </c>
      <c r="G109" s="175" t="str">
        <f t="shared" si="29"/>
        <v>G</v>
      </c>
      <c r="H109" s="176">
        <v>1.0000000000000001E-5</v>
      </c>
      <c r="I109" s="176">
        <v>1.0000000000000001E-5</v>
      </c>
      <c r="J109" s="176">
        <v>1.0000000000000001E-5</v>
      </c>
      <c r="K109" s="175">
        <f t="shared" si="30"/>
        <v>0</v>
      </c>
      <c r="L109" s="175">
        <f t="shared" si="31"/>
        <v>1</v>
      </c>
      <c r="M109" s="175">
        <f t="shared" si="33"/>
        <v>1</v>
      </c>
      <c r="T109" s="192" t="str">
        <f>VLOOKUP(E109,N!$B:$B,1,FALSE)</f>
        <v>ES417</v>
      </c>
      <c r="U109" s="192" t="str">
        <f>VLOOKUP(F109,N!$B:$B,1,FALSE)</f>
        <v>ES230</v>
      </c>
      <c r="V109" s="1">
        <f t="shared" si="34"/>
        <v>1</v>
      </c>
      <c r="W109" s="44">
        <f t="shared" si="35"/>
        <v>3</v>
      </c>
      <c r="X109" s="44">
        <f t="shared" si="32"/>
        <v>4</v>
      </c>
      <c r="Z109"/>
      <c r="AB109" s="1"/>
    </row>
    <row r="110" spans="1:31">
      <c r="A110" s="1">
        <f>COUNTA($D$5:D110)</f>
        <v>106</v>
      </c>
      <c r="B110"/>
      <c r="D110" s="174" t="str">
        <f t="shared" si="28"/>
        <v>ES243_ES241</v>
      </c>
      <c r="E110" s="104" t="s">
        <v>186</v>
      </c>
      <c r="F110" s="104" t="s">
        <v>181</v>
      </c>
      <c r="G110" s="175" t="str">
        <f t="shared" si="29"/>
        <v>G</v>
      </c>
      <c r="H110" s="176">
        <v>1.0000000000000001E-5</v>
      </c>
      <c r="I110" s="176">
        <v>1.0000000000000001E-5</v>
      </c>
      <c r="J110" s="176">
        <v>1.0000000000000001E-5</v>
      </c>
      <c r="K110" s="175">
        <f t="shared" si="30"/>
        <v>0</v>
      </c>
      <c r="L110" s="175">
        <f t="shared" si="31"/>
        <v>1</v>
      </c>
      <c r="M110" s="175">
        <f t="shared" si="33"/>
        <v>1</v>
      </c>
      <c r="T110" s="192" t="str">
        <f>VLOOKUP(E110,N!$B:$B,1,FALSE)</f>
        <v>ES243</v>
      </c>
      <c r="U110" s="192" t="str">
        <f>VLOOKUP(F110,N!$B:$B,1,FALSE)</f>
        <v>ES241</v>
      </c>
      <c r="V110" s="1">
        <f t="shared" si="34"/>
        <v>1</v>
      </c>
      <c r="W110" s="44">
        <f t="shared" si="35"/>
        <v>5</v>
      </c>
      <c r="X110" s="44">
        <f t="shared" si="32"/>
        <v>3</v>
      </c>
      <c r="Z110"/>
      <c r="AB110" s="1"/>
    </row>
    <row r="111" spans="1:31">
      <c r="A111" s="1">
        <f>COUNTA($D$5:D111)</f>
        <v>107</v>
      </c>
      <c r="B111"/>
      <c r="D111" s="174" t="str">
        <f t="shared" si="28"/>
        <v>ES513_ES241</v>
      </c>
      <c r="E111" s="104" t="s">
        <v>225</v>
      </c>
      <c r="F111" s="104" t="s">
        <v>181</v>
      </c>
      <c r="G111" s="175" t="str">
        <f t="shared" si="29"/>
        <v>G</v>
      </c>
      <c r="H111" s="176">
        <v>1.0000000000000001E-5</v>
      </c>
      <c r="I111" s="176">
        <v>1.0000000000000001E-5</v>
      </c>
      <c r="J111" s="176">
        <v>1.0000000000000001E-5</v>
      </c>
      <c r="K111" s="175">
        <f t="shared" si="30"/>
        <v>0</v>
      </c>
      <c r="L111" s="175">
        <f t="shared" si="31"/>
        <v>1</v>
      </c>
      <c r="M111" s="175">
        <f t="shared" si="33"/>
        <v>1</v>
      </c>
      <c r="T111" s="192" t="str">
        <f>VLOOKUP(E111,N!$B:$B,1,FALSE)</f>
        <v>ES513</v>
      </c>
      <c r="U111" s="192" t="str">
        <f>VLOOKUP(F111,N!$B:$B,1,FALSE)</f>
        <v>ES241</v>
      </c>
      <c r="V111" s="1">
        <f t="shared" si="34"/>
        <v>1</v>
      </c>
      <c r="W111" s="44">
        <f t="shared" si="35"/>
        <v>2</v>
      </c>
      <c r="X111" s="44">
        <f t="shared" si="32"/>
        <v>3</v>
      </c>
      <c r="Z111"/>
      <c r="AB111" s="1"/>
    </row>
    <row r="112" spans="1:31">
      <c r="A112" s="1">
        <f>COUNTA($D$5:D112)</f>
        <v>108</v>
      </c>
      <c r="B112"/>
      <c r="D112" s="174" t="str">
        <f t="shared" si="28"/>
        <v>FRJ26_ES241</v>
      </c>
      <c r="E112" s="104" t="s">
        <v>262</v>
      </c>
      <c r="F112" s="104" t="s">
        <v>181</v>
      </c>
      <c r="G112" s="175" t="str">
        <f t="shared" si="29"/>
        <v>G</v>
      </c>
      <c r="H112" s="176">
        <v>1.0000000000000001E-5</v>
      </c>
      <c r="I112" s="176">
        <v>1.0000000000000001E-5</v>
      </c>
      <c r="J112" s="176">
        <v>1.0000000000000001E-5</v>
      </c>
      <c r="K112" s="175">
        <f t="shared" si="30"/>
        <v>0</v>
      </c>
      <c r="L112" s="175">
        <f t="shared" si="31"/>
        <v>1</v>
      </c>
      <c r="M112" s="175">
        <f t="shared" si="33"/>
        <v>1</v>
      </c>
      <c r="T112" s="192" t="str">
        <f>VLOOKUP(E112,N!$B:$B,1,FALSE)</f>
        <v>FRJ26</v>
      </c>
      <c r="U112" s="192" t="str">
        <f>VLOOKUP(F112,N!$B:$B,1,FALSE)</f>
        <v>ES241</v>
      </c>
      <c r="V112" s="1">
        <f t="shared" si="34"/>
        <v>1</v>
      </c>
      <c r="W112" s="44">
        <f t="shared" si="35"/>
        <v>1</v>
      </c>
      <c r="X112" s="44">
        <f t="shared" si="32"/>
        <v>3</v>
      </c>
      <c r="Z112"/>
      <c r="AB112" s="1"/>
    </row>
    <row r="113" spans="1:28">
      <c r="A113" s="1">
        <f>COUNTA($D$5:D113)</f>
        <v>109</v>
      </c>
      <c r="B113"/>
      <c r="D113" s="174" t="str">
        <f t="shared" si="28"/>
        <v>ES243_ES242</v>
      </c>
      <c r="E113" s="104" t="s">
        <v>186</v>
      </c>
      <c r="F113" s="104" t="s">
        <v>184</v>
      </c>
      <c r="G113" s="175" t="str">
        <f t="shared" si="29"/>
        <v>G</v>
      </c>
      <c r="H113" s="176">
        <v>1.0000000000000001E-5</v>
      </c>
      <c r="I113" s="176">
        <v>1.0000000000000001E-5</v>
      </c>
      <c r="J113" s="176">
        <v>1.0000000000000001E-5</v>
      </c>
      <c r="K113" s="175">
        <f t="shared" si="30"/>
        <v>1</v>
      </c>
      <c r="L113" s="175">
        <f t="shared" si="31"/>
        <v>1</v>
      </c>
      <c r="M113" s="175">
        <f t="shared" si="33"/>
        <v>1</v>
      </c>
      <c r="T113" s="192" t="str">
        <f>VLOOKUP(E113,N!$B:$B,1,FALSE)</f>
        <v>ES243</v>
      </c>
      <c r="U113" s="192" t="str">
        <f>VLOOKUP(F113,N!$B:$B,1,FALSE)</f>
        <v>ES242</v>
      </c>
      <c r="V113" s="1">
        <f t="shared" si="34"/>
        <v>1</v>
      </c>
      <c r="W113" s="44">
        <f t="shared" si="35"/>
        <v>5</v>
      </c>
      <c r="X113" s="44">
        <f t="shared" si="32"/>
        <v>1</v>
      </c>
      <c r="Z113"/>
      <c r="AB113" s="1"/>
    </row>
    <row r="114" spans="1:28">
      <c r="A114" s="1">
        <f>COUNTA($D$5:D114)</f>
        <v>110</v>
      </c>
      <c r="B114"/>
      <c r="D114" s="174" t="str">
        <f t="shared" si="28"/>
        <v>ES424_ES243</v>
      </c>
      <c r="E114" s="104" t="s">
        <v>215</v>
      </c>
      <c r="F114" s="104" t="s">
        <v>186</v>
      </c>
      <c r="G114" s="175" t="str">
        <f t="shared" si="29"/>
        <v>G</v>
      </c>
      <c r="H114" s="176">
        <v>1.0000000000000001E-5</v>
      </c>
      <c r="I114" s="176">
        <v>1.0000000000000001E-5</v>
      </c>
      <c r="J114" s="176">
        <v>1.0000000000000001E-5</v>
      </c>
      <c r="K114" s="175">
        <f t="shared" si="30"/>
        <v>0</v>
      </c>
      <c r="L114" s="175">
        <f t="shared" si="31"/>
        <v>1</v>
      </c>
      <c r="M114" s="175">
        <f t="shared" si="33"/>
        <v>1</v>
      </c>
      <c r="T114" s="192" t="str">
        <f>VLOOKUP(E114,N!$B:$B,1,FALSE)</f>
        <v>ES424</v>
      </c>
      <c r="U114" s="192" t="str">
        <f>VLOOKUP(F114,N!$B:$B,1,FALSE)</f>
        <v>ES243</v>
      </c>
      <c r="V114" s="1">
        <f t="shared" si="34"/>
        <v>1</v>
      </c>
      <c r="W114" s="44">
        <f t="shared" si="35"/>
        <v>4</v>
      </c>
      <c r="X114" s="44">
        <f t="shared" si="32"/>
        <v>5</v>
      </c>
      <c r="Z114"/>
      <c r="AB114" s="1"/>
    </row>
    <row r="115" spans="1:28">
      <c r="A115" s="1">
        <f>COUNTA($D$5:D115)</f>
        <v>111</v>
      </c>
      <c r="B115"/>
      <c r="D115" s="174" t="str">
        <f t="shared" si="28"/>
        <v>ES514_ES243</v>
      </c>
      <c r="E115" s="104" t="s">
        <v>227</v>
      </c>
      <c r="F115" s="104" t="s">
        <v>186</v>
      </c>
      <c r="G115" s="175" t="str">
        <f t="shared" si="29"/>
        <v>G</v>
      </c>
      <c r="H115" s="176">
        <v>1.0000000000000001E-5</v>
      </c>
      <c r="I115" s="176">
        <v>1.0000000000000001E-5</v>
      </c>
      <c r="J115" s="176">
        <v>1.0000000000000001E-5</v>
      </c>
      <c r="K115" s="175">
        <f t="shared" si="30"/>
        <v>0</v>
      </c>
      <c r="L115" s="175">
        <f t="shared" si="31"/>
        <v>1</v>
      </c>
      <c r="M115" s="175">
        <f t="shared" si="33"/>
        <v>1</v>
      </c>
      <c r="T115" s="192" t="str">
        <f>VLOOKUP(E115,N!$B:$B,1,FALSE)</f>
        <v>ES514</v>
      </c>
      <c r="U115" s="192" t="str">
        <f>VLOOKUP(F115,N!$B:$B,1,FALSE)</f>
        <v>ES243</v>
      </c>
      <c r="V115" s="1">
        <f t="shared" si="34"/>
        <v>1</v>
      </c>
      <c r="W115" s="44">
        <f t="shared" si="35"/>
        <v>3</v>
      </c>
      <c r="X115" s="44">
        <f t="shared" si="32"/>
        <v>5</v>
      </c>
      <c r="Z115"/>
      <c r="AB115" s="1"/>
    </row>
    <row r="116" spans="1:28">
      <c r="A116" s="1">
        <f>COUNTA($D$5:D116)</f>
        <v>112</v>
      </c>
      <c r="B116"/>
      <c r="D116" s="174" t="str">
        <f t="shared" si="28"/>
        <v>ES416_ES300</v>
      </c>
      <c r="E116" s="104" t="s">
        <v>200</v>
      </c>
      <c r="F116" s="104" t="s">
        <v>188</v>
      </c>
      <c r="G116" s="175" t="str">
        <f t="shared" si="29"/>
        <v>G</v>
      </c>
      <c r="H116" s="176">
        <v>1.0000000000000001E-5</v>
      </c>
      <c r="I116" s="176">
        <v>1.0000000000000001E-5</v>
      </c>
      <c r="J116" s="176">
        <v>1.0000000000000001E-5</v>
      </c>
      <c r="K116" s="175">
        <f t="shared" si="30"/>
        <v>0</v>
      </c>
      <c r="L116" s="175">
        <f t="shared" si="31"/>
        <v>1</v>
      </c>
      <c r="M116" s="175">
        <f t="shared" si="33"/>
        <v>1</v>
      </c>
      <c r="T116" s="192" t="str">
        <f>VLOOKUP(E116,N!$B:$B,1,FALSE)</f>
        <v>ES416</v>
      </c>
      <c r="U116" s="192" t="str">
        <f>VLOOKUP(F116,N!$B:$B,1,FALSE)</f>
        <v>ES300</v>
      </c>
      <c r="V116" s="1">
        <f t="shared" si="34"/>
        <v>1</v>
      </c>
      <c r="W116" s="44">
        <f t="shared" si="35"/>
        <v>3</v>
      </c>
      <c r="X116" s="44">
        <f t="shared" si="32"/>
        <v>4</v>
      </c>
      <c r="Z116"/>
      <c r="AB116" s="1"/>
    </row>
    <row r="117" spans="1:28">
      <c r="A117" s="1">
        <f>COUNTA($D$5:D117)</f>
        <v>113</v>
      </c>
      <c r="B117"/>
      <c r="D117" s="174" t="str">
        <f t="shared" si="28"/>
        <v>ES423_ES300</v>
      </c>
      <c r="E117" s="104" t="s">
        <v>213</v>
      </c>
      <c r="F117" s="104" t="s">
        <v>188</v>
      </c>
      <c r="G117" s="175" t="str">
        <f t="shared" si="29"/>
        <v>G</v>
      </c>
      <c r="H117" s="176">
        <v>1.0000000000000001E-5</v>
      </c>
      <c r="I117" s="176">
        <v>1.0000000000000001E-5</v>
      </c>
      <c r="J117" s="176">
        <v>1.0000000000000001E-5</v>
      </c>
      <c r="K117" s="175">
        <f t="shared" si="30"/>
        <v>0</v>
      </c>
      <c r="L117" s="175">
        <f t="shared" si="31"/>
        <v>1</v>
      </c>
      <c r="M117" s="175">
        <f t="shared" si="33"/>
        <v>1</v>
      </c>
      <c r="T117" s="192" t="str">
        <f>VLOOKUP(E117,N!$B:$B,1,FALSE)</f>
        <v>ES423</v>
      </c>
      <c r="U117" s="192" t="str">
        <f>VLOOKUP(F117,N!$B:$B,1,FALSE)</f>
        <v>ES300</v>
      </c>
      <c r="V117" s="1">
        <f t="shared" si="34"/>
        <v>1</v>
      </c>
      <c r="W117" s="44">
        <f t="shared" si="35"/>
        <v>3</v>
      </c>
      <c r="X117" s="44">
        <f t="shared" si="32"/>
        <v>4</v>
      </c>
      <c r="Z117"/>
      <c r="AB117" s="1"/>
    </row>
    <row r="118" spans="1:28">
      <c r="A118" s="1">
        <f>COUNTA($D$5:D118)</f>
        <v>114</v>
      </c>
      <c r="B118"/>
      <c r="D118" s="174" t="str">
        <f t="shared" si="28"/>
        <v>ES424_ES300</v>
      </c>
      <c r="E118" s="104" t="s">
        <v>215</v>
      </c>
      <c r="F118" s="104" t="s">
        <v>188</v>
      </c>
      <c r="G118" s="175" t="str">
        <f t="shared" si="29"/>
        <v>G</v>
      </c>
      <c r="H118" s="176">
        <v>1.0000000000000001E-5</v>
      </c>
      <c r="I118" s="176">
        <v>1.0000000000000001E-5</v>
      </c>
      <c r="J118" s="176">
        <v>1.0000000000000001E-5</v>
      </c>
      <c r="K118" s="175">
        <f t="shared" si="30"/>
        <v>0</v>
      </c>
      <c r="L118" s="175">
        <f t="shared" si="31"/>
        <v>1</v>
      </c>
      <c r="M118" s="175">
        <f t="shared" si="33"/>
        <v>1</v>
      </c>
      <c r="T118" s="192" t="str">
        <f>VLOOKUP(E118,N!$B:$B,1,FALSE)</f>
        <v>ES424</v>
      </c>
      <c r="U118" s="192" t="str">
        <f>VLOOKUP(F118,N!$B:$B,1,FALSE)</f>
        <v>ES300</v>
      </c>
      <c r="V118" s="1">
        <f t="shared" si="34"/>
        <v>1</v>
      </c>
      <c r="W118" s="44">
        <f t="shared" si="35"/>
        <v>4</v>
      </c>
      <c r="X118" s="44">
        <f t="shared" si="32"/>
        <v>4</v>
      </c>
      <c r="Z118"/>
      <c r="AB118" s="1"/>
    </row>
    <row r="119" spans="1:28">
      <c r="A119" s="1">
        <f>COUNTA($D$5:D119)</f>
        <v>115</v>
      </c>
      <c r="B119"/>
      <c r="D119" s="174" t="str">
        <f t="shared" si="28"/>
        <v>ES425_ES300</v>
      </c>
      <c r="E119" s="104" t="s">
        <v>217</v>
      </c>
      <c r="F119" s="104" t="s">
        <v>188</v>
      </c>
      <c r="G119" s="175" t="str">
        <f t="shared" si="29"/>
        <v>G</v>
      </c>
      <c r="H119" s="176">
        <v>1.0000000000000001E-5</v>
      </c>
      <c r="I119" s="176">
        <v>1.0000000000000001E-5</v>
      </c>
      <c r="J119" s="176">
        <v>1.0000000000000001E-5</v>
      </c>
      <c r="K119" s="175">
        <f t="shared" si="30"/>
        <v>0</v>
      </c>
      <c r="L119" s="175">
        <f t="shared" si="31"/>
        <v>1</v>
      </c>
      <c r="M119" s="175">
        <f t="shared" si="33"/>
        <v>1</v>
      </c>
      <c r="T119" s="192" t="str">
        <f>VLOOKUP(E119,N!$B:$B,1,FALSE)</f>
        <v>ES425</v>
      </c>
      <c r="U119" s="192" t="str">
        <f>VLOOKUP(F119,N!$B:$B,1,FALSE)</f>
        <v>ES300</v>
      </c>
      <c r="V119" s="1">
        <f t="shared" si="34"/>
        <v>1</v>
      </c>
      <c r="W119" s="44">
        <f t="shared" si="35"/>
        <v>2</v>
      </c>
      <c r="X119" s="44">
        <f t="shared" si="32"/>
        <v>4</v>
      </c>
      <c r="Z119"/>
      <c r="AB119" s="1"/>
    </row>
    <row r="120" spans="1:28">
      <c r="A120" s="1">
        <f>COUNTA($D$5:D120)</f>
        <v>116</v>
      </c>
      <c r="B120"/>
      <c r="D120" s="174" t="str">
        <f t="shared" si="28"/>
        <v>ES130_ES412</v>
      </c>
      <c r="E120" s="104" t="s">
        <v>170</v>
      </c>
      <c r="F120" s="104" t="s">
        <v>193</v>
      </c>
      <c r="G120" s="175" t="str">
        <f t="shared" si="29"/>
        <v>G</v>
      </c>
      <c r="H120" s="176">
        <v>1.0000000000000001E-5</v>
      </c>
      <c r="I120" s="176">
        <v>1.0000000000000001E-5</v>
      </c>
      <c r="J120" s="176">
        <v>1.0000000000000001E-5</v>
      </c>
      <c r="K120" s="175">
        <f t="shared" si="30"/>
        <v>0</v>
      </c>
      <c r="L120" s="175">
        <f t="shared" si="31"/>
        <v>1</v>
      </c>
      <c r="M120" s="175">
        <f t="shared" si="33"/>
        <v>1</v>
      </c>
      <c r="T120" s="192" t="str">
        <f>VLOOKUP(E120,N!$B:$B,1,FALSE)</f>
        <v>ES130</v>
      </c>
      <c r="U120" s="192" t="str">
        <f>VLOOKUP(F120,N!$B:$B,1,FALSE)</f>
        <v>ES412</v>
      </c>
      <c r="V120" s="1">
        <f t="shared" si="34"/>
        <v>1</v>
      </c>
      <c r="W120" s="44">
        <f t="shared" si="35"/>
        <v>2</v>
      </c>
      <c r="X120" s="44">
        <f t="shared" si="32"/>
        <v>7</v>
      </c>
      <c r="Z120"/>
      <c r="AB120" s="1"/>
    </row>
    <row r="121" spans="1:28">
      <c r="A121" s="1">
        <f>COUNTA($D$5:D121)</f>
        <v>117</v>
      </c>
      <c r="B121"/>
      <c r="D121" s="174" t="str">
        <f t="shared" si="28"/>
        <v>ES230_ES412</v>
      </c>
      <c r="E121" s="104" t="s">
        <v>176</v>
      </c>
      <c r="F121" s="104" t="s">
        <v>193</v>
      </c>
      <c r="G121" s="175" t="str">
        <f t="shared" si="29"/>
        <v>G</v>
      </c>
      <c r="H121" s="176">
        <v>1.0000000000000001E-5</v>
      </c>
      <c r="I121" s="176">
        <v>1.0000000000000001E-5</v>
      </c>
      <c r="J121" s="176">
        <v>1.0000000000000001E-5</v>
      </c>
      <c r="K121" s="175">
        <f t="shared" si="30"/>
        <v>0</v>
      </c>
      <c r="L121" s="175">
        <f t="shared" si="31"/>
        <v>1</v>
      </c>
      <c r="M121" s="175">
        <f t="shared" si="33"/>
        <v>1</v>
      </c>
      <c r="T121" s="192" t="str">
        <f>VLOOKUP(E121,N!$B:$B,1,FALSE)</f>
        <v>ES230</v>
      </c>
      <c r="U121" s="192" t="str">
        <f>VLOOKUP(F121,N!$B:$B,1,FALSE)</f>
        <v>ES412</v>
      </c>
      <c r="V121" s="1">
        <f t="shared" si="34"/>
        <v>1</v>
      </c>
      <c r="W121" s="44">
        <f t="shared" si="35"/>
        <v>4</v>
      </c>
      <c r="X121" s="44">
        <f t="shared" si="32"/>
        <v>7</v>
      </c>
      <c r="Z121"/>
      <c r="AB121" s="1"/>
    </row>
    <row r="122" spans="1:28">
      <c r="A122" s="1">
        <f>COUNTA($D$5:D122)</f>
        <v>118</v>
      </c>
      <c r="B122"/>
      <c r="D122" s="174" t="str">
        <f t="shared" si="28"/>
        <v>ES414_ES412</v>
      </c>
      <c r="E122" s="104" t="s">
        <v>196</v>
      </c>
      <c r="F122" s="104" t="s">
        <v>193</v>
      </c>
      <c r="G122" s="175" t="str">
        <f t="shared" si="29"/>
        <v>G</v>
      </c>
      <c r="H122" s="176">
        <v>1.0000000000000001E-5</v>
      </c>
      <c r="I122" s="176">
        <v>1.0000000000000001E-5</v>
      </c>
      <c r="J122" s="176">
        <v>1.0000000000000001E-5</v>
      </c>
      <c r="K122" s="175">
        <f t="shared" si="30"/>
        <v>0</v>
      </c>
      <c r="L122" s="175">
        <f t="shared" si="31"/>
        <v>1</v>
      </c>
      <c r="M122" s="175">
        <f t="shared" si="33"/>
        <v>1</v>
      </c>
      <c r="T122" s="192" t="str">
        <f>VLOOKUP(E122,N!$B:$B,1,FALSE)</f>
        <v>ES414</v>
      </c>
      <c r="U122" s="192" t="str">
        <f>VLOOKUP(F122,N!$B:$B,1,FALSE)</f>
        <v>ES412</v>
      </c>
      <c r="V122" s="1">
        <f t="shared" si="34"/>
        <v>1</v>
      </c>
      <c r="W122" s="44">
        <f t="shared" si="35"/>
        <v>2</v>
      </c>
      <c r="X122" s="44">
        <f t="shared" si="32"/>
        <v>7</v>
      </c>
      <c r="Z122"/>
      <c r="AB122" s="1"/>
    </row>
    <row r="123" spans="1:28">
      <c r="A123" s="1">
        <f>COUNTA($D$5:D123)</f>
        <v>119</v>
      </c>
      <c r="B123"/>
      <c r="D123" s="174" t="str">
        <f t="shared" si="28"/>
        <v>ES419_ES413</v>
      </c>
      <c r="E123" s="104" t="s">
        <v>206</v>
      </c>
      <c r="F123" s="104" t="s">
        <v>195</v>
      </c>
      <c r="G123" s="175" t="str">
        <f t="shared" si="29"/>
        <v>G</v>
      </c>
      <c r="H123" s="176">
        <v>1.0000000000000001E-5</v>
      </c>
      <c r="I123" s="176">
        <v>1.0000000000000001E-5</v>
      </c>
      <c r="J123" s="176">
        <v>1.0000000000000001E-5</v>
      </c>
      <c r="K123" s="175">
        <f t="shared" si="30"/>
        <v>0</v>
      </c>
      <c r="L123" s="175">
        <f t="shared" si="31"/>
        <v>1</v>
      </c>
      <c r="M123" s="175">
        <f t="shared" si="33"/>
        <v>1</v>
      </c>
      <c r="T123" s="192" t="str">
        <f>VLOOKUP(E123,N!$B:$B,1,FALSE)</f>
        <v>ES419</v>
      </c>
      <c r="U123" s="192" t="str">
        <f>VLOOKUP(F123,N!$B:$B,1,FALSE)</f>
        <v>ES413</v>
      </c>
      <c r="V123" s="1">
        <f t="shared" si="34"/>
        <v>1</v>
      </c>
      <c r="W123" s="44">
        <f t="shared" si="35"/>
        <v>3</v>
      </c>
      <c r="X123" s="44">
        <f t="shared" si="32"/>
        <v>2</v>
      </c>
      <c r="Z123"/>
      <c r="AB123" s="1"/>
    </row>
    <row r="124" spans="1:28">
      <c r="A124" s="1">
        <f>COUNTA($D$5:D124)</f>
        <v>120</v>
      </c>
      <c r="D124" s="174" t="str">
        <f t="shared" si="28"/>
        <v>ES418_ES414</v>
      </c>
      <c r="E124" s="104" t="s">
        <v>204</v>
      </c>
      <c r="F124" s="104" t="s">
        <v>196</v>
      </c>
      <c r="G124" s="175" t="str">
        <f t="shared" si="29"/>
        <v>G</v>
      </c>
      <c r="H124" s="176">
        <v>1.0000000000000001E-5</v>
      </c>
      <c r="I124" s="176">
        <v>1.0000000000000001E-5</v>
      </c>
      <c r="J124" s="176">
        <v>1.0000000000000001E-5</v>
      </c>
      <c r="K124" s="175">
        <f t="shared" si="30"/>
        <v>0</v>
      </c>
      <c r="L124" s="175">
        <f t="shared" si="31"/>
        <v>1</v>
      </c>
      <c r="M124" s="175">
        <f t="shared" si="33"/>
        <v>1</v>
      </c>
      <c r="T124" s="192" t="str">
        <f>VLOOKUP(E124,N!$B:$B,1,FALSE)</f>
        <v>ES418</v>
      </c>
      <c r="U124" s="192" t="str">
        <f>VLOOKUP(F124,N!$B:$B,1,FALSE)</f>
        <v>ES414</v>
      </c>
      <c r="V124" s="1">
        <f t="shared" si="34"/>
        <v>1</v>
      </c>
      <c r="W124" s="44">
        <f t="shared" si="35"/>
        <v>3</v>
      </c>
      <c r="X124" s="44">
        <f t="shared" si="32"/>
        <v>2</v>
      </c>
    </row>
    <row r="125" spans="1:28">
      <c r="A125" s="1">
        <f>COUNTA($D$5:D125)</f>
        <v>121</v>
      </c>
      <c r="D125" s="174" t="str">
        <f t="shared" si="28"/>
        <v>ES432_ES415</v>
      </c>
      <c r="E125" s="104" t="s">
        <v>222</v>
      </c>
      <c r="F125" s="104" t="s">
        <v>198</v>
      </c>
      <c r="G125" s="175" t="str">
        <f t="shared" si="29"/>
        <v>G</v>
      </c>
      <c r="H125" s="176">
        <v>1.0000000000000001E-5</v>
      </c>
      <c r="I125" s="176">
        <v>1.0000000000000001E-5</v>
      </c>
      <c r="J125" s="176">
        <v>1.0000000000000001E-5</v>
      </c>
      <c r="K125" s="175">
        <f t="shared" si="30"/>
        <v>0</v>
      </c>
      <c r="L125" s="175">
        <f t="shared" si="31"/>
        <v>1</v>
      </c>
      <c r="M125" s="175">
        <f t="shared" si="33"/>
        <v>1</v>
      </c>
      <c r="T125" s="192" t="str">
        <f>VLOOKUP(E125,N!$B:$B,1,FALSE)</f>
        <v>ES432</v>
      </c>
      <c r="U125" s="192" t="str">
        <f>VLOOKUP(F125,N!$B:$B,1,FALSE)</f>
        <v>ES415</v>
      </c>
      <c r="V125" s="1">
        <f t="shared" si="34"/>
        <v>1</v>
      </c>
      <c r="W125" s="44">
        <f t="shared" si="35"/>
        <v>2</v>
      </c>
      <c r="X125" s="44">
        <f t="shared" si="32"/>
        <v>2</v>
      </c>
    </row>
    <row r="126" spans="1:28">
      <c r="A126" s="1">
        <f>COUNTA($D$5:D126)</f>
        <v>122</v>
      </c>
      <c r="D126" s="174" t="str">
        <f t="shared" si="28"/>
        <v>ES411_ES416</v>
      </c>
      <c r="E126" s="104" t="s">
        <v>191</v>
      </c>
      <c r="F126" s="104" t="s">
        <v>200</v>
      </c>
      <c r="G126" s="175" t="str">
        <f t="shared" si="29"/>
        <v>G</v>
      </c>
      <c r="H126" s="176">
        <v>1.0000000000000001E-5</v>
      </c>
      <c r="I126" s="176">
        <v>1.0000000000000001E-5</v>
      </c>
      <c r="J126" s="176">
        <v>1.0000000000000001E-5</v>
      </c>
      <c r="K126" s="175">
        <f t="shared" si="30"/>
        <v>0</v>
      </c>
      <c r="L126" s="175">
        <f t="shared" si="31"/>
        <v>1</v>
      </c>
      <c r="M126" s="175">
        <f t="shared" si="33"/>
        <v>1</v>
      </c>
      <c r="T126" s="192" t="str">
        <f>VLOOKUP(E126,N!$B:$B,1,FALSE)</f>
        <v>ES411</v>
      </c>
      <c r="U126" s="192" t="str">
        <f>VLOOKUP(F126,N!$B:$B,1,FALSE)</f>
        <v>ES416</v>
      </c>
      <c r="V126" s="1">
        <f t="shared" si="34"/>
        <v>1</v>
      </c>
      <c r="W126" s="44">
        <f t="shared" si="35"/>
        <v>1</v>
      </c>
      <c r="X126" s="44">
        <f t="shared" si="32"/>
        <v>3</v>
      </c>
    </row>
    <row r="127" spans="1:28">
      <c r="A127" s="1">
        <f>COUNTA($D$5:D127)</f>
        <v>123</v>
      </c>
      <c r="D127" s="174" t="str">
        <f t="shared" si="28"/>
        <v>ES412_ES416</v>
      </c>
      <c r="E127" s="104" t="s">
        <v>193</v>
      </c>
      <c r="F127" s="104" t="s">
        <v>200</v>
      </c>
      <c r="G127" s="175" t="str">
        <f t="shared" si="29"/>
        <v>G</v>
      </c>
      <c r="H127" s="176">
        <v>1.0000000000000001E-5</v>
      </c>
      <c r="I127" s="176">
        <v>1.0000000000000001E-5</v>
      </c>
      <c r="J127" s="176">
        <v>1.0000000000000001E-5</v>
      </c>
      <c r="K127" s="175">
        <f t="shared" si="30"/>
        <v>0</v>
      </c>
      <c r="L127" s="175">
        <f t="shared" si="31"/>
        <v>1</v>
      </c>
      <c r="M127" s="175">
        <f t="shared" si="33"/>
        <v>1</v>
      </c>
      <c r="T127" s="192" t="str">
        <f>VLOOKUP(E127,N!$B:$B,1,FALSE)</f>
        <v>ES412</v>
      </c>
      <c r="U127" s="192" t="str">
        <f>VLOOKUP(F127,N!$B:$B,1,FALSE)</f>
        <v>ES416</v>
      </c>
      <c r="V127" s="1">
        <f t="shared" si="34"/>
        <v>1</v>
      </c>
      <c r="W127" s="44">
        <f t="shared" si="35"/>
        <v>7</v>
      </c>
      <c r="X127" s="44">
        <f t="shared" si="32"/>
        <v>3</v>
      </c>
    </row>
    <row r="128" spans="1:28">
      <c r="A128" s="1">
        <f>COUNTA($D$5:D128)</f>
        <v>124</v>
      </c>
      <c r="D128" s="174" t="str">
        <f t="shared" si="28"/>
        <v>ES412_ES417</v>
      </c>
      <c r="E128" s="104" t="s">
        <v>193</v>
      </c>
      <c r="F128" s="104" t="s">
        <v>202</v>
      </c>
      <c r="G128" s="175" t="str">
        <f t="shared" si="29"/>
        <v>G</v>
      </c>
      <c r="H128" s="176">
        <v>1.0000000000000001E-5</v>
      </c>
      <c r="I128" s="176">
        <v>1.0000000000000001E-5</v>
      </c>
      <c r="J128" s="176">
        <v>1.0000000000000001E-5</v>
      </c>
      <c r="K128" s="175">
        <f t="shared" si="30"/>
        <v>0</v>
      </c>
      <c r="L128" s="175">
        <f t="shared" si="31"/>
        <v>1</v>
      </c>
      <c r="M128" s="175">
        <f t="shared" si="33"/>
        <v>1</v>
      </c>
      <c r="T128" s="192" t="str">
        <f>VLOOKUP(E128,N!$B:$B,1,FALSE)</f>
        <v>ES412</v>
      </c>
      <c r="U128" s="192" t="str">
        <f>VLOOKUP(F128,N!$B:$B,1,FALSE)</f>
        <v>ES417</v>
      </c>
      <c r="V128" s="1">
        <f t="shared" si="34"/>
        <v>1</v>
      </c>
      <c r="W128" s="44">
        <f t="shared" si="35"/>
        <v>7</v>
      </c>
      <c r="X128" s="44">
        <f t="shared" si="32"/>
        <v>3</v>
      </c>
    </row>
    <row r="129" spans="1:24">
      <c r="A129" s="1">
        <f>COUNTA($D$5:D129)</f>
        <v>125</v>
      </c>
      <c r="D129" s="174" t="str">
        <f t="shared" si="28"/>
        <v>ES424_ES417</v>
      </c>
      <c r="E129" s="104" t="s">
        <v>215</v>
      </c>
      <c r="F129" s="104" t="s">
        <v>202</v>
      </c>
      <c r="G129" s="175" t="str">
        <f t="shared" si="29"/>
        <v>G</v>
      </c>
      <c r="H129" s="176">
        <v>1.0000000000000001E-5</v>
      </c>
      <c r="I129" s="176">
        <v>1.0000000000000001E-5</v>
      </c>
      <c r="J129" s="176">
        <v>1.0000000000000001E-5</v>
      </c>
      <c r="K129" s="175">
        <f t="shared" si="30"/>
        <v>0</v>
      </c>
      <c r="L129" s="175">
        <f t="shared" si="31"/>
        <v>1</v>
      </c>
      <c r="M129" s="175">
        <f t="shared" si="33"/>
        <v>1</v>
      </c>
      <c r="T129" s="192" t="str">
        <f>VLOOKUP(E129,N!$B:$B,1,FALSE)</f>
        <v>ES424</v>
      </c>
      <c r="U129" s="192" t="str">
        <f>VLOOKUP(F129,N!$B:$B,1,FALSE)</f>
        <v>ES417</v>
      </c>
      <c r="V129" s="1">
        <f t="shared" si="34"/>
        <v>1</v>
      </c>
      <c r="W129" s="44">
        <f t="shared" si="35"/>
        <v>4</v>
      </c>
      <c r="X129" s="44">
        <f t="shared" si="32"/>
        <v>3</v>
      </c>
    </row>
    <row r="130" spans="1:24">
      <c r="A130" s="1">
        <f>COUNTA($D$5:D130)</f>
        <v>126</v>
      </c>
      <c r="D130" s="174" t="str">
        <f t="shared" si="28"/>
        <v>ES412_ES418</v>
      </c>
      <c r="E130" s="104" t="s">
        <v>193</v>
      </c>
      <c r="F130" s="104" t="s">
        <v>204</v>
      </c>
      <c r="G130" s="175" t="str">
        <f t="shared" si="29"/>
        <v>G</v>
      </c>
      <c r="H130" s="176">
        <v>1.0000000000000001E-5</v>
      </c>
      <c r="I130" s="176">
        <v>1.0000000000000001E-5</v>
      </c>
      <c r="J130" s="176">
        <v>1.0000000000000001E-5</v>
      </c>
      <c r="K130" s="175">
        <f t="shared" si="30"/>
        <v>0</v>
      </c>
      <c r="L130" s="175">
        <f t="shared" si="31"/>
        <v>1</v>
      </c>
      <c r="M130" s="175">
        <f t="shared" si="33"/>
        <v>1</v>
      </c>
      <c r="T130" s="192" t="str">
        <f>VLOOKUP(E130,N!$B:$B,1,FALSE)</f>
        <v>ES412</v>
      </c>
      <c r="U130" s="192" t="str">
        <f>VLOOKUP(F130,N!$B:$B,1,FALSE)</f>
        <v>ES418</v>
      </c>
      <c r="V130" s="1">
        <f t="shared" si="34"/>
        <v>1</v>
      </c>
      <c r="W130" s="44">
        <f t="shared" si="35"/>
        <v>7</v>
      </c>
      <c r="X130" s="44">
        <f t="shared" si="32"/>
        <v>3</v>
      </c>
    </row>
    <row r="131" spans="1:24">
      <c r="A131" s="1">
        <f>COUNTA($D$5:D131)</f>
        <v>127</v>
      </c>
      <c r="D131" s="174" t="str">
        <f t="shared" si="28"/>
        <v>ES415_ES419</v>
      </c>
      <c r="E131" s="104" t="s">
        <v>198</v>
      </c>
      <c r="F131" s="104" t="s">
        <v>206</v>
      </c>
      <c r="G131" s="175" t="str">
        <f t="shared" si="29"/>
        <v>G</v>
      </c>
      <c r="H131" s="176">
        <v>1.0000000000000001E-5</v>
      </c>
      <c r="I131" s="176">
        <v>1.0000000000000001E-5</v>
      </c>
      <c r="J131" s="176">
        <v>1.0000000000000001E-5</v>
      </c>
      <c r="K131" s="175">
        <f t="shared" si="30"/>
        <v>0</v>
      </c>
      <c r="L131" s="175">
        <f t="shared" si="31"/>
        <v>1</v>
      </c>
      <c r="M131" s="175">
        <f t="shared" si="33"/>
        <v>1</v>
      </c>
      <c r="T131" s="192" t="str">
        <f>VLOOKUP(E131,N!$B:$B,1,FALSE)</f>
        <v>ES415</v>
      </c>
      <c r="U131" s="192" t="str">
        <f>VLOOKUP(F131,N!$B:$B,1,FALSE)</f>
        <v>ES419</v>
      </c>
      <c r="V131" s="1">
        <f t="shared" si="34"/>
        <v>1</v>
      </c>
      <c r="W131" s="44">
        <f t="shared" si="35"/>
        <v>2</v>
      </c>
      <c r="X131" s="44">
        <f t="shared" si="32"/>
        <v>3</v>
      </c>
    </row>
    <row r="132" spans="1:24">
      <c r="A132" s="1">
        <f>COUNTA($D$5:D132)</f>
        <v>128</v>
      </c>
      <c r="D132" s="174" t="str">
        <f t="shared" si="28"/>
        <v>ES418_ES419</v>
      </c>
      <c r="E132" s="104" t="s">
        <v>204</v>
      </c>
      <c r="F132" s="104" t="s">
        <v>206</v>
      </c>
      <c r="G132" s="175" t="str">
        <f t="shared" ref="G132:G167" si="36">VLOOKUP($F132&amp;"_"&amp;$E132,$D:$R,4,FALSE)</f>
        <v>G</v>
      </c>
      <c r="H132" s="176">
        <v>1.0000000000000001E-5</v>
      </c>
      <c r="I132" s="176">
        <v>1.0000000000000001E-5</v>
      </c>
      <c r="J132" s="176">
        <v>1.0000000000000001E-5</v>
      </c>
      <c r="K132" s="175">
        <f t="shared" ref="K132:K167" si="37">VLOOKUP($F132&amp;"_"&amp;$E132,$D:$R,8,FALSE)</f>
        <v>0</v>
      </c>
      <c r="L132" s="175">
        <f t="shared" ref="L132:L167" si="38">VLOOKUP($F132&amp;"_"&amp;$E132,$D:$R,9,FALSE)</f>
        <v>1</v>
      </c>
      <c r="M132" s="175">
        <f t="shared" si="33"/>
        <v>1</v>
      </c>
      <c r="T132" s="192" t="str">
        <f>VLOOKUP(E132,N!$B:$B,1,FALSE)</f>
        <v>ES418</v>
      </c>
      <c r="U132" s="192" t="str">
        <f>VLOOKUP(F132,N!$B:$B,1,FALSE)</f>
        <v>ES419</v>
      </c>
      <c r="V132" s="1">
        <f t="shared" si="34"/>
        <v>1</v>
      </c>
      <c r="W132" s="44">
        <f t="shared" si="35"/>
        <v>3</v>
      </c>
      <c r="X132" s="44">
        <f t="shared" ref="X132:X167" si="39">COUNTIF(E:E,F132)</f>
        <v>3</v>
      </c>
    </row>
    <row r="133" spans="1:24">
      <c r="A133" s="1">
        <f>COUNTA($D$5:D133)</f>
        <v>129</v>
      </c>
      <c r="D133" s="174" t="str">
        <f t="shared" si="28"/>
        <v>ES523_ES421</v>
      </c>
      <c r="E133" s="104" t="s">
        <v>139</v>
      </c>
      <c r="F133" s="104" t="s">
        <v>208</v>
      </c>
      <c r="G133" s="175" t="str">
        <f t="shared" si="36"/>
        <v>G</v>
      </c>
      <c r="H133" s="176">
        <v>1.0000000000000001E-5</v>
      </c>
      <c r="I133" s="176">
        <v>1.0000000000000001E-5</v>
      </c>
      <c r="J133" s="176">
        <v>1.0000000000000001E-5</v>
      </c>
      <c r="K133" s="175">
        <f t="shared" si="37"/>
        <v>0</v>
      </c>
      <c r="L133" s="175">
        <f t="shared" si="38"/>
        <v>1</v>
      </c>
      <c r="M133" s="175">
        <f t="shared" ref="M133:M167" si="40">COUNTIF(D:D,F133&amp;"_"&amp;E133)</f>
        <v>1</v>
      </c>
      <c r="T133" s="192" t="str">
        <f>VLOOKUP(E133,N!$B:$B,1,FALSE)</f>
        <v>ES523</v>
      </c>
      <c r="U133" s="192" t="str">
        <f>VLOOKUP(F133,N!$B:$B,1,FALSE)</f>
        <v>ES421</v>
      </c>
      <c r="V133" s="1">
        <f t="shared" ref="V133:V167" si="41">COUNTIF(D:D,D133)</f>
        <v>1</v>
      </c>
      <c r="W133" s="44">
        <f t="shared" si="35"/>
        <v>3</v>
      </c>
      <c r="X133" s="44">
        <f t="shared" si="39"/>
        <v>3</v>
      </c>
    </row>
    <row r="134" spans="1:24">
      <c r="A134" s="1">
        <f>COUNTA($D$5:D134)</f>
        <v>130</v>
      </c>
      <c r="D134" s="174" t="str">
        <f t="shared" si="28"/>
        <v>ES620_ES421</v>
      </c>
      <c r="E134" s="104" t="s">
        <v>141</v>
      </c>
      <c r="F134" s="104" t="s">
        <v>208</v>
      </c>
      <c r="G134" s="175" t="str">
        <f t="shared" si="36"/>
        <v>G</v>
      </c>
      <c r="H134" s="176">
        <v>1.0000000000000001E-5</v>
      </c>
      <c r="I134" s="176">
        <v>1.0000000000000001E-5</v>
      </c>
      <c r="J134" s="176">
        <v>1.0000000000000001E-5</v>
      </c>
      <c r="K134" s="175">
        <f t="shared" si="37"/>
        <v>0</v>
      </c>
      <c r="L134" s="175">
        <f t="shared" si="38"/>
        <v>1</v>
      </c>
      <c r="M134" s="175">
        <f t="shared" si="40"/>
        <v>1</v>
      </c>
      <c r="T134" s="192" t="str">
        <f>VLOOKUP(E134,N!$B:$B,1,FALSE)</f>
        <v>ES620</v>
      </c>
      <c r="U134" s="192" t="str">
        <f>VLOOKUP(F134,N!$B:$B,1,FALSE)</f>
        <v>ES421</v>
      </c>
      <c r="V134" s="1">
        <f t="shared" si="41"/>
        <v>1</v>
      </c>
      <c r="W134" s="44">
        <f t="shared" ref="W134:W167" si="42">COUNTIF(F:F,E134)</f>
        <v>3</v>
      </c>
      <c r="X134" s="44">
        <f t="shared" si="39"/>
        <v>3</v>
      </c>
    </row>
    <row r="135" spans="1:24">
      <c r="A135" s="1">
        <f>COUNTA($D$5:D135)</f>
        <v>131</v>
      </c>
      <c r="D135" s="174" t="str">
        <f t="shared" si="28"/>
        <v>ES421_ES422</v>
      </c>
      <c r="E135" s="104" t="s">
        <v>208</v>
      </c>
      <c r="F135" s="104" t="s">
        <v>211</v>
      </c>
      <c r="G135" s="175" t="str">
        <f t="shared" si="36"/>
        <v>G</v>
      </c>
      <c r="H135" s="176">
        <v>1.0000000000000001E-5</v>
      </c>
      <c r="I135" s="176">
        <v>1.0000000000000001E-5</v>
      </c>
      <c r="J135" s="176">
        <v>1.0000000000000001E-5</v>
      </c>
      <c r="K135" s="175">
        <f t="shared" si="37"/>
        <v>0</v>
      </c>
      <c r="L135" s="175">
        <f t="shared" si="38"/>
        <v>1</v>
      </c>
      <c r="M135" s="175">
        <f t="shared" si="40"/>
        <v>1</v>
      </c>
      <c r="T135" s="192" t="str">
        <f>VLOOKUP(E135,N!$B:$B,1,FALSE)</f>
        <v>ES421</v>
      </c>
      <c r="U135" s="192" t="str">
        <f>VLOOKUP(F135,N!$B:$B,1,FALSE)</f>
        <v>ES422</v>
      </c>
      <c r="V135" s="1">
        <f t="shared" si="41"/>
        <v>1</v>
      </c>
      <c r="W135" s="44">
        <f t="shared" si="42"/>
        <v>3</v>
      </c>
      <c r="X135" s="44">
        <f t="shared" si="39"/>
        <v>5</v>
      </c>
    </row>
    <row r="136" spans="1:24">
      <c r="A136" s="1">
        <f>COUNTA($D$5:D136)</f>
        <v>132</v>
      </c>
      <c r="D136" s="174" t="str">
        <f t="shared" si="28"/>
        <v>ES613_ES422</v>
      </c>
      <c r="E136" s="104" t="s">
        <v>240</v>
      </c>
      <c r="F136" s="104" t="s">
        <v>211</v>
      </c>
      <c r="G136" s="175" t="str">
        <f t="shared" si="36"/>
        <v>G</v>
      </c>
      <c r="H136" s="176">
        <v>1.0000000000000001E-5</v>
      </c>
      <c r="I136" s="176">
        <v>1.0000000000000001E-5</v>
      </c>
      <c r="J136" s="176">
        <v>1.0000000000000001E-5</v>
      </c>
      <c r="K136" s="175">
        <f t="shared" si="37"/>
        <v>0</v>
      </c>
      <c r="L136" s="175">
        <f t="shared" si="38"/>
        <v>1</v>
      </c>
      <c r="M136" s="175">
        <f t="shared" si="40"/>
        <v>1</v>
      </c>
      <c r="T136" s="192" t="str">
        <f>VLOOKUP(E136,N!$B:$B,1,FALSE)</f>
        <v>ES613</v>
      </c>
      <c r="U136" s="192" t="str">
        <f>VLOOKUP(F136,N!$B:$B,1,FALSE)</f>
        <v>ES422</v>
      </c>
      <c r="V136" s="1">
        <f t="shared" si="41"/>
        <v>1</v>
      </c>
      <c r="W136" s="44">
        <f t="shared" si="42"/>
        <v>6</v>
      </c>
      <c r="X136" s="44">
        <f t="shared" si="39"/>
        <v>5</v>
      </c>
    </row>
    <row r="137" spans="1:24">
      <c r="A137" s="1">
        <f>COUNTA($D$5:D137)</f>
        <v>133</v>
      </c>
      <c r="D137" s="174" t="str">
        <f t="shared" si="28"/>
        <v>ES616_ES422</v>
      </c>
      <c r="E137" s="104" t="s">
        <v>243</v>
      </c>
      <c r="F137" s="104" t="s">
        <v>211</v>
      </c>
      <c r="G137" s="175" t="str">
        <f t="shared" si="36"/>
        <v>G</v>
      </c>
      <c r="H137" s="176">
        <v>1.0000000000000001E-5</v>
      </c>
      <c r="I137" s="176">
        <v>1.0000000000000001E-5</v>
      </c>
      <c r="J137" s="176">
        <v>1.0000000000000001E-5</v>
      </c>
      <c r="K137" s="175">
        <f t="shared" si="37"/>
        <v>0</v>
      </c>
      <c r="L137" s="175">
        <f t="shared" si="38"/>
        <v>1</v>
      </c>
      <c r="M137" s="175">
        <f t="shared" si="40"/>
        <v>1</v>
      </c>
      <c r="T137" s="192" t="str">
        <f>VLOOKUP(E137,N!$B:$B,1,FALSE)</f>
        <v>ES616</v>
      </c>
      <c r="U137" s="192" t="str">
        <f>VLOOKUP(F137,N!$B:$B,1,FALSE)</f>
        <v>ES422</v>
      </c>
      <c r="V137" s="1">
        <f t="shared" si="41"/>
        <v>1</v>
      </c>
      <c r="W137" s="44">
        <f t="shared" si="42"/>
        <v>3</v>
      </c>
      <c r="X137" s="44">
        <f t="shared" si="39"/>
        <v>5</v>
      </c>
    </row>
    <row r="138" spans="1:24">
      <c r="A138" s="1">
        <f>COUNTA($D$5:D138)</f>
        <v>134</v>
      </c>
      <c r="D138" s="174" t="str">
        <f t="shared" si="28"/>
        <v>ES422_ES423</v>
      </c>
      <c r="E138" s="104" t="s">
        <v>211</v>
      </c>
      <c r="F138" s="104" t="s">
        <v>213</v>
      </c>
      <c r="G138" s="175" t="str">
        <f t="shared" si="36"/>
        <v>G</v>
      </c>
      <c r="H138" s="176">
        <v>1.0000000000000001E-5</v>
      </c>
      <c r="I138" s="176">
        <v>1.0000000000000001E-5</v>
      </c>
      <c r="J138" s="176">
        <v>1.0000000000000001E-5</v>
      </c>
      <c r="K138" s="175">
        <f t="shared" si="37"/>
        <v>0</v>
      </c>
      <c r="L138" s="175">
        <f t="shared" si="38"/>
        <v>1</v>
      </c>
      <c r="M138" s="175">
        <f t="shared" si="40"/>
        <v>1</v>
      </c>
      <c r="T138" s="192" t="str">
        <f>VLOOKUP(E138,N!$B:$B,1,FALSE)</f>
        <v>ES422</v>
      </c>
      <c r="U138" s="192" t="str">
        <f>VLOOKUP(F138,N!$B:$B,1,FALSE)</f>
        <v>ES423</v>
      </c>
      <c r="V138" s="1">
        <f t="shared" si="41"/>
        <v>1</v>
      </c>
      <c r="W138" s="44">
        <f t="shared" si="42"/>
        <v>5</v>
      </c>
      <c r="X138" s="44">
        <f t="shared" si="39"/>
        <v>3</v>
      </c>
    </row>
    <row r="139" spans="1:24">
      <c r="A139" s="1">
        <f>COUNTA($D$5:D139)</f>
        <v>135</v>
      </c>
      <c r="D139" s="174" t="str">
        <f t="shared" si="28"/>
        <v>ES423_ES424</v>
      </c>
      <c r="E139" s="104" t="s">
        <v>213</v>
      </c>
      <c r="F139" s="104" t="s">
        <v>215</v>
      </c>
      <c r="G139" s="175" t="str">
        <f t="shared" si="36"/>
        <v>G</v>
      </c>
      <c r="H139" s="176">
        <v>1.0000000000000001E-5</v>
      </c>
      <c r="I139" s="176">
        <v>1.0000000000000001E-5</v>
      </c>
      <c r="J139" s="176">
        <v>1.0000000000000001E-5</v>
      </c>
      <c r="K139" s="175">
        <f t="shared" si="37"/>
        <v>0</v>
      </c>
      <c r="L139" s="175">
        <f t="shared" si="38"/>
        <v>1</v>
      </c>
      <c r="M139" s="175">
        <f t="shared" si="40"/>
        <v>1</v>
      </c>
      <c r="T139" s="192" t="str">
        <f>VLOOKUP(E139,N!$B:$B,1,FALSE)</f>
        <v>ES423</v>
      </c>
      <c r="U139" s="192" t="str">
        <f>VLOOKUP(F139,N!$B:$B,1,FALSE)</f>
        <v>ES424</v>
      </c>
      <c r="V139" s="1">
        <f t="shared" si="41"/>
        <v>1</v>
      </c>
      <c r="W139" s="44">
        <f t="shared" si="42"/>
        <v>3</v>
      </c>
      <c r="X139" s="44">
        <f t="shared" si="39"/>
        <v>4</v>
      </c>
    </row>
    <row r="140" spans="1:24">
      <c r="A140" s="1">
        <f>COUNTA($D$5:D140)</f>
        <v>136</v>
      </c>
      <c r="D140" s="174" t="str">
        <f t="shared" si="28"/>
        <v>ES422_ES425</v>
      </c>
      <c r="E140" s="104" t="s">
        <v>211</v>
      </c>
      <c r="F140" s="104" t="s">
        <v>217</v>
      </c>
      <c r="G140" s="175" t="str">
        <f t="shared" si="36"/>
        <v>G</v>
      </c>
      <c r="H140" s="176">
        <v>1.0000000000000001E-5</v>
      </c>
      <c r="I140" s="176">
        <v>1.0000000000000001E-5</v>
      </c>
      <c r="J140" s="176">
        <v>1.0000000000000001E-5</v>
      </c>
      <c r="K140" s="175">
        <f t="shared" si="37"/>
        <v>1</v>
      </c>
      <c r="L140" s="175">
        <f t="shared" si="38"/>
        <v>1</v>
      </c>
      <c r="M140" s="175">
        <f t="shared" si="40"/>
        <v>1</v>
      </c>
      <c r="T140" s="192" t="str">
        <f>VLOOKUP(E140,N!$B:$B,1,FALSE)</f>
        <v>ES422</v>
      </c>
      <c r="U140" s="192" t="str">
        <f>VLOOKUP(F140,N!$B:$B,1,FALSE)</f>
        <v>ES425</v>
      </c>
      <c r="V140" s="1">
        <f t="shared" si="41"/>
        <v>1</v>
      </c>
      <c r="W140" s="44">
        <f t="shared" si="42"/>
        <v>5</v>
      </c>
      <c r="X140" s="44">
        <f t="shared" si="39"/>
        <v>2</v>
      </c>
    </row>
    <row r="141" spans="1:24">
      <c r="A141" s="1">
        <f>COUNTA($D$5:D141)</f>
        <v>137</v>
      </c>
      <c r="D141" s="174" t="str">
        <f t="shared" si="28"/>
        <v>ES613_ES431</v>
      </c>
      <c r="E141" s="104" t="s">
        <v>240</v>
      </c>
      <c r="F141" s="104" t="s">
        <v>219</v>
      </c>
      <c r="G141" s="175" t="str">
        <f t="shared" si="36"/>
        <v>G</v>
      </c>
      <c r="H141" s="176">
        <v>1.0000000000000001E-5</v>
      </c>
      <c r="I141" s="176">
        <v>1.0000000000000001E-5</v>
      </c>
      <c r="J141" s="176">
        <v>1.0000000000000001E-5</v>
      </c>
      <c r="K141" s="175">
        <f t="shared" si="37"/>
        <v>1</v>
      </c>
      <c r="L141" s="175">
        <f t="shared" si="38"/>
        <v>1</v>
      </c>
      <c r="M141" s="175">
        <f t="shared" si="40"/>
        <v>1</v>
      </c>
      <c r="T141" s="192" t="str">
        <f>VLOOKUP(E141,N!$B:$B,1,FALSE)</f>
        <v>ES613</v>
      </c>
      <c r="U141" s="192" t="str">
        <f>VLOOKUP(F141,N!$B:$B,1,FALSE)</f>
        <v>ES431</v>
      </c>
      <c r="V141" s="1">
        <f t="shared" si="41"/>
        <v>1</v>
      </c>
      <c r="W141" s="44">
        <f t="shared" si="42"/>
        <v>6</v>
      </c>
      <c r="X141" s="44">
        <f t="shared" si="39"/>
        <v>3</v>
      </c>
    </row>
    <row r="142" spans="1:24">
      <c r="A142" s="1">
        <f>COUNTA($D$5:D142)</f>
        <v>138</v>
      </c>
      <c r="D142" s="174" t="str">
        <f t="shared" si="28"/>
        <v>ES431_ES432</v>
      </c>
      <c r="E142" s="104" t="s">
        <v>219</v>
      </c>
      <c r="F142" s="104" t="s">
        <v>222</v>
      </c>
      <c r="G142" s="175" t="str">
        <f t="shared" si="36"/>
        <v>G</v>
      </c>
      <c r="H142" s="176">
        <v>1.0000000000000001E-5</v>
      </c>
      <c r="I142" s="176">
        <v>1.0000000000000001E-5</v>
      </c>
      <c r="J142" s="176">
        <v>1.0000000000000001E-5</v>
      </c>
      <c r="K142" s="175">
        <f t="shared" si="37"/>
        <v>0</v>
      </c>
      <c r="L142" s="175">
        <f t="shared" si="38"/>
        <v>1</v>
      </c>
      <c r="M142" s="175">
        <f t="shared" si="40"/>
        <v>1</v>
      </c>
      <c r="T142" s="192" t="str">
        <f>VLOOKUP(E142,N!$B:$B,1,FALSE)</f>
        <v>ES431</v>
      </c>
      <c r="U142" s="192" t="str">
        <f>VLOOKUP(F142,N!$B:$B,1,FALSE)</f>
        <v>ES432</v>
      </c>
      <c r="V142" s="1">
        <f t="shared" si="41"/>
        <v>1</v>
      </c>
      <c r="W142" s="44">
        <f t="shared" si="42"/>
        <v>3</v>
      </c>
      <c r="X142" s="44">
        <f t="shared" si="39"/>
        <v>2</v>
      </c>
    </row>
    <row r="143" spans="1:24">
      <c r="A143" s="1">
        <f>COUNTA($D$5:D143)</f>
        <v>139</v>
      </c>
      <c r="D143" s="174" t="str">
        <f t="shared" si="28"/>
        <v>ES511_ES514</v>
      </c>
      <c r="E143" s="104" t="s">
        <v>138</v>
      </c>
      <c r="F143" s="104" t="s">
        <v>227</v>
      </c>
      <c r="G143" s="175" t="str">
        <f t="shared" si="36"/>
        <v>G</v>
      </c>
      <c r="H143" s="176">
        <v>1.0000000000000001E-5</v>
      </c>
      <c r="I143" s="176">
        <v>1.0000000000000001E-5</v>
      </c>
      <c r="J143" s="176">
        <v>1.0000000000000001E-5</v>
      </c>
      <c r="K143" s="175">
        <f t="shared" si="37"/>
        <v>0</v>
      </c>
      <c r="L143" s="175">
        <f t="shared" si="38"/>
        <v>1</v>
      </c>
      <c r="M143" s="175">
        <f t="shared" si="40"/>
        <v>1</v>
      </c>
      <c r="T143" s="192" t="str">
        <f>VLOOKUP(E143,N!$B:$B,1,FALSE)</f>
        <v>ES511</v>
      </c>
      <c r="U143" s="192" t="str">
        <f>VLOOKUP(F143,N!$B:$B,1,FALSE)</f>
        <v>ES514</v>
      </c>
      <c r="V143" s="1">
        <f t="shared" si="41"/>
        <v>1</v>
      </c>
      <c r="W143" s="44">
        <f t="shared" si="42"/>
        <v>2</v>
      </c>
      <c r="X143" s="44">
        <f t="shared" si="39"/>
        <v>3</v>
      </c>
    </row>
    <row r="144" spans="1:24">
      <c r="A144" s="1">
        <f>COUNTA($D$5:D144)</f>
        <v>140</v>
      </c>
      <c r="D144" s="174" t="str">
        <f t="shared" si="28"/>
        <v>ES522_ES514</v>
      </c>
      <c r="E144" s="104" t="s">
        <v>230</v>
      </c>
      <c r="F144" s="104" t="s">
        <v>227</v>
      </c>
      <c r="G144" s="175" t="str">
        <f t="shared" si="36"/>
        <v>G</v>
      </c>
      <c r="H144" s="176">
        <v>1.0000000000000001E-5</v>
      </c>
      <c r="I144" s="176">
        <v>1.0000000000000001E-5</v>
      </c>
      <c r="J144" s="176">
        <v>1.0000000000000001E-5</v>
      </c>
      <c r="K144" s="175">
        <f t="shared" si="37"/>
        <v>0</v>
      </c>
      <c r="L144" s="175">
        <f t="shared" si="38"/>
        <v>1</v>
      </c>
      <c r="M144" s="175">
        <f t="shared" si="40"/>
        <v>1</v>
      </c>
      <c r="T144" s="192" t="str">
        <f>VLOOKUP(E144,N!$B:$B,1,FALSE)</f>
        <v>ES522</v>
      </c>
      <c r="U144" s="192" t="str">
        <f>VLOOKUP(F144,N!$B:$B,1,FALSE)</f>
        <v>ES514</v>
      </c>
      <c r="V144" s="1">
        <f t="shared" si="41"/>
        <v>1</v>
      </c>
      <c r="W144" s="44">
        <f t="shared" si="42"/>
        <v>2</v>
      </c>
      <c r="X144" s="44">
        <f t="shared" si="39"/>
        <v>3</v>
      </c>
    </row>
    <row r="145" spans="1:24">
      <c r="A145" s="1">
        <f>COUNTA($D$5:D145)</f>
        <v>141</v>
      </c>
      <c r="D145" s="174" t="str">
        <f t="shared" si="28"/>
        <v>ES531_ES521</v>
      </c>
      <c r="E145" s="104" t="s">
        <v>231</v>
      </c>
      <c r="F145" s="104" t="s">
        <v>229</v>
      </c>
      <c r="G145" s="175" t="str">
        <f t="shared" si="36"/>
        <v>G</v>
      </c>
      <c r="H145" s="176">
        <v>1.0000000000000001E-5</v>
      </c>
      <c r="I145" s="176">
        <v>1.0000000000000001E-5</v>
      </c>
      <c r="J145" s="176">
        <v>1.0000000000000001E-5</v>
      </c>
      <c r="K145" s="175">
        <f t="shared" si="37"/>
        <v>0</v>
      </c>
      <c r="L145" s="175">
        <f t="shared" si="38"/>
        <v>1</v>
      </c>
      <c r="M145" s="175">
        <f t="shared" si="40"/>
        <v>1</v>
      </c>
      <c r="T145" s="192" t="str">
        <f>VLOOKUP(E145,N!$B:$B,1,FALSE)</f>
        <v>ES531</v>
      </c>
      <c r="U145" s="192" t="str">
        <f>VLOOKUP(F145,N!$B:$B,1,FALSE)</f>
        <v>ES521</v>
      </c>
      <c r="V145" s="1">
        <f t="shared" si="41"/>
        <v>1</v>
      </c>
      <c r="W145" s="44">
        <f t="shared" si="42"/>
        <v>1</v>
      </c>
      <c r="X145" s="44">
        <f t="shared" si="39"/>
        <v>4</v>
      </c>
    </row>
    <row r="146" spans="1:24">
      <c r="A146" s="1">
        <f>COUNTA($D$5:D146)</f>
        <v>142</v>
      </c>
      <c r="D146" s="174" t="str">
        <f t="shared" si="28"/>
        <v>ES620_ES521</v>
      </c>
      <c r="E146" s="104" t="s">
        <v>141</v>
      </c>
      <c r="F146" s="104" t="s">
        <v>229</v>
      </c>
      <c r="G146" s="175" t="str">
        <f t="shared" si="36"/>
        <v>G</v>
      </c>
      <c r="H146" s="176">
        <v>1.0000000000000001E-5</v>
      </c>
      <c r="I146" s="176">
        <v>1.0000000000000001E-5</v>
      </c>
      <c r="J146" s="176">
        <v>1.0000000000000001E-5</v>
      </c>
      <c r="K146" s="175">
        <f t="shared" si="37"/>
        <v>0</v>
      </c>
      <c r="L146" s="175">
        <f t="shared" si="38"/>
        <v>1</v>
      </c>
      <c r="M146" s="175">
        <f t="shared" si="40"/>
        <v>1</v>
      </c>
      <c r="T146" s="192" t="str">
        <f>VLOOKUP(E146,N!$B:$B,1,FALSE)</f>
        <v>ES620</v>
      </c>
      <c r="U146" s="192" t="str">
        <f>VLOOKUP(F146,N!$B:$B,1,FALSE)</f>
        <v>ES521</v>
      </c>
      <c r="V146" s="1">
        <f t="shared" si="41"/>
        <v>1</v>
      </c>
      <c r="W146" s="44">
        <f t="shared" si="42"/>
        <v>3</v>
      </c>
      <c r="X146" s="44">
        <f t="shared" si="39"/>
        <v>4</v>
      </c>
    </row>
    <row r="147" spans="1:24">
      <c r="A147" s="1">
        <f>COUNTA($D$5:D147)</f>
        <v>143</v>
      </c>
      <c r="D147" s="174" t="str">
        <f t="shared" si="28"/>
        <v>ES523_ES522</v>
      </c>
      <c r="E147" s="104" t="s">
        <v>139</v>
      </c>
      <c r="F147" s="104" t="s">
        <v>230</v>
      </c>
      <c r="G147" s="175" t="str">
        <f t="shared" si="36"/>
        <v>G</v>
      </c>
      <c r="H147" s="176">
        <v>1.0000000000000001E-5</v>
      </c>
      <c r="I147" s="176">
        <v>1.0000000000000001E-5</v>
      </c>
      <c r="J147" s="176">
        <v>1.0000000000000001E-5</v>
      </c>
      <c r="K147" s="175">
        <f t="shared" si="37"/>
        <v>1</v>
      </c>
      <c r="L147" s="175">
        <f t="shared" si="38"/>
        <v>1</v>
      </c>
      <c r="M147" s="175">
        <f t="shared" si="40"/>
        <v>1</v>
      </c>
      <c r="T147" s="192" t="str">
        <f>VLOOKUP(E147,N!$B:$B,1,FALSE)</f>
        <v>ES523</v>
      </c>
      <c r="U147" s="192" t="str">
        <f>VLOOKUP(F147,N!$B:$B,1,FALSE)</f>
        <v>ES522</v>
      </c>
      <c r="V147" s="1">
        <f t="shared" si="41"/>
        <v>1</v>
      </c>
      <c r="W147" s="44">
        <f t="shared" si="42"/>
        <v>3</v>
      </c>
      <c r="X147" s="44">
        <f t="shared" si="39"/>
        <v>2</v>
      </c>
    </row>
    <row r="148" spans="1:24">
      <c r="A148" s="1">
        <f>COUNTA($D$5:D148)</f>
        <v>144</v>
      </c>
      <c r="D148" s="174" t="str">
        <f t="shared" si="28"/>
        <v>ES521_ES532</v>
      </c>
      <c r="E148" s="104" t="s">
        <v>229</v>
      </c>
      <c r="F148" s="104" t="s">
        <v>234</v>
      </c>
      <c r="G148" s="175" t="str">
        <f t="shared" si="36"/>
        <v>G</v>
      </c>
      <c r="H148" s="176">
        <v>1.0000000000000001E-5</v>
      </c>
      <c r="I148" s="176">
        <v>1.0000000000000001E-5</v>
      </c>
      <c r="J148" s="176">
        <v>1.0000000000000001E-5</v>
      </c>
      <c r="K148" s="175">
        <f t="shared" si="37"/>
        <v>0</v>
      </c>
      <c r="L148" s="175">
        <f t="shared" si="38"/>
        <v>1</v>
      </c>
      <c r="M148" s="175">
        <f t="shared" si="40"/>
        <v>1</v>
      </c>
      <c r="T148" s="192" t="str">
        <f>VLOOKUP(E148,N!$B:$B,1,FALSE)</f>
        <v>ES521</v>
      </c>
      <c r="U148" s="192" t="str">
        <f>VLOOKUP(F148,N!$B:$B,1,FALSE)</f>
        <v>ES532</v>
      </c>
      <c r="V148" s="1">
        <f t="shared" si="41"/>
        <v>1</v>
      </c>
      <c r="W148" s="44">
        <f t="shared" si="42"/>
        <v>4</v>
      </c>
      <c r="X148" s="44">
        <f t="shared" si="39"/>
        <v>2</v>
      </c>
    </row>
    <row r="149" spans="1:24">
      <c r="A149" s="1">
        <f>COUNTA($D$5:D149)</f>
        <v>145</v>
      </c>
      <c r="D149" s="174" t="str">
        <f t="shared" si="28"/>
        <v>ES533_ES532</v>
      </c>
      <c r="E149" s="104" t="s">
        <v>236</v>
      </c>
      <c r="F149" s="104" t="s">
        <v>234</v>
      </c>
      <c r="G149" s="175" t="str">
        <f t="shared" si="36"/>
        <v>G</v>
      </c>
      <c r="H149" s="176">
        <v>1.0000000000000001E-5</v>
      </c>
      <c r="I149" s="176">
        <v>1.0000000000000001E-5</v>
      </c>
      <c r="J149" s="176">
        <v>1.0000000000000001E-5</v>
      </c>
      <c r="K149" s="175">
        <f t="shared" si="37"/>
        <v>0</v>
      </c>
      <c r="L149" s="175">
        <f t="shared" si="38"/>
        <v>1</v>
      </c>
      <c r="M149" s="175">
        <f t="shared" si="40"/>
        <v>1</v>
      </c>
      <c r="T149" s="192" t="str">
        <f>VLOOKUP(E149,N!$B:$B,1,FALSE)</f>
        <v>ES533</v>
      </c>
      <c r="U149" s="192" t="str">
        <f>VLOOKUP(F149,N!$B:$B,1,FALSE)</f>
        <v>ES532</v>
      </c>
      <c r="V149" s="1">
        <f t="shared" si="41"/>
        <v>1</v>
      </c>
      <c r="W149" s="44">
        <f t="shared" si="42"/>
        <v>1</v>
      </c>
      <c r="X149" s="44">
        <f t="shared" si="39"/>
        <v>2</v>
      </c>
    </row>
    <row r="150" spans="1:24">
      <c r="A150" s="1">
        <f>COUNTA($D$5:D150)</f>
        <v>146</v>
      </c>
      <c r="D150" s="174" t="str">
        <f t="shared" si="28"/>
        <v>ES613_ES612</v>
      </c>
      <c r="E150" s="104" t="s">
        <v>240</v>
      </c>
      <c r="F150" s="104" t="s">
        <v>239</v>
      </c>
      <c r="G150" s="175" t="str">
        <f t="shared" si="36"/>
        <v>G</v>
      </c>
      <c r="H150" s="176">
        <v>1.0000000000000001E-5</v>
      </c>
      <c r="I150" s="176">
        <v>1.0000000000000001E-5</v>
      </c>
      <c r="J150" s="176">
        <v>1.0000000000000001E-5</v>
      </c>
      <c r="K150" s="175">
        <f t="shared" si="37"/>
        <v>1</v>
      </c>
      <c r="L150" s="175">
        <f t="shared" si="38"/>
        <v>1</v>
      </c>
      <c r="M150" s="175">
        <f t="shared" si="40"/>
        <v>1</v>
      </c>
      <c r="T150" s="192" t="str">
        <f>VLOOKUP(E150,N!$B:$B,1,FALSE)</f>
        <v>ES613</v>
      </c>
      <c r="U150" s="192" t="str">
        <f>VLOOKUP(F150,N!$B:$B,1,FALSE)</f>
        <v>ES612</v>
      </c>
      <c r="V150" s="1">
        <f t="shared" si="41"/>
        <v>1</v>
      </c>
      <c r="W150" s="44">
        <f t="shared" si="42"/>
        <v>6</v>
      </c>
      <c r="X150" s="44">
        <f t="shared" si="39"/>
        <v>3</v>
      </c>
    </row>
    <row r="151" spans="1:24">
      <c r="A151" s="1">
        <f>COUNTA($D$5:D151)</f>
        <v>147</v>
      </c>
      <c r="D151" s="174" t="str">
        <f t="shared" si="28"/>
        <v>ES630_ES612</v>
      </c>
      <c r="E151" s="104" t="s">
        <v>248</v>
      </c>
      <c r="F151" s="104" t="s">
        <v>239</v>
      </c>
      <c r="G151" s="175" t="str">
        <f t="shared" si="36"/>
        <v>G</v>
      </c>
      <c r="H151" s="176">
        <v>1.0000000000000001E-5</v>
      </c>
      <c r="I151" s="176">
        <v>1.0000000000000001E-5</v>
      </c>
      <c r="J151" s="176">
        <v>1.0000000000000001E-5</v>
      </c>
      <c r="K151" s="175">
        <f t="shared" si="37"/>
        <v>0</v>
      </c>
      <c r="L151" s="175">
        <f t="shared" si="38"/>
        <v>1</v>
      </c>
      <c r="M151" s="175">
        <f t="shared" si="40"/>
        <v>1</v>
      </c>
      <c r="T151" s="192" t="str">
        <f>VLOOKUP(E151,N!$B:$B,1,FALSE)</f>
        <v>ES630</v>
      </c>
      <c r="U151" s="192" t="str">
        <f>VLOOKUP(F151,N!$B:$B,1,FALSE)</f>
        <v>ES612</v>
      </c>
      <c r="V151" s="1">
        <f t="shared" si="41"/>
        <v>1</v>
      </c>
      <c r="W151" s="44">
        <f t="shared" si="42"/>
        <v>1</v>
      </c>
      <c r="X151" s="44">
        <f t="shared" si="39"/>
        <v>3</v>
      </c>
    </row>
    <row r="152" spans="1:24">
      <c r="A152" s="1">
        <f>COUNTA($D$5:D152)</f>
        <v>148</v>
      </c>
      <c r="D152" s="174" t="str">
        <f t="shared" si="28"/>
        <v>ES617_ES613</v>
      </c>
      <c r="E152" s="104" t="s">
        <v>244</v>
      </c>
      <c r="F152" s="104" t="s">
        <v>240</v>
      </c>
      <c r="G152" s="175" t="str">
        <f t="shared" si="36"/>
        <v>G</v>
      </c>
      <c r="H152" s="176">
        <v>1.0000000000000001E-5</v>
      </c>
      <c r="I152" s="176">
        <v>1.0000000000000001E-5</v>
      </c>
      <c r="J152" s="176">
        <v>1.0000000000000001E-5</v>
      </c>
      <c r="K152" s="175">
        <f t="shared" si="37"/>
        <v>0</v>
      </c>
      <c r="L152" s="175">
        <f t="shared" si="38"/>
        <v>1</v>
      </c>
      <c r="M152" s="175">
        <f t="shared" si="40"/>
        <v>1</v>
      </c>
      <c r="T152" s="192" t="str">
        <f>VLOOKUP(E152,N!$B:$B,1,FALSE)</f>
        <v>ES617</v>
      </c>
      <c r="U152" s="192" t="str">
        <f>VLOOKUP(F152,N!$B:$B,1,FALSE)</f>
        <v>ES613</v>
      </c>
      <c r="V152" s="1">
        <f t="shared" si="41"/>
        <v>1</v>
      </c>
      <c r="W152" s="44">
        <f t="shared" si="42"/>
        <v>1</v>
      </c>
      <c r="X152" s="44">
        <f t="shared" si="39"/>
        <v>6</v>
      </c>
    </row>
    <row r="153" spans="1:24">
      <c r="A153" s="1">
        <f>COUNTA($D$5:D153)</f>
        <v>149</v>
      </c>
      <c r="D153" s="174" t="str">
        <f t="shared" si="28"/>
        <v>ES616_ES614</v>
      </c>
      <c r="E153" s="104" t="s">
        <v>243</v>
      </c>
      <c r="F153" s="104" t="s">
        <v>241</v>
      </c>
      <c r="G153" s="175" t="str">
        <f t="shared" si="36"/>
        <v>G</v>
      </c>
      <c r="H153" s="176">
        <v>1.0000000000000001E-5</v>
      </c>
      <c r="I153" s="176">
        <v>1.0000000000000001E-5</v>
      </c>
      <c r="J153" s="176">
        <v>1.0000000000000001E-5</v>
      </c>
      <c r="K153" s="175">
        <f t="shared" si="37"/>
        <v>0</v>
      </c>
      <c r="L153" s="175">
        <f t="shared" si="38"/>
        <v>1</v>
      </c>
      <c r="M153" s="175">
        <f t="shared" si="40"/>
        <v>1</v>
      </c>
      <c r="T153" s="192" t="str">
        <f>VLOOKUP(E153,N!$B:$B,1,FALSE)</f>
        <v>ES616</v>
      </c>
      <c r="U153" s="192" t="str">
        <f>VLOOKUP(F153,N!$B:$B,1,FALSE)</f>
        <v>ES614</v>
      </c>
      <c r="V153" s="1">
        <f t="shared" si="41"/>
        <v>1</v>
      </c>
      <c r="W153" s="44">
        <f t="shared" si="42"/>
        <v>3</v>
      </c>
      <c r="X153" s="44">
        <f t="shared" si="39"/>
        <v>2</v>
      </c>
    </row>
    <row r="154" spans="1:24">
      <c r="A154" s="1">
        <f>COUNTA($D$5:D154)</f>
        <v>150</v>
      </c>
      <c r="D154" s="174" t="str">
        <f t="shared" si="28"/>
        <v>PT150_ES615</v>
      </c>
      <c r="E154" s="104" t="s">
        <v>272</v>
      </c>
      <c r="F154" s="104" t="s">
        <v>140</v>
      </c>
      <c r="G154" s="175" t="str">
        <f t="shared" si="36"/>
        <v>G</v>
      </c>
      <c r="H154" s="176">
        <v>1.0000000000000001E-5</v>
      </c>
      <c r="I154" s="176">
        <v>1.0000000000000001E-5</v>
      </c>
      <c r="J154" s="176">
        <v>1.0000000000000001E-5</v>
      </c>
      <c r="K154" s="175">
        <f t="shared" si="37"/>
        <v>0</v>
      </c>
      <c r="L154" s="175">
        <f t="shared" si="38"/>
        <v>1</v>
      </c>
      <c r="M154" s="175">
        <f t="shared" si="40"/>
        <v>1</v>
      </c>
      <c r="T154" s="192" t="str">
        <f>VLOOKUP(E154,N!$B:$B,1,FALSE)</f>
        <v>PT150</v>
      </c>
      <c r="U154" s="192" t="str">
        <f>VLOOKUP(F154,N!$B:$B,1,FALSE)</f>
        <v>ES615</v>
      </c>
      <c r="V154" s="1">
        <f t="shared" si="41"/>
        <v>1</v>
      </c>
      <c r="W154" s="44">
        <f t="shared" si="42"/>
        <v>1</v>
      </c>
      <c r="X154" s="44">
        <f t="shared" si="39"/>
        <v>2</v>
      </c>
    </row>
    <row r="155" spans="1:24">
      <c r="A155" s="1">
        <f>COUNTA($D$5:D155)</f>
        <v>151</v>
      </c>
      <c r="D155" s="174" t="str">
        <f t="shared" si="28"/>
        <v>ES613_ES618</v>
      </c>
      <c r="E155" s="104" t="s">
        <v>240</v>
      </c>
      <c r="F155" s="104" t="s">
        <v>245</v>
      </c>
      <c r="G155" s="175" t="str">
        <f t="shared" si="36"/>
        <v>G</v>
      </c>
      <c r="H155" s="176">
        <v>1.0000000000000001E-5</v>
      </c>
      <c r="I155" s="176">
        <v>1.0000000000000001E-5</v>
      </c>
      <c r="J155" s="176">
        <v>1.0000000000000001E-5</v>
      </c>
      <c r="K155" s="175">
        <f t="shared" si="37"/>
        <v>0</v>
      </c>
      <c r="L155" s="175">
        <f t="shared" si="38"/>
        <v>1</v>
      </c>
      <c r="M155" s="175">
        <f t="shared" si="40"/>
        <v>1</v>
      </c>
      <c r="T155" s="192" t="str">
        <f>VLOOKUP(E155,N!$B:$B,1,FALSE)</f>
        <v>ES613</v>
      </c>
      <c r="U155" s="192" t="str">
        <f>VLOOKUP(F155,N!$B:$B,1,FALSE)</f>
        <v>ES618</v>
      </c>
      <c r="V155" s="1">
        <f t="shared" si="41"/>
        <v>1</v>
      </c>
      <c r="W155" s="44">
        <f t="shared" si="42"/>
        <v>6</v>
      </c>
      <c r="X155" s="44">
        <f t="shared" si="39"/>
        <v>2</v>
      </c>
    </row>
    <row r="156" spans="1:24">
      <c r="A156" s="1">
        <f>COUNTA($D$5:D156)</f>
        <v>152</v>
      </c>
      <c r="D156" s="174" t="str">
        <f t="shared" si="28"/>
        <v>ES512_FRJ15</v>
      </c>
      <c r="E156" s="103" t="s">
        <v>223</v>
      </c>
      <c r="F156" s="103" t="s">
        <v>254</v>
      </c>
      <c r="G156" s="175" t="str">
        <f t="shared" si="36"/>
        <v>G</v>
      </c>
      <c r="H156" s="176">
        <v>1.0000000000000001E-5</v>
      </c>
      <c r="I156" s="176">
        <v>1.0000000000000001E-5</v>
      </c>
      <c r="J156" s="176">
        <v>1.0000000000000001E-5</v>
      </c>
      <c r="K156" s="175">
        <f t="shared" si="37"/>
        <v>0</v>
      </c>
      <c r="L156" s="175">
        <f t="shared" si="38"/>
        <v>1</v>
      </c>
      <c r="M156" s="175">
        <f t="shared" si="40"/>
        <v>1</v>
      </c>
      <c r="T156" s="192" t="str">
        <f>VLOOKUP(E156,N!$B:$B,1,FALSE)</f>
        <v>ES512</v>
      </c>
      <c r="U156" s="192" t="str">
        <f>VLOOKUP(F156,N!$B:$B,1,FALSE)</f>
        <v>FRJ15</v>
      </c>
      <c r="V156" s="1">
        <f t="shared" si="41"/>
        <v>1</v>
      </c>
      <c r="W156" s="44">
        <f t="shared" si="42"/>
        <v>1</v>
      </c>
      <c r="X156" s="44">
        <f t="shared" si="39"/>
        <v>1</v>
      </c>
    </row>
    <row r="157" spans="1:24">
      <c r="A157" s="1">
        <f>COUNTA($D$5:D157)</f>
        <v>153</v>
      </c>
      <c r="D157" s="174" t="str">
        <f t="shared" si="28"/>
        <v>ES114_PT111</v>
      </c>
      <c r="E157" s="104" t="s">
        <v>167</v>
      </c>
      <c r="F157" s="104" t="s">
        <v>266</v>
      </c>
      <c r="G157" s="175" t="str">
        <f t="shared" si="36"/>
        <v>G</v>
      </c>
      <c r="H157" s="176">
        <v>1.0000000000000001E-5</v>
      </c>
      <c r="I157" s="176">
        <v>1.0000000000000001E-5</v>
      </c>
      <c r="J157" s="176">
        <v>1.0000000000000001E-5</v>
      </c>
      <c r="K157" s="175">
        <f t="shared" si="37"/>
        <v>1</v>
      </c>
      <c r="L157" s="175">
        <f t="shared" si="38"/>
        <v>1</v>
      </c>
      <c r="M157" s="175">
        <f t="shared" si="40"/>
        <v>1</v>
      </c>
      <c r="T157" s="192" t="str">
        <f>VLOOKUP(E157,N!$B:$B,1,FALSE)</f>
        <v>ES114</v>
      </c>
      <c r="U157" s="192" t="str">
        <f>VLOOKUP(F157,N!$B:$B,1,FALSE)</f>
        <v>PT111</v>
      </c>
      <c r="V157" s="1">
        <f t="shared" si="41"/>
        <v>1</v>
      </c>
      <c r="W157" s="44">
        <f t="shared" si="42"/>
        <v>3</v>
      </c>
      <c r="X157" s="44">
        <f t="shared" si="39"/>
        <v>3</v>
      </c>
    </row>
    <row r="158" spans="1:24">
      <c r="A158" s="1">
        <f>COUNTA($D$5:D158)</f>
        <v>154</v>
      </c>
      <c r="D158" s="174" t="str">
        <f t="shared" si="28"/>
        <v>PT112_PT111</v>
      </c>
      <c r="E158" s="104" t="s">
        <v>269</v>
      </c>
      <c r="F158" s="104" t="s">
        <v>266</v>
      </c>
      <c r="G158" s="175" t="str">
        <f t="shared" si="36"/>
        <v>G</v>
      </c>
      <c r="H158" s="185">
        <v>1.0000000000000001E-5</v>
      </c>
      <c r="I158" s="176">
        <v>1.0000000000000001E-5</v>
      </c>
      <c r="J158" s="176">
        <v>1.0000000000000001E-5</v>
      </c>
      <c r="K158" s="175">
        <f t="shared" si="37"/>
        <v>0</v>
      </c>
      <c r="L158" s="175">
        <f t="shared" si="38"/>
        <v>1</v>
      </c>
      <c r="M158" s="175">
        <f t="shared" si="40"/>
        <v>1</v>
      </c>
      <c r="T158" s="192" t="str">
        <f>VLOOKUP(E158,N!$B:$B,1,FALSE)</f>
        <v>PT112</v>
      </c>
      <c r="U158" s="192" t="str">
        <f>VLOOKUP(F158,N!$B:$B,1,FALSE)</f>
        <v>PT111</v>
      </c>
      <c r="V158" s="1">
        <f t="shared" si="41"/>
        <v>1</v>
      </c>
      <c r="W158" s="44">
        <f t="shared" si="42"/>
        <v>1</v>
      </c>
      <c r="X158" s="44">
        <f t="shared" si="39"/>
        <v>3</v>
      </c>
    </row>
    <row r="159" spans="1:24">
      <c r="A159" s="1">
        <f>COUNTA($D$5:D159)</f>
        <v>155</v>
      </c>
      <c r="D159" s="174" t="str">
        <f t="shared" si="28"/>
        <v>PT11A_PT111</v>
      </c>
      <c r="E159" s="104" t="s">
        <v>270</v>
      </c>
      <c r="F159" s="104" t="s">
        <v>266</v>
      </c>
      <c r="G159" s="175" t="str">
        <f t="shared" si="36"/>
        <v>G</v>
      </c>
      <c r="H159" s="176">
        <v>1.0000000000000001E-5</v>
      </c>
      <c r="I159" s="176">
        <v>1.0000000000000001E-5</v>
      </c>
      <c r="J159" s="176">
        <v>1.0000000000000001E-5</v>
      </c>
      <c r="K159" s="175">
        <f t="shared" si="37"/>
        <v>0</v>
      </c>
      <c r="L159" s="175">
        <f t="shared" si="38"/>
        <v>1</v>
      </c>
      <c r="M159" s="175">
        <f t="shared" si="40"/>
        <v>1</v>
      </c>
      <c r="T159" s="192" t="str">
        <f>VLOOKUP(E159,N!$B:$B,1,FALSE)</f>
        <v>PT11A</v>
      </c>
      <c r="U159" s="192" t="str">
        <f>VLOOKUP(F159,N!$B:$B,1,FALSE)</f>
        <v>PT111</v>
      </c>
      <c r="V159" s="1">
        <f t="shared" si="41"/>
        <v>1</v>
      </c>
      <c r="W159" s="44">
        <f t="shared" si="42"/>
        <v>1</v>
      </c>
      <c r="X159" s="44">
        <f t="shared" si="39"/>
        <v>3</v>
      </c>
    </row>
    <row r="160" spans="1:24">
      <c r="A160" s="1">
        <f>COUNTA($D$5:D160)</f>
        <v>156</v>
      </c>
      <c r="D160" s="174" t="str">
        <f t="shared" si="28"/>
        <v>PT16B_PT16F</v>
      </c>
      <c r="E160" s="104" t="s">
        <v>275</v>
      </c>
      <c r="F160" s="104" t="s">
        <v>279</v>
      </c>
      <c r="G160" s="175" t="str">
        <f t="shared" si="36"/>
        <v>G</v>
      </c>
      <c r="H160" s="185">
        <v>1.0000000000000001E-5</v>
      </c>
      <c r="I160" s="176">
        <v>1.0000000000000001E-5</v>
      </c>
      <c r="J160" s="176">
        <v>1.0000000000000001E-5</v>
      </c>
      <c r="K160" s="175">
        <f t="shared" si="37"/>
        <v>0</v>
      </c>
      <c r="L160" s="175">
        <f t="shared" si="38"/>
        <v>1</v>
      </c>
      <c r="M160" s="175">
        <f t="shared" si="40"/>
        <v>1</v>
      </c>
      <c r="T160" s="192" t="str">
        <f>VLOOKUP(E160,N!$B:$B,1,FALSE)</f>
        <v>PT16B</v>
      </c>
      <c r="U160" s="192" t="str">
        <f>VLOOKUP(F160,N!$B:$B,1,FALSE)</f>
        <v>PT16F</v>
      </c>
      <c r="V160" s="1">
        <f t="shared" si="41"/>
        <v>1</v>
      </c>
      <c r="W160" s="44">
        <f t="shared" si="42"/>
        <v>3</v>
      </c>
      <c r="X160" s="44">
        <f t="shared" si="39"/>
        <v>3</v>
      </c>
    </row>
    <row r="161" spans="1:24">
      <c r="A161" s="1">
        <f>COUNTA($D$5:D161)</f>
        <v>157</v>
      </c>
      <c r="D161" s="174" t="str">
        <f t="shared" si="28"/>
        <v>PT186_PT16I</v>
      </c>
      <c r="E161" s="104" t="s">
        <v>281</v>
      </c>
      <c r="F161" s="104" t="s">
        <v>280</v>
      </c>
      <c r="G161" s="175" t="str">
        <f t="shared" si="36"/>
        <v>G</v>
      </c>
      <c r="H161" s="185">
        <v>1.0000000000000001E-5</v>
      </c>
      <c r="I161" s="176">
        <v>1.0000000000000001E-5</v>
      </c>
      <c r="J161" s="176">
        <v>1.0000000000000001E-5</v>
      </c>
      <c r="K161" s="175">
        <f t="shared" si="37"/>
        <v>0</v>
      </c>
      <c r="L161" s="175">
        <f t="shared" si="38"/>
        <v>1</v>
      </c>
      <c r="M161" s="175">
        <f t="shared" si="40"/>
        <v>1</v>
      </c>
      <c r="T161" s="192" t="str">
        <f>VLOOKUP(E161,N!$B:$B,1,FALSE)</f>
        <v>PT186</v>
      </c>
      <c r="U161" s="192" t="str">
        <f>VLOOKUP(F161,N!$B:$B,1,FALSE)</f>
        <v>PT16I</v>
      </c>
      <c r="V161" s="1">
        <f t="shared" si="41"/>
        <v>1</v>
      </c>
      <c r="W161" s="44">
        <f t="shared" si="42"/>
        <v>6</v>
      </c>
      <c r="X161" s="44">
        <f t="shared" si="39"/>
        <v>2</v>
      </c>
    </row>
    <row r="162" spans="1:24">
      <c r="A162" s="1">
        <f>COUNTA($D$5:D162)</f>
        <v>158</v>
      </c>
      <c r="D162" s="174" t="str">
        <f t="shared" ref="D162:D167" si="43">E162&amp;"_"&amp;F162</f>
        <v>PT186_PT181</v>
      </c>
      <c r="E162" s="13" t="s">
        <v>281</v>
      </c>
      <c r="F162" s="104" t="s">
        <v>142</v>
      </c>
      <c r="G162" s="175" t="str">
        <f t="shared" si="36"/>
        <v>G</v>
      </c>
      <c r="H162" s="176">
        <v>1.0000000000000001E-5</v>
      </c>
      <c r="I162" s="176">
        <v>1.0000000000000001E-5</v>
      </c>
      <c r="J162" s="176">
        <v>1.0000000000000001E-5</v>
      </c>
      <c r="K162" s="175">
        <f t="shared" si="37"/>
        <v>0</v>
      </c>
      <c r="L162" s="175">
        <f t="shared" si="38"/>
        <v>1</v>
      </c>
      <c r="M162" s="175">
        <f t="shared" si="40"/>
        <v>1</v>
      </c>
      <c r="T162" s="192" t="str">
        <f>VLOOKUP(E162,N!$B:$B,1,FALSE)</f>
        <v>PT186</v>
      </c>
      <c r="U162" s="192" t="str">
        <f>VLOOKUP(F162,N!$B:$B,1,FALSE)</f>
        <v>PT181</v>
      </c>
      <c r="V162" s="1">
        <f t="shared" si="41"/>
        <v>1</v>
      </c>
      <c r="W162" s="44">
        <f t="shared" si="42"/>
        <v>6</v>
      </c>
      <c r="X162" s="44">
        <f t="shared" si="39"/>
        <v>2</v>
      </c>
    </row>
    <row r="163" spans="1:24">
      <c r="A163" s="1">
        <f>COUNTA($D$5:D163)</f>
        <v>159</v>
      </c>
      <c r="D163" s="174" t="str">
        <f t="shared" si="43"/>
        <v>PT16B_PT185</v>
      </c>
      <c r="E163" s="104" t="s">
        <v>275</v>
      </c>
      <c r="F163" s="104" t="s">
        <v>283</v>
      </c>
      <c r="G163" s="175" t="str">
        <f t="shared" si="36"/>
        <v>G</v>
      </c>
      <c r="H163" s="176">
        <v>1.0000000000000001E-5</v>
      </c>
      <c r="I163" s="176">
        <v>1.0000000000000001E-5</v>
      </c>
      <c r="J163" s="176">
        <v>1.0000000000000001E-5</v>
      </c>
      <c r="K163" s="175">
        <f t="shared" si="37"/>
        <v>0</v>
      </c>
      <c r="L163" s="175">
        <f t="shared" si="38"/>
        <v>1</v>
      </c>
      <c r="M163" s="175">
        <f t="shared" si="40"/>
        <v>1</v>
      </c>
      <c r="T163" s="192" t="str">
        <f>VLOOKUP(E163,N!$B:$B,1,FALSE)</f>
        <v>PT16B</v>
      </c>
      <c r="U163" s="192" t="str">
        <f>VLOOKUP(F163,N!$B:$B,1,FALSE)</f>
        <v>PT185</v>
      </c>
      <c r="V163" s="1">
        <f t="shared" si="41"/>
        <v>1</v>
      </c>
      <c r="W163" s="44">
        <f t="shared" si="42"/>
        <v>3</v>
      </c>
      <c r="X163" s="44">
        <f t="shared" si="39"/>
        <v>2</v>
      </c>
    </row>
    <row r="164" spans="1:24">
      <c r="A164" s="1">
        <f>COUNTA($D$5:D164)</f>
        <v>160</v>
      </c>
      <c r="D164" s="174" t="str">
        <f t="shared" si="43"/>
        <v>ES431_PT186</v>
      </c>
      <c r="E164" s="104" t="s">
        <v>219</v>
      </c>
      <c r="F164" s="104" t="s">
        <v>281</v>
      </c>
      <c r="G164" s="175" t="str">
        <f t="shared" si="36"/>
        <v>G</v>
      </c>
      <c r="H164" s="176">
        <v>1.0000000000000001E-5</v>
      </c>
      <c r="I164" s="176">
        <v>1.0000000000000001E-5</v>
      </c>
      <c r="J164" s="176">
        <v>1.0000000000000001E-5</v>
      </c>
      <c r="K164" s="175">
        <f t="shared" si="37"/>
        <v>1</v>
      </c>
      <c r="L164" s="175">
        <f t="shared" si="38"/>
        <v>1</v>
      </c>
      <c r="M164" s="175">
        <f t="shared" si="40"/>
        <v>1</v>
      </c>
      <c r="T164" s="192" t="str">
        <f>VLOOKUP(E164,N!$B:$B,1,FALSE)</f>
        <v>ES431</v>
      </c>
      <c r="U164" s="192" t="str">
        <f>VLOOKUP(F164,N!$B:$B,1,FALSE)</f>
        <v>PT186</v>
      </c>
      <c r="V164" s="1">
        <f t="shared" si="41"/>
        <v>1</v>
      </c>
      <c r="W164" s="44">
        <f t="shared" si="42"/>
        <v>3</v>
      </c>
      <c r="X164" s="44">
        <f t="shared" si="39"/>
        <v>6</v>
      </c>
    </row>
    <row r="165" spans="1:24">
      <c r="A165" s="1">
        <f>COUNTA($D$5:D165)</f>
        <v>161</v>
      </c>
      <c r="D165" s="174" t="str">
        <f t="shared" si="43"/>
        <v>PT16B_PT186</v>
      </c>
      <c r="E165" s="104" t="s">
        <v>275</v>
      </c>
      <c r="F165" s="13" t="s">
        <v>281</v>
      </c>
      <c r="G165" s="175" t="str">
        <f t="shared" si="36"/>
        <v>G</v>
      </c>
      <c r="H165" s="176">
        <v>1.0000000000000001E-5</v>
      </c>
      <c r="I165" s="176">
        <v>1.0000000000000001E-5</v>
      </c>
      <c r="J165" s="176">
        <v>1.0000000000000001E-5</v>
      </c>
      <c r="K165" s="175">
        <f t="shared" si="37"/>
        <v>0</v>
      </c>
      <c r="L165" s="175">
        <f t="shared" si="38"/>
        <v>1</v>
      </c>
      <c r="M165" s="175">
        <f t="shared" si="40"/>
        <v>1</v>
      </c>
      <c r="T165" s="192" t="str">
        <f>VLOOKUP(E165,N!$B:$B,1,FALSE)</f>
        <v>PT16B</v>
      </c>
      <c r="U165" s="192" t="str">
        <f>VLOOKUP(F165,N!$B:$B,1,FALSE)</f>
        <v>PT186</v>
      </c>
      <c r="V165" s="1">
        <f t="shared" si="41"/>
        <v>1</v>
      </c>
      <c r="W165" s="44">
        <f t="shared" si="42"/>
        <v>3</v>
      </c>
      <c r="X165" s="44">
        <f t="shared" si="39"/>
        <v>6</v>
      </c>
    </row>
    <row r="166" spans="1:24">
      <c r="A166" s="1">
        <f>COUNTA($D$5:D166)</f>
        <v>162</v>
      </c>
      <c r="D166" s="174" t="str">
        <f t="shared" si="43"/>
        <v>PT185_PT186</v>
      </c>
      <c r="E166" s="104" t="s">
        <v>283</v>
      </c>
      <c r="F166" s="13" t="s">
        <v>281</v>
      </c>
      <c r="G166" s="175" t="str">
        <f t="shared" si="36"/>
        <v>G</v>
      </c>
      <c r="H166" s="176">
        <v>1.0000000000000001E-5</v>
      </c>
      <c r="I166" s="176">
        <v>1.0000000000000001E-5</v>
      </c>
      <c r="J166" s="176">
        <v>1.0000000000000001E-5</v>
      </c>
      <c r="K166" s="175">
        <f t="shared" si="37"/>
        <v>0</v>
      </c>
      <c r="L166" s="175">
        <f t="shared" si="38"/>
        <v>1</v>
      </c>
      <c r="M166" s="175">
        <f t="shared" si="40"/>
        <v>1</v>
      </c>
      <c r="T166" s="192" t="str">
        <f>VLOOKUP(E166,N!$B:$B,1,FALSE)</f>
        <v>PT185</v>
      </c>
      <c r="U166" s="192" t="str">
        <f>VLOOKUP(F166,N!$B:$B,1,FALSE)</f>
        <v>PT186</v>
      </c>
      <c r="V166" s="1">
        <f t="shared" si="41"/>
        <v>1</v>
      </c>
      <c r="W166" s="44">
        <f t="shared" si="42"/>
        <v>2</v>
      </c>
      <c r="X166" s="44">
        <f t="shared" si="39"/>
        <v>6</v>
      </c>
    </row>
    <row r="167" spans="1:24">
      <c r="A167" s="1">
        <f>COUNTA($D$5:D167)</f>
        <v>163</v>
      </c>
      <c r="D167" s="174" t="str">
        <f t="shared" si="43"/>
        <v>PT187_PT186</v>
      </c>
      <c r="E167" s="104" t="s">
        <v>285</v>
      </c>
      <c r="F167" s="104" t="s">
        <v>281</v>
      </c>
      <c r="G167" s="175" t="str">
        <f t="shared" si="36"/>
        <v>G</v>
      </c>
      <c r="H167" s="176">
        <v>1.0000000000000001E-5</v>
      </c>
      <c r="I167" s="176">
        <v>1.0000000000000001E-5</v>
      </c>
      <c r="J167" s="176">
        <v>1.0000000000000001E-5</v>
      </c>
      <c r="K167" s="175">
        <f t="shared" si="37"/>
        <v>0</v>
      </c>
      <c r="L167" s="175">
        <f t="shared" si="38"/>
        <v>1</v>
      </c>
      <c r="M167" s="175">
        <f t="shared" si="40"/>
        <v>1</v>
      </c>
      <c r="T167" s="192" t="str">
        <f>VLOOKUP(E167,N!$B:$B,1,FALSE)</f>
        <v>PT187</v>
      </c>
      <c r="U167" s="192" t="str">
        <f>VLOOKUP(F167,N!$B:$B,1,FALSE)</f>
        <v>PT186</v>
      </c>
      <c r="V167" s="1">
        <f t="shared" si="41"/>
        <v>1</v>
      </c>
      <c r="W167" s="44">
        <f t="shared" si="42"/>
        <v>1</v>
      </c>
      <c r="X167" s="44">
        <f t="shared" si="39"/>
        <v>6</v>
      </c>
    </row>
  </sheetData>
  <autoFilter ref="A4:X167" xr:uid="{00000000-0009-0000-0000-000006000000}"/>
  <conditionalFormatting sqref="M5:M99">
    <cfRule type="cellIs" dxfId="5" priority="12" operator="greaterThan">
      <formula>0.5</formula>
    </cfRule>
  </conditionalFormatting>
  <conditionalFormatting sqref="R4">
    <cfRule type="cellIs" dxfId="4" priority="30" operator="equal">
      <formula>#N/A</formula>
    </cfRule>
  </conditionalFormatting>
  <conditionalFormatting sqref="V2">
    <cfRule type="cellIs" dxfId="3" priority="25" operator="greaterThan">
      <formula>1.5</formula>
    </cfRule>
  </conditionalFormatting>
  <conditionalFormatting sqref="V98:V167">
    <cfRule type="cellIs" dxfId="2" priority="7" operator="greaterThan">
      <formula>1.5</formula>
    </cfRule>
  </conditionalFormatting>
  <conditionalFormatting sqref="W5:X178">
    <cfRule type="cellIs" dxfId="1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6"/>
  <sheetViews>
    <sheetView workbookViewId="0">
      <selection activeCell="E3" sqref="E3"/>
    </sheetView>
  </sheetViews>
  <sheetFormatPr defaultRowHeight="14.4"/>
  <cols>
    <col min="1" max="1" width="9.21875" style="1"/>
    <col min="3" max="3" width="7.109375" style="1" customWidth="1"/>
  </cols>
  <sheetData>
    <row r="2" spans="1:5">
      <c r="A2" s="1" t="s">
        <v>26</v>
      </c>
      <c r="B2" s="25" t="s">
        <v>65</v>
      </c>
      <c r="C2" s="22" t="s">
        <v>57</v>
      </c>
      <c r="D2" s="25">
        <v>2025</v>
      </c>
    </row>
    <row r="3" spans="1:5" ht="21">
      <c r="A3" s="1" t="e">
        <f>VLOOKUP(B3,A!#REF!,2,FALSE)</f>
        <v>#REF!</v>
      </c>
      <c r="B3" s="25" t="s">
        <v>110</v>
      </c>
      <c r="C3" s="22" t="s">
        <v>24</v>
      </c>
      <c r="D3" s="25">
        <v>1</v>
      </c>
      <c r="E3" s="161" t="s">
        <v>406</v>
      </c>
    </row>
    <row r="4" spans="1:5">
      <c r="A4" s="1" t="e">
        <f>VLOOKUP(B4,A!#REF!,2,FALSE)</f>
        <v>#REF!</v>
      </c>
      <c r="B4" s="25" t="s">
        <v>60</v>
      </c>
      <c r="C4" s="22" t="s">
        <v>24</v>
      </c>
      <c r="D4" s="25">
        <v>50</v>
      </c>
    </row>
    <row r="5" spans="1:5">
      <c r="A5" s="1" t="e">
        <f>VLOOKUP(B5,A!#REF!,2,FALSE)</f>
        <v>#REF!</v>
      </c>
      <c r="B5" s="25" t="s">
        <v>61</v>
      </c>
      <c r="C5" s="22" t="s">
        <v>28</v>
      </c>
      <c r="D5" s="25">
        <v>10</v>
      </c>
    </row>
    <row r="6" spans="1:5">
      <c r="A6" s="1" t="e">
        <f>VLOOKUP(B6,A!#REF!,2,FALSE)</f>
        <v>#REF!</v>
      </c>
      <c r="B6" s="25" t="s">
        <v>61</v>
      </c>
      <c r="C6" s="22" t="s">
        <v>59</v>
      </c>
      <c r="D6" s="25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9"/>
  <sheetViews>
    <sheetView workbookViewId="0">
      <selection sqref="A1:N19"/>
    </sheetView>
  </sheetViews>
  <sheetFormatPr defaultRowHeight="14.4"/>
  <cols>
    <col min="2" max="4" width="4.6640625" style="1" customWidth="1"/>
    <col min="5" max="5" width="8.21875" style="1" bestFit="1" customWidth="1"/>
    <col min="6" max="8" width="9.21875" style="1"/>
    <col min="10" max="10" width="9.21875"/>
  </cols>
  <sheetData>
    <row r="1" spans="1:13">
      <c r="A1" t="s">
        <v>109</v>
      </c>
      <c r="F1" s="112" t="s">
        <v>371</v>
      </c>
      <c r="G1" s="113" t="s">
        <v>372</v>
      </c>
      <c r="H1" s="114" t="s">
        <v>373</v>
      </c>
    </row>
    <row r="2" spans="1:13" ht="21">
      <c r="A2" s="115"/>
      <c r="B2" s="117"/>
      <c r="C2" s="117"/>
      <c r="D2" s="117"/>
      <c r="E2" s="117"/>
      <c r="F2" s="1" t="s">
        <v>388</v>
      </c>
      <c r="G2" s="1" t="s">
        <v>322</v>
      </c>
      <c r="H2" s="1" t="s">
        <v>322</v>
      </c>
      <c r="J2" s="161" t="s">
        <v>419</v>
      </c>
    </row>
    <row r="3" spans="1:13" ht="15" thickBot="1"/>
    <row r="4" spans="1:13">
      <c r="A4" s="121" t="s">
        <v>389</v>
      </c>
      <c r="B4" s="122" t="s">
        <v>57</v>
      </c>
      <c r="C4" s="1" t="s">
        <v>11</v>
      </c>
      <c r="D4" s="1" t="s">
        <v>89</v>
      </c>
      <c r="E4" s="122" t="s">
        <v>392</v>
      </c>
      <c r="F4" s="112" t="s">
        <v>386</v>
      </c>
      <c r="G4" s="113" t="s">
        <v>69</v>
      </c>
      <c r="H4" s="114" t="s">
        <v>56</v>
      </c>
      <c r="I4" s="1" t="s">
        <v>399</v>
      </c>
      <c r="J4" s="123" t="s">
        <v>393</v>
      </c>
    </row>
    <row r="5" spans="1:13">
      <c r="A5" s="124" t="s">
        <v>261</v>
      </c>
      <c r="B5" s="117" t="s">
        <v>24</v>
      </c>
      <c r="C5" s="117">
        <v>1</v>
      </c>
      <c r="D5" s="117">
        <v>1</v>
      </c>
      <c r="E5" s="117">
        <v>0</v>
      </c>
      <c r="F5" s="116">
        <v>14550</v>
      </c>
      <c r="G5" s="119">
        <v>7</v>
      </c>
      <c r="H5" s="125">
        <v>5.5</v>
      </c>
      <c r="I5" s="1" t="e">
        <f>VLOOKUP(A5,N!B:B,1,FALSE)</f>
        <v>#N/A</v>
      </c>
      <c r="J5" s="115">
        <v>2025</v>
      </c>
      <c r="K5" s="115" t="s">
        <v>374</v>
      </c>
      <c r="L5" s="115" t="s">
        <v>375</v>
      </c>
    </row>
    <row r="6" spans="1:13">
      <c r="A6" s="124" t="s">
        <v>376</v>
      </c>
      <c r="B6" s="117" t="s">
        <v>24</v>
      </c>
      <c r="C6" s="117">
        <v>1</v>
      </c>
      <c r="D6" s="117">
        <v>1</v>
      </c>
      <c r="E6" s="117">
        <v>0</v>
      </c>
      <c r="F6" s="116">
        <v>13430</v>
      </c>
      <c r="G6" s="119">
        <v>9</v>
      </c>
      <c r="H6" s="125">
        <v>10</v>
      </c>
      <c r="I6" s="1" t="e">
        <f>VLOOKUP(A6,N!B:B,1,FALSE)</f>
        <v>#N/A</v>
      </c>
      <c r="J6" s="115">
        <v>2025</v>
      </c>
      <c r="K6" s="115" t="s">
        <v>377</v>
      </c>
      <c r="L6" s="115" t="s">
        <v>375</v>
      </c>
    </row>
    <row r="7" spans="1:13">
      <c r="A7" s="124" t="s">
        <v>279</v>
      </c>
      <c r="B7" s="117" t="s">
        <v>24</v>
      </c>
      <c r="C7" s="117">
        <v>1</v>
      </c>
      <c r="D7" s="117">
        <v>1</v>
      </c>
      <c r="E7" s="85">
        <v>1</v>
      </c>
      <c r="F7" s="116">
        <v>3570</v>
      </c>
      <c r="G7" s="126">
        <v>1</v>
      </c>
      <c r="H7" s="127">
        <v>2.98</v>
      </c>
      <c r="I7" s="1" t="str">
        <f>VLOOKUP(A7,N!B:B,1,FALSE)</f>
        <v>PT16F</v>
      </c>
      <c r="J7" s="115">
        <v>2025</v>
      </c>
      <c r="K7" s="115" t="s">
        <v>378</v>
      </c>
      <c r="L7" s="181" t="s">
        <v>379</v>
      </c>
    </row>
    <row r="8" spans="1:13">
      <c r="A8" s="124" t="s">
        <v>137</v>
      </c>
      <c r="B8" s="117" t="s">
        <v>24</v>
      </c>
      <c r="C8" s="117">
        <v>1</v>
      </c>
      <c r="D8" s="117">
        <v>1</v>
      </c>
      <c r="E8" s="117">
        <v>0</v>
      </c>
      <c r="F8" s="116">
        <v>16060</v>
      </c>
      <c r="G8" s="119">
        <v>4.3099999999999996</v>
      </c>
      <c r="H8" s="125">
        <v>6.52</v>
      </c>
      <c r="I8" s="1" t="e">
        <f>VLOOKUP(A8,N!B:B,1,FALSE)</f>
        <v>#N/A</v>
      </c>
      <c r="J8" s="115">
        <v>2025</v>
      </c>
      <c r="K8" s="115" t="s">
        <v>380</v>
      </c>
      <c r="L8" s="115" t="s">
        <v>381</v>
      </c>
    </row>
    <row r="9" spans="1:13">
      <c r="A9" s="124" t="s">
        <v>245</v>
      </c>
      <c r="B9" s="117" t="s">
        <v>24</v>
      </c>
      <c r="C9" s="117">
        <v>1</v>
      </c>
      <c r="D9" s="117">
        <v>1</v>
      </c>
      <c r="E9" s="117">
        <v>0</v>
      </c>
      <c r="F9" s="116">
        <v>6600</v>
      </c>
      <c r="G9" s="120">
        <v>1.2</v>
      </c>
      <c r="H9" s="125">
        <v>1.7</v>
      </c>
      <c r="I9" s="1" t="str">
        <f>VLOOKUP(A9,N!B:B,1,FALSE)</f>
        <v>ES618</v>
      </c>
      <c r="J9" s="115">
        <v>2025</v>
      </c>
      <c r="K9" s="115" t="s">
        <v>382</v>
      </c>
      <c r="L9" s="115" t="s">
        <v>381</v>
      </c>
    </row>
    <row r="10" spans="1:13">
      <c r="A10" s="124" t="s">
        <v>181</v>
      </c>
      <c r="B10" s="117" t="s">
        <v>24</v>
      </c>
      <c r="C10" s="117">
        <v>1</v>
      </c>
      <c r="D10" s="117">
        <v>1</v>
      </c>
      <c r="E10" s="117">
        <v>0</v>
      </c>
      <c r="F10" s="116">
        <v>6800</v>
      </c>
      <c r="G10" s="119">
        <v>1.83</v>
      </c>
      <c r="H10" s="125">
        <v>2.79</v>
      </c>
      <c r="I10" s="1" t="str">
        <f>VLOOKUP(A10,N!B:B,1,FALSE)</f>
        <v>ES241</v>
      </c>
      <c r="J10" s="115">
        <v>2025</v>
      </c>
      <c r="K10" s="115" t="s">
        <v>383</v>
      </c>
      <c r="L10" s="115" t="s">
        <v>381</v>
      </c>
    </row>
    <row r="11" spans="1:13">
      <c r="A11" s="124" t="s">
        <v>215</v>
      </c>
      <c r="B11" s="117" t="s">
        <v>24</v>
      </c>
      <c r="C11" s="117">
        <v>1</v>
      </c>
      <c r="D11" s="117">
        <v>1</v>
      </c>
      <c r="E11" s="117">
        <v>0</v>
      </c>
      <c r="F11" s="116">
        <v>10500</v>
      </c>
      <c r="G11" s="119">
        <v>4.17</v>
      </c>
      <c r="H11" s="125">
        <v>6.25</v>
      </c>
      <c r="I11" s="1" t="str">
        <f>VLOOKUP(A11,N!B:B,1,FALSE)</f>
        <v>ES424</v>
      </c>
      <c r="J11" s="115">
        <v>2025</v>
      </c>
      <c r="K11" s="115" t="s">
        <v>384</v>
      </c>
      <c r="L11" s="115" t="s">
        <v>375</v>
      </c>
    </row>
    <row r="12" spans="1:13" ht="15" thickBot="1">
      <c r="A12" s="128" t="s">
        <v>138</v>
      </c>
      <c r="B12" s="129" t="s">
        <v>24</v>
      </c>
      <c r="C12" s="117">
        <v>1</v>
      </c>
      <c r="D12" s="117">
        <v>1</v>
      </c>
      <c r="E12" s="170">
        <v>1</v>
      </c>
      <c r="F12" s="131">
        <v>2800</v>
      </c>
      <c r="G12" s="132">
        <v>4.05</v>
      </c>
      <c r="H12" s="133">
        <v>6.3</v>
      </c>
      <c r="I12" s="1" t="str">
        <f>VLOOKUP(A12,N!B:B,1,FALSE)</f>
        <v>ES511</v>
      </c>
      <c r="J12" s="130">
        <v>2025</v>
      </c>
      <c r="K12" s="118" t="s">
        <v>385</v>
      </c>
      <c r="L12" s="182" t="s">
        <v>379</v>
      </c>
      <c r="M12" t="s">
        <v>387</v>
      </c>
    </row>
    <row r="15" spans="1:13">
      <c r="I15" s="1"/>
      <c r="K15" s="1"/>
      <c r="L15" s="1"/>
      <c r="M15" s="1"/>
    </row>
    <row r="16" spans="1:13">
      <c r="A16" s="25"/>
      <c r="B16" s="22"/>
      <c r="C16" s="22"/>
      <c r="D16" s="22"/>
      <c r="E16" s="22"/>
      <c r="F16" s="22"/>
      <c r="G16" s="22" t="s">
        <v>69</v>
      </c>
      <c r="H16" s="22" t="s">
        <v>69</v>
      </c>
      <c r="J16" s="25"/>
      <c r="L16" s="22" t="s">
        <v>56</v>
      </c>
      <c r="M16" s="22" t="s">
        <v>56</v>
      </c>
    </row>
    <row r="17" spans="1:13">
      <c r="A17" t="s">
        <v>0</v>
      </c>
      <c r="B17" s="1" t="s">
        <v>57</v>
      </c>
      <c r="F17" s="1" t="s">
        <v>28</v>
      </c>
      <c r="G17" s="22" t="s">
        <v>68</v>
      </c>
      <c r="H17" s="22" t="s">
        <v>64</v>
      </c>
      <c r="J17" t="s">
        <v>59</v>
      </c>
      <c r="L17" s="22" t="s">
        <v>68</v>
      </c>
      <c r="M17" s="22" t="s">
        <v>64</v>
      </c>
    </row>
    <row r="18" spans="1:13">
      <c r="A18" s="25" t="s">
        <v>108</v>
      </c>
      <c r="B18" s="22" t="s">
        <v>24</v>
      </c>
      <c r="C18" s="22"/>
      <c r="D18" s="22"/>
      <c r="E18" s="22"/>
      <c r="F18" s="22">
        <v>1</v>
      </c>
      <c r="G18" s="34"/>
      <c r="H18" s="34">
        <v>1E-4</v>
      </c>
      <c r="J18" s="25">
        <v>2025</v>
      </c>
      <c r="L18" s="34"/>
      <c r="M18" s="34">
        <v>1E-4</v>
      </c>
    </row>
    <row r="19" spans="1:13">
      <c r="A19" s="25" t="s">
        <v>27</v>
      </c>
      <c r="B19" s="22" t="s">
        <v>24</v>
      </c>
      <c r="C19" s="22"/>
      <c r="D19" s="22"/>
      <c r="E19" s="22"/>
      <c r="F19" s="22">
        <v>1</v>
      </c>
      <c r="G19" s="34">
        <v>1E-4</v>
      </c>
      <c r="H19" s="34">
        <v>1E-4</v>
      </c>
      <c r="J19" s="25">
        <v>2025</v>
      </c>
      <c r="L19" s="34">
        <v>1E-4</v>
      </c>
      <c r="M19" s="34">
        <v>1E-4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8"/>
  <sheetViews>
    <sheetView workbookViewId="0">
      <selection activeCell="D8" sqref="D8"/>
    </sheetView>
  </sheetViews>
  <sheetFormatPr defaultRowHeight="14.4"/>
  <sheetData>
    <row r="3" spans="1:7">
      <c r="A3" s="25" t="s">
        <v>65</v>
      </c>
      <c r="B3" s="25" t="s">
        <v>57</v>
      </c>
      <c r="C3" s="25" t="s">
        <v>66</v>
      </c>
      <c r="D3" s="25">
        <v>2025</v>
      </c>
      <c r="E3" s="25">
        <v>2030</v>
      </c>
      <c r="F3" s="25">
        <v>2035</v>
      </c>
      <c r="G3" s="25">
        <v>2040</v>
      </c>
    </row>
    <row r="4" spans="1:7">
      <c r="A4" s="25" t="s">
        <v>60</v>
      </c>
      <c r="B4" s="25" t="s">
        <v>24</v>
      </c>
      <c r="C4" s="25" t="s">
        <v>62</v>
      </c>
      <c r="D4" s="25">
        <v>0</v>
      </c>
      <c r="E4" s="25">
        <v>0</v>
      </c>
      <c r="F4" s="25">
        <v>0</v>
      </c>
      <c r="G4" s="25">
        <v>1E-4</v>
      </c>
    </row>
    <row r="5" spans="1:7">
      <c r="A5" s="25" t="s">
        <v>60</v>
      </c>
      <c r="B5" s="25" t="s">
        <v>63</v>
      </c>
      <c r="C5" s="25" t="s">
        <v>64</v>
      </c>
      <c r="D5" s="25">
        <v>1000</v>
      </c>
      <c r="E5" s="25">
        <v>1000</v>
      </c>
      <c r="F5" s="25">
        <v>1000</v>
      </c>
      <c r="G5" s="25">
        <v>1000</v>
      </c>
    </row>
    <row r="6" spans="1:7">
      <c r="A6" s="25" t="s">
        <v>61</v>
      </c>
      <c r="B6" s="25" t="s">
        <v>63</v>
      </c>
      <c r="C6" s="25" t="s">
        <v>64</v>
      </c>
      <c r="D6" s="25">
        <v>1000</v>
      </c>
      <c r="E6" s="25">
        <v>1000</v>
      </c>
      <c r="F6" s="25">
        <v>1000</v>
      </c>
      <c r="G6" s="25">
        <v>1000</v>
      </c>
    </row>
    <row r="8" spans="1:7" ht="21">
      <c r="D8" s="161" t="s">
        <v>406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8"/>
  <sheetViews>
    <sheetView workbookViewId="0">
      <selection activeCell="A31" sqref="A1:S31"/>
    </sheetView>
  </sheetViews>
  <sheetFormatPr defaultRowHeight="14.4"/>
  <cols>
    <col min="1" max="1" width="6.88671875" customWidth="1"/>
    <col min="2" max="2" width="2.109375" style="1" bestFit="1" customWidth="1"/>
    <col min="8" max="8" width="9.21875" style="53"/>
    <col min="9" max="10" width="9.21875"/>
    <col min="13" max="13" width="15.33203125" bestFit="1" customWidth="1"/>
    <col min="14" max="14" width="9.5546875" bestFit="1" customWidth="1"/>
    <col min="15" max="16" width="6.6640625" bestFit="1" customWidth="1"/>
    <col min="17" max="18" width="1.88671875" bestFit="1" customWidth="1"/>
  </cols>
  <sheetData>
    <row r="1" spans="1:16">
      <c r="A1" s="20" t="s">
        <v>390</v>
      </c>
      <c r="C1" s="1"/>
      <c r="D1" s="1"/>
      <c r="E1" s="1"/>
      <c r="F1" s="1"/>
      <c r="G1" s="1"/>
      <c r="H1" s="52"/>
      <c r="I1" s="1"/>
      <c r="J1" s="1"/>
      <c r="K1" s="1"/>
      <c r="L1" s="1"/>
    </row>
    <row r="2" spans="1:16">
      <c r="A2" s="20"/>
      <c r="C2" s="1"/>
      <c r="D2" s="1"/>
      <c r="E2" s="1"/>
      <c r="F2" s="1"/>
      <c r="G2" s="1"/>
      <c r="H2" s="52"/>
      <c r="I2" s="1"/>
      <c r="J2" s="1"/>
      <c r="K2" s="1"/>
      <c r="L2" s="1"/>
    </row>
    <row r="3" spans="1:16">
      <c r="C3" s="1"/>
      <c r="D3" s="1"/>
      <c r="E3" s="1"/>
      <c r="F3" s="1"/>
      <c r="G3" s="1" t="s">
        <v>322</v>
      </c>
      <c r="H3" s="52"/>
      <c r="I3" s="1"/>
      <c r="J3" s="1"/>
      <c r="K3" s="1"/>
      <c r="L3" s="1"/>
    </row>
    <row r="4" spans="1:16" ht="15" thickBot="1">
      <c r="A4" s="48"/>
      <c r="B4" s="11"/>
      <c r="C4" s="11"/>
      <c r="D4" s="11"/>
      <c r="E4" s="11"/>
      <c r="F4" s="11" t="s">
        <v>294</v>
      </c>
      <c r="G4" s="11" t="s">
        <v>294</v>
      </c>
      <c r="H4" s="52" t="s">
        <v>8</v>
      </c>
      <c r="I4" s="1" t="s">
        <v>56</v>
      </c>
      <c r="J4" s="1" t="s">
        <v>56</v>
      </c>
      <c r="K4" s="1"/>
      <c r="L4" s="1"/>
    </row>
    <row r="5" spans="1:16" ht="16.2" thickBot="1">
      <c r="A5" t="s">
        <v>0</v>
      </c>
      <c r="B5" s="1" t="s">
        <v>57</v>
      </c>
      <c r="C5" s="1" t="s">
        <v>59</v>
      </c>
      <c r="D5" s="1"/>
      <c r="E5" s="1"/>
      <c r="F5" s="1"/>
      <c r="G5" s="1" t="s">
        <v>291</v>
      </c>
      <c r="H5" s="52"/>
      <c r="I5" s="1"/>
      <c r="J5" s="1"/>
      <c r="K5" s="1"/>
      <c r="L5" s="1"/>
      <c r="M5" s="35" t="s">
        <v>111</v>
      </c>
      <c r="N5" s="36" t="s">
        <v>292</v>
      </c>
      <c r="O5" s="36" t="s">
        <v>112</v>
      </c>
      <c r="P5" s="36" t="s">
        <v>113</v>
      </c>
    </row>
    <row r="6" spans="1:16" ht="15.6">
      <c r="K6" s="1"/>
      <c r="L6" s="1"/>
      <c r="N6" s="36" t="s">
        <v>293</v>
      </c>
    </row>
    <row r="7" spans="1:16">
      <c r="A7" t="s">
        <v>0</v>
      </c>
      <c r="B7" s="1" t="s">
        <v>57</v>
      </c>
      <c r="C7" s="1" t="s">
        <v>59</v>
      </c>
      <c r="D7" s="1" t="s">
        <v>11</v>
      </c>
      <c r="E7" s="1" t="s">
        <v>89</v>
      </c>
      <c r="F7" s="11" t="s">
        <v>68</v>
      </c>
      <c r="G7" s="11" t="s">
        <v>64</v>
      </c>
      <c r="H7" s="52"/>
      <c r="I7" s="1" t="s">
        <v>68</v>
      </c>
      <c r="J7" s="1" t="s">
        <v>64</v>
      </c>
      <c r="K7" s="1" t="s">
        <v>53</v>
      </c>
      <c r="L7" s="1" t="s">
        <v>399</v>
      </c>
    </row>
    <row r="8" spans="1:16" ht="15" thickBot="1">
      <c r="A8" s="48" t="s">
        <v>138</v>
      </c>
      <c r="B8" s="11" t="s">
        <v>24</v>
      </c>
      <c r="C8" s="11">
        <v>2025</v>
      </c>
      <c r="D8" s="180">
        <v>30</v>
      </c>
      <c r="E8" s="180">
        <v>1</v>
      </c>
      <c r="F8" s="34">
        <v>1E-4</v>
      </c>
      <c r="G8" s="50">
        <f t="shared" ref="G8:G15" si="0">ROUND(N8*0.9/24,1)</f>
        <v>20.399999999999999</v>
      </c>
      <c r="H8" s="54" t="str">
        <f t="shared" ref="H8:H15" si="1">M8</f>
        <v>Barcelona</v>
      </c>
      <c r="I8" s="57">
        <v>1E-4</v>
      </c>
      <c r="J8" s="57">
        <v>1E-4</v>
      </c>
      <c r="K8" s="1">
        <f t="shared" ref="K8:K15" si="2">COUNTIF(A:A,A8)</f>
        <v>1</v>
      </c>
      <c r="L8" s="1" t="str">
        <f>VLOOKUP(A8,N!B:B,1,FALSE)</f>
        <v>ES511</v>
      </c>
      <c r="M8" s="40" t="s">
        <v>115</v>
      </c>
      <c r="N8" s="41">
        <v>542.9</v>
      </c>
      <c r="O8" s="42" t="s">
        <v>116</v>
      </c>
      <c r="P8" s="40" t="s">
        <v>117</v>
      </c>
    </row>
    <row r="9" spans="1:16" ht="15" thickBot="1">
      <c r="A9" s="48" t="s">
        <v>139</v>
      </c>
      <c r="B9" s="11" t="s">
        <v>24</v>
      </c>
      <c r="C9" s="11">
        <v>2025</v>
      </c>
      <c r="D9" s="180">
        <v>30</v>
      </c>
      <c r="E9" s="180">
        <v>1</v>
      </c>
      <c r="F9" s="48"/>
      <c r="G9" s="50">
        <f t="shared" si="0"/>
        <v>10.4</v>
      </c>
      <c r="H9" s="54" t="str">
        <f t="shared" si="1"/>
        <v>Sagunto</v>
      </c>
      <c r="K9" s="1">
        <f t="shared" si="2"/>
        <v>1</v>
      </c>
      <c r="L9" s="1" t="str">
        <f>VLOOKUP(A9,N!B:B,1,FALSE)</f>
        <v>ES523</v>
      </c>
      <c r="M9" s="37" t="s">
        <v>118</v>
      </c>
      <c r="N9" s="38">
        <v>278.3</v>
      </c>
      <c r="O9" s="39" t="s">
        <v>116</v>
      </c>
      <c r="P9" s="37" t="s">
        <v>117</v>
      </c>
    </row>
    <row r="10" spans="1:16" ht="15" thickBot="1">
      <c r="A10" s="48" t="s">
        <v>141</v>
      </c>
      <c r="B10" s="11" t="s">
        <v>24</v>
      </c>
      <c r="C10" s="11">
        <v>2025</v>
      </c>
      <c r="D10" s="180">
        <v>30</v>
      </c>
      <c r="E10" s="180">
        <v>1</v>
      </c>
      <c r="F10" s="48"/>
      <c r="G10" s="50">
        <f t="shared" si="0"/>
        <v>14.1</v>
      </c>
      <c r="H10" s="54" t="str">
        <f t="shared" si="1"/>
        <v>Cartagena</v>
      </c>
      <c r="K10" s="1">
        <f t="shared" si="2"/>
        <v>1</v>
      </c>
      <c r="L10" s="1" t="str">
        <f>VLOOKUP(A10,N!B:B,1,FALSE)</f>
        <v>ES620</v>
      </c>
      <c r="M10" s="40" t="s">
        <v>119</v>
      </c>
      <c r="N10" s="41">
        <v>375.8</v>
      </c>
      <c r="O10" s="42" t="s">
        <v>116</v>
      </c>
      <c r="P10" s="40" t="s">
        <v>117</v>
      </c>
    </row>
    <row r="11" spans="1:16" ht="15" thickBot="1">
      <c r="A11" s="48" t="s">
        <v>140</v>
      </c>
      <c r="B11" s="11" t="s">
        <v>24</v>
      </c>
      <c r="C11" s="11">
        <v>2025</v>
      </c>
      <c r="D11" s="180">
        <v>30</v>
      </c>
      <c r="E11" s="180">
        <v>1</v>
      </c>
      <c r="F11" s="48"/>
      <c r="G11" s="50">
        <f t="shared" si="0"/>
        <v>14.1</v>
      </c>
      <c r="H11" s="54" t="str">
        <f t="shared" si="1"/>
        <v>Huelva</v>
      </c>
      <c r="K11" s="1">
        <f t="shared" si="2"/>
        <v>1</v>
      </c>
      <c r="L11" s="1" t="str">
        <f>VLOOKUP(A11,N!B:B,1,FALSE)</f>
        <v>ES615</v>
      </c>
      <c r="M11" s="37" t="s">
        <v>120</v>
      </c>
      <c r="N11" s="38">
        <v>375.8</v>
      </c>
      <c r="O11" s="39" t="s">
        <v>116</v>
      </c>
      <c r="P11" s="37" t="s">
        <v>117</v>
      </c>
    </row>
    <row r="12" spans="1:16" ht="15" thickBot="1">
      <c r="A12" s="48" t="s">
        <v>135</v>
      </c>
      <c r="B12" s="11" t="s">
        <v>24</v>
      </c>
      <c r="C12" s="11">
        <v>2025</v>
      </c>
      <c r="D12" s="180">
        <v>30</v>
      </c>
      <c r="E12" s="180">
        <v>1</v>
      </c>
      <c r="F12" s="48"/>
      <c r="G12" s="50">
        <f t="shared" si="0"/>
        <v>4.3</v>
      </c>
      <c r="H12" s="54" t="str">
        <f t="shared" si="1"/>
        <v>Mugardos</v>
      </c>
      <c r="K12" s="1">
        <f t="shared" si="2"/>
        <v>1</v>
      </c>
      <c r="L12" s="1" t="str">
        <f>VLOOKUP(A12,N!B:B,1,FALSE)</f>
        <v>ES111</v>
      </c>
      <c r="M12" s="40" t="s">
        <v>121</v>
      </c>
      <c r="N12" s="41">
        <v>115.2</v>
      </c>
      <c r="O12" s="42" t="s">
        <v>116</v>
      </c>
      <c r="P12" s="40" t="s">
        <v>117</v>
      </c>
    </row>
    <row r="13" spans="1:16" ht="15" thickBot="1">
      <c r="A13" s="48" t="s">
        <v>176</v>
      </c>
      <c r="B13" s="11" t="s">
        <v>24</v>
      </c>
      <c r="C13" s="11">
        <v>2025</v>
      </c>
      <c r="D13" s="180">
        <v>30</v>
      </c>
      <c r="E13" s="180">
        <v>1</v>
      </c>
      <c r="F13" s="48"/>
      <c r="G13" s="50">
        <f t="shared" si="0"/>
        <v>8.3000000000000007</v>
      </c>
      <c r="H13" s="54" t="str">
        <f t="shared" si="1"/>
        <v>Bilbao</v>
      </c>
      <c r="I13" s="101" t="s">
        <v>137</v>
      </c>
      <c r="K13" s="1">
        <f t="shared" si="2"/>
        <v>1</v>
      </c>
      <c r="L13" s="1" t="str">
        <f>VLOOKUP(A13,N!B:B,1,FALSE)</f>
        <v>ES230</v>
      </c>
      <c r="M13" s="37" t="s">
        <v>122</v>
      </c>
      <c r="N13" s="38">
        <v>222.4</v>
      </c>
      <c r="O13" s="39" t="s">
        <v>116</v>
      </c>
      <c r="P13" s="37" t="s">
        <v>117</v>
      </c>
    </row>
    <row r="14" spans="1:16" ht="15" thickBot="1">
      <c r="A14" s="48" t="s">
        <v>136</v>
      </c>
      <c r="B14" s="11" t="s">
        <v>24</v>
      </c>
      <c r="C14" s="11">
        <v>2025</v>
      </c>
      <c r="D14" s="180">
        <v>30</v>
      </c>
      <c r="E14" s="180">
        <v>1</v>
      </c>
      <c r="F14" s="48"/>
      <c r="G14" s="50">
        <f t="shared" si="0"/>
        <v>8.4</v>
      </c>
      <c r="H14" s="54" t="str">
        <f t="shared" si="1"/>
        <v>Musel</v>
      </c>
      <c r="K14" s="1">
        <f t="shared" si="2"/>
        <v>1</v>
      </c>
      <c r="L14" s="1" t="str">
        <f>VLOOKUP(A14,N!B:B,1,FALSE)</f>
        <v>ES120</v>
      </c>
      <c r="M14" s="40" t="s">
        <v>123</v>
      </c>
      <c r="N14" s="41">
        <v>222.7</v>
      </c>
      <c r="O14" s="42" t="s">
        <v>116</v>
      </c>
      <c r="P14" s="40" t="s">
        <v>117</v>
      </c>
    </row>
    <row r="15" spans="1:16" ht="15" thickBot="1">
      <c r="A15" s="48" t="s">
        <v>142</v>
      </c>
      <c r="B15" s="11" t="s">
        <v>24</v>
      </c>
      <c r="C15" s="11">
        <v>2025</v>
      </c>
      <c r="D15" s="180">
        <v>30</v>
      </c>
      <c r="E15" s="180">
        <v>1</v>
      </c>
      <c r="F15" s="48"/>
      <c r="G15" s="50">
        <f t="shared" si="0"/>
        <v>7.5</v>
      </c>
      <c r="H15" s="54" t="str">
        <f t="shared" si="1"/>
        <v>Sines</v>
      </c>
      <c r="K15" s="1">
        <f t="shared" si="2"/>
        <v>1</v>
      </c>
      <c r="L15" s="1" t="str">
        <f>VLOOKUP(A15,N!B:B,1,FALSE)</f>
        <v>PT181</v>
      </c>
      <c r="M15" s="37" t="s">
        <v>124</v>
      </c>
      <c r="N15" s="38">
        <v>200</v>
      </c>
      <c r="O15" s="39" t="s">
        <v>125</v>
      </c>
      <c r="P15" s="37" t="s">
        <v>126</v>
      </c>
    </row>
    <row r="17" spans="13:18">
      <c r="M17" t="s">
        <v>121</v>
      </c>
      <c r="N17" s="43" t="s">
        <v>127</v>
      </c>
      <c r="O17" s="43" t="s">
        <v>135</v>
      </c>
      <c r="P17" s="1">
        <v>2007</v>
      </c>
      <c r="Q17" s="1">
        <f>COUNTIF(N17:N24,N17)</f>
        <v>1</v>
      </c>
      <c r="R17" s="1">
        <f>COUNTIF(O17:O24,O17)</f>
        <v>1</v>
      </c>
    </row>
    <row r="18" spans="13:18">
      <c r="M18" t="s">
        <v>123</v>
      </c>
      <c r="N18" s="43" t="s">
        <v>128</v>
      </c>
      <c r="O18" s="43" t="s">
        <v>136</v>
      </c>
      <c r="P18" s="1">
        <v>2012</v>
      </c>
      <c r="Q18" s="1">
        <f t="shared" ref="Q18:R18" si="3">COUNTIF(N18:N25,N18)</f>
        <v>1</v>
      </c>
      <c r="R18" s="1">
        <f t="shared" si="3"/>
        <v>1</v>
      </c>
    </row>
    <row r="19" spans="13:18">
      <c r="M19" t="s">
        <v>122</v>
      </c>
      <c r="N19" s="43" t="s">
        <v>129</v>
      </c>
      <c r="O19" s="43" t="s">
        <v>137</v>
      </c>
      <c r="P19" s="1">
        <v>2003</v>
      </c>
      <c r="Q19" s="1">
        <f t="shared" ref="Q19:R19" si="4">COUNTIF(N19:N26,N19)</f>
        <v>1</v>
      </c>
      <c r="R19" s="1">
        <f t="shared" si="4"/>
        <v>1</v>
      </c>
    </row>
    <row r="20" spans="13:18">
      <c r="M20" t="s">
        <v>115</v>
      </c>
      <c r="N20" s="43" t="s">
        <v>130</v>
      </c>
      <c r="O20" s="43" t="s">
        <v>138</v>
      </c>
      <c r="P20" s="1">
        <v>1969</v>
      </c>
      <c r="Q20" s="1">
        <f t="shared" ref="Q20:R20" si="5">COUNTIF(N20:N27,N20)</f>
        <v>1</v>
      </c>
      <c r="R20" s="1">
        <f t="shared" si="5"/>
        <v>1</v>
      </c>
    </row>
    <row r="21" spans="13:18">
      <c r="M21" t="s">
        <v>118</v>
      </c>
      <c r="N21" s="43" t="s">
        <v>131</v>
      </c>
      <c r="O21" s="43" t="s">
        <v>139</v>
      </c>
      <c r="P21" s="1">
        <v>2006</v>
      </c>
      <c r="Q21" s="1">
        <f t="shared" ref="Q21:R21" si="6">COUNTIF(N21:N28,N21)</f>
        <v>1</v>
      </c>
      <c r="R21" s="1">
        <f t="shared" si="6"/>
        <v>1</v>
      </c>
    </row>
    <row r="22" spans="13:18">
      <c r="M22" t="s">
        <v>120</v>
      </c>
      <c r="N22" s="43" t="s">
        <v>132</v>
      </c>
      <c r="O22" s="43" t="s">
        <v>140</v>
      </c>
      <c r="P22" s="1">
        <v>1988</v>
      </c>
      <c r="Q22" s="1">
        <f t="shared" ref="Q22:R22" si="7">COUNTIF(N22:N29,N22)</f>
        <v>1</v>
      </c>
      <c r="R22" s="1">
        <f t="shared" si="7"/>
        <v>1</v>
      </c>
    </row>
    <row r="23" spans="13:18">
      <c r="M23" t="s">
        <v>119</v>
      </c>
      <c r="N23" s="43" t="s">
        <v>133</v>
      </c>
      <c r="O23" s="43" t="s">
        <v>141</v>
      </c>
      <c r="P23" s="1">
        <v>1989</v>
      </c>
      <c r="Q23" s="1">
        <f t="shared" ref="Q23:R23" si="8">COUNTIF(N23:N30,N23)</f>
        <v>1</v>
      </c>
      <c r="R23" s="1">
        <f t="shared" si="8"/>
        <v>1</v>
      </c>
    </row>
    <row r="24" spans="13:18">
      <c r="M24" t="s">
        <v>124</v>
      </c>
      <c r="N24" s="43" t="s">
        <v>134</v>
      </c>
      <c r="O24" s="43" t="s">
        <v>142</v>
      </c>
      <c r="P24" s="1">
        <v>2003</v>
      </c>
      <c r="Q24" s="1">
        <f t="shared" ref="Q24:R24" si="9">COUNTIF(N24:N31,N24)</f>
        <v>1</v>
      </c>
      <c r="R24" s="1">
        <f t="shared" si="9"/>
        <v>1</v>
      </c>
    </row>
    <row r="26" spans="13:18">
      <c r="M26" t="s">
        <v>405</v>
      </c>
      <c r="N26" t="s">
        <v>404</v>
      </c>
    </row>
    <row r="27" spans="13:18">
      <c r="M27" t="s">
        <v>402</v>
      </c>
      <c r="N27" s="1" t="s">
        <v>403</v>
      </c>
    </row>
    <row r="28" spans="13:18">
      <c r="M28" t="s">
        <v>434</v>
      </c>
    </row>
  </sheetData>
  <conditionalFormatting sqref="P17:P24">
    <cfRule type="containsText" dxfId="0" priority="1" operator="containsText" text="None">
      <formula>NOT(ISERROR(SEARCH("None",P17)))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O</vt:lpstr>
      <vt:lpstr>N</vt:lpstr>
      <vt:lpstr>P</vt:lpstr>
      <vt:lpstr>C</vt:lpstr>
      <vt:lpstr>A</vt:lpstr>
      <vt:lpstr>K</vt:lpstr>
      <vt:lpstr>W</vt:lpstr>
      <vt:lpstr>X</vt:lpstr>
      <vt:lpstr>R</vt:lpstr>
      <vt:lpstr>ArcData</vt:lpstr>
      <vt:lpstr>Arcs</vt:lpstr>
      <vt:lpstr>Countries</vt:lpstr>
      <vt:lpstr>DemandData</vt:lpstr>
      <vt:lpstr>DeviationTypes</vt:lpstr>
      <vt:lpstr>Fuels</vt:lpstr>
      <vt:lpstr>Nodes</vt:lpstr>
      <vt:lpstr>NodesData</vt:lpstr>
      <vt:lpstr>Nuts2</vt:lpstr>
      <vt:lpstr>OtherData</vt:lpstr>
      <vt:lpstr>ProductionData</vt:lpstr>
      <vt:lpstr>RegasData</vt:lpstr>
      <vt:lpstr>Regions</vt:lpstr>
      <vt:lpstr>StorageData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2025-04-04T10:04:59Z</dcterms:modified>
</cp:coreProperties>
</file>