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ontep/workspace/6sem/Г-динамика/"/>
    </mc:Choice>
  </mc:AlternateContent>
  <xr:revisionPtr revIDLastSave="0" documentId="13_ncr:1_{8ABDC814-B1EB-E947-8CF0-61AE5ABAFF63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I29" i="1"/>
  <c r="H23" i="1" s="1"/>
  <c r="L22" i="1"/>
  <c r="L21" i="1"/>
  <c r="I27" i="1" s="1"/>
  <c r="L20" i="1"/>
  <c r="I26" i="1"/>
  <c r="C20" i="1"/>
  <c r="B22" i="1"/>
  <c r="B23" i="1"/>
  <c r="B21" i="1"/>
  <c r="B20" i="1"/>
  <c r="E3" i="1"/>
  <c r="F3" i="1" s="1"/>
  <c r="F4" i="1"/>
  <c r="Z13" i="2"/>
  <c r="AA13" i="2" s="1"/>
  <c r="AB13" i="2" s="1"/>
  <c r="Z12" i="2"/>
  <c r="AA12" i="2" s="1"/>
  <c r="AB12" i="2" s="1"/>
  <c r="S12" i="2"/>
  <c r="T12" i="2" s="1"/>
  <c r="U12" i="2" s="1"/>
  <c r="Z11" i="2"/>
  <c r="AA11" i="2" s="1"/>
  <c r="AB11" i="2" s="1"/>
  <c r="S11" i="2"/>
  <c r="T11" i="2" s="1"/>
  <c r="U11" i="2" s="1"/>
  <c r="M11" i="2"/>
  <c r="N11" i="2" s="1"/>
  <c r="L11" i="2"/>
  <c r="Z10" i="2"/>
  <c r="AA10" i="2" s="1"/>
  <c r="AB10" i="2" s="1"/>
  <c r="S10" i="2"/>
  <c r="T10" i="2" s="1"/>
  <c r="U10" i="2" s="1"/>
  <c r="L10" i="2"/>
  <c r="M10" i="2" s="1"/>
  <c r="N10" i="2" s="1"/>
  <c r="E10" i="2"/>
  <c r="F10" i="2" s="1"/>
  <c r="G10" i="2" s="1"/>
  <c r="Z9" i="2"/>
  <c r="AA9" i="2" s="1"/>
  <c r="AB9" i="2" s="1"/>
  <c r="T9" i="2"/>
  <c r="U9" i="2" s="1"/>
  <c r="S9" i="2"/>
  <c r="L9" i="2"/>
  <c r="M9" i="2" s="1"/>
  <c r="N9" i="2" s="1"/>
  <c r="F9" i="2"/>
  <c r="G9" i="2" s="1"/>
  <c r="E9" i="2"/>
  <c r="Z8" i="2"/>
  <c r="AA8" i="2" s="1"/>
  <c r="AB8" i="2" s="1"/>
  <c r="S8" i="2"/>
  <c r="T8" i="2" s="1"/>
  <c r="U8" i="2" s="1"/>
  <c r="L8" i="2"/>
  <c r="M8" i="2" s="1"/>
  <c r="N8" i="2" s="1"/>
  <c r="E8" i="2"/>
  <c r="F8" i="2" s="1"/>
  <c r="G8" i="2" s="1"/>
  <c r="Z7" i="2"/>
  <c r="AA7" i="2" s="1"/>
  <c r="AB7" i="2" s="1"/>
  <c r="T7" i="2"/>
  <c r="U7" i="2" s="1"/>
  <c r="S7" i="2"/>
  <c r="L7" i="2"/>
  <c r="M7" i="2" s="1"/>
  <c r="N7" i="2" s="1"/>
  <c r="F7" i="2"/>
  <c r="G7" i="2" s="1"/>
  <c r="E7" i="2"/>
  <c r="Z6" i="2"/>
  <c r="AA6" i="2" s="1"/>
  <c r="AB6" i="2" s="1"/>
  <c r="S6" i="2"/>
  <c r="T6" i="2" s="1"/>
  <c r="U6" i="2" s="1"/>
  <c r="L6" i="2"/>
  <c r="M6" i="2" s="1"/>
  <c r="N6" i="2" s="1"/>
  <c r="E6" i="2"/>
  <c r="F6" i="2" s="1"/>
  <c r="G6" i="2" s="1"/>
  <c r="Z5" i="2"/>
  <c r="AA5" i="2" s="1"/>
  <c r="AB5" i="2" s="1"/>
  <c r="T5" i="2"/>
  <c r="U5" i="2" s="1"/>
  <c r="S5" i="2"/>
  <c r="L5" i="2"/>
  <c r="M5" i="2" s="1"/>
  <c r="N5" i="2" s="1"/>
  <c r="F5" i="2"/>
  <c r="G5" i="2" s="1"/>
  <c r="E5" i="2"/>
  <c r="Z4" i="2"/>
  <c r="AA4" i="2" s="1"/>
  <c r="AB4" i="2" s="1"/>
  <c r="S4" i="2"/>
  <c r="T4" i="2" s="1"/>
  <c r="U4" i="2" s="1"/>
  <c r="L4" i="2"/>
  <c r="M4" i="2" s="1"/>
  <c r="N4" i="2" s="1"/>
  <c r="E4" i="2"/>
  <c r="F4" i="2" s="1"/>
  <c r="G4" i="2" s="1"/>
  <c r="Z3" i="2"/>
  <c r="AA3" i="2" s="1"/>
  <c r="AB3" i="2" s="1"/>
  <c r="T3" i="2"/>
  <c r="U3" i="2" s="1"/>
  <c r="S3" i="2"/>
  <c r="L3" i="2"/>
  <c r="M3" i="2" s="1"/>
  <c r="N3" i="2" s="1"/>
  <c r="F3" i="2"/>
  <c r="G3" i="2" s="1"/>
  <c r="E3" i="2"/>
  <c r="U58" i="1"/>
  <c r="W57" i="1"/>
  <c r="W58" i="1"/>
  <c r="AB58" i="1"/>
  <c r="G58" i="1"/>
  <c r="B58" i="1"/>
  <c r="E20" i="1"/>
  <c r="B26" i="1"/>
  <c r="AA52" i="1"/>
  <c r="T49" i="1"/>
  <c r="U49" i="1" s="1"/>
  <c r="T51" i="1"/>
  <c r="E8" i="1"/>
  <c r="F8" i="1" s="1"/>
  <c r="G8" i="1" s="1"/>
  <c r="A31" i="1" s="1"/>
  <c r="E31" i="1" s="1"/>
  <c r="W72" i="1"/>
  <c r="W73" i="1"/>
  <c r="W74" i="1"/>
  <c r="W75" i="1"/>
  <c r="W76" i="1"/>
  <c r="W77" i="1"/>
  <c r="W78" i="1"/>
  <c r="W79" i="1"/>
  <c r="W80" i="1"/>
  <c r="W81" i="1"/>
  <c r="W71" i="1"/>
  <c r="U60" i="1"/>
  <c r="G62" i="1"/>
  <c r="W59" i="1"/>
  <c r="W60" i="1"/>
  <c r="W61" i="1"/>
  <c r="W62" i="1"/>
  <c r="W63" i="1"/>
  <c r="W64" i="1"/>
  <c r="W65" i="1"/>
  <c r="W66" i="1"/>
  <c r="W67" i="1"/>
  <c r="W68" i="1"/>
  <c r="P67" i="1"/>
  <c r="P58" i="1"/>
  <c r="P59" i="1"/>
  <c r="P60" i="1"/>
  <c r="P61" i="1"/>
  <c r="P62" i="1"/>
  <c r="P63" i="1"/>
  <c r="P64" i="1"/>
  <c r="P65" i="1"/>
  <c r="P66" i="1"/>
  <c r="P57" i="1"/>
  <c r="I58" i="1"/>
  <c r="I59" i="1"/>
  <c r="I60" i="1"/>
  <c r="I61" i="1"/>
  <c r="I62" i="1"/>
  <c r="I63" i="1"/>
  <c r="I64" i="1"/>
  <c r="I65" i="1"/>
  <c r="I66" i="1"/>
  <c r="I57" i="1"/>
  <c r="B59" i="1"/>
  <c r="B60" i="1"/>
  <c r="B61" i="1"/>
  <c r="B62" i="1"/>
  <c r="B63" i="1"/>
  <c r="B64" i="1"/>
  <c r="B65" i="1"/>
  <c r="B57" i="1"/>
  <c r="Z53" i="1"/>
  <c r="AA53" i="1" s="1"/>
  <c r="Z52" i="1"/>
  <c r="AB67" i="1" s="1"/>
  <c r="S52" i="1"/>
  <c r="T52" i="1" s="1"/>
  <c r="Z51" i="1"/>
  <c r="AA51" i="1" s="1"/>
  <c r="S51" i="1"/>
  <c r="L51" i="1"/>
  <c r="M51" i="1" s="1"/>
  <c r="N51" i="1" s="1"/>
  <c r="Z50" i="1"/>
  <c r="AA50" i="1" s="1"/>
  <c r="AB50" i="1" s="1"/>
  <c r="S50" i="1"/>
  <c r="U65" i="1" s="1"/>
  <c r="L50" i="1"/>
  <c r="M50" i="1" s="1"/>
  <c r="N50" i="1" s="1"/>
  <c r="E50" i="1"/>
  <c r="F50" i="1" s="1"/>
  <c r="G50" i="1" s="1"/>
  <c r="Z49" i="1"/>
  <c r="AA49" i="1" s="1"/>
  <c r="S49" i="1"/>
  <c r="U64" i="1" s="1"/>
  <c r="L49" i="1"/>
  <c r="E49" i="1"/>
  <c r="G64" i="1" s="1"/>
  <c r="Z48" i="1"/>
  <c r="AB63" i="1" s="1"/>
  <c r="S48" i="1"/>
  <c r="U63" i="1" s="1"/>
  <c r="L48" i="1"/>
  <c r="M48" i="1" s="1"/>
  <c r="N48" i="1" s="1"/>
  <c r="E48" i="1"/>
  <c r="G63" i="1" s="1"/>
  <c r="Z47" i="1"/>
  <c r="AA47" i="1" s="1"/>
  <c r="S47" i="1"/>
  <c r="L47" i="1"/>
  <c r="M47" i="1" s="1"/>
  <c r="N47" i="1" s="1"/>
  <c r="E47" i="1"/>
  <c r="F47" i="1" s="1"/>
  <c r="G47" i="1" s="1"/>
  <c r="Z46" i="1"/>
  <c r="AB61" i="1" s="1"/>
  <c r="S46" i="1"/>
  <c r="U61" i="1" s="1"/>
  <c r="L46" i="1"/>
  <c r="M46" i="1" s="1"/>
  <c r="N46" i="1" s="1"/>
  <c r="E46" i="1"/>
  <c r="G61" i="1" s="1"/>
  <c r="Z45" i="1"/>
  <c r="AA45" i="1" s="1"/>
  <c r="S45" i="1"/>
  <c r="T45" i="1" s="1"/>
  <c r="U45" i="1" s="1"/>
  <c r="L45" i="1"/>
  <c r="M45" i="1" s="1"/>
  <c r="E45" i="1"/>
  <c r="G60" i="1" s="1"/>
  <c r="Z44" i="1"/>
  <c r="AB59" i="1" s="1"/>
  <c r="S44" i="1"/>
  <c r="U59" i="1" s="1"/>
  <c r="L44" i="1"/>
  <c r="M44" i="1" s="1"/>
  <c r="N44" i="1" s="1"/>
  <c r="E44" i="1"/>
  <c r="G59" i="1" s="1"/>
  <c r="Z43" i="1"/>
  <c r="AA43" i="1" s="1"/>
  <c r="S43" i="1"/>
  <c r="T43" i="1" s="1"/>
  <c r="L43" i="1"/>
  <c r="M43" i="1" s="1"/>
  <c r="E43" i="1"/>
  <c r="F43" i="1" s="1"/>
  <c r="G43" i="1" s="1"/>
  <c r="I28" i="1"/>
  <c r="H22" i="1" s="1"/>
  <c r="Z13" i="1"/>
  <c r="Z4" i="1"/>
  <c r="Z5" i="1"/>
  <c r="AA5" i="1" s="1"/>
  <c r="AB5" i="1" s="1"/>
  <c r="D28" i="1" s="1"/>
  <c r="H28" i="1" s="1"/>
  <c r="Z6" i="1"/>
  <c r="AA6" i="1" s="1"/>
  <c r="Z7" i="1"/>
  <c r="Z8" i="1"/>
  <c r="AA8" i="1" s="1"/>
  <c r="Z9" i="1"/>
  <c r="AA9" i="1" s="1"/>
  <c r="AB9" i="1" s="1"/>
  <c r="D32" i="1" s="1"/>
  <c r="H32" i="1" s="1"/>
  <c r="Z10" i="1"/>
  <c r="AA10" i="1" s="1"/>
  <c r="Z11" i="1"/>
  <c r="AA11" i="1" s="1"/>
  <c r="AB11" i="1" s="1"/>
  <c r="D34" i="1" s="1"/>
  <c r="H34" i="1" s="1"/>
  <c r="Z12" i="1"/>
  <c r="AA12" i="1" s="1"/>
  <c r="S4" i="1"/>
  <c r="T4" i="1" s="1"/>
  <c r="U4" i="1" s="1"/>
  <c r="C27" i="1" s="1"/>
  <c r="G27" i="1" s="1"/>
  <c r="S5" i="1"/>
  <c r="S6" i="1"/>
  <c r="T6" i="1" s="1"/>
  <c r="U6" i="1" s="1"/>
  <c r="C29" i="1" s="1"/>
  <c r="G29" i="1" s="1"/>
  <c r="S7" i="1"/>
  <c r="T7" i="1" s="1"/>
  <c r="U7" i="1" s="1"/>
  <c r="C30" i="1" s="1"/>
  <c r="G30" i="1" s="1"/>
  <c r="S8" i="1"/>
  <c r="T8" i="1" s="1"/>
  <c r="U8" i="1" s="1"/>
  <c r="C31" i="1" s="1"/>
  <c r="G31" i="1" s="1"/>
  <c r="S9" i="1"/>
  <c r="S10" i="1"/>
  <c r="T10" i="1" s="1"/>
  <c r="U10" i="1" s="1"/>
  <c r="C33" i="1" s="1"/>
  <c r="G33" i="1" s="1"/>
  <c r="S11" i="1"/>
  <c r="T11" i="1" s="1"/>
  <c r="U11" i="1" s="1"/>
  <c r="C34" i="1" s="1"/>
  <c r="G34" i="1" s="1"/>
  <c r="S12" i="1"/>
  <c r="T12" i="1" s="1"/>
  <c r="U12" i="1" s="1"/>
  <c r="G35" i="1" s="1"/>
  <c r="L4" i="1"/>
  <c r="M4" i="1" s="1"/>
  <c r="N4" i="1" s="1"/>
  <c r="B27" i="1" s="1"/>
  <c r="F27" i="1" s="1"/>
  <c r="L5" i="1"/>
  <c r="M5" i="1" s="1"/>
  <c r="N5" i="1" s="1"/>
  <c r="B28" i="1" s="1"/>
  <c r="F28" i="1" s="1"/>
  <c r="L6" i="1"/>
  <c r="M6" i="1" s="1"/>
  <c r="N6" i="1" s="1"/>
  <c r="B29" i="1" s="1"/>
  <c r="F29" i="1" s="1"/>
  <c r="L7" i="1"/>
  <c r="M7" i="1" s="1"/>
  <c r="N7" i="1" s="1"/>
  <c r="B30" i="1" s="1"/>
  <c r="F30" i="1" s="1"/>
  <c r="L8" i="1"/>
  <c r="L9" i="1"/>
  <c r="M9" i="1" s="1"/>
  <c r="N9" i="1" s="1"/>
  <c r="B32" i="1" s="1"/>
  <c r="F32" i="1" s="1"/>
  <c r="L10" i="1"/>
  <c r="M10" i="1" s="1"/>
  <c r="N10" i="1" s="1"/>
  <c r="B33" i="1" s="1"/>
  <c r="F33" i="1" s="1"/>
  <c r="L11" i="1"/>
  <c r="M11" i="1" s="1"/>
  <c r="N11" i="1" s="1"/>
  <c r="F34" i="1" s="1"/>
  <c r="Z3" i="1"/>
  <c r="S3" i="1"/>
  <c r="L3" i="1"/>
  <c r="M3" i="1" s="1"/>
  <c r="N3" i="1" s="1"/>
  <c r="E4" i="1"/>
  <c r="E5" i="1"/>
  <c r="F5" i="1" s="1"/>
  <c r="E6" i="1"/>
  <c r="E7" i="1"/>
  <c r="E9" i="1"/>
  <c r="F9" i="1" s="1"/>
  <c r="E10" i="1"/>
  <c r="F10" i="1" s="1"/>
  <c r="G10" i="1" s="1"/>
  <c r="E33" i="1" s="1"/>
  <c r="I20" i="1" l="1"/>
  <c r="J20" i="1"/>
  <c r="H21" i="1"/>
  <c r="G21" i="1"/>
  <c r="AB65" i="1"/>
  <c r="AA44" i="1"/>
  <c r="AB44" i="1" s="1"/>
  <c r="AB62" i="1"/>
  <c r="AA46" i="1"/>
  <c r="AB46" i="1" s="1"/>
  <c r="T50" i="1"/>
  <c r="N65" i="1"/>
  <c r="N63" i="1"/>
  <c r="N61" i="1"/>
  <c r="F49" i="1"/>
  <c r="F48" i="1"/>
  <c r="F46" i="1"/>
  <c r="G46" i="1" s="1"/>
  <c r="AB6" i="1"/>
  <c r="D29" i="1" s="1"/>
  <c r="H29" i="1" s="1"/>
  <c r="E23" i="1"/>
  <c r="AC72" i="1" s="1"/>
  <c r="F45" i="1"/>
  <c r="G45" i="1" s="1"/>
  <c r="T48" i="1"/>
  <c r="U48" i="1" s="1"/>
  <c r="AB51" i="1"/>
  <c r="E22" i="1"/>
  <c r="N59" i="1"/>
  <c r="T47" i="1"/>
  <c r="U47" i="1" s="1"/>
  <c r="E21" i="1"/>
  <c r="AB47" i="1"/>
  <c r="AB53" i="1"/>
  <c r="T3" i="1"/>
  <c r="U3" i="1" s="1"/>
  <c r="C26" i="1" s="1"/>
  <c r="G26" i="1" s="1"/>
  <c r="T5" i="1"/>
  <c r="U5" i="1" s="1"/>
  <c r="C28" i="1" s="1"/>
  <c r="F44" i="1"/>
  <c r="G44" i="1" s="1"/>
  <c r="T46" i="1"/>
  <c r="U46" i="1" s="1"/>
  <c r="F23" i="1"/>
  <c r="N43" i="1"/>
  <c r="T44" i="1"/>
  <c r="U44" i="1" s="1"/>
  <c r="AA48" i="1"/>
  <c r="AB48" i="1" s="1"/>
  <c r="F22" i="1"/>
  <c r="U43" i="1"/>
  <c r="AA3" i="1"/>
  <c r="AB3" i="1" s="1"/>
  <c r="D26" i="1" s="1"/>
  <c r="AA7" i="1"/>
  <c r="AB7" i="1" s="1"/>
  <c r="D30" i="1" s="1"/>
  <c r="H30" i="1" s="1"/>
  <c r="AB10" i="1"/>
  <c r="D33" i="1" s="1"/>
  <c r="H33" i="1" s="1"/>
  <c r="G23" i="1"/>
  <c r="F21" i="1"/>
  <c r="AA4" i="1"/>
  <c r="AB4" i="1" s="1"/>
  <c r="D27" i="1" s="1"/>
  <c r="H27" i="1" s="1"/>
  <c r="G5" i="1"/>
  <c r="A28" i="1" s="1"/>
  <c r="E28" i="1" s="1"/>
  <c r="G22" i="1"/>
  <c r="AB66" i="1"/>
  <c r="M8" i="1"/>
  <c r="N8" i="1" s="1"/>
  <c r="B31" i="1" s="1"/>
  <c r="F6" i="1"/>
  <c r="G6" i="1" s="1"/>
  <c r="A29" i="1" s="1"/>
  <c r="E29" i="1" s="1"/>
  <c r="AA13" i="1"/>
  <c r="AB13" i="1" s="1"/>
  <c r="H36" i="1" s="1"/>
  <c r="G9" i="1"/>
  <c r="E32" i="1" s="1"/>
  <c r="T9" i="1"/>
  <c r="U9" i="1" s="1"/>
  <c r="C32" i="1" s="1"/>
  <c r="G32" i="1" s="1"/>
  <c r="F7" i="1"/>
  <c r="G7" i="1" s="1"/>
  <c r="A30" i="1" s="1"/>
  <c r="E30" i="1" s="1"/>
  <c r="U52" i="1"/>
  <c r="AB12" i="1"/>
  <c r="D35" i="1" s="1"/>
  <c r="H35" i="1" s="1"/>
  <c r="AB8" i="1"/>
  <c r="D31" i="1" s="1"/>
  <c r="H31" i="1" s="1"/>
  <c r="G4" i="1"/>
  <c r="A27" i="1" s="1"/>
  <c r="E27" i="1" s="1"/>
  <c r="F26" i="1"/>
  <c r="AC73" i="1"/>
  <c r="U51" i="1"/>
  <c r="U66" i="1"/>
  <c r="N58" i="1"/>
  <c r="G20" i="1"/>
  <c r="F20" i="1"/>
  <c r="AB60" i="1"/>
  <c r="AB45" i="1"/>
  <c r="G48" i="1"/>
  <c r="AB64" i="1"/>
  <c r="AB49" i="1"/>
  <c r="AB52" i="1"/>
  <c r="H20" i="1"/>
  <c r="N45" i="1"/>
  <c r="N60" i="1"/>
  <c r="M49" i="1"/>
  <c r="N49" i="1" s="1"/>
  <c r="N64" i="1"/>
  <c r="U50" i="1"/>
  <c r="AB43" i="1"/>
  <c r="N62" i="1"/>
  <c r="U62" i="1"/>
  <c r="G49" i="1"/>
  <c r="G3" i="1"/>
  <c r="A26" i="1" s="1"/>
  <c r="E26" i="1" l="1"/>
  <c r="D20" i="1" s="1"/>
  <c r="AC77" i="1"/>
  <c r="AC74" i="1"/>
  <c r="AC76" i="1"/>
  <c r="F31" i="1"/>
  <c r="D21" i="1" s="1"/>
  <c r="C21" i="1"/>
  <c r="G28" i="1"/>
  <c r="D22" i="1" s="1"/>
  <c r="C22" i="1"/>
  <c r="H26" i="1"/>
  <c r="D23" i="1" s="1"/>
  <c r="C23" i="1"/>
  <c r="X77" i="1"/>
  <c r="Y77" i="1" s="1"/>
  <c r="X72" i="1"/>
  <c r="Y72" i="1" s="1"/>
  <c r="X81" i="1"/>
  <c r="Y81" i="1" s="1"/>
  <c r="X80" i="1"/>
  <c r="Y80" i="1" s="1"/>
  <c r="X79" i="1"/>
  <c r="Y79" i="1" s="1"/>
  <c r="X75" i="1"/>
  <c r="Y75" i="1" s="1"/>
  <c r="X76" i="1"/>
  <c r="Y76" i="1" s="1"/>
  <c r="X78" i="1"/>
  <c r="Y78" i="1" s="1"/>
  <c r="X74" i="1"/>
  <c r="Y74" i="1" s="1"/>
  <c r="X71" i="1"/>
  <c r="Y71" i="1" s="1"/>
  <c r="X73" i="1"/>
  <c r="Y73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<sst xmlns="http://schemas.openxmlformats.org/spreadsheetml/2006/main" count="131" uniqueCount="23">
  <si>
    <t>№</t>
  </si>
  <si>
    <t>y</t>
  </si>
  <si>
    <t>V</t>
  </si>
  <si>
    <t>x=100</t>
  </si>
  <si>
    <t>x=200</t>
  </si>
  <si>
    <t>x=350</t>
  </si>
  <si>
    <t>x=500</t>
  </si>
  <si>
    <t>все в мм</t>
  </si>
  <si>
    <t xml:space="preserve"> к=</t>
  </si>
  <si>
    <t>Δh</t>
  </si>
  <si>
    <t>Vx</t>
  </si>
  <si>
    <t>Vx/Vb</t>
  </si>
  <si>
    <t>1-Vx/Vb</t>
  </si>
  <si>
    <t>x</t>
  </si>
  <si>
    <t>δ</t>
  </si>
  <si>
    <t>δ*</t>
  </si>
  <si>
    <t>δ**</t>
  </si>
  <si>
    <t>δл</t>
  </si>
  <si>
    <t>δт</t>
  </si>
  <si>
    <t>Re</t>
  </si>
  <si>
    <t>y(1-Vx/Vb)</t>
  </si>
  <si>
    <t>*Vx/Vb</t>
  </si>
  <si>
    <t xml:space="preserve"> V(столб_мах)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</si>
</sst>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0" borderId="16" xfId="0" applyBorder="1"/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8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20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justify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justify" vertical="center"/>
    </xf>
    <xf numFmtId="0" fontId="3" fillId="0" borderId="0" xfId="0" applyFont="1"/>
    <xf numFmtId="0" fontId="4" fillId="0" borderId="2" xfId="0" applyFont="1" applyBorder="1" applyAlignment="1">
      <alignment horizontal="justify" vertical="center" wrapText="1"/>
    </xf>
    <xf numFmtId="0" fontId="0" fillId="0" borderId="2" xfId="0" applyBorder="1"/>
    <xf numFmtId="0" fontId="0" fillId="0" borderId="22" xfId="0" applyBorder="1"/>
    <xf numFmtId="0" fontId="5" fillId="0" borderId="23" xfId="0" applyFont="1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0" fillId="0" borderId="25" xfId="0" applyBorder="1"/>
    <xf numFmtId="0" fontId="5" fillId="0" borderId="0" xfId="0" applyFont="1" applyBorder="1" applyAlignment="1">
      <alignment horizontal="right" vertical="center"/>
    </xf>
    <xf numFmtId="0" fontId="5" fillId="0" borderId="26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0" fillId="0" borderId="27" xfId="0" applyBorder="1"/>
    <xf numFmtId="0" fontId="5" fillId="0" borderId="2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6" fillId="0" borderId="0" xfId="0" applyFont="1"/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24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7" fillId="0" borderId="26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δ</c:v>
          </c:tx>
          <c:xVal>
            <c:numRef>
              <c:f>Лист1!$N$18:$N$22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</c:numCache>
            </c:numRef>
          </c:xVal>
          <c:yVal>
            <c:numRef>
              <c:f>Лист1!$B$19:$B$23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72-4380-8D0D-5662626C2A8C}"/>
            </c:ext>
          </c:extLst>
        </c:ser>
        <c:ser>
          <c:idx val="1"/>
          <c:order val="1"/>
          <c:tx>
            <c:v>δ*</c:v>
          </c:tx>
          <c:xVal>
            <c:numRef>
              <c:f>Лист1!$N$18:$N$22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</c:numCache>
            </c:numRef>
          </c:xVal>
          <c:yVal>
            <c:numRef>
              <c:f>Лист1!$C$19:$C$23</c:f>
              <c:numCache>
                <c:formatCode>General</c:formatCode>
                <c:ptCount val="5"/>
                <c:pt idx="0">
                  <c:v>0</c:v>
                </c:pt>
                <c:pt idx="1">
                  <c:v>1.5600288018799584</c:v>
                </c:pt>
                <c:pt idx="2">
                  <c:v>1.9126176140061766</c:v>
                </c:pt>
                <c:pt idx="3">
                  <c:v>2.9568464104432604</c:v>
                </c:pt>
                <c:pt idx="4">
                  <c:v>4.3910121681921765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72-4380-8D0D-5662626C2A8C}"/>
            </c:ext>
          </c:extLst>
        </c:ser>
        <c:ser>
          <c:idx val="2"/>
          <c:order val="2"/>
          <c:tx>
            <c:v>δ**</c:v>
          </c:tx>
          <c:xVal>
            <c:numRef>
              <c:f>Лист1!$N$18:$N$22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</c:numCache>
            </c:numRef>
          </c:xVal>
          <c:yVal>
            <c:numRef>
              <c:f>Лист1!$D$19:$D$23</c:f>
              <c:numCache>
                <c:formatCode>General</c:formatCode>
                <c:ptCount val="5"/>
                <c:pt idx="0">
                  <c:v>0</c:v>
                </c:pt>
                <c:pt idx="1">
                  <c:v>1.2781865882220893</c:v>
                </c:pt>
                <c:pt idx="2">
                  <c:v>1.5563765351337013</c:v>
                </c:pt>
                <c:pt idx="3">
                  <c:v>2.3760603593403435</c:v>
                </c:pt>
                <c:pt idx="4">
                  <c:v>3.536198990449829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72-4380-8D0D-5662626C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15488"/>
        <c:axId val="123613568"/>
      </c:scatterChart>
      <c:valAx>
        <c:axId val="123615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х,мм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 w="med" len="lg"/>
          </a:ln>
        </c:spPr>
        <c:crossAx val="123613568"/>
        <c:crosses val="autoZero"/>
        <c:crossBetween val="midCat"/>
      </c:valAx>
      <c:valAx>
        <c:axId val="12361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n-US"/>
                  <a:t>,</a:t>
                </a:r>
                <a:r>
                  <a:rPr lang="ru-RU"/>
                  <a:t>мм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 w="med" len="lg"/>
          </a:ln>
        </c:spPr>
        <c:crossAx val="123615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0,1</c:v>
          </c:tx>
          <c:xVal>
            <c:numRef>
              <c:f>Лист1!$E$3:$E$10</c:f>
              <c:numCache>
                <c:formatCode>0.00</c:formatCode>
                <c:ptCount val="8"/>
                <c:pt idx="0">
                  <c:v>13.623509092741122</c:v>
                </c:pt>
                <c:pt idx="1">
                  <c:v>14.198591479439079</c:v>
                </c:pt>
                <c:pt idx="2">
                  <c:v>16.099689437998485</c:v>
                </c:pt>
                <c:pt idx="3">
                  <c:v>16.970562748477139</c:v>
                </c:pt>
                <c:pt idx="4">
                  <c:v>18.931455305918771</c:v>
                </c:pt>
                <c:pt idx="5">
                  <c:v>19.75854245636555</c:v>
                </c:pt>
                <c:pt idx="6">
                  <c:v>20.079840636817814</c:v>
                </c:pt>
                <c:pt idx="7">
                  <c:v>20.159365069366643</c:v>
                </c:pt>
              </c:numCache>
            </c:numRef>
          </c:xVal>
          <c:yVal>
            <c:numRef>
              <c:f>Лист1!$B$3:$B$10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A5-4708-ABD3-47999B6B4922}"/>
            </c:ext>
          </c:extLst>
        </c:ser>
        <c:ser>
          <c:idx val="1"/>
          <c:order val="1"/>
          <c:tx>
            <c:v>0,2</c:v>
          </c:tx>
          <c:xVal>
            <c:numRef>
              <c:f>Лист1!$L$3:$L$11</c:f>
              <c:numCache>
                <c:formatCode>0.00</c:formatCode>
                <c:ptCount val="9"/>
                <c:pt idx="0">
                  <c:v>12.89961239727768</c:v>
                </c:pt>
                <c:pt idx="1">
                  <c:v>14.198591479439079</c:v>
                </c:pt>
                <c:pt idx="2">
                  <c:v>15.697133496278868</c:v>
                </c:pt>
                <c:pt idx="3">
                  <c:v>16.780941570722426</c:v>
                </c:pt>
                <c:pt idx="4">
                  <c:v>18.417383093154143</c:v>
                </c:pt>
                <c:pt idx="5">
                  <c:v>19.43193248238579</c:v>
                </c:pt>
                <c:pt idx="6">
                  <c:v>19.839354828219591</c:v>
                </c:pt>
                <c:pt idx="7">
                  <c:v>20.238577025077628</c:v>
                </c:pt>
                <c:pt idx="8">
                  <c:v>20.317480158720471</c:v>
                </c:pt>
              </c:numCache>
            </c:numRef>
          </c:xVal>
          <c:yVal>
            <c:numRef>
              <c:f>Лист1!$I$3:$I$11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A5-4708-ABD3-47999B6B4922}"/>
            </c:ext>
          </c:extLst>
        </c:ser>
        <c:ser>
          <c:idx val="2"/>
          <c:order val="2"/>
          <c:tx>
            <c:v>0,35</c:v>
          </c:tx>
          <c:xVal>
            <c:numRef>
              <c:f>Лист1!$S$3:$S$12</c:f>
              <c:numCache>
                <c:formatCode>0.00</c:formatCode>
                <c:ptCount val="10"/>
                <c:pt idx="0">
                  <c:v>12.132600710482482</c:v>
                </c:pt>
                <c:pt idx="1">
                  <c:v>13.386560424545209</c:v>
                </c:pt>
                <c:pt idx="2">
                  <c:v>14.859340496805368</c:v>
                </c:pt>
                <c:pt idx="3">
                  <c:v>16</c:v>
                </c:pt>
                <c:pt idx="4">
                  <c:v>17.527121840165318</c:v>
                </c:pt>
                <c:pt idx="5">
                  <c:v>18.590320061795602</c:v>
                </c:pt>
                <c:pt idx="6">
                  <c:v>19.514097468240749</c:v>
                </c:pt>
                <c:pt idx="7">
                  <c:v>20.079840636817814</c:v>
                </c:pt>
                <c:pt idx="8">
                  <c:v>20.317480158720471</c:v>
                </c:pt>
                <c:pt idx="9">
                  <c:v>20.474374227311564</c:v>
                </c:pt>
              </c:numCache>
            </c:numRef>
          </c:xVal>
          <c:yVal>
            <c:numRef>
              <c:f>Лист1!$P$3:$P$12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A5-4708-ABD3-47999B6B4922}"/>
            </c:ext>
          </c:extLst>
        </c:ser>
        <c:ser>
          <c:idx val="3"/>
          <c:order val="3"/>
          <c:tx>
            <c:v>0,5</c:v>
          </c:tx>
          <c:xVal>
            <c:numRef>
              <c:f>Лист1!$Z$3:$Z$13</c:f>
              <c:numCache>
                <c:formatCode>0.00</c:formatCode>
                <c:ptCount val="11"/>
                <c:pt idx="0">
                  <c:v>12.132600710482482</c:v>
                </c:pt>
                <c:pt idx="1">
                  <c:v>13.145341380123988</c:v>
                </c:pt>
                <c:pt idx="2">
                  <c:v>14.532721699667961</c:v>
                </c:pt>
                <c:pt idx="3">
                  <c:v>15.388307249337076</c:v>
                </c:pt>
                <c:pt idx="4">
                  <c:v>16.685322891691371</c:v>
                </c:pt>
                <c:pt idx="5">
                  <c:v>17.888543819998318</c:v>
                </c:pt>
                <c:pt idx="6">
                  <c:v>19.099738218101315</c:v>
                </c:pt>
                <c:pt idx="7">
                  <c:v>19.839354828219591</c:v>
                </c:pt>
                <c:pt idx="8">
                  <c:v>20.159365069366643</c:v>
                </c:pt>
                <c:pt idx="9">
                  <c:v>20.552372125864206</c:v>
                </c:pt>
                <c:pt idx="10">
                  <c:v>20.630075133164205</c:v>
                </c:pt>
              </c:numCache>
            </c:numRef>
          </c:xVal>
          <c:yVal>
            <c:numRef>
              <c:f>Лист1!$W$3:$W$13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A5-4708-ABD3-47999B6B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38528"/>
        <c:axId val="213093760"/>
      </c:scatterChart>
      <c:valAx>
        <c:axId val="120038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V,</a:t>
                </a:r>
                <a:r>
                  <a:rPr lang="en-US" baseline="0"/>
                  <a:t> </a:t>
                </a:r>
                <a:r>
                  <a:rPr lang="ru-RU" baseline="0"/>
                  <a:t>м/с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 w="med" len="lg"/>
          </a:ln>
        </c:spPr>
        <c:crossAx val="213093760"/>
        <c:crosses val="autoZero"/>
        <c:crossBetween val="midCat"/>
      </c:valAx>
      <c:valAx>
        <c:axId val="21309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мм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 w="med" len="lg"/>
          </a:ln>
        </c:spPr>
        <c:crossAx val="120038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380128496840248E-2"/>
          <c:y val="5.1400554097404488E-2"/>
          <c:w val="0.85634024855504665"/>
          <c:h val="0.85576771653543304"/>
        </c:manualLayout>
      </c:layout>
      <c:scatterChart>
        <c:scatterStyle val="smoothMarker"/>
        <c:varyColors val="0"/>
        <c:ser>
          <c:idx val="0"/>
          <c:order val="0"/>
          <c:tx>
            <c:v>0.1</c:v>
          </c:tx>
          <c:xVal>
            <c:numRef>
              <c:f>Лист1!$G$57:$G$65</c:f>
              <c:numCache>
                <c:formatCode>General</c:formatCode>
                <c:ptCount val="9"/>
                <c:pt idx="0">
                  <c:v>0</c:v>
                </c:pt>
                <c:pt idx="1">
                  <c:v>0.65059737787684435</c:v>
                </c:pt>
                <c:pt idx="2">
                  <c:v>0.67806072012603047</c:v>
                </c:pt>
                <c:pt idx="3">
                  <c:v>0.76884858825207658</c:v>
                </c:pt>
                <c:pt idx="4">
                  <c:v>0.81043757156051277</c:v>
                </c:pt>
                <c:pt idx="5">
                  <c:v>0.90408096016804063</c:v>
                </c:pt>
                <c:pt idx="6">
                  <c:v>0.94357891386654957</c:v>
                </c:pt>
                <c:pt idx="7">
                  <c:v>0.95892266651469971</c:v>
                </c:pt>
                <c:pt idx="8">
                  <c:v>1</c:v>
                </c:pt>
              </c:numCache>
            </c:numRef>
          </c:xVal>
          <c:yVal>
            <c:numRef>
              <c:f>Лист1!$B$57:$B$65</c:f>
              <c:numCache>
                <c:formatCode>General</c:formatCode>
                <c:ptCount val="9"/>
                <c:pt idx="0">
                  <c:v>0</c:v>
                </c:pt>
                <c:pt idx="1">
                  <c:v>4.5454545454545456E-2</c:v>
                </c:pt>
                <c:pt idx="2">
                  <c:v>9.0909090909090912E-2</c:v>
                </c:pt>
                <c:pt idx="3">
                  <c:v>0.18181818181818182</c:v>
                </c:pt>
                <c:pt idx="4">
                  <c:v>0.27272727272727271</c:v>
                </c:pt>
                <c:pt idx="5">
                  <c:v>0.45454545454545453</c:v>
                </c:pt>
                <c:pt idx="6">
                  <c:v>0.63636363636363635</c:v>
                </c:pt>
                <c:pt idx="7">
                  <c:v>0.81818181818181823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B3-4E39-B893-B1C6919C3168}"/>
            </c:ext>
          </c:extLst>
        </c:ser>
        <c:ser>
          <c:idx val="1"/>
          <c:order val="1"/>
          <c:tx>
            <c:v>0.2</c:v>
          </c:tx>
          <c:xVal>
            <c:numRef>
              <c:f>Лист1!$N$57:$N$66</c:f>
              <c:numCache>
                <c:formatCode>General</c:formatCode>
                <c:ptCount val="10"/>
                <c:pt idx="0">
                  <c:v>0</c:v>
                </c:pt>
                <c:pt idx="1">
                  <c:v>0.60504748580101686</c:v>
                </c:pt>
                <c:pt idx="2">
                  <c:v>0.66597521010502247</c:v>
                </c:pt>
                <c:pt idx="3">
                  <c:v>0.73626329719882122</c:v>
                </c:pt>
                <c:pt idx="4">
                  <c:v>0.78709857273557349</c:v>
                </c:pt>
                <c:pt idx="5">
                  <c:v>0.86385474170516618</c:v>
                </c:pt>
                <c:pt idx="6">
                  <c:v>0.91144148604060926</c:v>
                </c:pt>
                <c:pt idx="7">
                  <c:v>0.93055135216789819</c:v>
                </c:pt>
                <c:pt idx="8">
                  <c:v>0.94927659592296565</c:v>
                </c:pt>
                <c:pt idx="9">
                  <c:v>1</c:v>
                </c:pt>
              </c:numCache>
            </c:numRef>
          </c:xVal>
          <c:yVal>
            <c:numRef>
              <c:f>Лист1!$I$57:$I$66</c:f>
              <c:numCache>
                <c:formatCode>General</c:formatCode>
                <c:ptCount val="10"/>
                <c:pt idx="0">
                  <c:v>0</c:v>
                </c:pt>
                <c:pt idx="1">
                  <c:v>3.8461538461538464E-2</c:v>
                </c:pt>
                <c:pt idx="2">
                  <c:v>7.6923076923076927E-2</c:v>
                </c:pt>
                <c:pt idx="3">
                  <c:v>0.15384615384615385</c:v>
                </c:pt>
                <c:pt idx="4">
                  <c:v>0.23076923076923078</c:v>
                </c:pt>
                <c:pt idx="5">
                  <c:v>0.38461538461538464</c:v>
                </c:pt>
                <c:pt idx="6">
                  <c:v>0.53846153846153844</c:v>
                </c:pt>
                <c:pt idx="7">
                  <c:v>0.69230769230769229</c:v>
                </c:pt>
                <c:pt idx="8">
                  <c:v>0.84615384615384615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B3-4E39-B893-B1C6919C3168}"/>
            </c:ext>
          </c:extLst>
        </c:ser>
        <c:ser>
          <c:idx val="2"/>
          <c:order val="2"/>
          <c:tx>
            <c:v>0.35</c:v>
          </c:tx>
          <c:xVal>
            <c:numRef>
              <c:f>Лист1!$U$57:$U$67</c:f>
              <c:numCache>
                <c:formatCode>General</c:formatCode>
                <c:ptCount val="11"/>
                <c:pt idx="0">
                  <c:v>0</c:v>
                </c:pt>
                <c:pt idx="1">
                  <c:v>0.56325908590912177</c:v>
                </c:pt>
                <c:pt idx="2">
                  <c:v>0.62147448581918341</c:v>
                </c:pt>
                <c:pt idx="3">
                  <c:v>0.6898486767319113</c:v>
                </c:pt>
                <c:pt idx="4">
                  <c:v>0.7428040854224699</c:v>
                </c:pt>
                <c:pt idx="5">
                  <c:v>0.81370110678576224</c:v>
                </c:pt>
                <c:pt idx="6">
                  <c:v>0.86306035570081718</c:v>
                </c:pt>
                <c:pt idx="7">
                  <c:v>0.90594695767134403</c:v>
                </c:pt>
                <c:pt idx="8">
                  <c:v>0.932211728728775</c:v>
                </c:pt>
                <c:pt idx="9">
                  <c:v>0.94324420421172106</c:v>
                </c:pt>
                <c:pt idx="10">
                  <c:v>1</c:v>
                </c:pt>
              </c:numCache>
            </c:numRef>
          </c:xVal>
          <c:yVal>
            <c:numRef>
              <c:f>Лист1!$P$57:$P$67</c:f>
              <c:numCache>
                <c:formatCode>General</c:formatCode>
                <c:ptCount val="11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0.13333333333333333</c:v>
                </c:pt>
                <c:pt idx="4">
                  <c:v>0.2</c:v>
                </c:pt>
                <c:pt idx="5">
                  <c:v>0.33333333333333331</c:v>
                </c:pt>
                <c:pt idx="6">
                  <c:v>0.46666666666666667</c:v>
                </c:pt>
                <c:pt idx="7">
                  <c:v>0.6</c:v>
                </c:pt>
                <c:pt idx="8">
                  <c:v>0.73333333333333328</c:v>
                </c:pt>
                <c:pt idx="9">
                  <c:v>0.8666666666666667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B3-4E39-B893-B1C6919C3168}"/>
            </c:ext>
          </c:extLst>
        </c:ser>
        <c:ser>
          <c:idx val="3"/>
          <c:order val="3"/>
          <c:tx>
            <c:v>0.5</c:v>
          </c:tx>
          <c:xVal>
            <c:numRef>
              <c:f>Лист1!$AB$57:$AB$68</c:f>
              <c:numCache>
                <c:formatCode>General</c:formatCode>
                <c:ptCount val="12"/>
                <c:pt idx="0">
                  <c:v>0</c:v>
                </c:pt>
                <c:pt idx="1">
                  <c:v>0.55936379485857446</c:v>
                </c:pt>
                <c:pt idx="2">
                  <c:v>0.60605538866408426</c:v>
                </c:pt>
                <c:pt idx="3">
                  <c:v>0.67001944212392628</c:v>
                </c:pt>
                <c:pt idx="4">
                  <c:v>0.70946552555726494</c:v>
                </c:pt>
                <c:pt idx="5">
                  <c:v>0.76926338827530516</c:v>
                </c:pt>
                <c:pt idx="6">
                  <c:v>0.82473692116174813</c:v>
                </c:pt>
                <c:pt idx="7">
                  <c:v>0.88057806445833631</c:v>
                </c:pt>
                <c:pt idx="8">
                  <c:v>0.91467749323280723</c:v>
                </c:pt>
                <c:pt idx="9">
                  <c:v>0.92943130794682538</c:v>
                </c:pt>
                <c:pt idx="10">
                  <c:v>0.9475505821053114</c:v>
                </c:pt>
                <c:pt idx="11">
                  <c:v>1</c:v>
                </c:pt>
              </c:numCache>
            </c:numRef>
          </c:xVal>
          <c:yVal>
            <c:numRef>
              <c:f>Лист1!$W$57:$W$68</c:f>
              <c:numCache>
                <c:formatCode>General</c:formatCode>
                <c:ptCount val="12"/>
                <c:pt idx="0">
                  <c:v>0</c:v>
                </c:pt>
                <c:pt idx="1">
                  <c:v>2.9411764705882353E-2</c:v>
                </c:pt>
                <c:pt idx="2">
                  <c:v>5.8823529411764705E-2</c:v>
                </c:pt>
                <c:pt idx="3">
                  <c:v>0.11764705882352941</c:v>
                </c:pt>
                <c:pt idx="4">
                  <c:v>0.17647058823529413</c:v>
                </c:pt>
                <c:pt idx="5">
                  <c:v>0.29411764705882354</c:v>
                </c:pt>
                <c:pt idx="6">
                  <c:v>0.41176470588235292</c:v>
                </c:pt>
                <c:pt idx="7">
                  <c:v>0.52941176470588236</c:v>
                </c:pt>
                <c:pt idx="8">
                  <c:v>0.6470588235294118</c:v>
                </c:pt>
                <c:pt idx="9">
                  <c:v>0.76470588235294112</c:v>
                </c:pt>
                <c:pt idx="10">
                  <c:v>0.88235294117647056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B3-4E39-B893-B1C6919C3168}"/>
            </c:ext>
          </c:extLst>
        </c:ser>
        <c:ser>
          <c:idx val="4"/>
          <c:order val="4"/>
          <c:tx>
            <c:v>V/Vтур</c:v>
          </c:tx>
          <c:xVal>
            <c:numRef>
              <c:f>Лист1!$AB$57:$AB$68</c:f>
              <c:numCache>
                <c:formatCode>General</c:formatCode>
                <c:ptCount val="12"/>
                <c:pt idx="0">
                  <c:v>0</c:v>
                </c:pt>
                <c:pt idx="1">
                  <c:v>0.55936379485857446</c:v>
                </c:pt>
                <c:pt idx="2">
                  <c:v>0.60605538866408426</c:v>
                </c:pt>
                <c:pt idx="3">
                  <c:v>0.67001944212392628</c:v>
                </c:pt>
                <c:pt idx="4">
                  <c:v>0.70946552555726494</c:v>
                </c:pt>
                <c:pt idx="5">
                  <c:v>0.76926338827530516</c:v>
                </c:pt>
                <c:pt idx="6">
                  <c:v>0.82473692116174813</c:v>
                </c:pt>
                <c:pt idx="7">
                  <c:v>0.88057806445833631</c:v>
                </c:pt>
                <c:pt idx="8">
                  <c:v>0.91467749323280723</c:v>
                </c:pt>
                <c:pt idx="9">
                  <c:v>0.92943130794682538</c:v>
                </c:pt>
                <c:pt idx="10">
                  <c:v>0.9475505821053114</c:v>
                </c:pt>
                <c:pt idx="11">
                  <c:v>1</c:v>
                </c:pt>
              </c:numCache>
            </c:numRef>
          </c:xVal>
          <c:yVal>
            <c:numRef>
              <c:f>Лист1!$W$57:$W$68</c:f>
              <c:numCache>
                <c:formatCode>General</c:formatCode>
                <c:ptCount val="12"/>
                <c:pt idx="0">
                  <c:v>0</c:v>
                </c:pt>
                <c:pt idx="1">
                  <c:v>2.9411764705882353E-2</c:v>
                </c:pt>
                <c:pt idx="2">
                  <c:v>5.8823529411764705E-2</c:v>
                </c:pt>
                <c:pt idx="3">
                  <c:v>0.11764705882352941</c:v>
                </c:pt>
                <c:pt idx="4">
                  <c:v>0.17647058823529413</c:v>
                </c:pt>
                <c:pt idx="5">
                  <c:v>0.29411764705882354</c:v>
                </c:pt>
                <c:pt idx="6">
                  <c:v>0.41176470588235292</c:v>
                </c:pt>
                <c:pt idx="7">
                  <c:v>0.52941176470588236</c:v>
                </c:pt>
                <c:pt idx="8">
                  <c:v>0.6470588235294118</c:v>
                </c:pt>
                <c:pt idx="9">
                  <c:v>0.76470588235294112</c:v>
                </c:pt>
                <c:pt idx="10">
                  <c:v>0.88235294117647056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B3-4E39-B893-B1C6919C3168}"/>
            </c:ext>
          </c:extLst>
        </c:ser>
        <c:ser>
          <c:idx val="5"/>
          <c:order val="5"/>
          <c:tx>
            <c:v>V/Vлам</c:v>
          </c:tx>
          <c:xVal>
            <c:numRef>
              <c:f>Лист1!$AC$71:$AC$75</c:f>
              <c:numCache>
                <c:formatCode>General</c:formatCode>
                <c:ptCount val="5"/>
                <c:pt idx="0">
                  <c:v>0</c:v>
                </c:pt>
                <c:pt idx="1">
                  <c:v>0.16374307184652584</c:v>
                </c:pt>
                <c:pt idx="2">
                  <c:v>0.32748614369305168</c:v>
                </c:pt>
                <c:pt idx="3">
                  <c:v>0.65497228738610336</c:v>
                </c:pt>
                <c:pt idx="4">
                  <c:v>1</c:v>
                </c:pt>
              </c:numCache>
            </c:numRef>
          </c:xVal>
          <c:yVal>
            <c:numRef>
              <c:f>Лист1!$AB$71:$AB$75</c:f>
              <c:numCache>
                <c:formatCode>General</c:formatCode>
                <c:ptCount val="5"/>
                <c:pt idx="0">
                  <c:v>0</c:v>
                </c:pt>
                <c:pt idx="1">
                  <c:v>0.13200000000000001</c:v>
                </c:pt>
                <c:pt idx="2">
                  <c:v>0.27500000000000002</c:v>
                </c:pt>
                <c:pt idx="3">
                  <c:v>0.57799999999999996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B3-4E39-B893-B1C6919C3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19488"/>
        <c:axId val="117516160"/>
      </c:scatterChart>
      <c:valAx>
        <c:axId val="1175194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 w="med" len="lg"/>
          </a:ln>
        </c:spPr>
        <c:crossAx val="117516160"/>
        <c:crosses val="autoZero"/>
        <c:crossBetween val="midCat"/>
      </c:valAx>
      <c:valAx>
        <c:axId val="11751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 w="med" len="lg"/>
          </a:ln>
        </c:spPr>
        <c:crossAx val="117519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5695910980225"/>
          <c:y val="4.455685674478542E-2"/>
          <c:w val="0.72236711677382237"/>
          <c:h val="0.85490534014253572"/>
        </c:manualLayout>
      </c:layout>
      <c:scatterChart>
        <c:scatterStyle val="smoothMarker"/>
        <c:varyColors val="0"/>
        <c:ser>
          <c:idx val="0"/>
          <c:order val="0"/>
          <c:tx>
            <c:v>δ</c:v>
          </c:tx>
          <c:xVal>
            <c:numRef>
              <c:f>Лист1!$A$19:$A$23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0.5</c:v>
                </c:pt>
              </c:numCache>
            </c:numRef>
          </c:xVal>
          <c:yVal>
            <c:numRef>
              <c:f>Лист1!$B$19:$B$23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7-4585-926B-67AAF974C3BC}"/>
            </c:ext>
          </c:extLst>
        </c:ser>
        <c:ser>
          <c:idx val="1"/>
          <c:order val="1"/>
          <c:tx>
            <c:v>δл</c:v>
          </c:tx>
          <c:xVal>
            <c:numRef>
              <c:f>Лист1!$A$19:$A$23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0.5</c:v>
                </c:pt>
              </c:numCache>
            </c:numRef>
          </c:xVal>
          <c:yVal>
            <c:numRef>
              <c:f>Лист1!$E$19:$E$23</c:f>
              <c:numCache>
                <c:formatCode>General</c:formatCode>
                <c:ptCount val="5"/>
                <c:pt idx="0">
                  <c:v>0</c:v>
                </c:pt>
                <c:pt idx="1">
                  <c:v>1.3912186359193484</c:v>
                </c:pt>
                <c:pt idx="2">
                  <c:v>1.947902858089811</c:v>
                </c:pt>
                <c:pt idx="3">
                  <c:v>2.5704785546664262</c:v>
                </c:pt>
                <c:pt idx="4">
                  <c:v>3.0535643087766378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47-4585-926B-67AAF974C3BC}"/>
            </c:ext>
          </c:extLst>
        </c:ser>
        <c:ser>
          <c:idx val="2"/>
          <c:order val="2"/>
          <c:tx>
            <c:v>δт</c:v>
          </c:tx>
          <c:xVal>
            <c:numRef>
              <c:f>Лист1!$A$19:$A$23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0.5</c:v>
                </c:pt>
              </c:numCache>
            </c:numRef>
          </c:xVal>
          <c:yVal>
            <c:numRef>
              <c:f>Лист1!$F$19:$F$23</c:f>
              <c:numCache>
                <c:formatCode>General</c:formatCode>
                <c:ptCount val="5"/>
                <c:pt idx="0">
                  <c:v>0</c:v>
                </c:pt>
                <c:pt idx="1">
                  <c:v>3.6220353657735256</c:v>
                </c:pt>
                <c:pt idx="2">
                  <c:v>6.2811540823826535</c:v>
                </c:pt>
                <c:pt idx="3">
                  <c:v>9.8184052272721036</c:v>
                </c:pt>
                <c:pt idx="4">
                  <c:v>13.028648360475776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47-4585-926B-67AAF974C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90688"/>
        <c:axId val="116288512"/>
      </c:scatterChart>
      <c:valAx>
        <c:axId val="1162906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 w="med" len="lg"/>
          </a:ln>
        </c:spPr>
        <c:crossAx val="116288512"/>
        <c:crosses val="autoZero"/>
        <c:crossBetween val="midCat"/>
      </c:valAx>
      <c:valAx>
        <c:axId val="11628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 w="med" len="lg"/>
          </a:ln>
        </c:spPr>
        <c:crossAx val="116290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7.png"/><Relationship Id="rId7" Type="http://schemas.openxmlformats.org/officeDocument/2006/relationships/chart" Target="../charts/chart3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0</xdr:rowOff>
    </xdr:from>
    <xdr:to>
      <xdr:col>6</xdr:col>
      <xdr:colOff>160020</xdr:colOff>
      <xdr:row>17</xdr:row>
      <xdr:rowOff>182880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074059" y="3269307"/>
          <a:ext cx="160020" cy="182880"/>
        </a:xfrm>
        <a:prstGeom prst="rect">
          <a:avLst/>
        </a:prstGeom>
        <a:noFill/>
      </xdr:spPr>
    </xdr:pic>
    <xdr:clientData/>
  </xdr:twoCellAnchor>
  <xdr:twoCellAnchor>
    <xdr:from>
      <xdr:col>7</xdr:col>
      <xdr:colOff>0</xdr:colOff>
      <xdr:row>17</xdr:row>
      <xdr:rowOff>0</xdr:rowOff>
    </xdr:from>
    <xdr:to>
      <xdr:col>7</xdr:col>
      <xdr:colOff>160020</xdr:colOff>
      <xdr:row>17</xdr:row>
      <xdr:rowOff>182880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267200" y="3337560"/>
          <a:ext cx="160020" cy="182880"/>
        </a:xfrm>
        <a:prstGeom prst="rect">
          <a:avLst/>
        </a:prstGeom>
        <a:noFill/>
      </xdr:spPr>
    </xdr:pic>
    <xdr:clientData/>
  </xdr:twoCellAnchor>
  <xdr:twoCellAnchor>
    <xdr:from>
      <xdr:col>8</xdr:col>
      <xdr:colOff>0</xdr:colOff>
      <xdr:row>17</xdr:row>
      <xdr:rowOff>0</xdr:rowOff>
    </xdr:from>
    <xdr:to>
      <xdr:col>8</xdr:col>
      <xdr:colOff>121920</xdr:colOff>
      <xdr:row>17</xdr:row>
      <xdr:rowOff>182880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876800" y="3337560"/>
          <a:ext cx="121920" cy="182880"/>
        </a:xfrm>
        <a:prstGeom prst="rect">
          <a:avLst/>
        </a:prstGeom>
        <a:noFill/>
      </xdr:spPr>
    </xdr:pic>
    <xdr:clientData/>
  </xdr:twoCellAnchor>
  <xdr:twoCellAnchor>
    <xdr:from>
      <xdr:col>9</xdr:col>
      <xdr:colOff>0</xdr:colOff>
      <xdr:row>17</xdr:row>
      <xdr:rowOff>0</xdr:rowOff>
    </xdr:from>
    <xdr:to>
      <xdr:col>9</xdr:col>
      <xdr:colOff>114300</xdr:colOff>
      <xdr:row>17</xdr:row>
      <xdr:rowOff>182880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3337560"/>
          <a:ext cx="114300" cy="182880"/>
        </a:xfrm>
        <a:prstGeom prst="rect">
          <a:avLst/>
        </a:prstGeom>
        <a:noFill/>
      </xdr:spPr>
    </xdr:pic>
    <xdr:clientData/>
  </xdr:twoCellAnchor>
  <xdr:twoCellAnchor>
    <xdr:from>
      <xdr:col>9</xdr:col>
      <xdr:colOff>262748</xdr:colOff>
      <xdr:row>23</xdr:row>
      <xdr:rowOff>103543</xdr:rowOff>
    </xdr:from>
    <xdr:to>
      <xdr:col>16</xdr:col>
      <xdr:colOff>636441</xdr:colOff>
      <xdr:row>38</xdr:row>
      <xdr:rowOff>173467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415125</xdr:colOff>
      <xdr:row>13</xdr:row>
      <xdr:rowOff>125093</xdr:rowOff>
    </xdr:from>
    <xdr:to>
      <xdr:col>39</xdr:col>
      <xdr:colOff>35892</xdr:colOff>
      <xdr:row>33</xdr:row>
      <xdr:rowOff>183897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57150</xdr:colOff>
      <xdr:row>41</xdr:row>
      <xdr:rowOff>57150</xdr:rowOff>
    </xdr:from>
    <xdr:to>
      <xdr:col>37</xdr:col>
      <xdr:colOff>285750</xdr:colOff>
      <xdr:row>64</xdr:row>
      <xdr:rowOff>68579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663307</xdr:colOff>
      <xdr:row>21</xdr:row>
      <xdr:rowOff>55385</xdr:rowOff>
    </xdr:from>
    <xdr:to>
      <xdr:col>25</xdr:col>
      <xdr:colOff>74460</xdr:colOff>
      <xdr:row>38</xdr:row>
      <xdr:rowOff>166072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0.8451</cdr:x>
      <cdr:y>0.86402</cdr:y>
    </cdr:from>
    <cdr:to>
      <cdr:x>0.94911</cdr:x>
      <cdr:y>0.93958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67E9C644-6062-A7D8-8F7E-98EAA460912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63788" y="2734235"/>
          <a:ext cx="475529" cy="23911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0.01679</cdr:x>
      <cdr:y>0.40708</cdr:y>
    </cdr:from>
    <cdr:to>
      <cdr:x>0.05853</cdr:x>
      <cdr:y>0.55927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02FCD608-E53D-3AA4-6CD2-18EB4FD4E56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 rot="16200000">
          <a:off x="-53789" y="1425388"/>
          <a:ext cx="481626" cy="207282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160020</xdr:colOff>
      <xdr:row>0</xdr:row>
      <xdr:rowOff>182880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4623D44D-F702-FF42-932F-1A16D33DC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038600" y="3302000"/>
          <a:ext cx="160020" cy="182880"/>
        </a:xfrm>
        <a:prstGeom prst="rect">
          <a:avLst/>
        </a:prstGeom>
        <a:noFill/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160020</xdr:colOff>
      <xdr:row>0</xdr:row>
      <xdr:rowOff>182880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D0B8D944-9719-CA41-AA8F-CAEB851A2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711700" y="3302000"/>
          <a:ext cx="160020" cy="182880"/>
        </a:xfrm>
        <a:prstGeom prst="rect">
          <a:avLst/>
        </a:prstGeom>
        <a:noFill/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121920</xdr:colOff>
      <xdr:row>0</xdr:row>
      <xdr:rowOff>182880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96DB6A80-4A80-4942-9451-EF4ACCE9C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384800" y="3302000"/>
          <a:ext cx="121920" cy="182880"/>
        </a:xfrm>
        <a:prstGeom prst="rect">
          <a:avLst/>
        </a:prstGeom>
        <a:noFill/>
      </xdr:spPr>
    </xdr:pic>
    <xdr:clientData/>
  </xdr:twoCellAnchor>
  <xdr:twoCellAnchor>
    <xdr:from>
      <xdr:col>9</xdr:col>
      <xdr:colOff>0</xdr:colOff>
      <xdr:row>0</xdr:row>
      <xdr:rowOff>0</xdr:rowOff>
    </xdr:from>
    <xdr:to>
      <xdr:col>9</xdr:col>
      <xdr:colOff>114300</xdr:colOff>
      <xdr:row>0</xdr:row>
      <xdr:rowOff>182880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39EE93D0-550D-F94B-90AE-10EB60326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57900" y="3302000"/>
          <a:ext cx="114300" cy="18288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160020</xdr:colOff>
      <xdr:row>16</xdr:row>
      <xdr:rowOff>182880</xdr:rowOff>
    </xdr:to>
    <xdr:pic>
      <xdr:nvPicPr>
        <xdr:cNvPr id="14" name="Picture 4">
          <a:extLst>
            <a:ext uri="{FF2B5EF4-FFF2-40B4-BE49-F238E27FC236}">
              <a16:creationId xmlns:a16="http://schemas.microsoft.com/office/drawing/2014/main" id="{5722F23A-05E9-7A4A-8C4E-A5E07218F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020368" y="0"/>
          <a:ext cx="160020" cy="18288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160020</xdr:colOff>
      <xdr:row>17</xdr:row>
      <xdr:rowOff>182880</xdr:rowOff>
    </xdr:to>
    <xdr:pic>
      <xdr:nvPicPr>
        <xdr:cNvPr id="15" name="Picture 3">
          <a:extLst>
            <a:ext uri="{FF2B5EF4-FFF2-40B4-BE49-F238E27FC236}">
              <a16:creationId xmlns:a16="http://schemas.microsoft.com/office/drawing/2014/main" id="{FFA0B63B-913F-514E-ADE4-914BEDA6C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690429" y="0"/>
          <a:ext cx="160020" cy="18288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121920</xdr:colOff>
      <xdr:row>18</xdr:row>
      <xdr:rowOff>182880</xdr:rowOff>
    </xdr:to>
    <xdr:pic>
      <xdr:nvPicPr>
        <xdr:cNvPr id="16" name="Picture 2">
          <a:extLst>
            <a:ext uri="{FF2B5EF4-FFF2-40B4-BE49-F238E27FC236}">
              <a16:creationId xmlns:a16="http://schemas.microsoft.com/office/drawing/2014/main" id="{73CEB1AA-DD9C-BC41-9F4D-E515B6DD1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360491" y="0"/>
          <a:ext cx="121920" cy="18288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19</xdr:row>
      <xdr:rowOff>0</xdr:rowOff>
    </xdr:from>
    <xdr:to>
      <xdr:col>2</xdr:col>
      <xdr:colOff>114300</xdr:colOff>
      <xdr:row>19</xdr:row>
      <xdr:rowOff>182880</xdr:rowOff>
    </xdr:to>
    <xdr:pic>
      <xdr:nvPicPr>
        <xdr:cNvPr id="17" name="Picture 1">
          <a:extLst>
            <a:ext uri="{FF2B5EF4-FFF2-40B4-BE49-F238E27FC236}">
              <a16:creationId xmlns:a16="http://schemas.microsoft.com/office/drawing/2014/main" id="{13007AA9-190E-DE45-9FC0-3F04262A1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30552" y="0"/>
          <a:ext cx="114300" cy="182880"/>
        </a:xfrm>
        <a:prstGeom prst="rect">
          <a:avLst/>
        </a:prstGeom>
        <a:noFill/>
      </xdr:spPr>
    </xdr:pic>
    <xdr:clientData/>
  </xdr:twoCellAnchor>
  <xdr:twoCellAnchor>
    <xdr:from>
      <xdr:col>9</xdr:col>
      <xdr:colOff>0</xdr:colOff>
      <xdr:row>16</xdr:row>
      <xdr:rowOff>0</xdr:rowOff>
    </xdr:from>
    <xdr:to>
      <xdr:col>9</xdr:col>
      <xdr:colOff>160020</xdr:colOff>
      <xdr:row>16</xdr:row>
      <xdr:rowOff>182880</xdr:rowOff>
    </xdr:to>
    <xdr:pic>
      <xdr:nvPicPr>
        <xdr:cNvPr id="18" name="Picture 4">
          <a:extLst>
            <a:ext uri="{FF2B5EF4-FFF2-40B4-BE49-F238E27FC236}">
              <a16:creationId xmlns:a16="http://schemas.microsoft.com/office/drawing/2014/main" id="{A25246DD-474C-874A-81F1-67D46BECD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40123" y="3116564"/>
          <a:ext cx="160020" cy="182880"/>
        </a:xfrm>
        <a:prstGeom prst="rect">
          <a:avLst/>
        </a:prstGeom>
        <a:noFill/>
      </xdr:spPr>
    </xdr:pic>
    <xdr:clientData/>
  </xdr:twoCellAnchor>
  <xdr:twoCellAnchor>
    <xdr:from>
      <xdr:col>9</xdr:col>
      <xdr:colOff>0</xdr:colOff>
      <xdr:row>17</xdr:row>
      <xdr:rowOff>0</xdr:rowOff>
    </xdr:from>
    <xdr:to>
      <xdr:col>9</xdr:col>
      <xdr:colOff>160020</xdr:colOff>
      <xdr:row>17</xdr:row>
      <xdr:rowOff>182880</xdr:rowOff>
    </xdr:to>
    <xdr:pic>
      <xdr:nvPicPr>
        <xdr:cNvPr id="19" name="Picture 3">
          <a:extLst>
            <a:ext uri="{FF2B5EF4-FFF2-40B4-BE49-F238E27FC236}">
              <a16:creationId xmlns:a16="http://schemas.microsoft.com/office/drawing/2014/main" id="{BEAA4A52-EE7B-784D-844D-C0D7696D3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40123" y="3319141"/>
          <a:ext cx="160020" cy="182880"/>
        </a:xfrm>
        <a:prstGeom prst="rect">
          <a:avLst/>
        </a:prstGeom>
        <a:noFill/>
      </xdr:spPr>
    </xdr:pic>
    <xdr:clientData/>
  </xdr:twoCellAnchor>
  <xdr:twoCellAnchor>
    <xdr:from>
      <xdr:col>9</xdr:col>
      <xdr:colOff>0</xdr:colOff>
      <xdr:row>18</xdr:row>
      <xdr:rowOff>0</xdr:rowOff>
    </xdr:from>
    <xdr:to>
      <xdr:col>9</xdr:col>
      <xdr:colOff>121920</xdr:colOff>
      <xdr:row>18</xdr:row>
      <xdr:rowOff>182880</xdr:rowOff>
    </xdr:to>
    <xdr:pic>
      <xdr:nvPicPr>
        <xdr:cNvPr id="20" name="Picture 2">
          <a:extLst>
            <a:ext uri="{FF2B5EF4-FFF2-40B4-BE49-F238E27FC236}">
              <a16:creationId xmlns:a16="http://schemas.microsoft.com/office/drawing/2014/main" id="{19F4BD27-4E38-5941-8D4D-26C8ECB29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40123" y="3521718"/>
          <a:ext cx="121920" cy="182880"/>
        </a:xfrm>
        <a:prstGeom prst="rect">
          <a:avLst/>
        </a:prstGeom>
        <a:noFill/>
      </xdr:spPr>
    </xdr:pic>
    <xdr:clientData/>
  </xdr:twoCellAnchor>
  <xdr:twoCellAnchor>
    <xdr:from>
      <xdr:col>9</xdr:col>
      <xdr:colOff>0</xdr:colOff>
      <xdr:row>19</xdr:row>
      <xdr:rowOff>0</xdr:rowOff>
    </xdr:from>
    <xdr:to>
      <xdr:col>9</xdr:col>
      <xdr:colOff>114300</xdr:colOff>
      <xdr:row>19</xdr:row>
      <xdr:rowOff>182880</xdr:rowOff>
    </xdr:to>
    <xdr:pic>
      <xdr:nvPicPr>
        <xdr:cNvPr id="21" name="Picture 1">
          <a:extLst>
            <a:ext uri="{FF2B5EF4-FFF2-40B4-BE49-F238E27FC236}">
              <a16:creationId xmlns:a16="http://schemas.microsoft.com/office/drawing/2014/main" id="{356BD20A-CDD8-0444-87D5-01559491F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40123" y="3724294"/>
          <a:ext cx="114300" cy="182880"/>
        </a:xfrm>
        <a:prstGeom prst="rect">
          <a:avLst/>
        </a:prstGeom>
        <a:noFill/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1"/>
  <sheetViews>
    <sheetView tabSelected="1" zoomScale="92" zoomScaleNormal="73" workbookViewId="0">
      <selection activeCell="AG38" sqref="AG38"/>
    </sheetView>
  </sheetViews>
  <sheetFormatPr baseColWidth="10" defaultColWidth="8.83203125" defaultRowHeight="15" x14ac:dyDescent="0.2"/>
  <cols>
    <col min="5" max="5" width="8.83203125" customWidth="1"/>
  </cols>
  <sheetData>
    <row r="1" spans="1:29" ht="16" thickBot="1" x14ac:dyDescent="0.25">
      <c r="A1" s="32" t="s">
        <v>3</v>
      </c>
      <c r="B1" s="33"/>
      <c r="C1" s="33"/>
      <c r="D1" s="33"/>
      <c r="E1" s="33"/>
      <c r="F1" s="33"/>
      <c r="G1" s="34"/>
      <c r="H1" s="32" t="s">
        <v>4</v>
      </c>
      <c r="I1" s="33"/>
      <c r="J1" s="33"/>
      <c r="K1" s="33"/>
      <c r="L1" s="33"/>
      <c r="M1" s="33"/>
      <c r="N1" s="34"/>
      <c r="O1" s="32" t="s">
        <v>5</v>
      </c>
      <c r="P1" s="33"/>
      <c r="Q1" s="33"/>
      <c r="R1" s="33"/>
      <c r="S1" s="33"/>
      <c r="T1" s="33"/>
      <c r="U1" s="34"/>
      <c r="V1" s="32" t="s">
        <v>6</v>
      </c>
      <c r="W1" s="33"/>
      <c r="X1" s="33"/>
      <c r="Y1" s="33"/>
      <c r="Z1" s="33"/>
      <c r="AA1" s="33"/>
      <c r="AB1" s="34"/>
      <c r="AC1" s="1" t="s">
        <v>7</v>
      </c>
    </row>
    <row r="2" spans="1:29" ht="16" thickBot="1" x14ac:dyDescent="0.25">
      <c r="A2" s="3" t="s">
        <v>0</v>
      </c>
      <c r="B2" s="5" t="s">
        <v>1</v>
      </c>
      <c r="C2" s="4" t="s">
        <v>9</v>
      </c>
      <c r="D2" s="25" t="s">
        <v>2</v>
      </c>
      <c r="E2" s="25" t="s">
        <v>10</v>
      </c>
      <c r="F2" s="25" t="s">
        <v>11</v>
      </c>
      <c r="G2" s="5" t="s">
        <v>12</v>
      </c>
      <c r="H2" s="3" t="s">
        <v>0</v>
      </c>
      <c r="I2" s="5" t="s">
        <v>1</v>
      </c>
      <c r="J2" s="4" t="s">
        <v>9</v>
      </c>
      <c r="K2" s="25" t="s">
        <v>2</v>
      </c>
      <c r="L2" s="25" t="s">
        <v>10</v>
      </c>
      <c r="M2" s="25" t="s">
        <v>11</v>
      </c>
      <c r="N2" s="5" t="s">
        <v>12</v>
      </c>
      <c r="O2" s="3" t="s">
        <v>0</v>
      </c>
      <c r="P2" s="5" t="s">
        <v>1</v>
      </c>
      <c r="Q2" s="4" t="s">
        <v>9</v>
      </c>
      <c r="R2" s="25" t="s">
        <v>2</v>
      </c>
      <c r="S2" s="25" t="s">
        <v>10</v>
      </c>
      <c r="T2" s="25" t="s">
        <v>11</v>
      </c>
      <c r="U2" s="5" t="s">
        <v>12</v>
      </c>
      <c r="V2" s="3" t="s">
        <v>0</v>
      </c>
      <c r="W2" s="5" t="s">
        <v>1</v>
      </c>
      <c r="X2" s="4" t="s">
        <v>9</v>
      </c>
      <c r="Y2" s="25" t="s">
        <v>2</v>
      </c>
      <c r="Z2" s="25" t="s">
        <v>10</v>
      </c>
      <c r="AA2" s="25" t="s">
        <v>11</v>
      </c>
      <c r="AB2" s="5" t="s">
        <v>12</v>
      </c>
    </row>
    <row r="3" spans="1:29" x14ac:dyDescent="0.2">
      <c r="A3" s="23">
        <v>1</v>
      </c>
      <c r="B3" s="24">
        <v>0.5</v>
      </c>
      <c r="C3" s="6">
        <v>58</v>
      </c>
      <c r="D3" s="8">
        <v>13.63</v>
      </c>
      <c r="E3" s="26">
        <f>4*SQRT($B$17*C3)</f>
        <v>13.623509092741122</v>
      </c>
      <c r="F3" s="8">
        <f>E3/0.99/$D$9</f>
        <v>0.68463285053224388</v>
      </c>
      <c r="G3" s="10">
        <f>1-F3</f>
        <v>0.31536714946775612</v>
      </c>
      <c r="H3" s="23">
        <v>1</v>
      </c>
      <c r="I3" s="24">
        <v>0.5</v>
      </c>
      <c r="J3" s="6">
        <v>52</v>
      </c>
      <c r="K3" s="8">
        <v>12.9</v>
      </c>
      <c r="L3" s="26">
        <f>4*SQRT($B$17*J3)</f>
        <v>12.89961239727768</v>
      </c>
      <c r="M3" s="8">
        <f>L3/0.99/$K$10</f>
        <v>0.64504512437632167</v>
      </c>
      <c r="N3" s="10">
        <f>1-M3</f>
        <v>0.35495487562367833</v>
      </c>
      <c r="O3" s="23">
        <v>1</v>
      </c>
      <c r="P3" s="24">
        <v>0.5</v>
      </c>
      <c r="Q3" s="6">
        <v>46</v>
      </c>
      <c r="R3" s="8">
        <v>12.14</v>
      </c>
      <c r="S3" s="26">
        <f>4*SQRT($B$17*Q3)</f>
        <v>12.132600710482482</v>
      </c>
      <c r="T3" s="8">
        <f>S3/0.99/$R$11</f>
        <v>0.60370208043401907</v>
      </c>
      <c r="U3" s="10">
        <f>1-T3</f>
        <v>0.39629791956598093</v>
      </c>
      <c r="V3" s="23">
        <v>1</v>
      </c>
      <c r="W3" s="24">
        <v>0.5</v>
      </c>
      <c r="X3" s="6">
        <v>46</v>
      </c>
      <c r="Y3" s="8">
        <v>12.14</v>
      </c>
      <c r="Z3" s="26">
        <f>4*SQRT($B$17*X3)</f>
        <v>12.132600710482482</v>
      </c>
      <c r="AA3" s="8">
        <f>Z3/0.99/$Y$12</f>
        <v>0.59635777288615999</v>
      </c>
      <c r="AB3" s="10">
        <f>1-AA3</f>
        <v>0.40364222711384001</v>
      </c>
    </row>
    <row r="4" spans="1:29" x14ac:dyDescent="0.2">
      <c r="A4" s="17">
        <v>2</v>
      </c>
      <c r="B4" s="21">
        <v>1</v>
      </c>
      <c r="C4" s="7">
        <v>63</v>
      </c>
      <c r="D4" s="9">
        <v>14.2</v>
      </c>
      <c r="E4" s="26">
        <f t="shared" ref="E4:E10" si="0">4*SQRT($B$17*C4)</f>
        <v>14.198591479439079</v>
      </c>
      <c r="F4" s="8">
        <f>E4/0.99/$D$9</f>
        <v>0.713532915193682</v>
      </c>
      <c r="G4" s="10">
        <f t="shared" ref="G4:G10" si="1">1-F4</f>
        <v>0.286467084806318</v>
      </c>
      <c r="H4" s="17">
        <v>2</v>
      </c>
      <c r="I4" s="21">
        <v>1</v>
      </c>
      <c r="J4" s="7">
        <v>63</v>
      </c>
      <c r="K4" s="9">
        <v>14.2</v>
      </c>
      <c r="L4" s="26">
        <f t="shared" ref="L4:L11" si="2">4*SQRT($B$17*J4)</f>
        <v>14.198591479439079</v>
      </c>
      <c r="M4" s="8">
        <f t="shared" ref="M4:M11" si="3">L4/0.99/$K$10</f>
        <v>0.7100005740293569</v>
      </c>
      <c r="N4" s="10">
        <f t="shared" ref="N4:N11" si="4">1-M4</f>
        <v>0.2899994259706431</v>
      </c>
      <c r="O4" s="17">
        <v>2</v>
      </c>
      <c r="P4" s="21">
        <v>1</v>
      </c>
      <c r="Q4" s="7">
        <v>56</v>
      </c>
      <c r="R4" s="9">
        <v>13.4</v>
      </c>
      <c r="S4" s="26">
        <f t="shared" ref="S4:S12" si="5">4*SQRT($B$17*Q4)</f>
        <v>13.386560424545209</v>
      </c>
      <c r="T4" s="8">
        <f>S4/0.99/$R$11</f>
        <v>0.66609744860154296</v>
      </c>
      <c r="U4" s="10">
        <f t="shared" ref="U4:U12" si="6">1-T4</f>
        <v>0.33390255139845704</v>
      </c>
      <c r="V4" s="17">
        <v>2</v>
      </c>
      <c r="W4" s="21">
        <v>1</v>
      </c>
      <c r="X4" s="7">
        <v>54</v>
      </c>
      <c r="Y4" s="9">
        <v>13.14</v>
      </c>
      <c r="Z4" s="26">
        <f t="shared" ref="Z4:Z13" si="7">4*SQRT($B$17*X4)</f>
        <v>13.145341380123988</v>
      </c>
      <c r="AA4" s="8">
        <f>Z4/0.99/$Y$12</f>
        <v>0.64613735309906795</v>
      </c>
      <c r="AB4" s="10">
        <f t="shared" ref="AB4:AB13" si="8">1-AA4</f>
        <v>0.35386264690093205</v>
      </c>
    </row>
    <row r="5" spans="1:29" x14ac:dyDescent="0.2">
      <c r="A5" s="17">
        <v>3</v>
      </c>
      <c r="B5" s="21">
        <v>2</v>
      </c>
      <c r="C5" s="7">
        <v>81</v>
      </c>
      <c r="D5" s="9">
        <v>16.100000000000001</v>
      </c>
      <c r="E5" s="26">
        <f t="shared" si="0"/>
        <v>16.099689437998485</v>
      </c>
      <c r="F5" s="8">
        <f t="shared" ref="F5:F10" si="9">E5/0.99/$D$9</f>
        <v>0.80907027679775279</v>
      </c>
      <c r="G5" s="10">
        <f t="shared" si="1"/>
        <v>0.19092972320224721</v>
      </c>
      <c r="H5" s="17">
        <v>3</v>
      </c>
      <c r="I5" s="21">
        <v>2</v>
      </c>
      <c r="J5" s="7">
        <v>77</v>
      </c>
      <c r="K5" s="9">
        <v>15.7</v>
      </c>
      <c r="L5" s="26">
        <f t="shared" si="2"/>
        <v>15.697133496278868</v>
      </c>
      <c r="M5" s="8">
        <f t="shared" si="3"/>
        <v>0.78493516833077648</v>
      </c>
      <c r="N5" s="10">
        <f t="shared" si="4"/>
        <v>0.21506483166922352</v>
      </c>
      <c r="O5" s="17">
        <v>3</v>
      </c>
      <c r="P5" s="21">
        <v>2</v>
      </c>
      <c r="Q5" s="7">
        <v>69</v>
      </c>
      <c r="R5" s="9">
        <v>14.9</v>
      </c>
      <c r="S5" s="26">
        <f t="shared" si="5"/>
        <v>14.859340496805368</v>
      </c>
      <c r="T5" s="8">
        <f t="shared" ref="T5:T12" si="10">S5/0.99/$R$11</f>
        <v>0.7393810268599974</v>
      </c>
      <c r="U5" s="10">
        <f t="shared" si="6"/>
        <v>0.2606189731400026</v>
      </c>
      <c r="V5" s="17">
        <v>3</v>
      </c>
      <c r="W5" s="21">
        <v>2</v>
      </c>
      <c r="X5" s="7">
        <v>66</v>
      </c>
      <c r="Y5" s="9">
        <v>14.53</v>
      </c>
      <c r="Z5" s="26">
        <f t="shared" si="7"/>
        <v>14.532721699667961</v>
      </c>
      <c r="AA5" s="8">
        <f t="shared" ref="AA5:AA13" si="11">Z5/0.99/$Y$12</f>
        <v>0.71433172108766307</v>
      </c>
      <c r="AB5" s="10">
        <f t="shared" si="8"/>
        <v>0.28566827891233693</v>
      </c>
    </row>
    <row r="6" spans="1:29" x14ac:dyDescent="0.2">
      <c r="A6" s="17">
        <v>4</v>
      </c>
      <c r="B6" s="21">
        <v>3</v>
      </c>
      <c r="C6" s="7">
        <v>90</v>
      </c>
      <c r="D6" s="9">
        <v>17</v>
      </c>
      <c r="E6" s="26">
        <f t="shared" si="0"/>
        <v>16.970562748477139</v>
      </c>
      <c r="F6" s="8">
        <f>E6/0.99/$D$9</f>
        <v>0.8528349539412603</v>
      </c>
      <c r="G6" s="10">
        <f t="shared" si="1"/>
        <v>0.1471650460587397</v>
      </c>
      <c r="H6" s="17">
        <v>4</v>
      </c>
      <c r="I6" s="21">
        <v>3</v>
      </c>
      <c r="J6" s="7">
        <v>88</v>
      </c>
      <c r="K6" s="9">
        <v>16.8</v>
      </c>
      <c r="L6" s="26">
        <f t="shared" si="2"/>
        <v>16.780941570722426</v>
      </c>
      <c r="M6" s="8">
        <f t="shared" si="3"/>
        <v>0.83913099163528493</v>
      </c>
      <c r="N6" s="10">
        <f t="shared" si="4"/>
        <v>0.16086900836471507</v>
      </c>
      <c r="O6" s="17">
        <v>4</v>
      </c>
      <c r="P6" s="21">
        <v>3</v>
      </c>
      <c r="Q6" s="7">
        <v>80</v>
      </c>
      <c r="R6" s="9">
        <v>16</v>
      </c>
      <c r="S6" s="26">
        <f t="shared" si="5"/>
        <v>16</v>
      </c>
      <c r="T6" s="8">
        <f t="shared" si="10"/>
        <v>0.79613872717320999</v>
      </c>
      <c r="U6" s="10">
        <f t="shared" si="6"/>
        <v>0.20386127282679001</v>
      </c>
      <c r="V6" s="17">
        <v>4</v>
      </c>
      <c r="W6" s="21">
        <v>3</v>
      </c>
      <c r="X6" s="7">
        <v>74</v>
      </c>
      <c r="Y6" s="9">
        <v>15.4</v>
      </c>
      <c r="Z6" s="26">
        <f t="shared" si="7"/>
        <v>15.388307249337076</v>
      </c>
      <c r="AA6" s="8">
        <f t="shared" si="11"/>
        <v>0.75638660322628115</v>
      </c>
      <c r="AB6" s="10">
        <f t="shared" si="8"/>
        <v>0.24361339677371885</v>
      </c>
    </row>
    <row r="7" spans="1:29" x14ac:dyDescent="0.2">
      <c r="A7" s="17">
        <v>5</v>
      </c>
      <c r="B7" s="21">
        <v>5</v>
      </c>
      <c r="C7" s="7">
        <v>112</v>
      </c>
      <c r="D7" s="9">
        <v>18.899999999999999</v>
      </c>
      <c r="E7" s="26">
        <f t="shared" si="0"/>
        <v>18.931455305918771</v>
      </c>
      <c r="F7" s="8">
        <f>E7/0.99/$D$9</f>
        <v>0.95137722025824267</v>
      </c>
      <c r="G7" s="10">
        <f t="shared" si="1"/>
        <v>4.8622779741757327E-2</v>
      </c>
      <c r="H7" s="17">
        <v>5</v>
      </c>
      <c r="I7" s="21">
        <v>5</v>
      </c>
      <c r="J7" s="7">
        <v>106</v>
      </c>
      <c r="K7" s="9">
        <v>18.399999999999999</v>
      </c>
      <c r="L7" s="26">
        <f t="shared" si="2"/>
        <v>18.417383093154143</v>
      </c>
      <c r="M7" s="8">
        <f t="shared" si="3"/>
        <v>0.92096125078278546</v>
      </c>
      <c r="N7" s="10">
        <f t="shared" si="4"/>
        <v>7.9038749217214543E-2</v>
      </c>
      <c r="O7" s="17">
        <v>5</v>
      </c>
      <c r="P7" s="21">
        <v>5</v>
      </c>
      <c r="Q7" s="7">
        <v>96</v>
      </c>
      <c r="R7" s="9">
        <v>17.5</v>
      </c>
      <c r="S7" s="26">
        <f t="shared" si="5"/>
        <v>17.527121840165318</v>
      </c>
      <c r="T7" s="8">
        <f>S7/0.99/$R$11</f>
        <v>0.8721262795524366</v>
      </c>
      <c r="U7" s="10">
        <f t="shared" si="6"/>
        <v>0.1278737204475634</v>
      </c>
      <c r="V7" s="17">
        <v>5</v>
      </c>
      <c r="W7" s="21">
        <v>5</v>
      </c>
      <c r="X7" s="7">
        <v>87</v>
      </c>
      <c r="Y7" s="9">
        <v>16.7</v>
      </c>
      <c r="Z7" s="26">
        <f t="shared" si="7"/>
        <v>16.685322891691371</v>
      </c>
      <c r="AA7" s="8">
        <f t="shared" si="11"/>
        <v>0.82013924607099564</v>
      </c>
      <c r="AB7" s="10">
        <f t="shared" si="8"/>
        <v>0.17986075392900436</v>
      </c>
    </row>
    <row r="8" spans="1:29" x14ac:dyDescent="0.2">
      <c r="A8" s="17">
        <v>6</v>
      </c>
      <c r="B8" s="21">
        <v>7</v>
      </c>
      <c r="C8" s="7">
        <v>122</v>
      </c>
      <c r="D8" s="9">
        <v>19.8</v>
      </c>
      <c r="E8" s="26">
        <f>4*SQRT($B$17*C8)</f>
        <v>19.75854245636555</v>
      </c>
      <c r="F8" s="8">
        <f>E8/0.99/$D$9</f>
        <v>0.99294147727853399</v>
      </c>
      <c r="G8" s="10">
        <f t="shared" si="1"/>
        <v>7.0585227214660096E-3</v>
      </c>
      <c r="H8" s="17">
        <v>6</v>
      </c>
      <c r="I8" s="21">
        <v>7</v>
      </c>
      <c r="J8" s="7">
        <v>118</v>
      </c>
      <c r="K8" s="9">
        <v>19.399999999999999</v>
      </c>
      <c r="L8" s="26">
        <f t="shared" si="2"/>
        <v>19.43193248238579</v>
      </c>
      <c r="M8" s="8">
        <f>L8/0.99/$K$10</f>
        <v>0.97169379349863949</v>
      </c>
      <c r="N8" s="10">
        <f>1-M8</f>
        <v>2.8306206501360509E-2</v>
      </c>
      <c r="O8" s="17">
        <v>6</v>
      </c>
      <c r="P8" s="21">
        <v>7</v>
      </c>
      <c r="Q8" s="7">
        <v>108</v>
      </c>
      <c r="R8" s="9">
        <v>18.600000000000001</v>
      </c>
      <c r="S8" s="26">
        <f t="shared" si="5"/>
        <v>18.590320061795602</v>
      </c>
      <c r="T8" s="8">
        <f t="shared" si="10"/>
        <v>0.92502960948378365</v>
      </c>
      <c r="U8" s="10">
        <f t="shared" si="6"/>
        <v>7.4970390516216345E-2</v>
      </c>
      <c r="V8" s="17">
        <v>6</v>
      </c>
      <c r="W8" s="21">
        <v>7</v>
      </c>
      <c r="X8" s="7">
        <v>100</v>
      </c>
      <c r="Y8" s="9">
        <v>17.899999999999999</v>
      </c>
      <c r="Z8" s="26">
        <f t="shared" si="7"/>
        <v>17.888543819998318</v>
      </c>
      <c r="AA8" s="8">
        <f t="shared" si="11"/>
        <v>0.87928156602513297</v>
      </c>
      <c r="AB8" s="10">
        <f t="shared" si="8"/>
        <v>0.12071843397486703</v>
      </c>
    </row>
    <row r="9" spans="1:29" x14ac:dyDescent="0.2">
      <c r="A9" s="17">
        <v>7</v>
      </c>
      <c r="B9" s="21">
        <v>9</v>
      </c>
      <c r="C9" s="7">
        <v>126</v>
      </c>
      <c r="D9" s="9">
        <v>20.100000000000001</v>
      </c>
      <c r="E9" s="26">
        <f t="shared" si="0"/>
        <v>20.079840636817814</v>
      </c>
      <c r="F9" s="8">
        <f t="shared" si="9"/>
        <v>1.0090879258665166</v>
      </c>
      <c r="G9" s="10">
        <f t="shared" si="1"/>
        <v>-9.0879258665166329E-3</v>
      </c>
      <c r="H9" s="17">
        <v>7</v>
      </c>
      <c r="I9" s="21">
        <v>9</v>
      </c>
      <c r="J9" s="7">
        <v>123</v>
      </c>
      <c r="K9" s="9">
        <v>19.8</v>
      </c>
      <c r="L9" s="26">
        <f t="shared" si="2"/>
        <v>19.839354828219591</v>
      </c>
      <c r="M9" s="8">
        <f t="shared" si="3"/>
        <v>0.99206694810579021</v>
      </c>
      <c r="N9" s="10">
        <f t="shared" si="4"/>
        <v>7.9330518942097861E-3</v>
      </c>
      <c r="O9" s="17">
        <v>7</v>
      </c>
      <c r="P9" s="21">
        <v>9</v>
      </c>
      <c r="Q9" s="7">
        <v>119</v>
      </c>
      <c r="R9" s="9">
        <v>19.399999999999999</v>
      </c>
      <c r="S9" s="26">
        <f t="shared" si="5"/>
        <v>19.514097468240749</v>
      </c>
      <c r="T9" s="8">
        <f t="shared" si="10"/>
        <v>0.97099554501869678</v>
      </c>
      <c r="U9" s="10">
        <f t="shared" si="6"/>
        <v>2.9004454981303218E-2</v>
      </c>
      <c r="V9" s="17">
        <v>7</v>
      </c>
      <c r="W9" s="21">
        <v>9</v>
      </c>
      <c r="X9" s="7">
        <v>114</v>
      </c>
      <c r="Y9" s="9">
        <v>19.100000000000001</v>
      </c>
      <c r="Z9" s="26">
        <f t="shared" si="7"/>
        <v>19.099738218101315</v>
      </c>
      <c r="AA9" s="8">
        <f t="shared" si="11"/>
        <v>0.93881580860189806</v>
      </c>
      <c r="AB9" s="10">
        <f t="shared" si="8"/>
        <v>6.1184191398101939E-2</v>
      </c>
    </row>
    <row r="10" spans="1:29" x14ac:dyDescent="0.2">
      <c r="A10" s="17">
        <v>8</v>
      </c>
      <c r="B10" s="21">
        <v>11</v>
      </c>
      <c r="C10" s="7">
        <v>127</v>
      </c>
      <c r="D10" s="9">
        <v>20.76</v>
      </c>
      <c r="E10" s="26">
        <f t="shared" si="0"/>
        <v>20.159365069366643</v>
      </c>
      <c r="F10" s="8">
        <f t="shared" si="9"/>
        <v>1.013084329331456</v>
      </c>
      <c r="G10" s="10">
        <f t="shared" si="1"/>
        <v>-1.3084329331455979E-2</v>
      </c>
      <c r="H10" s="17">
        <v>8</v>
      </c>
      <c r="I10" s="21">
        <v>11</v>
      </c>
      <c r="J10" s="7">
        <v>128</v>
      </c>
      <c r="K10" s="9">
        <v>20.2</v>
      </c>
      <c r="L10" s="26">
        <f t="shared" si="2"/>
        <v>20.238577025077628</v>
      </c>
      <c r="M10" s="8">
        <f>L10/0.99/$K$10</f>
        <v>1.0120300542593075</v>
      </c>
      <c r="N10" s="10">
        <f t="shared" si="4"/>
        <v>-1.2030054259307477E-2</v>
      </c>
      <c r="O10" s="17">
        <v>8</v>
      </c>
      <c r="P10" s="21">
        <v>11</v>
      </c>
      <c r="Q10" s="7">
        <v>126</v>
      </c>
      <c r="R10" s="9">
        <v>20.100000000000001</v>
      </c>
      <c r="S10" s="26">
        <f t="shared" si="5"/>
        <v>20.079840636817814</v>
      </c>
      <c r="T10" s="8">
        <f t="shared" si="10"/>
        <v>0.99914617290231444</v>
      </c>
      <c r="U10" s="10">
        <f t="shared" si="6"/>
        <v>8.5382709768555554E-4</v>
      </c>
      <c r="V10" s="17">
        <v>8</v>
      </c>
      <c r="W10" s="21">
        <v>11</v>
      </c>
      <c r="X10" s="7">
        <v>123</v>
      </c>
      <c r="Y10" s="9">
        <v>19.84</v>
      </c>
      <c r="Z10" s="26">
        <f t="shared" si="7"/>
        <v>19.839354828219591</v>
      </c>
      <c r="AA10" s="8">
        <f t="shared" si="11"/>
        <v>0.97517043074145793</v>
      </c>
      <c r="AB10" s="10">
        <f t="shared" si="8"/>
        <v>2.4829569258542072E-2</v>
      </c>
    </row>
    <row r="11" spans="1:29" x14ac:dyDescent="0.2">
      <c r="A11" s="17">
        <v>9</v>
      </c>
      <c r="B11" s="21">
        <v>13</v>
      </c>
      <c r="C11" s="7"/>
      <c r="D11" s="9"/>
      <c r="E11" s="9"/>
      <c r="F11" s="9"/>
      <c r="G11" s="11"/>
      <c r="H11" s="17">
        <v>9</v>
      </c>
      <c r="I11" s="21">
        <v>13</v>
      </c>
      <c r="J11" s="7">
        <v>129</v>
      </c>
      <c r="K11" s="9">
        <v>20.3</v>
      </c>
      <c r="L11" s="26">
        <f t="shared" si="2"/>
        <v>20.317480158720471</v>
      </c>
      <c r="M11" s="8">
        <f t="shared" si="3"/>
        <v>1.0159756054965732</v>
      </c>
      <c r="N11" s="10">
        <f t="shared" si="4"/>
        <v>-1.5975605496573175E-2</v>
      </c>
      <c r="O11" s="17">
        <v>9</v>
      </c>
      <c r="P11" s="21">
        <v>13</v>
      </c>
      <c r="Q11" s="7">
        <v>129</v>
      </c>
      <c r="R11" s="9">
        <v>20.3</v>
      </c>
      <c r="S11" s="26">
        <f t="shared" si="5"/>
        <v>20.317480158720471</v>
      </c>
      <c r="T11" s="8">
        <f t="shared" si="10"/>
        <v>1.0109707995581665</v>
      </c>
      <c r="U11" s="10">
        <f t="shared" si="6"/>
        <v>-1.0970799558166489E-2</v>
      </c>
      <c r="V11" s="17">
        <v>9</v>
      </c>
      <c r="W11" s="21">
        <v>13</v>
      </c>
      <c r="X11" s="7">
        <v>127</v>
      </c>
      <c r="Y11" s="9">
        <v>20.16</v>
      </c>
      <c r="Z11" s="26">
        <f t="shared" si="7"/>
        <v>20.159365069366643</v>
      </c>
      <c r="AA11" s="8">
        <f t="shared" si="11"/>
        <v>0.99090000095193509</v>
      </c>
      <c r="AB11" s="10">
        <f t="shared" si="8"/>
        <v>9.0999990480649107E-3</v>
      </c>
    </row>
    <row r="12" spans="1:29" x14ac:dyDescent="0.2">
      <c r="A12" s="17">
        <v>10</v>
      </c>
      <c r="B12" s="21">
        <v>15</v>
      </c>
      <c r="C12" s="7"/>
      <c r="D12" s="9"/>
      <c r="E12" s="9"/>
      <c r="F12" s="9"/>
      <c r="G12" s="11"/>
      <c r="H12" s="17">
        <v>10</v>
      </c>
      <c r="I12" s="21">
        <v>15</v>
      </c>
      <c r="J12" s="7"/>
      <c r="K12" s="9"/>
      <c r="L12" s="9"/>
      <c r="M12" s="16"/>
      <c r="N12" s="21"/>
      <c r="O12" s="17">
        <v>10</v>
      </c>
      <c r="P12" s="21">
        <v>15</v>
      </c>
      <c r="Q12" s="7">
        <v>131</v>
      </c>
      <c r="R12" s="9">
        <v>20.5</v>
      </c>
      <c r="S12" s="26">
        <f t="shared" si="5"/>
        <v>20.474374227311564</v>
      </c>
      <c r="T12" s="8">
        <f t="shared" si="10"/>
        <v>1.0187776398124877</v>
      </c>
      <c r="U12" s="10">
        <f t="shared" si="6"/>
        <v>-1.8777639812487701E-2</v>
      </c>
      <c r="V12" s="17">
        <v>10</v>
      </c>
      <c r="W12" s="21">
        <v>15</v>
      </c>
      <c r="X12" s="7">
        <v>132</v>
      </c>
      <c r="Y12" s="9">
        <v>20.55</v>
      </c>
      <c r="Z12" s="26">
        <f t="shared" si="7"/>
        <v>20.552372125864206</v>
      </c>
      <c r="AA12" s="8">
        <f t="shared" si="11"/>
        <v>1.0102176079954881</v>
      </c>
      <c r="AB12" s="10">
        <f t="shared" si="8"/>
        <v>-1.0217607995488098E-2</v>
      </c>
    </row>
    <row r="13" spans="1:29" x14ac:dyDescent="0.2">
      <c r="A13" s="17">
        <v>11</v>
      </c>
      <c r="B13" s="21">
        <v>17</v>
      </c>
      <c r="C13" s="7"/>
      <c r="D13" s="9"/>
      <c r="E13" s="9"/>
      <c r="F13" s="9"/>
      <c r="G13" s="11"/>
      <c r="H13" s="17">
        <v>11</v>
      </c>
      <c r="I13" s="21">
        <v>17</v>
      </c>
      <c r="J13" s="7"/>
      <c r="K13" s="9"/>
      <c r="L13" s="9"/>
      <c r="M13" s="16"/>
      <c r="N13" s="21"/>
      <c r="O13" s="17">
        <v>11</v>
      </c>
      <c r="P13" s="21">
        <v>17</v>
      </c>
      <c r="Q13" s="7"/>
      <c r="R13" s="9"/>
      <c r="S13" s="9"/>
      <c r="T13" s="9"/>
      <c r="U13" s="21"/>
      <c r="V13" s="17">
        <v>11</v>
      </c>
      <c r="W13" s="21">
        <v>17</v>
      </c>
      <c r="X13" s="7">
        <v>133</v>
      </c>
      <c r="Y13" s="9">
        <v>20.63</v>
      </c>
      <c r="Z13" s="26">
        <f t="shared" si="7"/>
        <v>20.630075133164205</v>
      </c>
      <c r="AA13" s="8">
        <f t="shared" si="11"/>
        <v>1.0140369698525009</v>
      </c>
      <c r="AB13" s="10">
        <f t="shared" si="8"/>
        <v>-1.4036969852500913E-2</v>
      </c>
    </row>
    <row r="14" spans="1:29" x14ac:dyDescent="0.2">
      <c r="A14" s="17">
        <v>12</v>
      </c>
      <c r="B14" s="21">
        <v>19</v>
      </c>
      <c r="C14" s="7"/>
      <c r="D14" s="9"/>
      <c r="E14" s="9"/>
      <c r="F14" s="9"/>
      <c r="G14" s="11"/>
      <c r="H14" s="17">
        <v>12</v>
      </c>
      <c r="I14" s="21">
        <v>19</v>
      </c>
      <c r="J14" s="7"/>
      <c r="K14" s="9"/>
      <c r="L14" s="9"/>
      <c r="M14" s="16"/>
      <c r="N14" s="21"/>
      <c r="O14" s="17">
        <v>12</v>
      </c>
      <c r="P14" s="21">
        <v>19</v>
      </c>
      <c r="Q14" s="7"/>
      <c r="R14" s="9"/>
      <c r="S14" s="9"/>
      <c r="T14" s="9"/>
      <c r="U14" s="21"/>
      <c r="V14" s="17">
        <v>12</v>
      </c>
      <c r="W14" s="21">
        <v>19</v>
      </c>
      <c r="X14" s="7"/>
      <c r="Y14" s="9"/>
      <c r="Z14" s="16"/>
      <c r="AA14" s="9"/>
      <c r="AB14" s="11"/>
    </row>
    <row r="15" spans="1:29" ht="16" thickBot="1" x14ac:dyDescent="0.25">
      <c r="A15" s="18">
        <v>13</v>
      </c>
      <c r="B15" s="22">
        <v>21</v>
      </c>
      <c r="C15" s="12"/>
      <c r="D15" s="20"/>
      <c r="E15" s="20"/>
      <c r="F15" s="20"/>
      <c r="G15" s="13"/>
      <c r="H15" s="18">
        <v>13</v>
      </c>
      <c r="I15" s="22">
        <v>21</v>
      </c>
      <c r="J15" s="12"/>
      <c r="K15" s="20"/>
      <c r="L15" s="20"/>
      <c r="M15" s="19"/>
      <c r="N15" s="22"/>
      <c r="O15" s="18">
        <v>13</v>
      </c>
      <c r="P15" s="22">
        <v>21</v>
      </c>
      <c r="Q15" s="12"/>
      <c r="R15" s="20"/>
      <c r="S15" s="20"/>
      <c r="T15" s="20"/>
      <c r="U15" s="22"/>
      <c r="V15" s="18">
        <v>13</v>
      </c>
      <c r="W15" s="22">
        <v>21</v>
      </c>
      <c r="X15" s="12"/>
      <c r="Y15" s="20"/>
      <c r="Z15" s="19"/>
      <c r="AA15" s="20"/>
      <c r="AB15" s="13"/>
    </row>
    <row r="16" spans="1:29" ht="16" thickBot="1" x14ac:dyDescent="0.25"/>
    <row r="17" spans="1:17" ht="16" thickBot="1" x14ac:dyDescent="0.25">
      <c r="A17" s="2" t="s">
        <v>8</v>
      </c>
      <c r="B17" s="15">
        <v>0.2</v>
      </c>
    </row>
    <row r="18" spans="1:17" ht="16" thickBot="1" x14ac:dyDescent="0.25">
      <c r="A18" s="28" t="s">
        <v>13</v>
      </c>
      <c r="B18" s="27" t="s">
        <v>14</v>
      </c>
      <c r="C18" s="27" t="s">
        <v>15</v>
      </c>
      <c r="D18" s="27" t="s">
        <v>16</v>
      </c>
      <c r="E18" s="27" t="s">
        <v>17</v>
      </c>
      <c r="F18" s="27" t="s">
        <v>18</v>
      </c>
      <c r="G18" s="27"/>
      <c r="H18" s="27"/>
      <c r="I18" s="27"/>
      <c r="J18" s="27"/>
      <c r="N18" s="29">
        <v>0</v>
      </c>
      <c r="O18" s="27"/>
      <c r="P18" s="27"/>
      <c r="Q18" s="27"/>
    </row>
    <row r="19" spans="1:17" x14ac:dyDescent="0.2">
      <c r="A19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L19" t="s">
        <v>22</v>
      </c>
      <c r="N19">
        <v>100</v>
      </c>
    </row>
    <row r="20" spans="1:17" x14ac:dyDescent="0.2">
      <c r="A20">
        <v>0.1</v>
      </c>
      <c r="B20">
        <f>B8</f>
        <v>7</v>
      </c>
      <c r="C20">
        <f>SUM(A26:A33)</f>
        <v>1.5600288018799584</v>
      </c>
      <c r="D20">
        <f>SUM(E26:E33)</f>
        <v>1.2781865882220893</v>
      </c>
      <c r="E20">
        <f>4.64*A20/SQRT(I26)*1000</f>
        <v>1.3912186359193484</v>
      </c>
      <c r="F20">
        <f>0.37*1000*A20/(I26^0.2)</f>
        <v>3.6220353657735256</v>
      </c>
      <c r="G20">
        <f>0.646/SQRT(I26)</f>
        <v>1.9369121525946102E-3</v>
      </c>
      <c r="H20">
        <f>0.0578/(I26^0.2)</f>
        <v>5.6582065984245884E-3</v>
      </c>
      <c r="I20">
        <f>1.3/(I29^0.2)</f>
        <v>9.1552664154694638E-2</v>
      </c>
      <c r="J20">
        <f>0.074/(I29^0.2)</f>
        <v>5.2114593441903098E-3</v>
      </c>
      <c r="L20" s="9">
        <f>D8</f>
        <v>19.8</v>
      </c>
      <c r="N20">
        <v>200</v>
      </c>
    </row>
    <row r="21" spans="1:17" x14ac:dyDescent="0.2">
      <c r="A21">
        <v>0.2</v>
      </c>
      <c r="B21">
        <f>I10</f>
        <v>11</v>
      </c>
      <c r="C21">
        <f>SUM(B26:B34)</f>
        <v>1.9126176140061766</v>
      </c>
      <c r="D21">
        <f>SUM(F26:F34)</f>
        <v>1.5563765351337013</v>
      </c>
      <c r="E21">
        <f t="shared" ref="E21:E23" si="12">4.64*A21/SQRT(I27)*1000</f>
        <v>1.947902858089811</v>
      </c>
      <c r="F21">
        <f t="shared" ref="F21:F23" si="13">0.37*1000*A21/(I27^0.2)</f>
        <v>6.2811540823826535</v>
      </c>
      <c r="G21">
        <f t="shared" ref="G21:G23" si="14">0.646/SQRT(I27)</f>
        <v>1.3559754809547608E-3</v>
      </c>
      <c r="H21">
        <f>0.0578/(I27^0.2)</f>
        <v>4.9060906211042879E-3</v>
      </c>
      <c r="L21" s="9">
        <f>K10</f>
        <v>20.2</v>
      </c>
      <c r="N21">
        <v>350</v>
      </c>
    </row>
    <row r="22" spans="1:17" x14ac:dyDescent="0.2">
      <c r="A22">
        <v>0.35</v>
      </c>
      <c r="B22">
        <f>P11</f>
        <v>13</v>
      </c>
      <c r="C22">
        <f>SUM(C26:C36)</f>
        <v>2.9568464104432604</v>
      </c>
      <c r="D22">
        <f>SUM(G26:G35)</f>
        <v>2.3760603593403435</v>
      </c>
      <c r="E22">
        <f t="shared" si="12"/>
        <v>2.5704785546664262</v>
      </c>
      <c r="F22">
        <f t="shared" si="13"/>
        <v>9.8184052272721036</v>
      </c>
      <c r="G22">
        <f t="shared" si="14"/>
        <v>1.0224933166961276E-3</v>
      </c>
      <c r="H22">
        <f>0.0578/(I28^0.2)</f>
        <v>4.3822688968056184E-3</v>
      </c>
      <c r="L22" s="9">
        <f>R11</f>
        <v>20.3</v>
      </c>
      <c r="N22">
        <v>500</v>
      </c>
    </row>
    <row r="23" spans="1:17" x14ac:dyDescent="0.2">
      <c r="A23">
        <v>0.5</v>
      </c>
      <c r="B23">
        <f>W12</f>
        <v>15</v>
      </c>
      <c r="C23">
        <f>SUM(D26:D36)</f>
        <v>4.3910121681921765</v>
      </c>
      <c r="D23">
        <f>SUM(H26:H36)</f>
        <v>3.536198990449829</v>
      </c>
      <c r="E23">
        <f t="shared" si="12"/>
        <v>3.0535643087766378</v>
      </c>
      <c r="F23">
        <f t="shared" si="13"/>
        <v>13.028648360475776</v>
      </c>
      <c r="G23">
        <f t="shared" si="14"/>
        <v>8.5025971701280538E-4</v>
      </c>
      <c r="H23">
        <f t="shared" ref="H21:H23" si="15">0.0578/(I29^0.2)</f>
        <v>4.0705722985702689E-3</v>
      </c>
      <c r="L23" s="9">
        <f>Y12</f>
        <v>20.55</v>
      </c>
    </row>
    <row r="24" spans="1:17" ht="16" thickBot="1" x14ac:dyDescent="0.25"/>
    <row r="25" spans="1:17" ht="16" thickBot="1" x14ac:dyDescent="0.25">
      <c r="A25" s="27" t="s">
        <v>20</v>
      </c>
      <c r="B25" s="27" t="s">
        <v>20</v>
      </c>
      <c r="C25" s="27" t="s">
        <v>20</v>
      </c>
      <c r="D25" s="27" t="s">
        <v>20</v>
      </c>
      <c r="E25" s="28" t="s">
        <v>21</v>
      </c>
      <c r="F25" s="27" t="s">
        <v>21</v>
      </c>
      <c r="G25" s="27" t="s">
        <v>21</v>
      </c>
      <c r="H25" s="27" t="s">
        <v>21</v>
      </c>
      <c r="I25" t="s">
        <v>19</v>
      </c>
    </row>
    <row r="26" spans="1:17" x14ac:dyDescent="0.2">
      <c r="A26">
        <f>B3*G3</f>
        <v>0.15768357473387806</v>
      </c>
      <c r="B26">
        <f>N3*I3</f>
        <v>0.17747743781183917</v>
      </c>
      <c r="C26">
        <f>P3*U3</f>
        <v>0.19814895978299046</v>
      </c>
      <c r="D26">
        <f>AB3*W3</f>
        <v>0.20182111355692001</v>
      </c>
      <c r="E26">
        <f>A26*F3</f>
        <v>0.10795535525216905</v>
      </c>
      <c r="F26">
        <f>B26*M3</f>
        <v>0.11448095594732868</v>
      </c>
      <c r="G26">
        <f>C26*T3</f>
        <v>0.11962293925682813</v>
      </c>
      <c r="H26">
        <f>D26*AA3</f>
        <v>0.12035758980220961</v>
      </c>
      <c r="I26">
        <f>A20*L20/0.0000178</f>
        <v>111235.9550561798</v>
      </c>
    </row>
    <row r="27" spans="1:17" x14ac:dyDescent="0.2">
      <c r="A27">
        <f t="shared" ref="A27:A33" si="16">B4*G4</f>
        <v>0.286467084806318</v>
      </c>
      <c r="B27">
        <f t="shared" ref="B27:B34" si="17">N4*I4</f>
        <v>0.2899994259706431</v>
      </c>
      <c r="C27">
        <f t="shared" ref="C27:C35" si="18">P4*U4</f>
        <v>0.33390255139845704</v>
      </c>
      <c r="D27">
        <f t="shared" ref="D27:D36" si="19">AB4*W4</f>
        <v>0.35386264690093205</v>
      </c>
      <c r="E27">
        <f t="shared" ref="E27:E33" si="20">A27*F4</f>
        <v>0.20440369412888781</v>
      </c>
      <c r="F27">
        <f t="shared" ref="F27:F33" si="21">B27*M4</f>
        <v>0.20589975890734058</v>
      </c>
      <c r="G27">
        <f t="shared" ref="G27:G35" si="22">C27*T4</f>
        <v>0.22241163756805779</v>
      </c>
      <c r="H27">
        <f t="shared" ref="H27:H36" si="23">D27*AA4</f>
        <v>0.22864387402919834</v>
      </c>
      <c r="I27">
        <f>A21*L21/0.0000178</f>
        <v>226966.29213483148</v>
      </c>
    </row>
    <row r="28" spans="1:17" x14ac:dyDescent="0.2">
      <c r="A28">
        <f t="shared" si="16"/>
        <v>0.38185944640449443</v>
      </c>
      <c r="B28">
        <f t="shared" si="17"/>
        <v>0.43012966333844704</v>
      </c>
      <c r="C28">
        <f t="shared" si="18"/>
        <v>0.52123794628000519</v>
      </c>
      <c r="D28">
        <f t="shared" si="19"/>
        <v>0.57133655782467385</v>
      </c>
      <c r="E28">
        <f t="shared" si="20"/>
        <v>0.30895112800032093</v>
      </c>
      <c r="F28">
        <f t="shared" si="21"/>
        <v>0.33762389969662415</v>
      </c>
      <c r="G28">
        <f t="shared" si="22"/>
        <v>0.3853934479589064</v>
      </c>
      <c r="H28">
        <f t="shared" si="23"/>
        <v>0.4081238266712004</v>
      </c>
      <c r="I28">
        <f t="shared" ref="I28:I29" si="24">A22*L22/0.0000178</f>
        <v>399157.30337078654</v>
      </c>
    </row>
    <row r="29" spans="1:17" x14ac:dyDescent="0.2">
      <c r="A29">
        <f t="shared" si="16"/>
        <v>0.4414951381762191</v>
      </c>
      <c r="B29">
        <f t="shared" si="17"/>
        <v>0.48260702509414521</v>
      </c>
      <c r="C29">
        <f t="shared" si="18"/>
        <v>0.61158381848037002</v>
      </c>
      <c r="D29">
        <f t="shared" si="19"/>
        <v>0.73084019032115655</v>
      </c>
      <c r="E29">
        <f t="shared" si="20"/>
        <v>0.3765224858318062</v>
      </c>
      <c r="F29">
        <f t="shared" si="21"/>
        <v>0.40497051153740493</v>
      </c>
      <c r="G29">
        <f t="shared" si="22"/>
        <v>0.48690556280469327</v>
      </c>
      <c r="H29">
        <f t="shared" si="23"/>
        <v>0.55279772905826841</v>
      </c>
      <c r="I29">
        <f t="shared" si="24"/>
        <v>577247.19101123605</v>
      </c>
    </row>
    <row r="30" spans="1:17" x14ac:dyDescent="0.2">
      <c r="A30">
        <f t="shared" si="16"/>
        <v>0.24311389870878664</v>
      </c>
      <c r="B30">
        <f t="shared" si="17"/>
        <v>0.39519374608607272</v>
      </c>
      <c r="C30">
        <f t="shared" si="18"/>
        <v>0.639368602237817</v>
      </c>
      <c r="D30">
        <f t="shared" si="19"/>
        <v>0.89930376964502179</v>
      </c>
      <c r="E30">
        <f t="shared" si="20"/>
        <v>0.2312930251597094</v>
      </c>
      <c r="F30">
        <f t="shared" si="21"/>
        <v>0.36395812669696403</v>
      </c>
      <c r="G30">
        <f t="shared" si="22"/>
        <v>0.55761016033230903</v>
      </c>
      <c r="H30">
        <f t="shared" si="23"/>
        <v>0.73755431562547247</v>
      </c>
    </row>
    <row r="31" spans="1:17" x14ac:dyDescent="0.2">
      <c r="A31">
        <f t="shared" si="16"/>
        <v>4.9409659050262067E-2</v>
      </c>
      <c r="B31">
        <f t="shared" si="17"/>
        <v>0.19814344550952356</v>
      </c>
      <c r="C31">
        <f t="shared" si="18"/>
        <v>0.52479273361351442</v>
      </c>
      <c r="D31">
        <f t="shared" si="19"/>
        <v>0.84502903782406924</v>
      </c>
      <c r="E31">
        <f t="shared" si="20"/>
        <v>4.9060899849195906E-2</v>
      </c>
      <c r="F31">
        <f t="shared" si="21"/>
        <v>0.19253475622403993</v>
      </c>
      <c r="G31">
        <f t="shared" si="22"/>
        <v>0.48544881743443652</v>
      </c>
      <c r="H31">
        <f t="shared" si="23"/>
        <v>0.74301845571465897</v>
      </c>
    </row>
    <row r="32" spans="1:17" x14ac:dyDescent="0.2">
      <c r="A32">
        <v>0</v>
      </c>
      <c r="B32">
        <f t="shared" si="17"/>
        <v>7.1397467047888075E-2</v>
      </c>
      <c r="C32">
        <f t="shared" si="18"/>
        <v>0.26104009483172896</v>
      </c>
      <c r="D32">
        <f t="shared" si="19"/>
        <v>0.55065772258291745</v>
      </c>
      <c r="E32">
        <f t="shared" si="20"/>
        <v>0</v>
      </c>
      <c r="F32">
        <f t="shared" si="21"/>
        <v>7.0831067236682047E-2</v>
      </c>
      <c r="G32">
        <f t="shared" si="22"/>
        <v>0.25346876915286698</v>
      </c>
      <c r="H32">
        <f t="shared" si="23"/>
        <v>0.51696617508956133</v>
      </c>
    </row>
    <row r="33" spans="1:28" x14ac:dyDescent="0.2">
      <c r="A33">
        <v>0</v>
      </c>
      <c r="B33">
        <f t="shared" si="17"/>
        <v>-0.13233059685238224</v>
      </c>
      <c r="C33">
        <f t="shared" si="18"/>
        <v>9.3920980745411109E-3</v>
      </c>
      <c r="D33">
        <f t="shared" si="19"/>
        <v>0.2731252618439628</v>
      </c>
      <c r="E33">
        <f t="shared" si="20"/>
        <v>0</v>
      </c>
      <c r="F33">
        <f t="shared" si="21"/>
        <v>-0.13392254111268295</v>
      </c>
      <c r="G33">
        <f t="shared" si="22"/>
        <v>9.3840788467009478E-3</v>
      </c>
      <c r="H33">
        <f t="shared" si="23"/>
        <v>0.26634367923875069</v>
      </c>
    </row>
    <row r="34" spans="1:28" x14ac:dyDescent="0.2">
      <c r="B34">
        <v>0</v>
      </c>
      <c r="C34">
        <f t="shared" si="18"/>
        <v>-0.14262039425616435</v>
      </c>
      <c r="D34">
        <f t="shared" si="19"/>
        <v>0.11829998762484384</v>
      </c>
      <c r="F34">
        <f>B34*M11</f>
        <v>0</v>
      </c>
      <c r="G34">
        <f t="shared" si="22"/>
        <v>-0.14418505401445542</v>
      </c>
      <c r="H34">
        <f t="shared" si="23"/>
        <v>0.11722345785007167</v>
      </c>
    </row>
    <row r="35" spans="1:28" x14ac:dyDescent="0.2">
      <c r="C35">
        <v>0</v>
      </c>
      <c r="D35">
        <f t="shared" si="19"/>
        <v>-0.15326411993232147</v>
      </c>
      <c r="G35">
        <f t="shared" si="22"/>
        <v>0</v>
      </c>
      <c r="H35">
        <f t="shared" si="23"/>
        <v>-0.15483011262956342</v>
      </c>
    </row>
    <row r="36" spans="1:28" x14ac:dyDescent="0.2">
      <c r="D36">
        <v>0</v>
      </c>
      <c r="H36">
        <f t="shared" si="23"/>
        <v>0</v>
      </c>
    </row>
    <row r="40" spans="1:28" ht="16" thickBot="1" x14ac:dyDescent="0.25"/>
    <row r="41" spans="1:28" ht="16" thickBot="1" x14ac:dyDescent="0.25">
      <c r="A41" s="32" t="s">
        <v>3</v>
      </c>
      <c r="B41" s="33"/>
      <c r="C41" s="33"/>
      <c r="D41" s="33"/>
      <c r="E41" s="33"/>
      <c r="F41" s="33"/>
      <c r="G41" s="34"/>
      <c r="H41" s="32" t="s">
        <v>4</v>
      </c>
      <c r="I41" s="33"/>
      <c r="J41" s="33"/>
      <c r="K41" s="33"/>
      <c r="L41" s="33"/>
      <c r="M41" s="33"/>
      <c r="N41" s="34"/>
      <c r="O41" s="32" t="s">
        <v>5</v>
      </c>
      <c r="P41" s="33"/>
      <c r="Q41" s="33"/>
      <c r="R41" s="33"/>
      <c r="S41" s="33"/>
      <c r="T41" s="33"/>
      <c r="U41" s="34"/>
      <c r="V41" s="32" t="s">
        <v>6</v>
      </c>
      <c r="W41" s="33"/>
      <c r="X41" s="33"/>
      <c r="Y41" s="33"/>
      <c r="Z41" s="33"/>
      <c r="AA41" s="33"/>
      <c r="AB41" s="34"/>
    </row>
    <row r="42" spans="1:28" ht="16" thickBot="1" x14ac:dyDescent="0.25">
      <c r="A42" s="3" t="s">
        <v>0</v>
      </c>
      <c r="B42" s="5">
        <v>0</v>
      </c>
      <c r="C42" s="4" t="s">
        <v>9</v>
      </c>
      <c r="D42" s="25" t="s">
        <v>2</v>
      </c>
      <c r="E42" s="25" t="s">
        <v>10</v>
      </c>
      <c r="F42" s="25" t="s">
        <v>11</v>
      </c>
      <c r="G42" s="5" t="s">
        <v>12</v>
      </c>
      <c r="H42" s="3" t="s">
        <v>0</v>
      </c>
      <c r="I42" s="5">
        <v>0</v>
      </c>
      <c r="J42" s="4" t="s">
        <v>9</v>
      </c>
      <c r="K42" s="25">
        <v>0</v>
      </c>
      <c r="L42" s="25" t="s">
        <v>10</v>
      </c>
      <c r="M42" s="25" t="s">
        <v>11</v>
      </c>
      <c r="N42" s="5" t="s">
        <v>12</v>
      </c>
      <c r="O42" s="3" t="s">
        <v>0</v>
      </c>
      <c r="P42" s="5">
        <v>0</v>
      </c>
      <c r="Q42" s="4" t="s">
        <v>9</v>
      </c>
      <c r="R42" s="25">
        <v>0</v>
      </c>
      <c r="S42" s="25" t="s">
        <v>10</v>
      </c>
      <c r="T42" s="25" t="s">
        <v>11</v>
      </c>
      <c r="U42" s="5" t="s">
        <v>12</v>
      </c>
      <c r="V42" s="3" t="s">
        <v>0</v>
      </c>
      <c r="W42" s="5">
        <v>0</v>
      </c>
      <c r="X42" s="4" t="s">
        <v>9</v>
      </c>
      <c r="Y42" s="25">
        <v>0</v>
      </c>
      <c r="Z42" s="25" t="s">
        <v>10</v>
      </c>
      <c r="AA42" s="25" t="s">
        <v>11</v>
      </c>
      <c r="AB42" s="5" t="s">
        <v>12</v>
      </c>
    </row>
    <row r="43" spans="1:28" x14ac:dyDescent="0.2">
      <c r="A43" s="23">
        <v>1</v>
      </c>
      <c r="B43" s="24">
        <v>0.5</v>
      </c>
      <c r="C43" s="6">
        <v>58</v>
      </c>
      <c r="D43" s="8">
        <v>13.63</v>
      </c>
      <c r="E43" s="26">
        <f>4*SQRT($B$17*C43)</f>
        <v>13.623509092741122</v>
      </c>
      <c r="F43" s="8">
        <f>E43/0.99/$D$9</f>
        <v>0.68463285053224388</v>
      </c>
      <c r="G43" s="10">
        <f>1-F43</f>
        <v>0.31536714946775612</v>
      </c>
      <c r="H43" s="23">
        <v>1</v>
      </c>
      <c r="I43" s="24">
        <v>0.5</v>
      </c>
      <c r="J43" s="6">
        <v>52</v>
      </c>
      <c r="K43" s="8">
        <v>12.9</v>
      </c>
      <c r="L43" s="26">
        <f>4*SQRT($B$17*J43)</f>
        <v>12.89961239727768</v>
      </c>
      <c r="M43" s="8">
        <f>L43/0.99/$K$10</f>
        <v>0.64504512437632167</v>
      </c>
      <c r="N43" s="10">
        <f>1-M43</f>
        <v>0.35495487562367833</v>
      </c>
      <c r="O43" s="23">
        <v>1</v>
      </c>
      <c r="P43" s="24">
        <v>0.5</v>
      </c>
      <c r="Q43" s="6">
        <v>46</v>
      </c>
      <c r="R43" s="8">
        <v>12.14</v>
      </c>
      <c r="S43" s="26">
        <f>4*SQRT($B$17*Q43)</f>
        <v>12.132600710482482</v>
      </c>
      <c r="T43" s="8">
        <f>S43/0.99/$R$11</f>
        <v>0.60370208043401907</v>
      </c>
      <c r="U43" s="10">
        <f>1-T43</f>
        <v>0.39629791956598093</v>
      </c>
      <c r="V43" s="23">
        <v>1</v>
      </c>
      <c r="W43" s="24">
        <v>0.5</v>
      </c>
      <c r="X43" s="6">
        <v>46</v>
      </c>
      <c r="Y43" s="8">
        <v>12.14</v>
      </c>
      <c r="Z43" s="26">
        <f>4*SQRT($B$17*X43)</f>
        <v>12.132600710482482</v>
      </c>
      <c r="AA43" s="8">
        <f>Z43/0.99/$Y$12</f>
        <v>0.59635777288615999</v>
      </c>
      <c r="AB43" s="10">
        <f>1-AA43</f>
        <v>0.40364222711384001</v>
      </c>
    </row>
    <row r="44" spans="1:28" x14ac:dyDescent="0.2">
      <c r="A44" s="17">
        <v>2</v>
      </c>
      <c r="B44" s="21">
        <v>1</v>
      </c>
      <c r="C44" s="7">
        <v>63</v>
      </c>
      <c r="D44" s="9">
        <v>14.2</v>
      </c>
      <c r="E44" s="26">
        <f t="shared" ref="E44:E50" si="25">4*SQRT($B$17*C44)</f>
        <v>14.198591479439079</v>
      </c>
      <c r="F44" s="8">
        <f>E44/0.99/$D$9</f>
        <v>0.713532915193682</v>
      </c>
      <c r="G44" s="10">
        <f t="shared" ref="G44:G50" si="26">1-F44</f>
        <v>0.286467084806318</v>
      </c>
      <c r="H44" s="17">
        <v>2</v>
      </c>
      <c r="I44" s="21">
        <v>1</v>
      </c>
      <c r="J44" s="7">
        <v>63</v>
      </c>
      <c r="K44" s="9">
        <v>14.2</v>
      </c>
      <c r="L44" s="26">
        <f t="shared" ref="L44:L51" si="27">4*SQRT($B$17*J44)</f>
        <v>14.198591479439079</v>
      </c>
      <c r="M44" s="8">
        <f t="shared" ref="M44:M51" si="28">L44/0.99/$K$10</f>
        <v>0.7100005740293569</v>
      </c>
      <c r="N44" s="10">
        <f t="shared" ref="N44:N51" si="29">1-M44</f>
        <v>0.2899994259706431</v>
      </c>
      <c r="O44" s="17">
        <v>2</v>
      </c>
      <c r="P44" s="21">
        <v>1</v>
      </c>
      <c r="Q44" s="7">
        <v>56</v>
      </c>
      <c r="R44" s="9">
        <v>13.4</v>
      </c>
      <c r="S44" s="26">
        <f t="shared" ref="S44:S52" si="30">4*SQRT($B$17*Q44)</f>
        <v>13.386560424545209</v>
      </c>
      <c r="T44" s="8">
        <f>S44/0.99/$R$11</f>
        <v>0.66609744860154296</v>
      </c>
      <c r="U44" s="10">
        <f t="shared" ref="U44:U52" si="31">1-T44</f>
        <v>0.33390255139845704</v>
      </c>
      <c r="V44" s="17">
        <v>2</v>
      </c>
      <c r="W44" s="21">
        <v>1</v>
      </c>
      <c r="X44" s="7">
        <v>54</v>
      </c>
      <c r="Y44" s="9">
        <v>13.14</v>
      </c>
      <c r="Z44" s="26">
        <f t="shared" ref="Z44:Z53" si="32">4*SQRT($B$17*X44)</f>
        <v>13.145341380123988</v>
      </c>
      <c r="AA44" s="8">
        <f>Z44/0.99/$Y$12</f>
        <v>0.64613735309906795</v>
      </c>
      <c r="AB44" s="10">
        <f t="shared" ref="AB44:AB53" si="33">1-AA44</f>
        <v>0.35386264690093205</v>
      </c>
    </row>
    <row r="45" spans="1:28" x14ac:dyDescent="0.2">
      <c r="A45" s="17">
        <v>3</v>
      </c>
      <c r="B45" s="21">
        <v>2</v>
      </c>
      <c r="C45" s="7">
        <v>81</v>
      </c>
      <c r="D45" s="9">
        <v>16.100000000000001</v>
      </c>
      <c r="E45" s="26">
        <f t="shared" si="25"/>
        <v>16.099689437998485</v>
      </c>
      <c r="F45" s="8">
        <f t="shared" ref="F45:F50" si="34">E45/0.99/$D$9</f>
        <v>0.80907027679775279</v>
      </c>
      <c r="G45" s="10">
        <f t="shared" si="26"/>
        <v>0.19092972320224721</v>
      </c>
      <c r="H45" s="17">
        <v>3</v>
      </c>
      <c r="I45" s="21">
        <v>2</v>
      </c>
      <c r="J45" s="7">
        <v>77</v>
      </c>
      <c r="K45" s="9">
        <v>15.7</v>
      </c>
      <c r="L45" s="26">
        <f t="shared" si="27"/>
        <v>15.697133496278868</v>
      </c>
      <c r="M45" s="8">
        <f>L45/0.99/$K$10</f>
        <v>0.78493516833077648</v>
      </c>
      <c r="N45" s="10">
        <f t="shared" si="29"/>
        <v>0.21506483166922352</v>
      </c>
      <c r="O45" s="17">
        <v>3</v>
      </c>
      <c r="P45" s="21">
        <v>2</v>
      </c>
      <c r="Q45" s="7">
        <v>69</v>
      </c>
      <c r="R45" s="9">
        <v>14.9</v>
      </c>
      <c r="S45" s="26">
        <f t="shared" si="30"/>
        <v>14.859340496805368</v>
      </c>
      <c r="T45" s="8">
        <f t="shared" ref="T45:T52" si="35">S45/0.99/$R$11</f>
        <v>0.7393810268599974</v>
      </c>
      <c r="U45" s="10">
        <f t="shared" si="31"/>
        <v>0.2606189731400026</v>
      </c>
      <c r="V45" s="17">
        <v>3</v>
      </c>
      <c r="W45" s="21">
        <v>2</v>
      </c>
      <c r="X45" s="7">
        <v>66</v>
      </c>
      <c r="Y45" s="9">
        <v>14.53</v>
      </c>
      <c r="Z45" s="26">
        <f t="shared" si="32"/>
        <v>14.532721699667961</v>
      </c>
      <c r="AA45" s="8">
        <f t="shared" ref="AA45:AA53" si="36">Z45/0.99/$Y$12</f>
        <v>0.71433172108766307</v>
      </c>
      <c r="AB45" s="10">
        <f t="shared" si="33"/>
        <v>0.28566827891233693</v>
      </c>
    </row>
    <row r="46" spans="1:28" x14ac:dyDescent="0.2">
      <c r="A46" s="17">
        <v>4</v>
      </c>
      <c r="B46" s="21">
        <v>3</v>
      </c>
      <c r="C46" s="7">
        <v>90</v>
      </c>
      <c r="D46" s="9">
        <v>17</v>
      </c>
      <c r="E46" s="26">
        <f t="shared" si="25"/>
        <v>16.970562748477139</v>
      </c>
      <c r="F46" s="8">
        <f t="shared" si="34"/>
        <v>0.8528349539412603</v>
      </c>
      <c r="G46" s="10">
        <f t="shared" si="26"/>
        <v>0.1471650460587397</v>
      </c>
      <c r="H46" s="17">
        <v>4</v>
      </c>
      <c r="I46" s="21">
        <v>3</v>
      </c>
      <c r="J46" s="7">
        <v>88</v>
      </c>
      <c r="K46" s="9">
        <v>16.8</v>
      </c>
      <c r="L46" s="26">
        <f t="shared" si="27"/>
        <v>16.780941570722426</v>
      </c>
      <c r="M46" s="8">
        <f t="shared" si="28"/>
        <v>0.83913099163528493</v>
      </c>
      <c r="N46" s="10">
        <f t="shared" si="29"/>
        <v>0.16086900836471507</v>
      </c>
      <c r="O46" s="17">
        <v>4</v>
      </c>
      <c r="P46" s="21">
        <v>3</v>
      </c>
      <c r="Q46" s="7">
        <v>80</v>
      </c>
      <c r="R46" s="9">
        <v>16</v>
      </c>
      <c r="S46" s="26">
        <f t="shared" si="30"/>
        <v>16</v>
      </c>
      <c r="T46" s="8">
        <f t="shared" si="35"/>
        <v>0.79613872717320999</v>
      </c>
      <c r="U46" s="10">
        <f t="shared" si="31"/>
        <v>0.20386127282679001</v>
      </c>
      <c r="V46" s="17">
        <v>4</v>
      </c>
      <c r="W46" s="21">
        <v>3</v>
      </c>
      <c r="X46" s="7">
        <v>74</v>
      </c>
      <c r="Y46" s="9">
        <v>15.4</v>
      </c>
      <c r="Z46" s="26">
        <f t="shared" si="32"/>
        <v>15.388307249337076</v>
      </c>
      <c r="AA46" s="8">
        <f t="shared" si="36"/>
        <v>0.75638660322628115</v>
      </c>
      <c r="AB46" s="10">
        <f t="shared" si="33"/>
        <v>0.24361339677371885</v>
      </c>
    </row>
    <row r="47" spans="1:28" x14ac:dyDescent="0.2">
      <c r="A47" s="17">
        <v>5</v>
      </c>
      <c r="B47" s="21">
        <v>5</v>
      </c>
      <c r="C47" s="7">
        <v>112</v>
      </c>
      <c r="D47" s="9">
        <v>18.899999999999999</v>
      </c>
      <c r="E47" s="26">
        <f t="shared" si="25"/>
        <v>18.931455305918771</v>
      </c>
      <c r="F47" s="8">
        <f t="shared" si="34"/>
        <v>0.95137722025824267</v>
      </c>
      <c r="G47" s="10">
        <f t="shared" si="26"/>
        <v>4.8622779741757327E-2</v>
      </c>
      <c r="H47" s="17">
        <v>5</v>
      </c>
      <c r="I47" s="21">
        <v>5</v>
      </c>
      <c r="J47" s="7">
        <v>106</v>
      </c>
      <c r="K47" s="9">
        <v>18.399999999999999</v>
      </c>
      <c r="L47" s="26">
        <f t="shared" si="27"/>
        <v>18.417383093154143</v>
      </c>
      <c r="M47" s="8">
        <f t="shared" si="28"/>
        <v>0.92096125078278546</v>
      </c>
      <c r="N47" s="10">
        <f t="shared" si="29"/>
        <v>7.9038749217214543E-2</v>
      </c>
      <c r="O47" s="17">
        <v>5</v>
      </c>
      <c r="P47" s="21">
        <v>5</v>
      </c>
      <c r="Q47" s="7">
        <v>96</v>
      </c>
      <c r="R47" s="9">
        <v>17.5</v>
      </c>
      <c r="S47" s="26">
        <f t="shared" si="30"/>
        <v>17.527121840165318</v>
      </c>
      <c r="T47" s="8">
        <f t="shared" si="35"/>
        <v>0.8721262795524366</v>
      </c>
      <c r="U47" s="10">
        <f t="shared" si="31"/>
        <v>0.1278737204475634</v>
      </c>
      <c r="V47" s="17">
        <v>5</v>
      </c>
      <c r="W47" s="21">
        <v>5</v>
      </c>
      <c r="X47" s="7">
        <v>87</v>
      </c>
      <c r="Y47" s="9">
        <v>16.7</v>
      </c>
      <c r="Z47" s="26">
        <f t="shared" si="32"/>
        <v>16.685322891691371</v>
      </c>
      <c r="AA47" s="8">
        <f t="shared" si="36"/>
        <v>0.82013924607099564</v>
      </c>
      <c r="AB47" s="10">
        <f t="shared" si="33"/>
        <v>0.17986075392900436</v>
      </c>
    </row>
    <row r="48" spans="1:28" x14ac:dyDescent="0.2">
      <c r="A48" s="17">
        <v>6</v>
      </c>
      <c r="B48" s="21">
        <v>7</v>
      </c>
      <c r="C48" s="7">
        <v>122</v>
      </c>
      <c r="D48" s="9">
        <v>19.8</v>
      </c>
      <c r="E48" s="26">
        <f t="shared" si="25"/>
        <v>19.75854245636555</v>
      </c>
      <c r="F48" s="8">
        <f t="shared" si="34"/>
        <v>0.99294147727853399</v>
      </c>
      <c r="G48" s="10">
        <f t="shared" si="26"/>
        <v>7.0585227214660096E-3</v>
      </c>
      <c r="H48" s="17">
        <v>6</v>
      </c>
      <c r="I48" s="21">
        <v>7</v>
      </c>
      <c r="J48" s="7">
        <v>118</v>
      </c>
      <c r="K48" s="9">
        <v>19.399999999999999</v>
      </c>
      <c r="L48" s="26">
        <f t="shared" si="27"/>
        <v>19.43193248238579</v>
      </c>
      <c r="M48" s="8">
        <f t="shared" si="28"/>
        <v>0.97169379349863949</v>
      </c>
      <c r="N48" s="10">
        <f t="shared" si="29"/>
        <v>2.8306206501360509E-2</v>
      </c>
      <c r="O48" s="17">
        <v>6</v>
      </c>
      <c r="P48" s="21">
        <v>7</v>
      </c>
      <c r="Q48" s="7">
        <v>108</v>
      </c>
      <c r="R48" s="9">
        <v>18.600000000000001</v>
      </c>
      <c r="S48" s="26">
        <f t="shared" si="30"/>
        <v>18.590320061795602</v>
      </c>
      <c r="T48" s="8">
        <f t="shared" si="35"/>
        <v>0.92502960948378365</v>
      </c>
      <c r="U48" s="10">
        <f t="shared" si="31"/>
        <v>7.4970390516216345E-2</v>
      </c>
      <c r="V48" s="17">
        <v>6</v>
      </c>
      <c r="W48" s="21">
        <v>7</v>
      </c>
      <c r="X48" s="7">
        <v>100</v>
      </c>
      <c r="Y48" s="9">
        <v>17.899999999999999</v>
      </c>
      <c r="Z48" s="26">
        <f t="shared" si="32"/>
        <v>17.888543819998318</v>
      </c>
      <c r="AA48" s="8">
        <f t="shared" si="36"/>
        <v>0.87928156602513297</v>
      </c>
      <c r="AB48" s="10">
        <f t="shared" si="33"/>
        <v>0.12071843397486703</v>
      </c>
    </row>
    <row r="49" spans="1:28" x14ac:dyDescent="0.2">
      <c r="A49" s="17">
        <v>7</v>
      </c>
      <c r="B49" s="21">
        <v>9</v>
      </c>
      <c r="C49" s="7">
        <v>126</v>
      </c>
      <c r="D49" s="9">
        <v>20.100000000000001</v>
      </c>
      <c r="E49" s="26">
        <f t="shared" si="25"/>
        <v>20.079840636817814</v>
      </c>
      <c r="F49" s="8">
        <f t="shared" si="34"/>
        <v>1.0090879258665166</v>
      </c>
      <c r="G49" s="10">
        <f t="shared" si="26"/>
        <v>-9.0879258665166329E-3</v>
      </c>
      <c r="H49" s="17">
        <v>7</v>
      </c>
      <c r="I49" s="21">
        <v>9</v>
      </c>
      <c r="J49" s="7">
        <v>123</v>
      </c>
      <c r="K49" s="9">
        <v>19.8</v>
      </c>
      <c r="L49" s="26">
        <f t="shared" si="27"/>
        <v>19.839354828219591</v>
      </c>
      <c r="M49" s="8">
        <f t="shared" si="28"/>
        <v>0.99206694810579021</v>
      </c>
      <c r="N49" s="10">
        <f t="shared" si="29"/>
        <v>7.9330518942097861E-3</v>
      </c>
      <c r="O49" s="17">
        <v>7</v>
      </c>
      <c r="P49" s="21">
        <v>9</v>
      </c>
      <c r="Q49" s="7">
        <v>119</v>
      </c>
      <c r="R49" s="9">
        <v>19.399999999999999</v>
      </c>
      <c r="S49" s="26">
        <f t="shared" si="30"/>
        <v>19.514097468240749</v>
      </c>
      <c r="T49" s="8">
        <f t="shared" si="35"/>
        <v>0.97099554501869678</v>
      </c>
      <c r="U49" s="10">
        <f t="shared" si="31"/>
        <v>2.9004454981303218E-2</v>
      </c>
      <c r="V49" s="17">
        <v>7</v>
      </c>
      <c r="W49" s="21">
        <v>9</v>
      </c>
      <c r="X49" s="7">
        <v>114</v>
      </c>
      <c r="Y49" s="9">
        <v>19.100000000000001</v>
      </c>
      <c r="Z49" s="26">
        <f t="shared" si="32"/>
        <v>19.099738218101315</v>
      </c>
      <c r="AA49" s="8">
        <f t="shared" si="36"/>
        <v>0.93881580860189806</v>
      </c>
      <c r="AB49" s="10">
        <f t="shared" si="33"/>
        <v>6.1184191398101939E-2</v>
      </c>
    </row>
    <row r="50" spans="1:28" x14ac:dyDescent="0.2">
      <c r="A50" s="17">
        <v>8</v>
      </c>
      <c r="B50" s="21">
        <v>11</v>
      </c>
      <c r="C50" s="7">
        <v>127</v>
      </c>
      <c r="D50" s="9">
        <v>20.76</v>
      </c>
      <c r="E50" s="26">
        <f t="shared" si="25"/>
        <v>20.159365069366643</v>
      </c>
      <c r="F50" s="8">
        <f t="shared" si="34"/>
        <v>1.013084329331456</v>
      </c>
      <c r="G50" s="10">
        <f t="shared" si="26"/>
        <v>-1.3084329331455979E-2</v>
      </c>
      <c r="H50" s="17">
        <v>8</v>
      </c>
      <c r="I50" s="21">
        <v>11</v>
      </c>
      <c r="J50" s="7">
        <v>128</v>
      </c>
      <c r="K50" s="9">
        <v>20.2</v>
      </c>
      <c r="L50" s="26">
        <f t="shared" si="27"/>
        <v>20.238577025077628</v>
      </c>
      <c r="M50" s="8">
        <f t="shared" si="28"/>
        <v>1.0120300542593075</v>
      </c>
      <c r="N50" s="10">
        <f t="shared" si="29"/>
        <v>-1.2030054259307477E-2</v>
      </c>
      <c r="O50" s="17">
        <v>8</v>
      </c>
      <c r="P50" s="21">
        <v>11</v>
      </c>
      <c r="Q50" s="7">
        <v>126</v>
      </c>
      <c r="R50" s="9">
        <v>20.100000000000001</v>
      </c>
      <c r="S50" s="26">
        <f t="shared" si="30"/>
        <v>20.079840636817814</v>
      </c>
      <c r="T50" s="8">
        <f t="shared" si="35"/>
        <v>0.99914617290231444</v>
      </c>
      <c r="U50" s="10">
        <f t="shared" si="31"/>
        <v>8.5382709768555554E-4</v>
      </c>
      <c r="V50" s="17">
        <v>8</v>
      </c>
      <c r="W50" s="21">
        <v>11</v>
      </c>
      <c r="X50" s="7">
        <v>123</v>
      </c>
      <c r="Y50" s="9">
        <v>19.84</v>
      </c>
      <c r="Z50" s="26">
        <f t="shared" si="32"/>
        <v>19.839354828219591</v>
      </c>
      <c r="AA50" s="8">
        <f t="shared" si="36"/>
        <v>0.97517043074145793</v>
      </c>
      <c r="AB50" s="10">
        <f t="shared" si="33"/>
        <v>2.4829569258542072E-2</v>
      </c>
    </row>
    <row r="51" spans="1:28" x14ac:dyDescent="0.2">
      <c r="A51" s="17">
        <v>9</v>
      </c>
      <c r="B51" s="21">
        <v>13</v>
      </c>
      <c r="C51" s="7"/>
      <c r="D51" s="9"/>
      <c r="E51" s="9"/>
      <c r="F51" s="9"/>
      <c r="G51" s="11"/>
      <c r="H51" s="17">
        <v>9</v>
      </c>
      <c r="I51" s="21">
        <v>13</v>
      </c>
      <c r="J51" s="7">
        <v>129</v>
      </c>
      <c r="K51" s="9">
        <v>20.3</v>
      </c>
      <c r="L51" s="26">
        <f t="shared" si="27"/>
        <v>20.317480158720471</v>
      </c>
      <c r="M51" s="8">
        <f t="shared" si="28"/>
        <v>1.0159756054965732</v>
      </c>
      <c r="N51" s="10">
        <f t="shared" si="29"/>
        <v>-1.5975605496573175E-2</v>
      </c>
      <c r="O51" s="17">
        <v>9</v>
      </c>
      <c r="P51" s="21">
        <v>13</v>
      </c>
      <c r="Q51" s="7">
        <v>129</v>
      </c>
      <c r="R51" s="9">
        <v>20.3</v>
      </c>
      <c r="S51" s="26">
        <f t="shared" si="30"/>
        <v>20.317480158720471</v>
      </c>
      <c r="T51" s="8">
        <f t="shared" si="35"/>
        <v>1.0109707995581665</v>
      </c>
      <c r="U51" s="10">
        <f t="shared" si="31"/>
        <v>-1.0970799558166489E-2</v>
      </c>
      <c r="V51" s="17">
        <v>9</v>
      </c>
      <c r="W51" s="21">
        <v>13</v>
      </c>
      <c r="X51" s="7">
        <v>127</v>
      </c>
      <c r="Y51" s="9">
        <v>20.16</v>
      </c>
      <c r="Z51" s="26">
        <f t="shared" si="32"/>
        <v>20.159365069366643</v>
      </c>
      <c r="AA51" s="8">
        <f t="shared" si="36"/>
        <v>0.99090000095193509</v>
      </c>
      <c r="AB51" s="10">
        <f t="shared" si="33"/>
        <v>9.0999990480649107E-3</v>
      </c>
    </row>
    <row r="52" spans="1:28" x14ac:dyDescent="0.2">
      <c r="A52" s="17">
        <v>10</v>
      </c>
      <c r="B52" s="21">
        <v>15</v>
      </c>
      <c r="C52" s="7"/>
      <c r="D52" s="9"/>
      <c r="E52" s="9"/>
      <c r="F52" s="9"/>
      <c r="G52" s="11"/>
      <c r="H52" s="17">
        <v>10</v>
      </c>
      <c r="I52" s="21">
        <v>15</v>
      </c>
      <c r="J52" s="7"/>
      <c r="K52" s="9"/>
      <c r="L52" s="9"/>
      <c r="M52" s="16"/>
      <c r="N52" s="21"/>
      <c r="O52" s="17">
        <v>10</v>
      </c>
      <c r="P52" s="21">
        <v>15</v>
      </c>
      <c r="Q52" s="7">
        <v>131</v>
      </c>
      <c r="R52" s="9">
        <v>20.5</v>
      </c>
      <c r="S52" s="26">
        <f t="shared" si="30"/>
        <v>20.474374227311564</v>
      </c>
      <c r="T52" s="8">
        <f t="shared" si="35"/>
        <v>1.0187776398124877</v>
      </c>
      <c r="U52" s="10">
        <f t="shared" si="31"/>
        <v>-1.8777639812487701E-2</v>
      </c>
      <c r="V52" s="17">
        <v>10</v>
      </c>
      <c r="W52" s="21">
        <v>15</v>
      </c>
      <c r="X52" s="7">
        <v>132</v>
      </c>
      <c r="Y52" s="9">
        <v>20.55</v>
      </c>
      <c r="Z52" s="26">
        <f t="shared" si="32"/>
        <v>20.552372125864206</v>
      </c>
      <c r="AA52" s="8">
        <f t="shared" si="36"/>
        <v>1.0102176079954881</v>
      </c>
      <c r="AB52" s="10">
        <f t="shared" si="33"/>
        <v>-1.0217607995488098E-2</v>
      </c>
    </row>
    <row r="53" spans="1:28" x14ac:dyDescent="0.2">
      <c r="A53" s="17">
        <v>11</v>
      </c>
      <c r="B53" s="21">
        <v>17</v>
      </c>
      <c r="C53" s="7"/>
      <c r="D53" s="9"/>
      <c r="E53" s="9"/>
      <c r="F53" s="9"/>
      <c r="G53" s="11"/>
      <c r="H53" s="17">
        <v>11</v>
      </c>
      <c r="I53" s="21">
        <v>17</v>
      </c>
      <c r="J53" s="7"/>
      <c r="K53" s="9"/>
      <c r="L53" s="9"/>
      <c r="M53" s="16"/>
      <c r="N53" s="21"/>
      <c r="O53" s="17">
        <v>11</v>
      </c>
      <c r="P53" s="21">
        <v>17</v>
      </c>
      <c r="Q53" s="7"/>
      <c r="R53" s="9"/>
      <c r="S53" s="9"/>
      <c r="T53" s="9"/>
      <c r="U53" s="21"/>
      <c r="V53" s="17">
        <v>11</v>
      </c>
      <c r="W53" s="21">
        <v>17</v>
      </c>
      <c r="X53" s="7">
        <v>133</v>
      </c>
      <c r="Y53" s="9">
        <v>20.63</v>
      </c>
      <c r="Z53" s="26">
        <f t="shared" si="32"/>
        <v>20.630075133164205</v>
      </c>
      <c r="AA53" s="8">
        <f t="shared" si="36"/>
        <v>1.0140369698525009</v>
      </c>
      <c r="AB53" s="10">
        <f t="shared" si="33"/>
        <v>-1.4036969852500913E-2</v>
      </c>
    </row>
    <row r="54" spans="1:28" x14ac:dyDescent="0.2">
      <c r="A54" s="17">
        <v>12</v>
      </c>
      <c r="B54" s="21">
        <v>19</v>
      </c>
      <c r="C54" s="7"/>
      <c r="D54" s="9"/>
      <c r="E54" s="9"/>
      <c r="F54" s="9"/>
      <c r="G54" s="11"/>
      <c r="H54" s="17">
        <v>12</v>
      </c>
      <c r="I54" s="21">
        <v>19</v>
      </c>
      <c r="J54" s="7"/>
      <c r="K54" s="9"/>
      <c r="L54" s="9"/>
      <c r="M54" s="16"/>
      <c r="N54" s="21"/>
      <c r="O54" s="17">
        <v>12</v>
      </c>
      <c r="P54" s="21">
        <v>19</v>
      </c>
      <c r="Q54" s="7"/>
      <c r="R54" s="9"/>
      <c r="S54" s="9"/>
      <c r="T54" s="9"/>
      <c r="U54" s="21"/>
      <c r="V54" s="17">
        <v>12</v>
      </c>
      <c r="W54" s="21">
        <v>19</v>
      </c>
      <c r="X54" s="7"/>
      <c r="Y54" s="9"/>
      <c r="Z54" s="16"/>
      <c r="AA54" s="9"/>
      <c r="AB54" s="11"/>
    </row>
    <row r="55" spans="1:28" ht="16" thickBot="1" x14ac:dyDescent="0.25">
      <c r="A55" s="18">
        <v>13</v>
      </c>
      <c r="B55" s="22">
        <v>21</v>
      </c>
      <c r="C55" s="12"/>
      <c r="D55" s="20"/>
      <c r="E55" s="20"/>
      <c r="F55" s="20"/>
      <c r="G55" s="13"/>
      <c r="H55" s="18">
        <v>13</v>
      </c>
      <c r="I55" s="22">
        <v>21</v>
      </c>
      <c r="J55" s="12"/>
      <c r="K55" s="20"/>
      <c r="L55" s="20"/>
      <c r="M55" s="19"/>
      <c r="N55" s="22"/>
      <c r="O55" s="18">
        <v>13</v>
      </c>
      <c r="P55" s="22">
        <v>21</v>
      </c>
      <c r="Q55" s="12"/>
      <c r="R55" s="20"/>
      <c r="S55" s="20"/>
      <c r="T55" s="20"/>
      <c r="U55" s="22"/>
      <c r="V55" s="18">
        <v>13</v>
      </c>
      <c r="W55" s="22">
        <v>21</v>
      </c>
      <c r="X55" s="12"/>
      <c r="Y55" s="20"/>
      <c r="Z55" s="19"/>
      <c r="AA55" s="20"/>
      <c r="AB55" s="13"/>
    </row>
    <row r="57" spans="1:28" x14ac:dyDescent="0.2">
      <c r="B57">
        <f>B42/11</f>
        <v>0</v>
      </c>
      <c r="E57">
        <v>0</v>
      </c>
      <c r="G57">
        <v>0</v>
      </c>
      <c r="I57">
        <f>I42/13</f>
        <v>0</v>
      </c>
      <c r="L57">
        <v>0</v>
      </c>
      <c r="N57">
        <v>0</v>
      </c>
      <c r="P57">
        <f>P42/15</f>
        <v>0</v>
      </c>
      <c r="S57">
        <v>0</v>
      </c>
      <c r="U57">
        <v>0</v>
      </c>
      <c r="W57">
        <f>W42/17</f>
        <v>0</v>
      </c>
      <c r="Z57">
        <v>0</v>
      </c>
      <c r="AB57">
        <v>0</v>
      </c>
    </row>
    <row r="58" spans="1:28" x14ac:dyDescent="0.2">
      <c r="B58">
        <f>B43/11</f>
        <v>4.5454545454545456E-2</v>
      </c>
      <c r="E58">
        <v>20.94</v>
      </c>
      <c r="G58">
        <f>E43/E58</f>
        <v>0.65059737787684435</v>
      </c>
      <c r="I58">
        <f t="shared" ref="I58:I66" si="37">I43/13</f>
        <v>3.8461538461538464E-2</v>
      </c>
      <c r="L58">
        <v>21.32</v>
      </c>
      <c r="N58">
        <f>L43/L58</f>
        <v>0.60504748580101686</v>
      </c>
      <c r="P58">
        <f t="shared" ref="P58:P66" si="38">P43/15</f>
        <v>3.3333333333333333E-2</v>
      </c>
      <c r="S58">
        <v>21.54</v>
      </c>
      <c r="U58">
        <f>S43/S58</f>
        <v>0.56325908590912177</v>
      </c>
      <c r="W58">
        <f>W43/17</f>
        <v>2.9411764705882353E-2</v>
      </c>
      <c r="Z58">
        <v>21.69</v>
      </c>
      <c r="AB58">
        <f>Z43/Z58</f>
        <v>0.55936379485857446</v>
      </c>
    </row>
    <row r="59" spans="1:28" x14ac:dyDescent="0.2">
      <c r="B59">
        <f t="shared" ref="B59:B65" si="39">B44/11</f>
        <v>9.0909090909090912E-2</v>
      </c>
      <c r="E59">
        <v>20.94</v>
      </c>
      <c r="G59">
        <f t="shared" ref="G59:G64" si="40">E44/E59</f>
        <v>0.67806072012603047</v>
      </c>
      <c r="I59">
        <f t="shared" si="37"/>
        <v>7.6923076923076927E-2</v>
      </c>
      <c r="L59">
        <v>21.32</v>
      </c>
      <c r="N59">
        <f t="shared" ref="N59:N65" si="41">L44/L59</f>
        <v>0.66597521010502247</v>
      </c>
      <c r="P59">
        <f t="shared" si="38"/>
        <v>6.6666666666666666E-2</v>
      </c>
      <c r="S59">
        <v>21.54</v>
      </c>
      <c r="U59">
        <f t="shared" ref="U59:U66" si="42">S44/S59</f>
        <v>0.62147448581918341</v>
      </c>
      <c r="W59">
        <f t="shared" ref="W59:W68" si="43">W44/17</f>
        <v>5.8823529411764705E-2</v>
      </c>
      <c r="Z59">
        <v>21.69</v>
      </c>
      <c r="AB59">
        <f t="shared" ref="AB59:AB67" si="44">Z44/Z59</f>
        <v>0.60605538866408426</v>
      </c>
    </row>
    <row r="60" spans="1:28" x14ac:dyDescent="0.2">
      <c r="B60">
        <f t="shared" si="39"/>
        <v>0.18181818181818182</v>
      </c>
      <c r="E60">
        <v>20.94</v>
      </c>
      <c r="G60">
        <f t="shared" si="40"/>
        <v>0.76884858825207658</v>
      </c>
      <c r="I60">
        <f t="shared" si="37"/>
        <v>0.15384615384615385</v>
      </c>
      <c r="L60">
        <v>21.32</v>
      </c>
      <c r="N60">
        <f t="shared" si="41"/>
        <v>0.73626329719882122</v>
      </c>
      <c r="P60">
        <f t="shared" si="38"/>
        <v>0.13333333333333333</v>
      </c>
      <c r="S60">
        <v>21.54</v>
      </c>
      <c r="U60">
        <f t="shared" si="42"/>
        <v>0.6898486767319113</v>
      </c>
      <c r="W60">
        <f t="shared" si="43"/>
        <v>0.11764705882352941</v>
      </c>
      <c r="Z60">
        <v>21.69</v>
      </c>
      <c r="AB60">
        <f t="shared" si="44"/>
        <v>0.67001944212392628</v>
      </c>
    </row>
    <row r="61" spans="1:28" x14ac:dyDescent="0.2">
      <c r="B61">
        <f t="shared" si="39"/>
        <v>0.27272727272727271</v>
      </c>
      <c r="E61">
        <v>20.94</v>
      </c>
      <c r="G61">
        <f t="shared" si="40"/>
        <v>0.81043757156051277</v>
      </c>
      <c r="I61">
        <f t="shared" si="37"/>
        <v>0.23076923076923078</v>
      </c>
      <c r="L61">
        <v>21.32</v>
      </c>
      <c r="N61">
        <f t="shared" si="41"/>
        <v>0.78709857273557349</v>
      </c>
      <c r="P61">
        <f t="shared" si="38"/>
        <v>0.2</v>
      </c>
      <c r="S61">
        <v>21.54</v>
      </c>
      <c r="U61">
        <f t="shared" si="42"/>
        <v>0.7428040854224699</v>
      </c>
      <c r="W61">
        <f t="shared" si="43"/>
        <v>0.17647058823529413</v>
      </c>
      <c r="Z61">
        <v>21.69</v>
      </c>
      <c r="AB61">
        <f t="shared" si="44"/>
        <v>0.70946552555726494</v>
      </c>
    </row>
    <row r="62" spans="1:28" x14ac:dyDescent="0.2">
      <c r="B62">
        <f t="shared" si="39"/>
        <v>0.45454545454545453</v>
      </c>
      <c r="E62">
        <v>20.94</v>
      </c>
      <c r="G62">
        <f t="shared" si="40"/>
        <v>0.90408096016804063</v>
      </c>
      <c r="I62">
        <f t="shared" si="37"/>
        <v>0.38461538461538464</v>
      </c>
      <c r="L62">
        <v>21.32</v>
      </c>
      <c r="N62">
        <f t="shared" si="41"/>
        <v>0.86385474170516618</v>
      </c>
      <c r="P62">
        <f t="shared" si="38"/>
        <v>0.33333333333333331</v>
      </c>
      <c r="S62">
        <v>21.54</v>
      </c>
      <c r="U62">
        <f t="shared" si="42"/>
        <v>0.81370110678576224</v>
      </c>
      <c r="W62">
        <f t="shared" si="43"/>
        <v>0.29411764705882354</v>
      </c>
      <c r="Z62">
        <v>21.69</v>
      </c>
      <c r="AB62">
        <f t="shared" si="44"/>
        <v>0.76926338827530516</v>
      </c>
    </row>
    <row r="63" spans="1:28" x14ac:dyDescent="0.2">
      <c r="B63">
        <f t="shared" si="39"/>
        <v>0.63636363636363635</v>
      </c>
      <c r="E63">
        <v>20.94</v>
      </c>
      <c r="G63">
        <f t="shared" si="40"/>
        <v>0.94357891386654957</v>
      </c>
      <c r="I63">
        <f t="shared" si="37"/>
        <v>0.53846153846153844</v>
      </c>
      <c r="L63">
        <v>21.32</v>
      </c>
      <c r="N63">
        <f t="shared" si="41"/>
        <v>0.91144148604060926</v>
      </c>
      <c r="P63">
        <f t="shared" si="38"/>
        <v>0.46666666666666667</v>
      </c>
      <c r="S63">
        <v>21.54</v>
      </c>
      <c r="U63">
        <f t="shared" si="42"/>
        <v>0.86306035570081718</v>
      </c>
      <c r="W63">
        <f t="shared" si="43"/>
        <v>0.41176470588235292</v>
      </c>
      <c r="Z63">
        <v>21.69</v>
      </c>
      <c r="AB63">
        <f t="shared" si="44"/>
        <v>0.82473692116174813</v>
      </c>
    </row>
    <row r="64" spans="1:28" x14ac:dyDescent="0.2">
      <c r="B64">
        <f t="shared" si="39"/>
        <v>0.81818181818181823</v>
      </c>
      <c r="E64">
        <v>20.94</v>
      </c>
      <c r="G64">
        <f t="shared" si="40"/>
        <v>0.95892266651469971</v>
      </c>
      <c r="I64">
        <f t="shared" si="37"/>
        <v>0.69230769230769229</v>
      </c>
      <c r="L64">
        <v>21.32</v>
      </c>
      <c r="N64">
        <f t="shared" si="41"/>
        <v>0.93055135216789819</v>
      </c>
      <c r="P64">
        <f t="shared" si="38"/>
        <v>0.6</v>
      </c>
      <c r="S64">
        <v>21.54</v>
      </c>
      <c r="U64">
        <f t="shared" si="42"/>
        <v>0.90594695767134403</v>
      </c>
      <c r="W64">
        <f t="shared" si="43"/>
        <v>0.52941176470588236</v>
      </c>
      <c r="Z64">
        <v>21.69</v>
      </c>
      <c r="AB64">
        <f t="shared" si="44"/>
        <v>0.88057806445833631</v>
      </c>
    </row>
    <row r="65" spans="2:29" x14ac:dyDescent="0.2">
      <c r="B65">
        <f t="shared" si="39"/>
        <v>1</v>
      </c>
      <c r="E65">
        <v>20.94</v>
      </c>
      <c r="G65">
        <v>1</v>
      </c>
      <c r="I65">
        <f t="shared" si="37"/>
        <v>0.84615384615384615</v>
      </c>
      <c r="L65">
        <v>21.32</v>
      </c>
      <c r="N65">
        <f t="shared" si="41"/>
        <v>0.94927659592296565</v>
      </c>
      <c r="P65">
        <f t="shared" si="38"/>
        <v>0.73333333333333328</v>
      </c>
      <c r="S65">
        <v>21.54</v>
      </c>
      <c r="U65">
        <f t="shared" si="42"/>
        <v>0.932211728728775</v>
      </c>
      <c r="W65">
        <f t="shared" si="43"/>
        <v>0.6470588235294118</v>
      </c>
      <c r="Z65">
        <v>21.69</v>
      </c>
      <c r="AB65">
        <f t="shared" si="44"/>
        <v>0.91467749323280723</v>
      </c>
    </row>
    <row r="66" spans="2:29" x14ac:dyDescent="0.2">
      <c r="I66">
        <f t="shared" si="37"/>
        <v>1</v>
      </c>
      <c r="L66">
        <v>21.32</v>
      </c>
      <c r="N66">
        <v>1</v>
      </c>
      <c r="P66">
        <f t="shared" si="38"/>
        <v>0.8666666666666667</v>
      </c>
      <c r="S66">
        <v>21.54</v>
      </c>
      <c r="U66">
        <f t="shared" si="42"/>
        <v>0.94324420421172106</v>
      </c>
      <c r="W66">
        <f t="shared" si="43"/>
        <v>0.76470588235294112</v>
      </c>
      <c r="Z66">
        <v>21.69</v>
      </c>
      <c r="AB66">
        <f t="shared" si="44"/>
        <v>0.92943130794682538</v>
      </c>
    </row>
    <row r="67" spans="2:29" x14ac:dyDescent="0.2">
      <c r="P67">
        <f>P52/15</f>
        <v>1</v>
      </c>
      <c r="S67">
        <v>21.54</v>
      </c>
      <c r="U67">
        <v>1</v>
      </c>
      <c r="W67">
        <f t="shared" si="43"/>
        <v>0.88235294117647056</v>
      </c>
      <c r="Z67">
        <v>21.69</v>
      </c>
      <c r="AB67">
        <f t="shared" si="44"/>
        <v>0.9475505821053114</v>
      </c>
    </row>
    <row r="68" spans="2:29" x14ac:dyDescent="0.2">
      <c r="W68">
        <f t="shared" si="43"/>
        <v>1</v>
      </c>
      <c r="Z68">
        <v>21.69</v>
      </c>
      <c r="AB68">
        <v>1</v>
      </c>
    </row>
    <row r="70" spans="2:29" ht="16" thickBot="1" x14ac:dyDescent="0.25"/>
    <row r="71" spans="2:29" ht="19" thickBot="1" x14ac:dyDescent="0.25">
      <c r="T71">
        <v>1.7799999999999999E-5</v>
      </c>
      <c r="U71" s="30">
        <v>0.5</v>
      </c>
      <c r="V71">
        <v>0.5</v>
      </c>
      <c r="W71">
        <f>V71*Z71/T71</f>
        <v>379494.38202247192</v>
      </c>
      <c r="X71">
        <f>4.64*V71/SQRT(W71)*1000</f>
        <v>3.7660433031713736</v>
      </c>
      <c r="Y71">
        <f>U71/X71</f>
        <v>0.13276533479552705</v>
      </c>
      <c r="Z71">
        <v>13.51</v>
      </c>
      <c r="AB71">
        <v>0</v>
      </c>
      <c r="AC71">
        <v>0</v>
      </c>
    </row>
    <row r="72" spans="2:29" ht="19" thickBot="1" x14ac:dyDescent="0.25">
      <c r="T72">
        <v>1.7799999999999999E-5</v>
      </c>
      <c r="U72" s="31">
        <v>1</v>
      </c>
      <c r="V72">
        <v>0.5</v>
      </c>
      <c r="W72">
        <f t="shared" ref="W72:W81" si="45">V72*Z72/T72</f>
        <v>408146.06741573033</v>
      </c>
      <c r="X72">
        <f t="shared" ref="X72:X81" si="46">4.64*V72/SQRT(W72)*1000</f>
        <v>3.6314509015514069</v>
      </c>
      <c r="Y72">
        <f t="shared" ref="Y72:Y81" si="47">U72/X72</f>
        <v>0.27537202818101875</v>
      </c>
      <c r="Z72">
        <v>14.53</v>
      </c>
      <c r="AB72">
        <v>0.13200000000000001</v>
      </c>
      <c r="AC72">
        <f>W43/$E$23</f>
        <v>0.16374307184652584</v>
      </c>
    </row>
    <row r="73" spans="2:29" ht="19" thickBot="1" x14ac:dyDescent="0.25">
      <c r="T73">
        <v>1.7799999999999999E-5</v>
      </c>
      <c r="U73" s="31">
        <v>2</v>
      </c>
      <c r="V73">
        <v>0.5</v>
      </c>
      <c r="W73">
        <f t="shared" si="45"/>
        <v>449438.20224719105</v>
      </c>
      <c r="X73">
        <f t="shared" si="46"/>
        <v>3.4606126625209006</v>
      </c>
      <c r="Y73">
        <f t="shared" si="47"/>
        <v>0.57793234754654399</v>
      </c>
      <c r="Z73">
        <v>16</v>
      </c>
      <c r="AB73">
        <v>0.27500000000000002</v>
      </c>
      <c r="AC73">
        <f t="shared" ref="AC73:AC77" si="48">W44/$E$23</f>
        <v>0.32748614369305168</v>
      </c>
    </row>
    <row r="74" spans="2:29" ht="19" thickBot="1" x14ac:dyDescent="0.25">
      <c r="T74">
        <v>1.7799999999999999E-5</v>
      </c>
      <c r="U74" s="31">
        <v>3</v>
      </c>
      <c r="V74">
        <v>0.5</v>
      </c>
      <c r="W74">
        <f t="shared" si="45"/>
        <v>4792134.8314606743</v>
      </c>
      <c r="X74">
        <f t="shared" si="46"/>
        <v>1.0597989147673659</v>
      </c>
      <c r="Y74">
        <f t="shared" si="47"/>
        <v>2.8307256765388589</v>
      </c>
      <c r="Z74">
        <v>170.6</v>
      </c>
      <c r="AB74">
        <v>0.57799999999999996</v>
      </c>
      <c r="AC74">
        <f t="shared" si="48"/>
        <v>0.65497228738610336</v>
      </c>
    </row>
    <row r="75" spans="2:29" ht="19" thickBot="1" x14ac:dyDescent="0.25">
      <c r="T75">
        <v>1.7799999999999999E-5</v>
      </c>
      <c r="U75" s="31">
        <v>5</v>
      </c>
      <c r="V75">
        <v>0.5</v>
      </c>
      <c r="W75">
        <f t="shared" si="45"/>
        <v>517415.73033707874</v>
      </c>
      <c r="X75">
        <f t="shared" si="46"/>
        <v>3.2252855507415044</v>
      </c>
      <c r="Y75">
        <f t="shared" si="47"/>
        <v>1.5502503332923445</v>
      </c>
      <c r="Z75">
        <v>18.420000000000002</v>
      </c>
      <c r="AB75">
        <v>1</v>
      </c>
      <c r="AC75">
        <v>1</v>
      </c>
    </row>
    <row r="76" spans="2:29" ht="19" thickBot="1" x14ac:dyDescent="0.25">
      <c r="T76">
        <v>1.7799999999999999E-5</v>
      </c>
      <c r="U76" s="31">
        <v>7</v>
      </c>
      <c r="V76">
        <v>0.5</v>
      </c>
      <c r="W76">
        <f t="shared" si="45"/>
        <v>545786.51685393264</v>
      </c>
      <c r="X76">
        <f t="shared" si="46"/>
        <v>3.1403393675339579</v>
      </c>
      <c r="Y76">
        <f t="shared" si="47"/>
        <v>2.2290584490226455</v>
      </c>
      <c r="Z76">
        <v>19.43</v>
      </c>
      <c r="AC76">
        <f t="shared" si="48"/>
        <v>1.6374307184652583</v>
      </c>
    </row>
    <row r="77" spans="2:29" ht="19" thickBot="1" x14ac:dyDescent="0.25">
      <c r="T77">
        <v>1.7799999999999999E-5</v>
      </c>
      <c r="U77" s="31">
        <v>9</v>
      </c>
      <c r="V77">
        <v>0.5</v>
      </c>
      <c r="W77">
        <f t="shared" si="45"/>
        <v>570786.51685393264</v>
      </c>
      <c r="X77">
        <f t="shared" si="46"/>
        <v>3.0707971726557504</v>
      </c>
      <c r="Y77">
        <f t="shared" si="47"/>
        <v>2.9308350548650641</v>
      </c>
      <c r="Z77">
        <v>20.32</v>
      </c>
      <c r="AC77">
        <f t="shared" si="48"/>
        <v>2.2924030058513618</v>
      </c>
    </row>
    <row r="78" spans="2:29" ht="19" thickBot="1" x14ac:dyDescent="0.25">
      <c r="T78">
        <v>1.7799999999999999E-5</v>
      </c>
      <c r="U78" s="31">
        <v>11</v>
      </c>
      <c r="V78">
        <v>0.5</v>
      </c>
      <c r="W78">
        <f t="shared" si="45"/>
        <v>590168.53932584275</v>
      </c>
      <c r="X78">
        <f t="shared" si="46"/>
        <v>3.0199514260824114</v>
      </c>
      <c r="Y78">
        <f t="shared" si="47"/>
        <v>3.6424426912950687</v>
      </c>
      <c r="Z78">
        <v>21.01</v>
      </c>
    </row>
    <row r="79" spans="2:29" ht="19" thickBot="1" x14ac:dyDescent="0.25">
      <c r="T79">
        <v>1.7799999999999999E-5</v>
      </c>
      <c r="U79" s="31">
        <v>13</v>
      </c>
      <c r="V79">
        <v>0.5</v>
      </c>
      <c r="W79">
        <f t="shared" si="45"/>
        <v>600842.69662921352</v>
      </c>
      <c r="X79">
        <f t="shared" si="46"/>
        <v>2.9930060284752202</v>
      </c>
      <c r="Y79">
        <f t="shared" si="47"/>
        <v>4.3434593436561899</v>
      </c>
      <c r="Z79">
        <v>21.39</v>
      </c>
    </row>
    <row r="80" spans="2:29" ht="19" thickBot="1" x14ac:dyDescent="0.25">
      <c r="T80">
        <v>1.7799999999999999E-5</v>
      </c>
      <c r="U80" s="31">
        <v>15</v>
      </c>
      <c r="V80">
        <v>0.5</v>
      </c>
      <c r="W80">
        <f t="shared" si="45"/>
        <v>607022.47191011242</v>
      </c>
      <c r="X80">
        <f t="shared" si="46"/>
        <v>2.9777319476506325</v>
      </c>
      <c r="Y80">
        <f t="shared" si="47"/>
        <v>5.0373909618811332</v>
      </c>
      <c r="Z80">
        <v>21.61</v>
      </c>
    </row>
    <row r="81" spans="20:26" ht="19" thickBot="1" x14ac:dyDescent="0.25">
      <c r="T81">
        <v>1.7799999999999999E-5</v>
      </c>
      <c r="U81" s="31">
        <v>17</v>
      </c>
      <c r="V81">
        <v>0.5</v>
      </c>
      <c r="W81">
        <f t="shared" si="45"/>
        <v>609269.66292134835</v>
      </c>
      <c r="X81">
        <f t="shared" si="46"/>
        <v>2.9722354372926136</v>
      </c>
      <c r="Y81">
        <f t="shared" si="47"/>
        <v>5.7196007377817848</v>
      </c>
      <c r="Z81">
        <v>21.69</v>
      </c>
    </row>
  </sheetData>
  <mergeCells count="8">
    <mergeCell ref="O1:U1"/>
    <mergeCell ref="V1:AB1"/>
    <mergeCell ref="A41:G41"/>
    <mergeCell ref="H41:N41"/>
    <mergeCell ref="O41:U41"/>
    <mergeCell ref="V41:AB41"/>
    <mergeCell ref="A1:G1"/>
    <mergeCell ref="H1:N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5"/>
  <sheetViews>
    <sheetView workbookViewId="0">
      <selection activeCell="D31" sqref="D31:M36"/>
    </sheetView>
  </sheetViews>
  <sheetFormatPr baseColWidth="10" defaultColWidth="8.83203125" defaultRowHeight="15" x14ac:dyDescent="0.2"/>
  <cols>
    <col min="1" max="2" width="4.1640625" customWidth="1"/>
    <col min="3" max="3" width="4.5" customWidth="1"/>
    <col min="4" max="4" width="6.83203125" customWidth="1"/>
    <col min="8" max="9" width="4.1640625" customWidth="1"/>
    <col min="10" max="10" width="4.5" customWidth="1"/>
    <col min="11" max="11" width="6.83203125" customWidth="1"/>
    <col min="15" max="16" width="4.1640625" customWidth="1"/>
    <col min="17" max="17" width="4.5" customWidth="1"/>
    <col min="18" max="18" width="6.83203125" customWidth="1"/>
    <col min="22" max="23" width="4.1640625" customWidth="1"/>
    <col min="24" max="24" width="4.5" customWidth="1"/>
    <col min="25" max="25" width="6.83203125" customWidth="1"/>
  </cols>
  <sheetData>
    <row r="1" spans="1:28" ht="16" thickBot="1" x14ac:dyDescent="0.25">
      <c r="A1" s="32" t="s">
        <v>3</v>
      </c>
      <c r="B1" s="33"/>
      <c r="C1" s="33"/>
      <c r="D1" s="33"/>
      <c r="E1" s="33"/>
      <c r="F1" s="33"/>
      <c r="G1" s="34"/>
      <c r="H1" s="32" t="s">
        <v>4</v>
      </c>
      <c r="I1" s="33"/>
      <c r="J1" s="33"/>
      <c r="K1" s="33"/>
      <c r="L1" s="33"/>
      <c r="M1" s="33"/>
      <c r="N1" s="34"/>
      <c r="O1" s="32" t="s">
        <v>5</v>
      </c>
      <c r="P1" s="33"/>
      <c r="Q1" s="33"/>
      <c r="R1" s="33"/>
      <c r="S1" s="33"/>
      <c r="T1" s="33"/>
      <c r="U1" s="34"/>
      <c r="V1" s="32" t="s">
        <v>6</v>
      </c>
      <c r="W1" s="33"/>
      <c r="X1" s="33"/>
      <c r="Y1" s="33"/>
      <c r="Z1" s="33"/>
      <c r="AA1" s="33"/>
      <c r="AB1" s="34"/>
    </row>
    <row r="2" spans="1:28" ht="16" thickBot="1" x14ac:dyDescent="0.25">
      <c r="A2" s="3" t="s">
        <v>0</v>
      </c>
      <c r="B2" s="5" t="s">
        <v>1</v>
      </c>
      <c r="C2" s="4" t="s">
        <v>9</v>
      </c>
      <c r="D2" s="25" t="s">
        <v>2</v>
      </c>
      <c r="E2" s="25" t="s">
        <v>10</v>
      </c>
      <c r="F2" s="25" t="s">
        <v>11</v>
      </c>
      <c r="G2" s="5" t="s">
        <v>12</v>
      </c>
      <c r="H2" s="3" t="s">
        <v>0</v>
      </c>
      <c r="I2" s="5" t="s">
        <v>1</v>
      </c>
      <c r="J2" s="4" t="s">
        <v>9</v>
      </c>
      <c r="K2" s="25" t="s">
        <v>2</v>
      </c>
      <c r="L2" s="25" t="s">
        <v>10</v>
      </c>
      <c r="M2" s="25" t="s">
        <v>11</v>
      </c>
      <c r="N2" s="5" t="s">
        <v>12</v>
      </c>
      <c r="O2" s="3" t="s">
        <v>0</v>
      </c>
      <c r="P2" s="5" t="s">
        <v>1</v>
      </c>
      <c r="Q2" s="4" t="s">
        <v>9</v>
      </c>
      <c r="R2" s="25" t="s">
        <v>2</v>
      </c>
      <c r="S2" s="25" t="s">
        <v>10</v>
      </c>
      <c r="T2" s="25" t="s">
        <v>11</v>
      </c>
      <c r="U2" s="5" t="s">
        <v>12</v>
      </c>
      <c r="V2" s="3" t="s">
        <v>0</v>
      </c>
      <c r="W2" s="5" t="s">
        <v>1</v>
      </c>
      <c r="X2" s="4" t="s">
        <v>9</v>
      </c>
      <c r="Y2" s="25" t="s">
        <v>2</v>
      </c>
      <c r="Z2" s="25" t="s">
        <v>10</v>
      </c>
      <c r="AA2" s="25" t="s">
        <v>11</v>
      </c>
      <c r="AB2" s="5" t="s">
        <v>12</v>
      </c>
    </row>
    <row r="3" spans="1:28" x14ac:dyDescent="0.2">
      <c r="A3" s="23">
        <v>1</v>
      </c>
      <c r="B3" s="24">
        <v>0.5</v>
      </c>
      <c r="C3" s="6">
        <v>58</v>
      </c>
      <c r="D3" s="8">
        <v>13.63</v>
      </c>
      <c r="E3" s="26">
        <f>4*SQRT($B$17*C3)</f>
        <v>0</v>
      </c>
      <c r="F3" s="8">
        <f>E3/0.99/$D$9</f>
        <v>0</v>
      </c>
      <c r="G3" s="10">
        <f>1-F3</f>
        <v>1</v>
      </c>
      <c r="H3" s="23">
        <v>1</v>
      </c>
      <c r="I3" s="24">
        <v>0.5</v>
      </c>
      <c r="J3" s="6">
        <v>52</v>
      </c>
      <c r="K3" s="8">
        <v>12.9</v>
      </c>
      <c r="L3" s="26">
        <f>4*SQRT($B$17*J3)</f>
        <v>0</v>
      </c>
      <c r="M3" s="8">
        <f>L3/0.99/$K$10</f>
        <v>0</v>
      </c>
      <c r="N3" s="10">
        <f>1-M3</f>
        <v>1</v>
      </c>
      <c r="O3" s="23">
        <v>1</v>
      </c>
      <c r="P3" s="24">
        <v>0.5</v>
      </c>
      <c r="Q3" s="6">
        <v>46</v>
      </c>
      <c r="R3" s="8">
        <v>12.14</v>
      </c>
      <c r="S3" s="26">
        <f>4*SQRT($B$17*Q3)</f>
        <v>0</v>
      </c>
      <c r="T3" s="8">
        <f>S3/0.99/$R$11</f>
        <v>0</v>
      </c>
      <c r="U3" s="10">
        <f>1-T3</f>
        <v>1</v>
      </c>
      <c r="V3" s="23">
        <v>1</v>
      </c>
      <c r="W3" s="24">
        <v>0.5</v>
      </c>
      <c r="X3" s="6">
        <v>46</v>
      </c>
      <c r="Y3" s="8">
        <v>12.14</v>
      </c>
      <c r="Z3" s="26">
        <f>4*SQRT($B$17*X3)</f>
        <v>0</v>
      </c>
      <c r="AA3" s="8">
        <f>Z3/0.99/$Y$12</f>
        <v>0</v>
      </c>
      <c r="AB3" s="10">
        <f>1-AA3</f>
        <v>1</v>
      </c>
    </row>
    <row r="4" spans="1:28" x14ac:dyDescent="0.2">
      <c r="A4" s="17">
        <v>2</v>
      </c>
      <c r="B4" s="21">
        <v>1</v>
      </c>
      <c r="C4" s="7">
        <v>63</v>
      </c>
      <c r="D4" s="9">
        <v>14.2</v>
      </c>
      <c r="E4" s="26">
        <f t="shared" ref="E4:E10" si="0">4*SQRT($B$17*C4)</f>
        <v>0</v>
      </c>
      <c r="F4" s="8">
        <f>E4/0.99/$D$9</f>
        <v>0</v>
      </c>
      <c r="G4" s="10">
        <f t="shared" ref="G4:G10" si="1">1-F4</f>
        <v>1</v>
      </c>
      <c r="H4" s="17">
        <v>2</v>
      </c>
      <c r="I4" s="21">
        <v>1</v>
      </c>
      <c r="J4" s="7">
        <v>63</v>
      </c>
      <c r="K4" s="9">
        <v>14.2</v>
      </c>
      <c r="L4" s="26">
        <f t="shared" ref="L4:L11" si="2">4*SQRT($B$17*J4)</f>
        <v>0</v>
      </c>
      <c r="M4" s="8">
        <f t="shared" ref="M4:M11" si="3">L4/0.99/$K$10</f>
        <v>0</v>
      </c>
      <c r="N4" s="10">
        <f t="shared" ref="N4:N11" si="4">1-M4</f>
        <v>1</v>
      </c>
      <c r="O4" s="17">
        <v>2</v>
      </c>
      <c r="P4" s="21">
        <v>1</v>
      </c>
      <c r="Q4" s="7">
        <v>56</v>
      </c>
      <c r="R4" s="9">
        <v>13.4</v>
      </c>
      <c r="S4" s="26">
        <f t="shared" ref="S4:S12" si="5">4*SQRT($B$17*Q4)</f>
        <v>0</v>
      </c>
      <c r="T4" s="8">
        <f>S4/0.99/$R$11</f>
        <v>0</v>
      </c>
      <c r="U4" s="10">
        <f t="shared" ref="U4:U12" si="6">1-T4</f>
        <v>1</v>
      </c>
      <c r="V4" s="17">
        <v>2</v>
      </c>
      <c r="W4" s="21">
        <v>1</v>
      </c>
      <c r="X4" s="7">
        <v>54</v>
      </c>
      <c r="Y4" s="9">
        <v>13.14</v>
      </c>
      <c r="Z4" s="26">
        <f t="shared" ref="Z4:Z13" si="7">4*SQRT($B$17*X4)</f>
        <v>0</v>
      </c>
      <c r="AA4" s="8">
        <f>Z4/0.99/$Y$12</f>
        <v>0</v>
      </c>
      <c r="AB4" s="10">
        <f t="shared" ref="AB4:AB13" si="8">1-AA4</f>
        <v>1</v>
      </c>
    </row>
    <row r="5" spans="1:28" x14ac:dyDescent="0.2">
      <c r="A5" s="17">
        <v>3</v>
      </c>
      <c r="B5" s="21">
        <v>2</v>
      </c>
      <c r="C5" s="7">
        <v>81</v>
      </c>
      <c r="D5" s="9">
        <v>16.100000000000001</v>
      </c>
      <c r="E5" s="26">
        <f t="shared" si="0"/>
        <v>0</v>
      </c>
      <c r="F5" s="8">
        <f t="shared" ref="F5:F10" si="9">E5/0.99/$D$9</f>
        <v>0</v>
      </c>
      <c r="G5" s="10">
        <f t="shared" si="1"/>
        <v>1</v>
      </c>
      <c r="H5" s="17">
        <v>3</v>
      </c>
      <c r="I5" s="21">
        <v>2</v>
      </c>
      <c r="J5" s="7">
        <v>77</v>
      </c>
      <c r="K5" s="9">
        <v>15.7</v>
      </c>
      <c r="L5" s="26">
        <f t="shared" si="2"/>
        <v>0</v>
      </c>
      <c r="M5" s="8">
        <f t="shared" si="3"/>
        <v>0</v>
      </c>
      <c r="N5" s="10">
        <f t="shared" si="4"/>
        <v>1</v>
      </c>
      <c r="O5" s="17">
        <v>3</v>
      </c>
      <c r="P5" s="21">
        <v>2</v>
      </c>
      <c r="Q5" s="7">
        <v>69</v>
      </c>
      <c r="R5" s="9">
        <v>14.9</v>
      </c>
      <c r="S5" s="26">
        <f t="shared" si="5"/>
        <v>0</v>
      </c>
      <c r="T5" s="8">
        <f t="shared" ref="T5:T12" si="10">S5/0.99/$R$11</f>
        <v>0</v>
      </c>
      <c r="U5" s="10">
        <f t="shared" si="6"/>
        <v>1</v>
      </c>
      <c r="V5" s="17">
        <v>3</v>
      </c>
      <c r="W5" s="21">
        <v>2</v>
      </c>
      <c r="X5" s="7">
        <v>66</v>
      </c>
      <c r="Y5" s="9">
        <v>14.53</v>
      </c>
      <c r="Z5" s="26">
        <f t="shared" si="7"/>
        <v>0</v>
      </c>
      <c r="AA5" s="8">
        <f t="shared" ref="AA5:AA13" si="11">Z5/0.99/$Y$12</f>
        <v>0</v>
      </c>
      <c r="AB5" s="10">
        <f t="shared" si="8"/>
        <v>1</v>
      </c>
    </row>
    <row r="6" spans="1:28" x14ac:dyDescent="0.2">
      <c r="A6" s="17">
        <v>4</v>
      </c>
      <c r="B6" s="21">
        <v>3</v>
      </c>
      <c r="C6" s="7">
        <v>90</v>
      </c>
      <c r="D6" s="9">
        <v>17</v>
      </c>
      <c r="E6" s="26">
        <f t="shared" si="0"/>
        <v>0</v>
      </c>
      <c r="F6" s="8">
        <f>E6/0.99/$D$9</f>
        <v>0</v>
      </c>
      <c r="G6" s="10">
        <f t="shared" si="1"/>
        <v>1</v>
      </c>
      <c r="H6" s="17">
        <v>4</v>
      </c>
      <c r="I6" s="21">
        <v>3</v>
      </c>
      <c r="J6" s="7">
        <v>88</v>
      </c>
      <c r="K6" s="9">
        <v>16.8</v>
      </c>
      <c r="L6" s="26">
        <f t="shared" si="2"/>
        <v>0</v>
      </c>
      <c r="M6" s="8">
        <f t="shared" si="3"/>
        <v>0</v>
      </c>
      <c r="N6" s="10">
        <f t="shared" si="4"/>
        <v>1</v>
      </c>
      <c r="O6" s="17">
        <v>4</v>
      </c>
      <c r="P6" s="21">
        <v>3</v>
      </c>
      <c r="Q6" s="7">
        <v>80</v>
      </c>
      <c r="R6" s="9">
        <v>16</v>
      </c>
      <c r="S6" s="26">
        <f t="shared" si="5"/>
        <v>0</v>
      </c>
      <c r="T6" s="8">
        <f t="shared" si="10"/>
        <v>0</v>
      </c>
      <c r="U6" s="10">
        <f t="shared" si="6"/>
        <v>1</v>
      </c>
      <c r="V6" s="17">
        <v>4</v>
      </c>
      <c r="W6" s="21">
        <v>3</v>
      </c>
      <c r="X6" s="7">
        <v>74</v>
      </c>
      <c r="Y6" s="9">
        <v>15.4</v>
      </c>
      <c r="Z6" s="26">
        <f t="shared" si="7"/>
        <v>0</v>
      </c>
      <c r="AA6" s="8">
        <f t="shared" si="11"/>
        <v>0</v>
      </c>
      <c r="AB6" s="10">
        <f t="shared" si="8"/>
        <v>1</v>
      </c>
    </row>
    <row r="7" spans="1:28" x14ac:dyDescent="0.2">
      <c r="A7" s="17">
        <v>5</v>
      </c>
      <c r="B7" s="21">
        <v>5</v>
      </c>
      <c r="C7" s="7">
        <v>112</v>
      </c>
      <c r="D7" s="9">
        <v>18.899999999999999</v>
      </c>
      <c r="E7" s="26">
        <f t="shared" si="0"/>
        <v>0</v>
      </c>
      <c r="F7" s="8">
        <f>E7/0.99/$D$9</f>
        <v>0</v>
      </c>
      <c r="G7" s="10">
        <f t="shared" si="1"/>
        <v>1</v>
      </c>
      <c r="H7" s="17">
        <v>5</v>
      </c>
      <c r="I7" s="21">
        <v>5</v>
      </c>
      <c r="J7" s="7">
        <v>106</v>
      </c>
      <c r="K7" s="9">
        <v>18.399999999999999</v>
      </c>
      <c r="L7" s="26">
        <f t="shared" si="2"/>
        <v>0</v>
      </c>
      <c r="M7" s="8">
        <f t="shared" si="3"/>
        <v>0</v>
      </c>
      <c r="N7" s="10">
        <f t="shared" si="4"/>
        <v>1</v>
      </c>
      <c r="O7" s="17">
        <v>5</v>
      </c>
      <c r="P7" s="21">
        <v>5</v>
      </c>
      <c r="Q7" s="7">
        <v>96</v>
      </c>
      <c r="R7" s="9">
        <v>17.5</v>
      </c>
      <c r="S7" s="26">
        <f t="shared" si="5"/>
        <v>0</v>
      </c>
      <c r="T7" s="8">
        <f>S7/0.99/$R$11</f>
        <v>0</v>
      </c>
      <c r="U7" s="10">
        <f t="shared" si="6"/>
        <v>1</v>
      </c>
      <c r="V7" s="17">
        <v>5</v>
      </c>
      <c r="W7" s="21">
        <v>5</v>
      </c>
      <c r="X7" s="7">
        <v>87</v>
      </c>
      <c r="Y7" s="9">
        <v>16.7</v>
      </c>
      <c r="Z7" s="26">
        <f t="shared" si="7"/>
        <v>0</v>
      </c>
      <c r="AA7" s="8">
        <f t="shared" si="11"/>
        <v>0</v>
      </c>
      <c r="AB7" s="10">
        <f t="shared" si="8"/>
        <v>1</v>
      </c>
    </row>
    <row r="8" spans="1:28" x14ac:dyDescent="0.2">
      <c r="A8" s="17">
        <v>6</v>
      </c>
      <c r="B8" s="21">
        <v>7</v>
      </c>
      <c r="C8" s="7">
        <v>122</v>
      </c>
      <c r="D8" s="9">
        <v>19.8</v>
      </c>
      <c r="E8" s="26">
        <f>4*SQRT($B$17*C8)</f>
        <v>0</v>
      </c>
      <c r="F8" s="8">
        <f>E8/0.99/$D$9</f>
        <v>0</v>
      </c>
      <c r="G8" s="10">
        <f t="shared" si="1"/>
        <v>1</v>
      </c>
      <c r="H8" s="17">
        <v>6</v>
      </c>
      <c r="I8" s="21">
        <v>7</v>
      </c>
      <c r="J8" s="7">
        <v>118</v>
      </c>
      <c r="K8" s="9">
        <v>19.399999999999999</v>
      </c>
      <c r="L8" s="26">
        <f t="shared" si="2"/>
        <v>0</v>
      </c>
      <c r="M8" s="8">
        <f>L8/0.99/$K$10</f>
        <v>0</v>
      </c>
      <c r="N8" s="10">
        <f>1-M8</f>
        <v>1</v>
      </c>
      <c r="O8" s="17">
        <v>6</v>
      </c>
      <c r="P8" s="21">
        <v>7</v>
      </c>
      <c r="Q8" s="7">
        <v>108</v>
      </c>
      <c r="R8" s="9">
        <v>18.600000000000001</v>
      </c>
      <c r="S8" s="26">
        <f t="shared" si="5"/>
        <v>0</v>
      </c>
      <c r="T8" s="8">
        <f t="shared" si="10"/>
        <v>0</v>
      </c>
      <c r="U8" s="10">
        <f t="shared" si="6"/>
        <v>1</v>
      </c>
      <c r="V8" s="17">
        <v>6</v>
      </c>
      <c r="W8" s="21">
        <v>7</v>
      </c>
      <c r="X8" s="7">
        <v>100</v>
      </c>
      <c r="Y8" s="9">
        <v>17.899999999999999</v>
      </c>
      <c r="Z8" s="26">
        <f t="shared" si="7"/>
        <v>0</v>
      </c>
      <c r="AA8" s="8">
        <f t="shared" si="11"/>
        <v>0</v>
      </c>
      <c r="AB8" s="10">
        <f t="shared" si="8"/>
        <v>1</v>
      </c>
    </row>
    <row r="9" spans="1:28" x14ac:dyDescent="0.2">
      <c r="A9" s="17">
        <v>7</v>
      </c>
      <c r="B9" s="21">
        <v>9</v>
      </c>
      <c r="C9" s="7">
        <v>126</v>
      </c>
      <c r="D9" s="9">
        <v>20.100000000000001</v>
      </c>
      <c r="E9" s="26">
        <f t="shared" si="0"/>
        <v>0</v>
      </c>
      <c r="F9" s="8">
        <f t="shared" si="9"/>
        <v>0</v>
      </c>
      <c r="G9" s="10">
        <f t="shared" si="1"/>
        <v>1</v>
      </c>
      <c r="H9" s="17">
        <v>7</v>
      </c>
      <c r="I9" s="21">
        <v>9</v>
      </c>
      <c r="J9" s="7">
        <v>123</v>
      </c>
      <c r="K9" s="9">
        <v>19.8</v>
      </c>
      <c r="L9" s="26">
        <f t="shared" si="2"/>
        <v>0</v>
      </c>
      <c r="M9" s="8">
        <f t="shared" si="3"/>
        <v>0</v>
      </c>
      <c r="N9" s="10">
        <f t="shared" si="4"/>
        <v>1</v>
      </c>
      <c r="O9" s="17">
        <v>7</v>
      </c>
      <c r="P9" s="21">
        <v>9</v>
      </c>
      <c r="Q9" s="7">
        <v>119</v>
      </c>
      <c r="R9" s="9">
        <v>19.399999999999999</v>
      </c>
      <c r="S9" s="26">
        <f t="shared" si="5"/>
        <v>0</v>
      </c>
      <c r="T9" s="8">
        <f t="shared" si="10"/>
        <v>0</v>
      </c>
      <c r="U9" s="10">
        <f t="shared" si="6"/>
        <v>1</v>
      </c>
      <c r="V9" s="17">
        <v>7</v>
      </c>
      <c r="W9" s="21">
        <v>9</v>
      </c>
      <c r="X9" s="7">
        <v>114</v>
      </c>
      <c r="Y9" s="9">
        <v>19.100000000000001</v>
      </c>
      <c r="Z9" s="26">
        <f t="shared" si="7"/>
        <v>0</v>
      </c>
      <c r="AA9" s="8">
        <f t="shared" si="11"/>
        <v>0</v>
      </c>
      <c r="AB9" s="10">
        <f t="shared" si="8"/>
        <v>1</v>
      </c>
    </row>
    <row r="10" spans="1:28" x14ac:dyDescent="0.2">
      <c r="A10" s="17">
        <v>8</v>
      </c>
      <c r="B10" s="21">
        <v>11</v>
      </c>
      <c r="C10" s="7">
        <v>127</v>
      </c>
      <c r="D10" s="9">
        <v>20.76</v>
      </c>
      <c r="E10" s="26">
        <f t="shared" si="0"/>
        <v>0</v>
      </c>
      <c r="F10" s="8">
        <f t="shared" si="9"/>
        <v>0</v>
      </c>
      <c r="G10" s="10">
        <f t="shared" si="1"/>
        <v>1</v>
      </c>
      <c r="H10" s="17">
        <v>8</v>
      </c>
      <c r="I10" s="21">
        <v>11</v>
      </c>
      <c r="J10" s="7">
        <v>128</v>
      </c>
      <c r="K10" s="9">
        <v>20.2</v>
      </c>
      <c r="L10" s="26">
        <f t="shared" si="2"/>
        <v>0</v>
      </c>
      <c r="M10" s="8">
        <f>L10/0.99/$K$10</f>
        <v>0</v>
      </c>
      <c r="N10" s="10">
        <f t="shared" si="4"/>
        <v>1</v>
      </c>
      <c r="O10" s="17">
        <v>8</v>
      </c>
      <c r="P10" s="21">
        <v>11</v>
      </c>
      <c r="Q10" s="7">
        <v>126</v>
      </c>
      <c r="R10" s="9">
        <v>20.100000000000001</v>
      </c>
      <c r="S10" s="26">
        <f t="shared" si="5"/>
        <v>0</v>
      </c>
      <c r="T10" s="8">
        <f t="shared" si="10"/>
        <v>0</v>
      </c>
      <c r="U10" s="10">
        <f t="shared" si="6"/>
        <v>1</v>
      </c>
      <c r="V10" s="17">
        <v>8</v>
      </c>
      <c r="W10" s="21">
        <v>11</v>
      </c>
      <c r="X10" s="7">
        <v>123</v>
      </c>
      <c r="Y10" s="9">
        <v>19.84</v>
      </c>
      <c r="Z10" s="26">
        <f t="shared" si="7"/>
        <v>0</v>
      </c>
      <c r="AA10" s="8">
        <f t="shared" si="11"/>
        <v>0</v>
      </c>
      <c r="AB10" s="10">
        <f t="shared" si="8"/>
        <v>1</v>
      </c>
    </row>
    <row r="11" spans="1:28" x14ac:dyDescent="0.2">
      <c r="A11" s="17">
        <v>9</v>
      </c>
      <c r="B11" s="21">
        <v>13</v>
      </c>
      <c r="C11" s="7"/>
      <c r="D11" s="9"/>
      <c r="E11" s="9"/>
      <c r="F11" s="9"/>
      <c r="G11" s="11"/>
      <c r="H11" s="17">
        <v>9</v>
      </c>
      <c r="I11" s="21">
        <v>13</v>
      </c>
      <c r="J11" s="7">
        <v>129</v>
      </c>
      <c r="K11" s="9">
        <v>20.3</v>
      </c>
      <c r="L11" s="26">
        <f t="shared" si="2"/>
        <v>0</v>
      </c>
      <c r="M11" s="8">
        <f t="shared" si="3"/>
        <v>0</v>
      </c>
      <c r="N11" s="10">
        <f t="shared" si="4"/>
        <v>1</v>
      </c>
      <c r="O11" s="17">
        <v>9</v>
      </c>
      <c r="P11" s="21">
        <v>13</v>
      </c>
      <c r="Q11" s="7">
        <v>129</v>
      </c>
      <c r="R11" s="9">
        <v>20.3</v>
      </c>
      <c r="S11" s="26">
        <f t="shared" si="5"/>
        <v>0</v>
      </c>
      <c r="T11" s="8">
        <f t="shared" si="10"/>
        <v>0</v>
      </c>
      <c r="U11" s="10">
        <f t="shared" si="6"/>
        <v>1</v>
      </c>
      <c r="V11" s="17">
        <v>9</v>
      </c>
      <c r="W11" s="21">
        <v>13</v>
      </c>
      <c r="X11" s="7">
        <v>127</v>
      </c>
      <c r="Y11" s="9">
        <v>20.16</v>
      </c>
      <c r="Z11" s="26">
        <f t="shared" si="7"/>
        <v>0</v>
      </c>
      <c r="AA11" s="8">
        <f t="shared" si="11"/>
        <v>0</v>
      </c>
      <c r="AB11" s="10">
        <f t="shared" si="8"/>
        <v>1</v>
      </c>
    </row>
    <row r="12" spans="1:28" x14ac:dyDescent="0.2">
      <c r="A12" s="17">
        <v>10</v>
      </c>
      <c r="B12" s="21">
        <v>15</v>
      </c>
      <c r="C12" s="7"/>
      <c r="D12" s="9"/>
      <c r="E12" s="9"/>
      <c r="F12" s="9"/>
      <c r="G12" s="11"/>
      <c r="H12" s="17">
        <v>10</v>
      </c>
      <c r="I12" s="21">
        <v>15</v>
      </c>
      <c r="J12" s="7"/>
      <c r="K12" s="9"/>
      <c r="L12" s="9"/>
      <c r="M12" s="16"/>
      <c r="N12" s="21"/>
      <c r="O12" s="17">
        <v>10</v>
      </c>
      <c r="P12" s="21">
        <v>15</v>
      </c>
      <c r="Q12" s="7">
        <v>131</v>
      </c>
      <c r="R12" s="9">
        <v>20.5</v>
      </c>
      <c r="S12" s="26">
        <f t="shared" si="5"/>
        <v>0</v>
      </c>
      <c r="T12" s="8">
        <f t="shared" si="10"/>
        <v>0</v>
      </c>
      <c r="U12" s="10">
        <f t="shared" si="6"/>
        <v>1</v>
      </c>
      <c r="V12" s="17">
        <v>10</v>
      </c>
      <c r="W12" s="21">
        <v>15</v>
      </c>
      <c r="X12" s="7">
        <v>132</v>
      </c>
      <c r="Y12" s="9">
        <v>20.55</v>
      </c>
      <c r="Z12" s="26">
        <f t="shared" si="7"/>
        <v>0</v>
      </c>
      <c r="AA12" s="8">
        <f t="shared" si="11"/>
        <v>0</v>
      </c>
      <c r="AB12" s="10">
        <f t="shared" si="8"/>
        <v>1</v>
      </c>
    </row>
    <row r="13" spans="1:28" x14ac:dyDescent="0.2">
      <c r="A13" s="17">
        <v>11</v>
      </c>
      <c r="B13" s="21">
        <v>17</v>
      </c>
      <c r="C13" s="7"/>
      <c r="D13" s="9"/>
      <c r="E13" s="9"/>
      <c r="F13" s="9"/>
      <c r="G13" s="11"/>
      <c r="H13" s="17">
        <v>11</v>
      </c>
      <c r="I13" s="21">
        <v>17</v>
      </c>
      <c r="J13" s="7"/>
      <c r="K13" s="9"/>
      <c r="L13" s="9"/>
      <c r="M13" s="16"/>
      <c r="N13" s="21"/>
      <c r="O13" s="17">
        <v>11</v>
      </c>
      <c r="P13" s="21">
        <v>17</v>
      </c>
      <c r="Q13" s="7"/>
      <c r="R13" s="9"/>
      <c r="S13" s="9"/>
      <c r="T13" s="9"/>
      <c r="U13" s="21"/>
      <c r="V13" s="17">
        <v>11</v>
      </c>
      <c r="W13" s="21">
        <v>17</v>
      </c>
      <c r="X13" s="7">
        <v>133</v>
      </c>
      <c r="Y13" s="9">
        <v>20.63</v>
      </c>
      <c r="Z13" s="26">
        <f t="shared" si="7"/>
        <v>0</v>
      </c>
      <c r="AA13" s="8">
        <f t="shared" si="11"/>
        <v>0</v>
      </c>
      <c r="AB13" s="10">
        <f t="shared" si="8"/>
        <v>1</v>
      </c>
    </row>
    <row r="14" spans="1:28" x14ac:dyDescent="0.2">
      <c r="A14" s="17">
        <v>12</v>
      </c>
      <c r="B14" s="21">
        <v>19</v>
      </c>
      <c r="C14" s="7"/>
      <c r="D14" s="9"/>
      <c r="E14" s="9"/>
      <c r="F14" s="9"/>
      <c r="G14" s="11"/>
      <c r="H14" s="17">
        <v>12</v>
      </c>
      <c r="I14" s="21">
        <v>19</v>
      </c>
      <c r="J14" s="7"/>
      <c r="K14" s="9"/>
      <c r="L14" s="9"/>
      <c r="M14" s="16"/>
      <c r="N14" s="21"/>
      <c r="O14" s="17">
        <v>12</v>
      </c>
      <c r="P14" s="21">
        <v>19</v>
      </c>
      <c r="Q14" s="7"/>
      <c r="R14" s="9"/>
      <c r="S14" s="9"/>
      <c r="T14" s="9"/>
      <c r="U14" s="21"/>
      <c r="V14" s="17">
        <v>12</v>
      </c>
      <c r="W14" s="21">
        <v>19</v>
      </c>
      <c r="X14" s="7"/>
      <c r="Y14" s="9"/>
      <c r="Z14" s="16"/>
      <c r="AA14" s="9"/>
      <c r="AB14" s="11"/>
    </row>
    <row r="15" spans="1:28" ht="16" thickBot="1" x14ac:dyDescent="0.25">
      <c r="A15" s="18">
        <v>13</v>
      </c>
      <c r="B15" s="22">
        <v>21</v>
      </c>
      <c r="C15" s="12"/>
      <c r="D15" s="20"/>
      <c r="E15" s="20"/>
      <c r="F15" s="20"/>
      <c r="G15" s="13"/>
      <c r="H15" s="18">
        <v>13</v>
      </c>
      <c r="I15" s="22">
        <v>21</v>
      </c>
      <c r="J15" s="12"/>
      <c r="K15" s="20"/>
      <c r="L15" s="20"/>
      <c r="M15" s="19"/>
      <c r="N15" s="22"/>
      <c r="O15" s="18">
        <v>13</v>
      </c>
      <c r="P15" s="22">
        <v>21</v>
      </c>
      <c r="Q15" s="12"/>
      <c r="R15" s="20"/>
      <c r="S15" s="20"/>
      <c r="T15" s="20"/>
      <c r="U15" s="22"/>
      <c r="V15" s="18">
        <v>13</v>
      </c>
      <c r="W15" s="22">
        <v>21</v>
      </c>
      <c r="X15" s="12"/>
      <c r="Y15" s="20"/>
      <c r="Z15" s="19"/>
      <c r="AA15" s="20"/>
      <c r="AB15" s="13"/>
    </row>
  </sheetData>
  <mergeCells count="4">
    <mergeCell ref="A1:G1"/>
    <mergeCell ref="H1:N1"/>
    <mergeCell ref="O1:U1"/>
    <mergeCell ref="V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zoomScale="163" workbookViewId="0">
      <selection activeCell="L19" sqref="L19:O20"/>
    </sheetView>
  </sheetViews>
  <sheetFormatPr baseColWidth="10" defaultColWidth="8.83203125" defaultRowHeight="15" x14ac:dyDescent="0.2"/>
  <sheetData>
    <row r="1" spans="1:15" ht="16" thickBot="1" x14ac:dyDescent="0.25">
      <c r="A1" s="35" t="s">
        <v>13</v>
      </c>
      <c r="B1" s="36" t="s">
        <v>14</v>
      </c>
      <c r="C1" s="36" t="s">
        <v>15</v>
      </c>
      <c r="D1" s="36" t="s">
        <v>16</v>
      </c>
      <c r="E1" s="36" t="s">
        <v>17</v>
      </c>
      <c r="F1" s="36" t="s">
        <v>18</v>
      </c>
      <c r="G1" s="27"/>
      <c r="H1" s="27"/>
      <c r="I1" s="27"/>
      <c r="J1" s="27"/>
    </row>
    <row r="2" spans="1:15" x14ac:dyDescent="0.2">
      <c r="A2" s="37">
        <v>0</v>
      </c>
      <c r="B2" s="38">
        <v>0</v>
      </c>
      <c r="C2" s="39">
        <v>0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  <c r="I2" s="39">
        <v>0</v>
      </c>
      <c r="J2" s="39">
        <v>0</v>
      </c>
    </row>
    <row r="3" spans="1:15" x14ac:dyDescent="0.2">
      <c r="A3" s="37">
        <v>0.1</v>
      </c>
      <c r="B3" s="37">
        <v>11</v>
      </c>
      <c r="C3" s="37">
        <v>1.3343100000000001</v>
      </c>
      <c r="D3" s="37">
        <v>1.049841</v>
      </c>
      <c r="E3" s="37">
        <v>1.358671</v>
      </c>
      <c r="F3" s="37">
        <v>3.5878990000000002</v>
      </c>
      <c r="G3" s="37">
        <v>1.892E-3</v>
      </c>
      <c r="H3" s="37">
        <v>5.6049999999999997E-3</v>
      </c>
      <c r="I3" s="37">
        <v>9.1481999999999994E-2</v>
      </c>
      <c r="J3" s="37">
        <v>5.2069999999999998E-3</v>
      </c>
    </row>
    <row r="4" spans="1:15" x14ac:dyDescent="0.2">
      <c r="A4" s="37">
        <v>0.2</v>
      </c>
      <c r="B4" s="37">
        <v>13</v>
      </c>
      <c r="C4" s="37">
        <v>1.7049350000000001</v>
      </c>
      <c r="D4" s="37">
        <v>1.3453759999999999</v>
      </c>
      <c r="E4" s="37">
        <v>1.9430989999999999</v>
      </c>
      <c r="F4" s="37">
        <v>6.2749540000000001</v>
      </c>
      <c r="G4" s="37">
        <v>1.353E-3</v>
      </c>
      <c r="H4" s="37">
        <v>4.901E-3</v>
      </c>
      <c r="I4" s="40"/>
      <c r="J4" s="40"/>
    </row>
    <row r="5" spans="1:15" x14ac:dyDescent="0.2">
      <c r="A5" s="37">
        <v>0.35</v>
      </c>
      <c r="B5" s="37">
        <v>15</v>
      </c>
      <c r="C5" s="37">
        <v>2.6751819999999999</v>
      </c>
      <c r="D5" s="37">
        <v>2.0891069999999998</v>
      </c>
      <c r="E5" s="37">
        <v>2.557909</v>
      </c>
      <c r="F5" s="37">
        <v>9.7991720000000004</v>
      </c>
      <c r="G5" s="37">
        <v>1.0169999999999999E-3</v>
      </c>
      <c r="H5" s="37">
        <v>4.3740000000000003E-3</v>
      </c>
      <c r="I5" s="40"/>
      <c r="J5" s="40"/>
    </row>
    <row r="6" spans="1:15" x14ac:dyDescent="0.2">
      <c r="A6" s="37">
        <v>0.5</v>
      </c>
      <c r="B6" s="37">
        <v>17</v>
      </c>
      <c r="C6" s="37">
        <v>4.1523839999999996</v>
      </c>
      <c r="D6" s="37">
        <v>3.2942209999999998</v>
      </c>
      <c r="E6" s="37">
        <v>3.0476380000000001</v>
      </c>
      <c r="F6" s="37">
        <v>13.01853</v>
      </c>
      <c r="G6" s="37">
        <v>8.4900000000000004E-4</v>
      </c>
      <c r="H6" s="37">
        <v>4.0670000000000003E-3</v>
      </c>
      <c r="I6" s="40"/>
      <c r="J6" s="40"/>
    </row>
    <row r="10" spans="1:15" ht="16" thickBot="1" x14ac:dyDescent="0.25"/>
    <row r="11" spans="1:15" ht="16" thickBot="1" x14ac:dyDescent="0.25">
      <c r="C11" s="35" t="s">
        <v>13</v>
      </c>
      <c r="D11" s="42">
        <v>0</v>
      </c>
      <c r="E11" s="42">
        <v>100</v>
      </c>
      <c r="F11" s="42">
        <v>200</v>
      </c>
      <c r="G11" s="42">
        <v>350</v>
      </c>
      <c r="H11" s="42">
        <v>500</v>
      </c>
      <c r="J11" s="35" t="s">
        <v>13</v>
      </c>
      <c r="K11" s="42">
        <v>0</v>
      </c>
      <c r="L11" s="42">
        <v>100</v>
      </c>
      <c r="M11" s="42">
        <v>200</v>
      </c>
      <c r="N11" s="42">
        <v>350</v>
      </c>
      <c r="O11" s="42">
        <v>500</v>
      </c>
    </row>
    <row r="12" spans="1:15" ht="16" thickBot="1" x14ac:dyDescent="0.25">
      <c r="C12" s="41" t="s">
        <v>14</v>
      </c>
      <c r="D12" s="43">
        <v>0</v>
      </c>
      <c r="E12" s="44">
        <v>11</v>
      </c>
      <c r="F12" s="44">
        <v>13</v>
      </c>
      <c r="G12" s="44">
        <v>15</v>
      </c>
      <c r="H12" s="45">
        <v>17</v>
      </c>
      <c r="J12" s="41" t="s">
        <v>14</v>
      </c>
      <c r="K12" s="43">
        <v>0</v>
      </c>
      <c r="L12" s="44">
        <v>7</v>
      </c>
      <c r="M12" s="44">
        <v>11</v>
      </c>
      <c r="N12" s="44">
        <v>13</v>
      </c>
      <c r="O12" s="59">
        <v>15</v>
      </c>
    </row>
    <row r="13" spans="1:15" ht="16" thickBot="1" x14ac:dyDescent="0.25">
      <c r="C13" s="41" t="s">
        <v>15</v>
      </c>
      <c r="D13" s="46">
        <v>0</v>
      </c>
      <c r="E13" s="47">
        <v>1.3343100000000001</v>
      </c>
      <c r="F13" s="47">
        <v>1.7049350000000001</v>
      </c>
      <c r="G13" s="47">
        <v>2.6751819999999999</v>
      </c>
      <c r="H13" s="48">
        <v>4.1523839999999996</v>
      </c>
      <c r="J13" s="41" t="s">
        <v>15</v>
      </c>
      <c r="K13" s="46">
        <v>0</v>
      </c>
      <c r="L13" s="60">
        <v>1.5600290000000001</v>
      </c>
      <c r="M13" s="60">
        <v>1.9126179999999999</v>
      </c>
      <c r="N13" s="60">
        <v>2.9568460000000001</v>
      </c>
      <c r="O13" s="61">
        <v>4.3910119999999999</v>
      </c>
    </row>
    <row r="14" spans="1:15" ht="16" thickBot="1" x14ac:dyDescent="0.25">
      <c r="C14" s="41" t="s">
        <v>16</v>
      </c>
      <c r="D14" s="46">
        <v>0</v>
      </c>
      <c r="E14" s="47">
        <v>1.049841</v>
      </c>
      <c r="F14" s="47">
        <v>1.3453759999999999</v>
      </c>
      <c r="G14" s="47">
        <v>2.0891069999999998</v>
      </c>
      <c r="H14" s="48">
        <v>3.2942209999999998</v>
      </c>
      <c r="J14" s="41" t="s">
        <v>16</v>
      </c>
      <c r="K14" s="46">
        <v>0</v>
      </c>
      <c r="L14" s="60">
        <v>1.278187</v>
      </c>
      <c r="M14" s="60">
        <v>1.5563769999999999</v>
      </c>
      <c r="N14" s="60">
        <v>2.3760599999999998</v>
      </c>
      <c r="O14" s="61">
        <v>3.5361989999999999</v>
      </c>
    </row>
    <row r="15" spans="1:15" ht="16" thickBot="1" x14ac:dyDescent="0.25">
      <c r="C15" s="41" t="s">
        <v>17</v>
      </c>
      <c r="D15" s="46">
        <v>0</v>
      </c>
      <c r="E15" s="47">
        <v>1.358671</v>
      </c>
      <c r="F15" s="47">
        <v>1.9430989999999999</v>
      </c>
      <c r="G15" s="47">
        <v>2.557909</v>
      </c>
      <c r="H15" s="48">
        <v>3.0476380000000001</v>
      </c>
      <c r="J15" s="41" t="s">
        <v>17</v>
      </c>
      <c r="K15" s="46">
        <v>0</v>
      </c>
      <c r="L15" s="60">
        <v>1.391219</v>
      </c>
      <c r="M15" s="60">
        <v>1.9479029999999999</v>
      </c>
      <c r="N15" s="60">
        <v>2.5704790000000002</v>
      </c>
      <c r="O15" s="61">
        <v>3.0535640000000002</v>
      </c>
    </row>
    <row r="16" spans="1:15" ht="16" thickBot="1" x14ac:dyDescent="0.25">
      <c r="C16" s="41" t="s">
        <v>18</v>
      </c>
      <c r="D16" s="46">
        <v>0</v>
      </c>
      <c r="E16" s="47">
        <v>3.5878990000000002</v>
      </c>
      <c r="F16" s="47">
        <v>6.2749540000000001</v>
      </c>
      <c r="G16" s="47">
        <v>9.7991720000000004</v>
      </c>
      <c r="H16" s="48">
        <v>13.01853</v>
      </c>
      <c r="J16" s="41" t="s">
        <v>18</v>
      </c>
      <c r="K16" s="46">
        <v>0</v>
      </c>
      <c r="L16" s="60">
        <v>3.6220349999999999</v>
      </c>
      <c r="M16" s="60">
        <v>6.2811539999999999</v>
      </c>
      <c r="N16" s="60">
        <v>9.8184050000000003</v>
      </c>
      <c r="O16" s="61">
        <v>13.028650000000001</v>
      </c>
    </row>
    <row r="17" spans="3:15" ht="16" thickBot="1" x14ac:dyDescent="0.25">
      <c r="C17" s="28"/>
      <c r="D17" s="46">
        <v>0</v>
      </c>
      <c r="E17" s="47">
        <v>1.892E-3</v>
      </c>
      <c r="F17" s="47">
        <v>1.353E-3</v>
      </c>
      <c r="G17" s="47">
        <v>1.0169999999999999E-3</v>
      </c>
      <c r="H17" s="48">
        <v>8.4900000000000004E-4</v>
      </c>
      <c r="J17" s="28"/>
      <c r="K17" s="46">
        <v>0</v>
      </c>
      <c r="L17" s="60">
        <v>1.9369999999999999E-3</v>
      </c>
      <c r="M17" s="60">
        <v>1.356E-3</v>
      </c>
      <c r="N17" s="60">
        <v>1.0219999999999999E-3</v>
      </c>
      <c r="O17" s="61">
        <v>8.4999999999999995E-4</v>
      </c>
    </row>
    <row r="18" spans="3:15" ht="16" thickBot="1" x14ac:dyDescent="0.25">
      <c r="C18" s="28"/>
      <c r="D18" s="46">
        <v>0</v>
      </c>
      <c r="E18" s="47">
        <v>5.6049999999999997E-3</v>
      </c>
      <c r="F18" s="47">
        <v>4.901E-3</v>
      </c>
      <c r="G18" s="47">
        <v>4.3740000000000003E-3</v>
      </c>
      <c r="H18" s="48">
        <v>4.0670000000000003E-3</v>
      </c>
      <c r="J18" s="28"/>
      <c r="K18" s="46">
        <v>0</v>
      </c>
      <c r="L18" s="60">
        <v>5.6579999999999998E-3</v>
      </c>
      <c r="M18" s="60">
        <v>4.9059999999999998E-3</v>
      </c>
      <c r="N18" s="60">
        <v>4.3819999999999996E-3</v>
      </c>
      <c r="O18" s="61">
        <v>4.071E-3</v>
      </c>
    </row>
    <row r="19" spans="3:15" ht="16" thickBot="1" x14ac:dyDescent="0.25">
      <c r="C19" s="28"/>
      <c r="D19" s="46">
        <v>0</v>
      </c>
      <c r="E19" s="49">
        <v>9.1481999999999994E-2</v>
      </c>
      <c r="F19" s="49"/>
      <c r="G19" s="49"/>
      <c r="H19" s="50"/>
      <c r="J19" s="28"/>
      <c r="K19" s="46">
        <v>0</v>
      </c>
      <c r="L19" s="49">
        <v>9.1552999999999995E-2</v>
      </c>
      <c r="M19" s="49"/>
      <c r="N19" s="49"/>
      <c r="O19" s="50"/>
    </row>
    <row r="20" spans="3:15" ht="16" thickBot="1" x14ac:dyDescent="0.25">
      <c r="C20" s="28"/>
      <c r="D20" s="51">
        <v>0</v>
      </c>
      <c r="E20" s="52">
        <v>5.2069999999999998E-3</v>
      </c>
      <c r="F20" s="52"/>
      <c r="G20" s="52"/>
      <c r="H20" s="53"/>
      <c r="J20" s="28"/>
      <c r="K20" s="51">
        <v>0</v>
      </c>
      <c r="L20" s="52">
        <v>5.2110000000000004E-3</v>
      </c>
      <c r="M20" s="52"/>
      <c r="N20" s="52"/>
      <c r="O20" s="53"/>
    </row>
    <row r="24" spans="3:15" ht="16" thickBot="1" x14ac:dyDescent="0.25"/>
    <row r="25" spans="3:15" ht="16" thickBot="1" x14ac:dyDescent="0.25">
      <c r="D25" s="54" t="s">
        <v>13</v>
      </c>
      <c r="E25" s="55" t="s">
        <v>14</v>
      </c>
      <c r="F25" s="55" t="s">
        <v>15</v>
      </c>
      <c r="G25" s="55" t="s">
        <v>16</v>
      </c>
      <c r="H25" s="55" t="s">
        <v>17</v>
      </c>
      <c r="I25" s="55" t="s">
        <v>18</v>
      </c>
      <c r="J25" s="55" t="e" vm="1">
        <v>#VALUE!</v>
      </c>
      <c r="K25" s="55" t="e" vm="2">
        <v>#VALUE!</v>
      </c>
      <c r="L25" s="55" t="e" vm="3">
        <v>#VALUE!</v>
      </c>
      <c r="M25" s="55" t="e" vm="4">
        <v>#VALUE!</v>
      </c>
    </row>
    <row r="26" spans="3:15" x14ac:dyDescent="0.2">
      <c r="D26" s="57">
        <v>0</v>
      </c>
      <c r="E26" s="58">
        <v>0</v>
      </c>
      <c r="F26" s="5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</row>
    <row r="27" spans="3:15" x14ac:dyDescent="0.2">
      <c r="D27" s="57">
        <v>0.1</v>
      </c>
      <c r="E27" s="57">
        <v>7</v>
      </c>
      <c r="F27" s="57">
        <v>1.5600290000000001</v>
      </c>
      <c r="G27" s="57">
        <v>1.278187</v>
      </c>
      <c r="H27" s="57">
        <v>1.391219</v>
      </c>
      <c r="I27" s="57">
        <v>3.6220349999999999</v>
      </c>
      <c r="J27" s="57">
        <v>1.9369999999999999E-3</v>
      </c>
      <c r="K27" s="57">
        <v>5.6579999999999998E-3</v>
      </c>
      <c r="L27" s="57">
        <v>9.1552999999999995E-2</v>
      </c>
      <c r="M27" s="57">
        <v>5.2110000000000004E-3</v>
      </c>
    </row>
    <row r="28" spans="3:15" ht="16" x14ac:dyDescent="0.2">
      <c r="D28" s="57">
        <v>0.2</v>
      </c>
      <c r="E28" s="57">
        <v>11</v>
      </c>
      <c r="F28" s="57">
        <v>1.9126179999999999</v>
      </c>
      <c r="G28" s="57">
        <v>1.5563769999999999</v>
      </c>
      <c r="H28" s="57">
        <v>1.9479029999999999</v>
      </c>
      <c r="I28" s="57">
        <v>6.2811539999999999</v>
      </c>
      <c r="J28" s="57">
        <v>1.356E-3</v>
      </c>
      <c r="K28" s="57">
        <v>4.9059999999999998E-3</v>
      </c>
      <c r="L28" s="56"/>
      <c r="M28" s="56"/>
    </row>
    <row r="29" spans="3:15" ht="16" x14ac:dyDescent="0.2">
      <c r="D29" s="57">
        <v>0.35</v>
      </c>
      <c r="E29" s="57">
        <v>13</v>
      </c>
      <c r="F29" s="57">
        <v>2.9568460000000001</v>
      </c>
      <c r="G29" s="57">
        <v>2.3760599999999998</v>
      </c>
      <c r="H29" s="57">
        <v>2.5704790000000002</v>
      </c>
      <c r="I29" s="57">
        <v>9.8184050000000003</v>
      </c>
      <c r="J29" s="57">
        <v>1.0219999999999999E-3</v>
      </c>
      <c r="K29" s="57">
        <v>4.3819999999999996E-3</v>
      </c>
      <c r="L29" s="56"/>
      <c r="M29" s="56"/>
    </row>
    <row r="30" spans="3:15" ht="16" x14ac:dyDescent="0.2">
      <c r="D30" s="57">
        <v>0.5</v>
      </c>
      <c r="E30" s="57">
        <v>15</v>
      </c>
      <c r="F30" s="57">
        <v>4.3910119999999999</v>
      </c>
      <c r="G30" s="57">
        <v>3.5361989999999999</v>
      </c>
      <c r="H30" s="57">
        <v>3.0535640000000002</v>
      </c>
      <c r="I30" s="57">
        <v>13.028650000000001</v>
      </c>
      <c r="J30" s="57">
        <v>8.4999999999999995E-4</v>
      </c>
      <c r="K30" s="57">
        <v>4.071E-3</v>
      </c>
      <c r="L30" s="56"/>
      <c r="M30" s="56"/>
    </row>
  </sheetData>
  <mergeCells count="4">
    <mergeCell ref="E19:H19"/>
    <mergeCell ref="E20:H20"/>
    <mergeCell ref="L19:O19"/>
    <mergeCell ref="L20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Артемьев</dc:creator>
  <cp:lastModifiedBy>Daniel Ionin</cp:lastModifiedBy>
  <dcterms:created xsi:type="dcterms:W3CDTF">2023-05-22T18:19:31Z</dcterms:created>
  <dcterms:modified xsi:type="dcterms:W3CDTF">2024-05-23T20:58:36Z</dcterms:modified>
</cp:coreProperties>
</file>