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DA8FBA37-9B08-4F17-B3FC-89FEE3E6DC38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XauUsd_Amp_10$" sheetId="12" r:id="rId1"/>
    <sheet name="XAUUSD (C2)" sheetId="14" r:id="rId2"/>
    <sheet name="BreakOut" sheetId="15" r:id="rId3"/>
    <sheet name="Thay đổi hệ số quãng" sheetId="10" r:id="rId4"/>
    <sheet name="Sheet1" sheetId="8" r:id="rId5"/>
    <sheet name="Sheet2" sheetId="16" r:id="rId6"/>
    <sheet name="SuHuynh" sheetId="9" r:id="rId7"/>
    <sheet name="5%" sheetId="13" r:id="rId8"/>
    <sheet name="Fibo3.618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I51" i="12"/>
  <c r="I43" i="12"/>
  <c r="I54" i="14"/>
  <c r="O48" i="14"/>
  <c r="N48" i="14"/>
  <c r="M48" i="14"/>
  <c r="L48" i="14"/>
  <c r="K48" i="14"/>
  <c r="J48" i="14"/>
  <c r="O38" i="14"/>
  <c r="N38" i="14"/>
  <c r="M38" i="14"/>
  <c r="L38" i="14"/>
  <c r="K38" i="14"/>
  <c r="J38" i="14"/>
  <c r="I44" i="14"/>
  <c r="E9" i="14"/>
  <c r="C13" i="14"/>
  <c r="I11" i="14" s="1"/>
  <c r="B13" i="14"/>
  <c r="B14" i="14" s="1"/>
  <c r="I6" i="14"/>
  <c r="I5" i="14"/>
  <c r="K7" i="14" s="1"/>
  <c r="E3" i="14"/>
  <c r="E4" i="14" s="1"/>
  <c r="E5" i="14" s="1"/>
  <c r="E6" i="14" s="1"/>
  <c r="E7" i="14" s="1"/>
  <c r="I5" i="12"/>
  <c r="I6" i="12" s="1"/>
  <c r="T11" i="14" l="1"/>
  <c r="E13" i="14"/>
  <c r="D13" i="14" s="1"/>
  <c r="E14" i="14"/>
  <c r="K8" i="14"/>
  <c r="L7" i="14"/>
  <c r="M11" i="14"/>
  <c r="AC11" i="14"/>
  <c r="S11" i="14"/>
  <c r="U11" i="14"/>
  <c r="V11" i="14"/>
  <c r="K11" i="14"/>
  <c r="W11" i="14"/>
  <c r="B15" i="14"/>
  <c r="J11" i="14"/>
  <c r="L11" i="14"/>
  <c r="X11" i="14"/>
  <c r="C14" i="14"/>
  <c r="Z11" i="14"/>
  <c r="O11" i="14"/>
  <c r="AA11" i="14"/>
  <c r="N11" i="14"/>
  <c r="P11" i="14"/>
  <c r="AB11" i="14"/>
  <c r="J33" i="14"/>
  <c r="Y11" i="14"/>
  <c r="Q11" i="14"/>
  <c r="R11" i="14"/>
  <c r="I12" i="14"/>
  <c r="K33" i="14" s="1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6" i="13" s="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28" i="13"/>
  <c r="D26" i="13" s="1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F4" i="13" s="1"/>
  <c r="AF5" i="13" s="1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N4" i="13" s="1"/>
  <c r="AN5" i="13" s="1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R4" i="13" s="1"/>
  <c r="AR5" i="13" s="1"/>
  <c r="AR6" i="13" s="1"/>
  <c r="AR7" i="13" s="1"/>
  <c r="AR8" i="13" s="1"/>
  <c r="AR9" i="13" s="1"/>
  <c r="AR10" i="13" s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V4" i="13" s="1"/>
  <c r="AV5" i="13" s="1"/>
  <c r="AV6" i="13" s="1"/>
  <c r="AV7" i="13" s="1"/>
  <c r="AV8" i="13" s="1"/>
  <c r="AV9" i="13" s="1"/>
  <c r="AV10" i="13" s="1"/>
  <c r="AV11" i="13" s="1"/>
  <c r="AV12" i="13" s="1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E15" i="14" l="1"/>
  <c r="C15" i="14"/>
  <c r="B16" i="14"/>
  <c r="D14" i="14"/>
  <c r="I13" i="14"/>
  <c r="V12" i="14"/>
  <c r="U12" i="14"/>
  <c r="AC12" i="14"/>
  <c r="L12" i="14"/>
  <c r="T12" i="14"/>
  <c r="R12" i="14"/>
  <c r="Q12" i="14"/>
  <c r="S12" i="14"/>
  <c r="AB12" i="14"/>
  <c r="P12" i="14"/>
  <c r="Z12" i="14"/>
  <c r="N12" i="14"/>
  <c r="Y12" i="14"/>
  <c r="AA12" i="14"/>
  <c r="O12" i="14"/>
  <c r="X12" i="14"/>
  <c r="W12" i="14"/>
  <c r="K12" i="14"/>
  <c r="K32" i="14" s="1"/>
  <c r="M12" i="14"/>
  <c r="M7" i="14"/>
  <c r="L8" i="14"/>
  <c r="J32" i="14"/>
  <c r="J31" i="14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O45" i="10" s="1"/>
  <c r="P44" i="10"/>
  <c r="P45" i="10" s="1"/>
  <c r="Q44" i="10"/>
  <c r="Q45" i="10" s="1"/>
  <c r="R44" i="10"/>
  <c r="R45" i="10" s="1"/>
  <c r="S44" i="10"/>
  <c r="S45" i="10" s="1"/>
  <c r="T44" i="10"/>
  <c r="T45" i="10" s="1"/>
  <c r="U44" i="10"/>
  <c r="U45" i="10" s="1"/>
  <c r="H44" i="10"/>
  <c r="H4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C13" i="12"/>
  <c r="B13" i="12"/>
  <c r="K7" i="12"/>
  <c r="E3" i="12"/>
  <c r="E4" i="12" l="1"/>
  <c r="E5" i="12" s="1"/>
  <c r="E6" i="12" s="1"/>
  <c r="E7" i="12" s="1"/>
  <c r="K31" i="14"/>
  <c r="D15" i="14"/>
  <c r="W13" i="14"/>
  <c r="I14" i="14"/>
  <c r="M33" i="14" s="1"/>
  <c r="R13" i="14"/>
  <c r="U13" i="14"/>
  <c r="T13" i="14"/>
  <c r="S13" i="14"/>
  <c r="AC13" i="14"/>
  <c r="Q13" i="14"/>
  <c r="AA13" i="14"/>
  <c r="AB13" i="14"/>
  <c r="P13" i="14"/>
  <c r="O13" i="14"/>
  <c r="N13" i="14"/>
  <c r="M13" i="14"/>
  <c r="X13" i="14"/>
  <c r="L13" i="14"/>
  <c r="L31" i="14" s="1"/>
  <c r="V13" i="14"/>
  <c r="Z13" i="14"/>
  <c r="Y13" i="14"/>
  <c r="L33" i="14"/>
  <c r="M8" i="14"/>
  <c r="N7" i="14"/>
  <c r="B17" i="14"/>
  <c r="C16" i="14"/>
  <c r="E16" i="14"/>
  <c r="L37" i="13"/>
  <c r="L36" i="13"/>
  <c r="L44" i="13"/>
  <c r="L30" i="13"/>
  <c r="L35" i="13"/>
  <c r="L46" i="13"/>
  <c r="L34" i="13"/>
  <c r="L45" i="13"/>
  <c r="L33" i="13"/>
  <c r="L43" i="13"/>
  <c r="L32" i="13"/>
  <c r="L41" i="13"/>
  <c r="L31" i="13"/>
  <c r="L42" i="13"/>
  <c r="L29" i="13"/>
  <c r="L39" i="13"/>
  <c r="L40" i="13"/>
  <c r="L28" i="13"/>
  <c r="L26" i="13" s="1"/>
  <c r="L38" i="13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F7" i="10"/>
  <c r="F8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G6" i="10"/>
  <c r="G22" i="10" s="1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E13" i="12" l="1"/>
  <c r="D13" i="12" s="1"/>
  <c r="N8" i="14"/>
  <c r="O7" i="14"/>
  <c r="Y14" i="14"/>
  <c r="M14" i="14"/>
  <c r="M32" i="14" s="1"/>
  <c r="X14" i="14"/>
  <c r="T14" i="14"/>
  <c r="AB14" i="14"/>
  <c r="AA14" i="14"/>
  <c r="W14" i="14"/>
  <c r="O14" i="14"/>
  <c r="I15" i="14"/>
  <c r="V14" i="14"/>
  <c r="U14" i="14"/>
  <c r="S14" i="14"/>
  <c r="AC14" i="14"/>
  <c r="P14" i="14"/>
  <c r="R14" i="14"/>
  <c r="Q14" i="14"/>
  <c r="Z14" i="14"/>
  <c r="N14" i="14"/>
  <c r="D16" i="14"/>
  <c r="B18" i="14"/>
  <c r="E17" i="14"/>
  <c r="C17" i="14"/>
  <c r="L32" i="14"/>
  <c r="P42" i="13"/>
  <c r="P30" i="13"/>
  <c r="P34" i="13"/>
  <c r="P41" i="13"/>
  <c r="P29" i="13"/>
  <c r="P46" i="13"/>
  <c r="P40" i="13"/>
  <c r="P28" i="13"/>
  <c r="P26" i="13" s="1"/>
  <c r="P37" i="13"/>
  <c r="P32" i="13"/>
  <c r="P39" i="13"/>
  <c r="P35" i="13"/>
  <c r="P38" i="13"/>
  <c r="P44" i="13"/>
  <c r="P36" i="13"/>
  <c r="P45" i="13"/>
  <c r="P33" i="13"/>
  <c r="P43" i="13"/>
  <c r="P31" i="13"/>
  <c r="T15" i="10"/>
  <c r="N7" i="10"/>
  <c r="E14" i="12"/>
  <c r="B15" i="12"/>
  <c r="L8" i="12"/>
  <c r="M7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M31" i="14" l="1"/>
  <c r="AB15" i="14"/>
  <c r="P15" i="14"/>
  <c r="AA15" i="14"/>
  <c r="Z15" i="14"/>
  <c r="N15" i="14"/>
  <c r="Y15" i="14"/>
  <c r="X15" i="14"/>
  <c r="I16" i="14"/>
  <c r="O33" i="14" s="1"/>
  <c r="V15" i="14"/>
  <c r="T15" i="14"/>
  <c r="U15" i="14"/>
  <c r="S15" i="14"/>
  <c r="AC15" i="14"/>
  <c r="Q15" i="14"/>
  <c r="O15" i="14"/>
  <c r="W15" i="14"/>
  <c r="R15" i="14"/>
  <c r="D17" i="14"/>
  <c r="B19" i="14"/>
  <c r="E18" i="14"/>
  <c r="C18" i="14"/>
  <c r="O8" i="14"/>
  <c r="P7" i="14"/>
  <c r="N33" i="14"/>
  <c r="I22" i="10"/>
  <c r="T35" i="13"/>
  <c r="T46" i="13"/>
  <c r="T34" i="13"/>
  <c r="T45" i="13"/>
  <c r="T33" i="13"/>
  <c r="T40" i="13"/>
  <c r="T44" i="13"/>
  <c r="T32" i="13"/>
  <c r="T43" i="13"/>
  <c r="T31" i="13"/>
  <c r="T42" i="13"/>
  <c r="T30" i="13"/>
  <c r="T41" i="13"/>
  <c r="T29" i="13"/>
  <c r="T28" i="13"/>
  <c r="T26" i="13" s="1"/>
  <c r="T39" i="13"/>
  <c r="T38" i="13"/>
  <c r="T36" i="13"/>
  <c r="T37" i="13"/>
  <c r="M8" i="12"/>
  <c r="N7" i="12"/>
  <c r="E15" i="12"/>
  <c r="B16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D18" i="14" l="1"/>
  <c r="N31" i="14"/>
  <c r="N32" i="14"/>
  <c r="C19" i="14"/>
  <c r="E19" i="14"/>
  <c r="B20" i="14"/>
  <c r="Q7" i="14"/>
  <c r="P8" i="14"/>
  <c r="T16" i="14"/>
  <c r="S16" i="14"/>
  <c r="R16" i="14"/>
  <c r="AA16" i="14"/>
  <c r="AC16" i="14"/>
  <c r="Q16" i="14"/>
  <c r="O16" i="14"/>
  <c r="O32" i="14" s="1"/>
  <c r="AB16" i="14"/>
  <c r="P16" i="14"/>
  <c r="Z16" i="14"/>
  <c r="X16" i="14"/>
  <c r="W16" i="14"/>
  <c r="I17" i="14"/>
  <c r="Y16" i="14"/>
  <c r="V16" i="14"/>
  <c r="U16" i="14"/>
  <c r="X40" i="13"/>
  <c r="X28" i="13"/>
  <c r="X26" i="13" s="1"/>
  <c r="X39" i="13"/>
  <c r="X44" i="13"/>
  <c r="X38" i="13"/>
  <c r="X37" i="13"/>
  <c r="X42" i="13"/>
  <c r="X36" i="13"/>
  <c r="X33" i="13"/>
  <c r="X35" i="13"/>
  <c r="X45" i="13"/>
  <c r="X32" i="13"/>
  <c r="X46" i="13"/>
  <c r="X34" i="13"/>
  <c r="X43" i="13"/>
  <c r="X31" i="13"/>
  <c r="X30" i="13"/>
  <c r="X41" i="13"/>
  <c r="X29" i="13"/>
  <c r="N8" i="12"/>
  <c r="O7" i="12"/>
  <c r="B17" i="12"/>
  <c r="E16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O31" i="14" l="1"/>
  <c r="R7" i="14"/>
  <c r="Q8" i="14"/>
  <c r="D19" i="14"/>
  <c r="E20" i="14"/>
  <c r="B21" i="14"/>
  <c r="C20" i="14"/>
  <c r="Y17" i="14"/>
  <c r="X17" i="14"/>
  <c r="T17" i="14"/>
  <c r="AA17" i="14"/>
  <c r="W17" i="14"/>
  <c r="I18" i="14"/>
  <c r="Q33" i="14" s="1"/>
  <c r="V17" i="14"/>
  <c r="U17" i="14"/>
  <c r="S17" i="14"/>
  <c r="Q17" i="14"/>
  <c r="R17" i="14"/>
  <c r="AC17" i="14"/>
  <c r="AB17" i="14"/>
  <c r="Z17" i="14"/>
  <c r="P17" i="14"/>
  <c r="P33" i="14"/>
  <c r="AB45" i="13"/>
  <c r="AB33" i="13"/>
  <c r="AB44" i="13"/>
  <c r="AB32" i="13"/>
  <c r="AB38" i="13"/>
  <c r="AB43" i="13"/>
  <c r="AB31" i="13"/>
  <c r="AB35" i="13"/>
  <c r="AB42" i="13"/>
  <c r="AB30" i="13"/>
  <c r="AB41" i="13"/>
  <c r="AB29" i="13"/>
  <c r="AB40" i="13"/>
  <c r="AB28" i="13"/>
  <c r="AB26" i="13" s="1"/>
  <c r="AB39" i="13"/>
  <c r="AB37" i="13"/>
  <c r="AB36" i="13"/>
  <c r="AB46" i="13"/>
  <c r="AB34" i="13"/>
  <c r="O8" i="12"/>
  <c r="P7" i="12"/>
  <c r="E17" i="12"/>
  <c r="B18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P31" i="14" l="1"/>
  <c r="P32" i="14"/>
  <c r="D20" i="14"/>
  <c r="B22" i="14"/>
  <c r="E21" i="14"/>
  <c r="C21" i="14"/>
  <c r="S7" i="14"/>
  <c r="R8" i="14"/>
  <c r="S18" i="14"/>
  <c r="R18" i="14"/>
  <c r="Z18" i="14"/>
  <c r="AC18" i="14"/>
  <c r="AB18" i="14"/>
  <c r="AA18" i="14"/>
  <c r="Y18" i="14"/>
  <c r="W18" i="14"/>
  <c r="I19" i="14"/>
  <c r="X18" i="14"/>
  <c r="T18" i="14"/>
  <c r="V18" i="14"/>
  <c r="U18" i="14"/>
  <c r="Q18" i="14"/>
  <c r="Q32" i="14" s="1"/>
  <c r="AF38" i="13"/>
  <c r="AF37" i="13"/>
  <c r="AF31" i="13"/>
  <c r="AF36" i="13"/>
  <c r="AF35" i="13"/>
  <c r="AF30" i="13"/>
  <c r="AF40" i="13"/>
  <c r="AF46" i="13"/>
  <c r="AF34" i="13"/>
  <c r="AF43" i="13"/>
  <c r="AF45" i="13"/>
  <c r="AF33" i="13"/>
  <c r="AF42" i="13"/>
  <c r="AF44" i="13"/>
  <c r="AF32" i="13"/>
  <c r="AF28" i="13"/>
  <c r="AF26" i="13" s="1"/>
  <c r="AF41" i="13"/>
  <c r="AF29" i="13"/>
  <c r="AF39" i="13"/>
  <c r="B19" i="12"/>
  <c r="E18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Q31" i="14" l="1"/>
  <c r="D21" i="14"/>
  <c r="Z19" i="14"/>
  <c r="Y19" i="14"/>
  <c r="X19" i="14"/>
  <c r="U19" i="14"/>
  <c r="W19" i="14"/>
  <c r="I20" i="14"/>
  <c r="V19" i="14"/>
  <c r="T19" i="14"/>
  <c r="R19" i="14"/>
  <c r="S19" i="14"/>
  <c r="AC19" i="14"/>
  <c r="AB19" i="14"/>
  <c r="AA19" i="14"/>
  <c r="R33" i="14"/>
  <c r="T7" i="14"/>
  <c r="S8" i="14"/>
  <c r="C22" i="14"/>
  <c r="B23" i="14"/>
  <c r="E22" i="14"/>
  <c r="AJ43" i="13"/>
  <c r="AJ31" i="13"/>
  <c r="AJ45" i="13"/>
  <c r="AJ42" i="13"/>
  <c r="AJ30" i="13"/>
  <c r="AJ36" i="13"/>
  <c r="AJ35" i="13"/>
  <c r="AJ41" i="13"/>
  <c r="AJ29" i="13"/>
  <c r="AJ40" i="13"/>
  <c r="AJ28" i="13"/>
  <c r="AJ26" i="13" s="1"/>
  <c r="AJ39" i="13"/>
  <c r="AJ38" i="13"/>
  <c r="AJ37" i="13"/>
  <c r="AJ33" i="13"/>
  <c r="AJ46" i="13"/>
  <c r="AJ34" i="13"/>
  <c r="AJ44" i="13"/>
  <c r="AJ32" i="13"/>
  <c r="B20" i="12"/>
  <c r="E19" i="12"/>
  <c r="R7" i="12"/>
  <c r="Q8" i="12"/>
  <c r="E23" i="14" l="1"/>
  <c r="B24" i="14"/>
  <c r="C23" i="14"/>
  <c r="R32" i="14"/>
  <c r="R31" i="14"/>
  <c r="T8" i="14"/>
  <c r="U7" i="14"/>
  <c r="D22" i="14"/>
  <c r="I21" i="14"/>
  <c r="V20" i="14"/>
  <c r="Y20" i="14"/>
  <c r="U20" i="14"/>
  <c r="T20" i="14"/>
  <c r="AC20" i="14"/>
  <c r="AB20" i="14"/>
  <c r="Z20" i="14"/>
  <c r="AA20" i="14"/>
  <c r="X20" i="14"/>
  <c r="W20" i="14"/>
  <c r="S20" i="14"/>
  <c r="S33" i="14"/>
  <c r="AN36" i="13"/>
  <c r="AN35" i="13"/>
  <c r="AN46" i="13"/>
  <c r="AN34" i="13"/>
  <c r="AN28" i="13"/>
  <c r="AN26" i="13" s="1"/>
  <c r="AN45" i="13"/>
  <c r="AN33" i="13"/>
  <c r="AN29" i="13"/>
  <c r="AN44" i="13"/>
  <c r="AN32" i="13"/>
  <c r="AN40" i="13"/>
  <c r="AN43" i="13"/>
  <c r="AN31" i="13"/>
  <c r="AN38" i="13"/>
  <c r="AN42" i="13"/>
  <c r="AN30" i="13"/>
  <c r="AN41" i="13"/>
  <c r="AN39" i="13"/>
  <c r="AN37" i="13"/>
  <c r="B21" i="12"/>
  <c r="E20" i="12"/>
  <c r="S7" i="12"/>
  <c r="R8" i="12"/>
  <c r="D23" i="14" l="1"/>
  <c r="AC21" i="14"/>
  <c r="AB21" i="14"/>
  <c r="Z21" i="14"/>
  <c r="AA21" i="14"/>
  <c r="Y21" i="14"/>
  <c r="W21" i="14"/>
  <c r="I22" i="14"/>
  <c r="X21" i="14"/>
  <c r="V21" i="14"/>
  <c r="U21" i="14"/>
  <c r="T21" i="14"/>
  <c r="T33" i="14"/>
  <c r="V7" i="14"/>
  <c r="U8" i="14"/>
  <c r="S31" i="14"/>
  <c r="S32" i="14"/>
  <c r="E24" i="14"/>
  <c r="B25" i="14"/>
  <c r="C24" i="14"/>
  <c r="AR41" i="13"/>
  <c r="AR29" i="13"/>
  <c r="AR33" i="13"/>
  <c r="AR40" i="13"/>
  <c r="AR28" i="13"/>
  <c r="AR26" i="13" s="1"/>
  <c r="AR45" i="13"/>
  <c r="AR31" i="13"/>
  <c r="AR39" i="13"/>
  <c r="AR34" i="13"/>
  <c r="AR38" i="13"/>
  <c r="AR37" i="13"/>
  <c r="AR36" i="13"/>
  <c r="AR46" i="13"/>
  <c r="AR35" i="13"/>
  <c r="AR44" i="13"/>
  <c r="AR32" i="13"/>
  <c r="AR43" i="13"/>
  <c r="AR42" i="13"/>
  <c r="AR30" i="13"/>
  <c r="B22" i="12"/>
  <c r="E21" i="12"/>
  <c r="T7" i="12"/>
  <c r="S8" i="12"/>
  <c r="D24" i="14" l="1"/>
  <c r="T32" i="14"/>
  <c r="T31" i="14"/>
  <c r="AC22" i="14"/>
  <c r="AB22" i="14"/>
  <c r="AA22" i="14"/>
  <c r="X22" i="14"/>
  <c r="Z22" i="14"/>
  <c r="Y22" i="14"/>
  <c r="W22" i="14"/>
  <c r="U22" i="14"/>
  <c r="I23" i="14"/>
  <c r="V22" i="14"/>
  <c r="U33" i="14"/>
  <c r="E25" i="14"/>
  <c r="C25" i="14"/>
  <c r="B26" i="14"/>
  <c r="V8" i="14"/>
  <c r="W7" i="14"/>
  <c r="AV46" i="13"/>
  <c r="AV34" i="13"/>
  <c r="AV45" i="13"/>
  <c r="AV33" i="13"/>
  <c r="AV44" i="13"/>
  <c r="AV32" i="13"/>
  <c r="AV43" i="13"/>
  <c r="AV31" i="13"/>
  <c r="AV42" i="13"/>
  <c r="AV30" i="13"/>
  <c r="AV41" i="13"/>
  <c r="AV29" i="13"/>
  <c r="AV38" i="13"/>
  <c r="AV40" i="13"/>
  <c r="AV28" i="13"/>
  <c r="AV26" i="13" s="1"/>
  <c r="AV39" i="13"/>
  <c r="AV37" i="13"/>
  <c r="AV35" i="13"/>
  <c r="AV36" i="13"/>
  <c r="B23" i="12"/>
  <c r="E22" i="12"/>
  <c r="U7" i="12"/>
  <c r="T8" i="12"/>
  <c r="D25" i="14" l="1"/>
  <c r="AB23" i="14"/>
  <c r="AA23" i="14"/>
  <c r="Z23" i="14"/>
  <c r="W23" i="14"/>
  <c r="Y23" i="14"/>
  <c r="X23" i="14"/>
  <c r="I24" i="14"/>
  <c r="AC23" i="14"/>
  <c r="V23" i="14"/>
  <c r="V33" i="14"/>
  <c r="W8" i="14"/>
  <c r="X7" i="14"/>
  <c r="U32" i="14"/>
  <c r="U31" i="14"/>
  <c r="B27" i="14"/>
  <c r="E26" i="14"/>
  <c r="C26" i="14"/>
  <c r="E23" i="12"/>
  <c r="B24" i="12"/>
  <c r="V7" i="12"/>
  <c r="U8" i="12"/>
  <c r="D26" i="14" l="1"/>
  <c r="C27" i="14"/>
  <c r="B28" i="14"/>
  <c r="E27" i="14"/>
  <c r="X8" i="14"/>
  <c r="Y7" i="14"/>
  <c r="V31" i="14"/>
  <c r="V32" i="14"/>
  <c r="AB24" i="14"/>
  <c r="AA24" i="14"/>
  <c r="Z24" i="14"/>
  <c r="Y24" i="14"/>
  <c r="W24" i="14"/>
  <c r="X24" i="14"/>
  <c r="I25" i="14"/>
  <c r="AC24" i="14"/>
  <c r="W33" i="14"/>
  <c r="E24" i="12"/>
  <c r="B25" i="12"/>
  <c r="V8" i="12"/>
  <c r="W7" i="12"/>
  <c r="W32" i="14" l="1"/>
  <c r="W31" i="14"/>
  <c r="AC25" i="14"/>
  <c r="X25" i="14"/>
  <c r="AB25" i="14"/>
  <c r="AA25" i="14"/>
  <c r="Z25" i="14"/>
  <c r="Y25" i="14"/>
  <c r="I26" i="14"/>
  <c r="X33" i="14"/>
  <c r="E28" i="14"/>
  <c r="C28" i="14"/>
  <c r="B29" i="14"/>
  <c r="Y8" i="14"/>
  <c r="Z7" i="14"/>
  <c r="D27" i="14"/>
  <c r="E25" i="12"/>
  <c r="B26" i="12"/>
  <c r="W8" i="12"/>
  <c r="X7" i="12"/>
  <c r="D28" i="14" l="1"/>
  <c r="AC26" i="14"/>
  <c r="AB26" i="14"/>
  <c r="AA26" i="14"/>
  <c r="Y26" i="14"/>
  <c r="Z26" i="14"/>
  <c r="I27" i="14"/>
  <c r="I31" i="14"/>
  <c r="Y33" i="14"/>
  <c r="X32" i="14"/>
  <c r="X31" i="14"/>
  <c r="Z8" i="14"/>
  <c r="AA7" i="14"/>
  <c r="B30" i="14"/>
  <c r="E29" i="14"/>
  <c r="C29" i="14"/>
  <c r="X8" i="12"/>
  <c r="Y7" i="12"/>
  <c r="B27" i="12"/>
  <c r="E26" i="12"/>
  <c r="D29" i="14" l="1"/>
  <c r="AA8" i="14"/>
  <c r="AB7" i="14"/>
  <c r="I28" i="14"/>
  <c r="AC27" i="14"/>
  <c r="AB27" i="14"/>
  <c r="Z27" i="14"/>
  <c r="AA27" i="14"/>
  <c r="Z33" i="14"/>
  <c r="Y32" i="14"/>
  <c r="Y31" i="14"/>
  <c r="C30" i="14"/>
  <c r="D30" i="14" s="1"/>
  <c r="B31" i="14"/>
  <c r="E30" i="14"/>
  <c r="B28" i="12"/>
  <c r="E27" i="12"/>
  <c r="Y8" i="12"/>
  <c r="Z7" i="12"/>
  <c r="E31" i="14" l="1"/>
  <c r="B32" i="14"/>
  <c r="C31" i="14"/>
  <c r="D31" i="14" s="1"/>
  <c r="Z32" i="14"/>
  <c r="Z31" i="14"/>
  <c r="AC7" i="14"/>
  <c r="AC8" i="14" s="1"/>
  <c r="AB8" i="14"/>
  <c r="AB28" i="14"/>
  <c r="AC28" i="14"/>
  <c r="I29" i="14"/>
  <c r="AA28" i="14"/>
  <c r="AA33" i="14"/>
  <c r="Z8" i="12"/>
  <c r="AA7" i="12"/>
  <c r="E28" i="12"/>
  <c r="B29" i="12"/>
  <c r="AC29" i="14" l="1"/>
  <c r="AB29" i="14"/>
  <c r="I30" i="14"/>
  <c r="AB33" i="14"/>
  <c r="E32" i="14"/>
  <c r="C32" i="14"/>
  <c r="B33" i="14"/>
  <c r="AA32" i="14"/>
  <c r="AA31" i="14"/>
  <c r="AA8" i="12"/>
  <c r="AB7" i="12"/>
  <c r="B30" i="12"/>
  <c r="E29" i="12"/>
  <c r="D32" i="14" l="1"/>
  <c r="AC30" i="14"/>
  <c r="AC33" i="14"/>
  <c r="AB31" i="14"/>
  <c r="AB32" i="14"/>
  <c r="E33" i="14"/>
  <c r="C33" i="14"/>
  <c r="D33" i="14" s="1"/>
  <c r="B34" i="14"/>
  <c r="AC7" i="12"/>
  <c r="AC8" i="12" s="1"/>
  <c r="AB8" i="12"/>
  <c r="B31" i="12"/>
  <c r="E30" i="12"/>
  <c r="E34" i="14" l="1"/>
  <c r="E35" i="14" s="1"/>
  <c r="C34" i="14"/>
  <c r="AC31" i="14"/>
  <c r="AC32" i="14"/>
  <c r="E31" i="12"/>
  <c r="B32" i="12"/>
  <c r="D34" i="14" l="1"/>
  <c r="D35" i="14" s="1"/>
  <c r="C35" i="14"/>
  <c r="K3" i="14" s="1"/>
  <c r="M3" i="14" s="1"/>
  <c r="O3" i="14" s="1"/>
  <c r="S3" i="14" s="1"/>
  <c r="E32" i="12"/>
  <c r="B33" i="12"/>
  <c r="E33" i="12" l="1"/>
  <c r="C33" i="12"/>
  <c r="B34" i="12"/>
  <c r="D33" i="12" l="1"/>
  <c r="E34" i="12"/>
  <c r="E35" i="12" s="1"/>
  <c r="C34" i="12"/>
  <c r="D34" i="12" l="1"/>
  <c r="C14" i="12" l="1"/>
  <c r="J39" i="14" l="1"/>
  <c r="J49" i="14"/>
  <c r="I12" i="12"/>
  <c r="W12" i="12" s="1"/>
  <c r="C15" i="12"/>
  <c r="D14" i="12"/>
  <c r="Q12" i="12" l="1"/>
  <c r="P12" i="12"/>
  <c r="M12" i="12"/>
  <c r="N12" i="12"/>
  <c r="AC12" i="12"/>
  <c r="K33" i="12"/>
  <c r="T12" i="12"/>
  <c r="L12" i="12"/>
  <c r="X12" i="12"/>
  <c r="Z12" i="12"/>
  <c r="K12" i="12"/>
  <c r="AB12" i="12"/>
  <c r="U12" i="12"/>
  <c r="Y12" i="12"/>
  <c r="S12" i="12"/>
  <c r="AA12" i="12"/>
  <c r="R12" i="12"/>
  <c r="L49" i="14"/>
  <c r="M49" i="14"/>
  <c r="O49" i="14"/>
  <c r="K50" i="14"/>
  <c r="J54" i="14"/>
  <c r="N49" i="14"/>
  <c r="K49" i="14"/>
  <c r="I13" i="12"/>
  <c r="X13" i="12" s="1"/>
  <c r="V12" i="12"/>
  <c r="O12" i="12"/>
  <c r="K40" i="14"/>
  <c r="L39" i="14"/>
  <c r="K39" i="14"/>
  <c r="J44" i="14"/>
  <c r="O39" i="14"/>
  <c r="M39" i="14"/>
  <c r="N39" i="14"/>
  <c r="C16" i="12"/>
  <c r="D15" i="12"/>
  <c r="K44" i="14" l="1"/>
  <c r="Q13" i="12"/>
  <c r="T13" i="12"/>
  <c r="W13" i="12"/>
  <c r="N13" i="12"/>
  <c r="AC13" i="12"/>
  <c r="I14" i="12"/>
  <c r="M33" i="12" s="1"/>
  <c r="V13" i="12"/>
  <c r="P13" i="12"/>
  <c r="R13" i="12"/>
  <c r="M13" i="12"/>
  <c r="L13" i="12"/>
  <c r="Z13" i="12"/>
  <c r="Y13" i="12"/>
  <c r="U13" i="12"/>
  <c r="S13" i="12"/>
  <c r="K32" i="12"/>
  <c r="K31" i="12"/>
  <c r="K54" i="14"/>
  <c r="O40" i="14"/>
  <c r="L40" i="14"/>
  <c r="M40" i="14"/>
  <c r="N40" i="14"/>
  <c r="L41" i="14"/>
  <c r="L51" i="14"/>
  <c r="M50" i="14"/>
  <c r="N50" i="14"/>
  <c r="O50" i="14"/>
  <c r="L50" i="14"/>
  <c r="AA13" i="12"/>
  <c r="L33" i="12"/>
  <c r="O13" i="12"/>
  <c r="AB13" i="12"/>
  <c r="D16" i="12"/>
  <c r="C17" i="12"/>
  <c r="X14" i="12" l="1"/>
  <c r="S14" i="12"/>
  <c r="P14" i="12"/>
  <c r="N14" i="12"/>
  <c r="R14" i="12"/>
  <c r="T14" i="12"/>
  <c r="Q14" i="12"/>
  <c r="O14" i="12"/>
  <c r="Z14" i="12"/>
  <c r="W14" i="12"/>
  <c r="U14" i="12"/>
  <c r="I15" i="12"/>
  <c r="N33" i="12" s="1"/>
  <c r="V14" i="12"/>
  <c r="M14" i="12"/>
  <c r="M31" i="12" s="1"/>
  <c r="AB14" i="12"/>
  <c r="AA14" i="12"/>
  <c r="Y14" i="12"/>
  <c r="AC14" i="12"/>
  <c r="L32" i="12"/>
  <c r="L31" i="12"/>
  <c r="L54" i="14"/>
  <c r="M41" i="14"/>
  <c r="M42" i="14"/>
  <c r="N41" i="14"/>
  <c r="O41" i="14"/>
  <c r="L44" i="14"/>
  <c r="O51" i="14"/>
  <c r="M52" i="14"/>
  <c r="N51" i="14"/>
  <c r="M51" i="14"/>
  <c r="D17" i="12"/>
  <c r="C18" i="12"/>
  <c r="N15" i="12" l="1"/>
  <c r="N32" i="12" s="1"/>
  <c r="Y15" i="12"/>
  <c r="X15" i="12"/>
  <c r="AA15" i="12"/>
  <c r="AC15" i="12"/>
  <c r="W15" i="12"/>
  <c r="U15" i="12"/>
  <c r="V15" i="12"/>
  <c r="M32" i="12"/>
  <c r="T15" i="12"/>
  <c r="I16" i="12"/>
  <c r="S16" i="12" s="1"/>
  <c r="AB15" i="12"/>
  <c r="Z15" i="12"/>
  <c r="R15" i="12"/>
  <c r="S15" i="12"/>
  <c r="Q15" i="12"/>
  <c r="O15" i="12"/>
  <c r="P15" i="12"/>
  <c r="M54" i="14"/>
  <c r="O42" i="14"/>
  <c r="N42" i="14"/>
  <c r="N43" i="14"/>
  <c r="O43" i="14" s="1"/>
  <c r="N52" i="14"/>
  <c r="N53" i="14"/>
  <c r="O53" i="14" s="1"/>
  <c r="O52" i="14"/>
  <c r="M44" i="14"/>
  <c r="C19" i="12"/>
  <c r="D18" i="12"/>
  <c r="N31" i="12" l="1"/>
  <c r="T16" i="12"/>
  <c r="X16" i="12"/>
  <c r="O16" i="12"/>
  <c r="O31" i="12" s="1"/>
  <c r="W16" i="12"/>
  <c r="AB16" i="12"/>
  <c r="V16" i="12"/>
  <c r="O33" i="12"/>
  <c r="Q16" i="12"/>
  <c r="Z16" i="12"/>
  <c r="AA16" i="12"/>
  <c r="R16" i="12"/>
  <c r="P16" i="12"/>
  <c r="AC16" i="12"/>
  <c r="I17" i="12"/>
  <c r="AA17" i="12" s="1"/>
  <c r="U16" i="12"/>
  <c r="Y16" i="12"/>
  <c r="O44" i="14"/>
  <c r="O54" i="14"/>
  <c r="N44" i="14"/>
  <c r="N54" i="14"/>
  <c r="D19" i="12"/>
  <c r="C20" i="12"/>
  <c r="O32" i="12" l="1"/>
  <c r="AC17" i="12"/>
  <c r="Y17" i="12"/>
  <c r="W17" i="12"/>
  <c r="S17" i="12"/>
  <c r="V17" i="12"/>
  <c r="P17" i="12"/>
  <c r="P31" i="12" s="1"/>
  <c r="T17" i="12"/>
  <c r="X17" i="12"/>
  <c r="Q17" i="12"/>
  <c r="AB17" i="12"/>
  <c r="U17" i="12"/>
  <c r="I18" i="12"/>
  <c r="S18" i="12" s="1"/>
  <c r="R17" i="12"/>
  <c r="P33" i="12"/>
  <c r="Z17" i="12"/>
  <c r="D20" i="12"/>
  <c r="C21" i="12"/>
  <c r="V18" i="12" l="1"/>
  <c r="P32" i="12"/>
  <c r="I19" i="12"/>
  <c r="R33" i="12" s="1"/>
  <c r="Q33" i="12"/>
  <c r="Z18" i="12"/>
  <c r="W18" i="12"/>
  <c r="AC18" i="12"/>
  <c r="AA18" i="12"/>
  <c r="AB18" i="12"/>
  <c r="Q18" i="12"/>
  <c r="Q31" i="12" s="1"/>
  <c r="T18" i="12"/>
  <c r="X18" i="12"/>
  <c r="R18" i="12"/>
  <c r="Y18" i="12"/>
  <c r="U18" i="12"/>
  <c r="C22" i="12"/>
  <c r="D21" i="12"/>
  <c r="I20" i="12" l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Q32" i="12"/>
  <c r="AA19" i="12"/>
  <c r="W19" i="12"/>
  <c r="R19" i="12"/>
  <c r="R31" i="12" s="1"/>
  <c r="T19" i="12"/>
  <c r="S19" i="12"/>
  <c r="Y19" i="12"/>
  <c r="U19" i="12"/>
  <c r="AB19" i="12"/>
  <c r="V19" i="12"/>
  <c r="AC19" i="12"/>
  <c r="X19" i="12"/>
  <c r="Z19" i="12"/>
  <c r="D22" i="12"/>
  <c r="C23" i="12"/>
  <c r="S33" i="12" l="1"/>
  <c r="V20" i="12"/>
  <c r="U20" i="12"/>
  <c r="W20" i="12"/>
  <c r="Y20" i="12"/>
  <c r="AC20" i="12"/>
  <c r="AB20" i="12"/>
  <c r="X20" i="12"/>
  <c r="AA20" i="12"/>
  <c r="S20" i="12"/>
  <c r="S31" i="12" s="1"/>
  <c r="T20" i="12"/>
  <c r="Z20" i="12"/>
  <c r="R32" i="12"/>
  <c r="D23" i="12"/>
  <c r="C24" i="12"/>
  <c r="C25" i="12" s="1"/>
  <c r="T33" i="12" l="1"/>
  <c r="Y21" i="12"/>
  <c r="V21" i="12"/>
  <c r="X21" i="12"/>
  <c r="AB21" i="12"/>
  <c r="U21" i="12"/>
  <c r="W21" i="12"/>
  <c r="Z21" i="12"/>
  <c r="AA21" i="12"/>
  <c r="T21" i="12"/>
  <c r="AC21" i="12"/>
  <c r="S32" i="12"/>
  <c r="D25" i="12"/>
  <c r="C26" i="12"/>
  <c r="D24" i="12"/>
  <c r="T32" i="12" l="1"/>
  <c r="T31" i="12"/>
  <c r="AB22" i="12"/>
  <c r="Z22" i="12"/>
  <c r="U22" i="12"/>
  <c r="U31" i="12" s="1"/>
  <c r="X22" i="12"/>
  <c r="V22" i="12"/>
  <c r="AC22" i="12"/>
  <c r="Y22" i="12"/>
  <c r="U33" i="12"/>
  <c r="AA22" i="12"/>
  <c r="W22" i="12"/>
  <c r="C27" i="12"/>
  <c r="C28" i="12" s="1"/>
  <c r="D26" i="12"/>
  <c r="D28" i="12" l="1"/>
  <c r="C29" i="12"/>
  <c r="AA23" i="12"/>
  <c r="Y23" i="12"/>
  <c r="Z23" i="12"/>
  <c r="W23" i="12"/>
  <c r="AC23" i="12"/>
  <c r="V23" i="12"/>
  <c r="V31" i="12" s="1"/>
  <c r="V33" i="12"/>
  <c r="X23" i="12"/>
  <c r="AB23" i="12"/>
  <c r="U32" i="12"/>
  <c r="D27" i="12"/>
  <c r="D29" i="12" l="1"/>
  <c r="C30" i="12"/>
  <c r="AC24" i="12"/>
  <c r="Y24" i="12"/>
  <c r="AB24" i="12"/>
  <c r="W24" i="12"/>
  <c r="W33" i="12"/>
  <c r="Z24" i="12"/>
  <c r="X24" i="12"/>
  <c r="AA24" i="12"/>
  <c r="V32" i="12"/>
  <c r="D30" i="12" l="1"/>
  <c r="C31" i="12"/>
  <c r="X25" i="12"/>
  <c r="AC25" i="12"/>
  <c r="Y25" i="12"/>
  <c r="AA25" i="12"/>
  <c r="AB25" i="12"/>
  <c r="Z25" i="12"/>
  <c r="X33" i="12"/>
  <c r="I31" i="12"/>
  <c r="W31" i="12"/>
  <c r="W32" i="12"/>
  <c r="D31" i="12" l="1"/>
  <c r="C32" i="12"/>
  <c r="D32" i="12" s="1"/>
  <c r="AB26" i="12"/>
  <c r="AC26" i="12"/>
  <c r="AA26" i="12"/>
  <c r="Y26" i="12"/>
  <c r="Y33" i="12"/>
  <c r="Z26" i="12"/>
  <c r="X32" i="12"/>
  <c r="X31" i="12"/>
  <c r="D35" i="12" l="1"/>
  <c r="C35" i="12"/>
  <c r="K3" i="12" s="1"/>
  <c r="M3" i="12" s="1"/>
  <c r="Y32" i="12"/>
  <c r="Y31" i="12"/>
  <c r="AB27" i="12"/>
  <c r="Z27" i="12"/>
  <c r="AA27" i="12"/>
  <c r="Z33" i="12"/>
  <c r="AC27" i="12"/>
  <c r="O3" i="12" l="1"/>
  <c r="S3" i="12" s="1"/>
  <c r="AB28" i="12"/>
  <c r="AA28" i="12"/>
  <c r="AA31" i="12" s="1"/>
  <c r="AA33" i="12"/>
  <c r="AC28" i="12"/>
  <c r="Z31" i="12"/>
  <c r="Z32" i="12"/>
  <c r="AB29" i="12" l="1"/>
  <c r="AB33" i="12"/>
  <c r="AC29" i="12"/>
  <c r="AA32" i="12"/>
  <c r="AC30" i="12" l="1"/>
  <c r="AC33" i="12"/>
  <c r="AB31" i="12"/>
  <c r="AB32" i="12"/>
  <c r="AC32" i="12" l="1"/>
  <c r="AC31" i="12"/>
</calcChain>
</file>

<file path=xl/sharedStrings.xml><?xml version="1.0" encoding="utf-8"?>
<sst xmlns="http://schemas.openxmlformats.org/spreadsheetml/2006/main" count="204" uniqueCount="101">
  <si>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</si>
  <si>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</si>
  <si>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</si>
  <si>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</si>
  <si>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</si>
  <si>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</si>
  <si>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</si>
  <si>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</si>
  <si>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</si>
  <si>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</si>
  <si>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</si>
  <si>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</si>
  <si>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</si>
  <si>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</si>
  <si>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</si>
  <si>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</si>
  <si>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</si>
  <si>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</si>
  <si>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</si>
  <si>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</si>
  <si>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</si>
  <si>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</si>
  <si>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</si>
  <si>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</si>
  <si>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</si>
  <si>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</si>
  <si>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</si>
  <si>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</si>
  <si>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</si>
  <si>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</si>
  <si>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</si>
  <si>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</si>
  <si>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</si>
  <si>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</si>
  <si>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</si>
  <si>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</si>
  <si>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</si>
  <si>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</si>
  <si>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</si>
  <si>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</si>
  <si>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</si>
  <si>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</si>
  <si>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</si>
  <si>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</si>
  <si>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</si>
  <si>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</si>
  <si>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</si>
  <si>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</si>
  <si>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</si>
  <si>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</si>
  <si>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</si>
  <si>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</si>
  <si>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</si>
  <si>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</si>
  <si>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</si>
  <si>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</si>
  <si>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</si>
  <si>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</si>
  <si>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</si>
  <si>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</si>
  <si>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</si>
  <si>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</si>
  <si>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</si>
  <si>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</si>
  <si>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</si>
  <si>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</si>
  <si>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</si>
  <si>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</si>
  <si>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</si>
  <si>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</si>
  <si>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</si>
  <si>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</si>
  <si>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</si>
  <si>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</si>
  <si>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</si>
  <si>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</si>
  <si>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</si>
  <si>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</si>
  <si>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</si>
  <si>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</si>
  <si>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</si>
  <si>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</si>
  <si>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</si>
  <si>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</si>
  <si>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</si>
  <si>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</si>
  <si>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</si>
  <si>
    <t>5%/Ngày</t>
    <phoneticPr fontId="7"/>
  </si>
  <si>
    <t>USC</t>
  </si>
  <si>
    <t>USD</t>
  </si>
  <si>
    <t>H1</t>
    <phoneticPr fontId="7"/>
  </si>
  <si>
    <t>L1</t>
    <phoneticPr fontId="7"/>
  </si>
  <si>
    <t>SL</t>
    <phoneticPr fontId="7"/>
  </si>
  <si>
    <t>Quãng giá dca</t>
  </si>
  <si>
    <t>TP</t>
    <phoneticPr fontId="7"/>
  </si>
  <si>
    <t>60 giá</t>
    <phoneticPr fontId="7"/>
  </si>
  <si>
    <t>L7 Chịu đc</t>
    <phoneticPr fontId="7"/>
  </si>
  <si>
    <t>Vốn cần có</t>
    <phoneticPr fontId="7"/>
  </si>
  <si>
    <t>L13 Chịu đc</t>
    <phoneticPr fontId="7"/>
  </si>
  <si>
    <t>120 giá</t>
    <phoneticPr fontId="7"/>
  </si>
  <si>
    <t>Hiệu suất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</si>
</sst>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.00_);_(* \(#,##0.00\);_(* &quot;-&quot;??_);_(@_)"/>
    <numFmt numFmtId="177" formatCode="_(* #,##0_);_(* \(#,##0\);_(* &quot;-&quot;??_);_(@_)"/>
    <numFmt numFmtId="178" formatCode="0;\-0;;\ @"/>
    <numFmt numFmtId="179" formatCode="0.00;\-0.00;;\ @"/>
    <numFmt numFmtId="180" formatCode="#,##0.000_);\(#,##0.000\)"/>
    <numFmt numFmtId="181" formatCode="#,##0.0"/>
    <numFmt numFmtId="182" formatCode="#,##0_ "/>
    <numFmt numFmtId="183" formatCode="0.00000_ "/>
    <numFmt numFmtId="184" formatCode="#,##0.00000_);\(#,##0.00000\)"/>
    <numFmt numFmtId="185" formatCode="0.00_);[Red]\(0.00\)"/>
    <numFmt numFmtId="186" formatCode="\$#,##0;\-\$#,##0"/>
    <numFmt numFmtId="187" formatCode="&quot;$&quot;#,##0"/>
    <numFmt numFmtId="188" formatCode="0.00_ "/>
  </numFmts>
  <fonts count="3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7F9EF"/>
      </patternFill>
    </fill>
    <fill>
      <patternFill patternType="solid">
        <fgColor theme="0" tint="-0.24994659260841701"/>
        <bgColor rgb="FFE7F9EF"/>
      </patternFill>
    </fill>
    <fill>
      <patternFill patternType="solid">
        <fgColor theme="5" tint="0.79998168889431442"/>
        <bgColor rgb="FFE8E7FC"/>
      </patternFill>
    </fill>
    <fill>
      <patternFill patternType="solid">
        <fgColor theme="0" tint="-4.9989318521683403E-2"/>
        <bgColor rgb="FFE8E7FC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6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0" fontId="8" fillId="0" borderId="0" xfId="2" applyFont="1"/>
    <xf numFmtId="178" fontId="9" fillId="3" borderId="0" xfId="1" applyNumberFormat="1" applyFont="1" applyFill="1"/>
    <xf numFmtId="179" fontId="9" fillId="3" borderId="0" xfId="1" applyNumberFormat="1" applyFont="1" applyFill="1"/>
    <xf numFmtId="179" fontId="9" fillId="0" borderId="6" xfId="1" applyNumberFormat="1" applyFont="1" applyBorder="1"/>
    <xf numFmtId="178" fontId="9" fillId="0" borderId="7" xfId="1" applyNumberFormat="1" applyFont="1" applyBorder="1"/>
    <xf numFmtId="179" fontId="9" fillId="0" borderId="1" xfId="1" applyNumberFormat="1" applyFont="1" applyBorder="1"/>
    <xf numFmtId="178" fontId="8" fillId="0" borderId="0" xfId="2" applyNumberFormat="1" applyFont="1"/>
    <xf numFmtId="179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8" fontId="12" fillId="2" borderId="2" xfId="1" applyNumberFormat="1" applyFont="1" applyFill="1" applyBorder="1" applyAlignment="1">
      <alignment horizontal="center" vertical="center"/>
    </xf>
    <xf numFmtId="179" fontId="12" fillId="2" borderId="3" xfId="1" applyNumberFormat="1" applyFont="1" applyFill="1" applyBorder="1" applyAlignment="1">
      <alignment horizontal="center" vertical="center"/>
    </xf>
    <xf numFmtId="178" fontId="12" fillId="2" borderId="4" xfId="1" applyNumberFormat="1" applyFont="1" applyFill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8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78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0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1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2" fontId="10" fillId="0" borderId="0" xfId="2" applyNumberFormat="1" applyFont="1"/>
    <xf numFmtId="180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3" fontId="9" fillId="0" borderId="7" xfId="1" applyNumberFormat="1" applyFont="1" applyBorder="1"/>
    <xf numFmtId="184" fontId="14" fillId="2" borderId="10" xfId="3" applyNumberFormat="1" applyFont="1" applyFill="1" applyBorder="1" applyAlignment="1">
      <alignment vertical="center"/>
    </xf>
    <xf numFmtId="184" fontId="14" fillId="0" borderId="10" xfId="3" applyNumberFormat="1" applyFont="1" applyBorder="1" applyAlignment="1">
      <alignment vertical="center"/>
    </xf>
    <xf numFmtId="185" fontId="18" fillId="0" borderId="10" xfId="2" applyNumberFormat="1" applyFont="1" applyBorder="1" applyAlignment="1">
      <alignment horizontal="right"/>
    </xf>
    <xf numFmtId="185" fontId="3" fillId="0" borderId="10" xfId="2" applyNumberFormat="1" applyFont="1" applyBorder="1"/>
    <xf numFmtId="185" fontId="18" fillId="0" borderId="10" xfId="2" applyNumberFormat="1" applyFont="1" applyBorder="1"/>
    <xf numFmtId="185" fontId="8" fillId="0" borderId="0" xfId="2" applyNumberFormat="1" applyFont="1"/>
    <xf numFmtId="185" fontId="19" fillId="0" borderId="10" xfId="2" applyNumberFormat="1" applyFont="1" applyBorder="1" applyAlignment="1">
      <alignment horizontal="right"/>
    </xf>
    <xf numFmtId="182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0" fontId="0" fillId="2" borderId="0" xfId="0" applyFill="1"/>
    <xf numFmtId="9" fontId="28" fillId="21" borderId="0" xfId="0" applyNumberFormat="1" applyFont="1" applyFill="1" applyAlignment="1">
      <alignment horizontal="center" vertical="center"/>
    </xf>
    <xf numFmtId="186" fontId="0" fillId="0" borderId="0" xfId="0" applyNumberFormat="1"/>
    <xf numFmtId="186" fontId="0" fillId="19" borderId="0" xfId="0" applyNumberFormat="1" applyFill="1"/>
    <xf numFmtId="38" fontId="25" fillId="0" borderId="10" xfId="2" applyNumberFormat="1" applyFont="1" applyBorder="1" applyAlignment="1">
      <alignment horizontal="right"/>
    </xf>
    <xf numFmtId="185" fontId="9" fillId="0" borderId="7" xfId="1" applyNumberFormat="1" applyFont="1" applyBorder="1"/>
    <xf numFmtId="185" fontId="12" fillId="2" borderId="4" xfId="1" applyNumberFormat="1" applyFont="1" applyFill="1" applyBorder="1" applyAlignment="1">
      <alignment vertical="center"/>
    </xf>
    <xf numFmtId="0" fontId="18" fillId="6" borderId="34" xfId="2" applyFont="1" applyFill="1" applyBorder="1" applyAlignment="1">
      <alignment horizontal="center"/>
    </xf>
    <xf numFmtId="0" fontId="18" fillId="4" borderId="35" xfId="2" applyFont="1" applyFill="1" applyBorder="1" applyAlignment="1">
      <alignment horizontal="center" vertical="center"/>
    </xf>
    <xf numFmtId="178" fontId="8" fillId="0" borderId="38" xfId="2" applyNumberFormat="1" applyFont="1" applyBorder="1"/>
    <xf numFmtId="10" fontId="8" fillId="0" borderId="39" xfId="2" applyNumberFormat="1" applyFont="1" applyBorder="1"/>
    <xf numFmtId="178" fontId="8" fillId="0" borderId="40" xfId="2" applyNumberFormat="1" applyFont="1" applyBorder="1"/>
    <xf numFmtId="0" fontId="8" fillId="0" borderId="41" xfId="2" applyFont="1" applyBorder="1"/>
    <xf numFmtId="10" fontId="8" fillId="22" borderId="41" xfId="2" applyNumberFormat="1" applyFont="1" applyFill="1" applyBorder="1"/>
    <xf numFmtId="10" fontId="8" fillId="0" borderId="41" xfId="2" applyNumberFormat="1" applyFont="1" applyBorder="1"/>
    <xf numFmtId="178" fontId="8" fillId="0" borderId="41" xfId="2" applyNumberFormat="1" applyFont="1" applyBorder="1"/>
    <xf numFmtId="178" fontId="8" fillId="0" borderId="42" xfId="2" applyNumberFormat="1" applyFont="1" applyBorder="1"/>
    <xf numFmtId="0" fontId="8" fillId="0" borderId="43" xfId="2" applyFont="1" applyBorder="1"/>
    <xf numFmtId="178" fontId="8" fillId="0" borderId="43" xfId="2" applyNumberFormat="1" applyFont="1" applyBorder="1"/>
    <xf numFmtId="10" fontId="8" fillId="22" borderId="43" xfId="2" applyNumberFormat="1" applyFont="1" applyFill="1" applyBorder="1"/>
    <xf numFmtId="10" fontId="8" fillId="0" borderId="44" xfId="2" applyNumberFormat="1" applyFont="1" applyBorder="1"/>
    <xf numFmtId="178" fontId="8" fillId="22" borderId="34" xfId="2" applyNumberFormat="1" applyFont="1" applyFill="1" applyBorder="1"/>
    <xf numFmtId="10" fontId="8" fillId="22" borderId="35" xfId="2" applyNumberFormat="1" applyFont="1" applyFill="1" applyBorder="1"/>
    <xf numFmtId="10" fontId="8" fillId="22" borderId="36" xfId="2" applyNumberFormat="1" applyFont="1" applyFill="1" applyBorder="1"/>
    <xf numFmtId="10" fontId="8" fillId="2" borderId="39" xfId="2" applyNumberFormat="1" applyFont="1" applyFill="1" applyBorder="1"/>
    <xf numFmtId="0" fontId="19" fillId="23" borderId="10" xfId="2" applyFont="1" applyFill="1" applyBorder="1" applyAlignment="1">
      <alignment horizontal="center" vertical="center"/>
    </xf>
    <xf numFmtId="0" fontId="18" fillId="24" borderId="35" xfId="2" applyFont="1" applyFill="1" applyBorder="1" applyAlignment="1">
      <alignment horizontal="center" vertical="center"/>
    </xf>
    <xf numFmtId="0" fontId="8" fillId="0" borderId="0" xfId="2" applyFont="1" applyAlignment="1">
      <alignment horizontal="right"/>
    </xf>
    <xf numFmtId="0" fontId="3" fillId="0" borderId="0" xfId="2" applyFont="1" applyAlignment="1">
      <alignment horizontal="right" vertical="center"/>
    </xf>
    <xf numFmtId="186" fontId="10" fillId="0" borderId="0" xfId="2" applyNumberFormat="1" applyFont="1"/>
    <xf numFmtId="9" fontId="8" fillId="0" borderId="0" xfId="2" applyNumberFormat="1" applyFont="1"/>
    <xf numFmtId="187" fontId="3" fillId="0" borderId="0" xfId="2" applyNumberFormat="1" applyFont="1" applyAlignment="1">
      <alignment horizontal="center" vertical="center"/>
    </xf>
    <xf numFmtId="40" fontId="25" fillId="0" borderId="10" xfId="2" applyNumberFormat="1" applyFont="1" applyBorder="1" applyAlignment="1">
      <alignment horizontal="right"/>
    </xf>
    <xf numFmtId="188" fontId="0" fillId="0" borderId="0" xfId="0" applyNumberFormat="1"/>
    <xf numFmtId="0" fontId="29" fillId="25" borderId="10" xfId="2" applyFont="1" applyFill="1" applyBorder="1" applyAlignment="1">
      <alignment horizontal="center"/>
    </xf>
    <xf numFmtId="0" fontId="18" fillId="26" borderId="10" xfId="2" applyFont="1" applyFill="1" applyBorder="1" applyAlignment="1">
      <alignment horizontal="center"/>
    </xf>
    <xf numFmtId="4" fontId="18" fillId="27" borderId="10" xfId="2" applyNumberFormat="1" applyFont="1" applyFill="1" applyBorder="1" applyAlignment="1">
      <alignment horizontal="center"/>
    </xf>
    <xf numFmtId="185" fontId="3" fillId="27" borderId="10" xfId="2" applyNumberFormat="1" applyFont="1" applyFill="1" applyBorder="1"/>
    <xf numFmtId="185" fontId="18" fillId="27" borderId="10" xfId="2" applyNumberFormat="1" applyFont="1" applyFill="1" applyBorder="1"/>
    <xf numFmtId="185" fontId="8" fillId="27" borderId="0" xfId="2" applyNumberFormat="1" applyFont="1" applyFill="1"/>
    <xf numFmtId="180" fontId="14" fillId="2" borderId="10" xfId="3" applyNumberFormat="1" applyFont="1" applyFill="1" applyBorder="1" applyAlignment="1">
      <alignment vertical="center"/>
    </xf>
    <xf numFmtId="0" fontId="20" fillId="0" borderId="10" xfId="1" applyFont="1" applyBorder="1" applyAlignment="1">
      <alignment horizont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" Type="http://schemas.openxmlformats.org/officeDocument/2006/relationships/image" Target="../media/image10.png"/><Relationship Id="rId21" Type="http://schemas.openxmlformats.org/officeDocument/2006/relationships/image" Target="../media/image28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1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28" Type="http://schemas.openxmlformats.org/officeDocument/2006/relationships/image" Target="../media/image35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31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6" Type="http://schemas.openxmlformats.org/officeDocument/2006/relationships/image" Target="../media/image54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5" Type="http://schemas.openxmlformats.org/officeDocument/2006/relationships/image" Target="../media/image5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Relationship Id="rId14" Type="http://schemas.openxmlformats.org/officeDocument/2006/relationships/image" Target="../media/image5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0</xdr:rowOff>
    </xdr:from>
    <xdr:to>
      <xdr:col>23</xdr:col>
      <xdr:colOff>10929</xdr:colOff>
      <xdr:row>72</xdr:row>
      <xdr:rowOff>137045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5EAD8-4D38-1390-49E3-86A7F80E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06" y="7906871"/>
          <a:ext cx="11180952" cy="63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23</xdr:col>
      <xdr:colOff>0</xdr:colOff>
      <xdr:row>103</xdr:row>
      <xdr:rowOff>147261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556F03-4A6F-4672-869C-157F6845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4706" y="14244918"/>
          <a:ext cx="11170023" cy="5257143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105</xdr:row>
      <xdr:rowOff>0</xdr:rowOff>
    </xdr:from>
    <xdr:to>
      <xdr:col>26</xdr:col>
      <xdr:colOff>765108</xdr:colOff>
      <xdr:row>211</xdr:row>
      <xdr:rowOff>621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5E6381F-D183-F74D-6D6E-9272FDEFA421}"/>
            </a:ext>
          </a:extLst>
        </xdr:cNvPr>
        <xdr:cNvGrpSpPr/>
      </xdr:nvGrpSpPr>
      <xdr:grpSpPr>
        <a:xfrm>
          <a:off x="8964706" y="19695459"/>
          <a:ext cx="15476190" cy="18055538"/>
          <a:chOff x="8964706" y="19695459"/>
          <a:chExt cx="15476190" cy="1805553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AD1A90-80F6-260E-A562-D4F59B478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964706" y="19695459"/>
            <a:ext cx="15419047" cy="1199047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1BB90931-DC22-4F0A-AE3A-8D5842438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973671" y="33770045"/>
            <a:ext cx="15438095" cy="3980952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06620E0-9E0A-47FB-9FCE-CE8E2D3D3E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64706" y="31519905"/>
            <a:ext cx="15476190" cy="2257143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0</xdr:colOff>
      <xdr:row>230</xdr:row>
      <xdr:rowOff>0</xdr:rowOff>
    </xdr:from>
    <xdr:to>
      <xdr:col>18</xdr:col>
      <xdr:colOff>642123</xdr:colOff>
      <xdr:row>302</xdr:row>
      <xdr:rowOff>155329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CE8383-5FA8-90E9-1038-134B45483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3576" y="40986635"/>
          <a:ext cx="13228571" cy="1241904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303</xdr:row>
      <xdr:rowOff>1</xdr:rowOff>
    </xdr:from>
    <xdr:to>
      <xdr:col>18</xdr:col>
      <xdr:colOff>627529</xdr:colOff>
      <xdr:row>354</xdr:row>
      <xdr:rowOff>72708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F59CFF-C7BC-DB73-C517-96C41746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3577" y="53420683"/>
          <a:ext cx="13213976" cy="87595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15240</xdr:rowOff>
    </xdr:from>
    <xdr:to>
      <xdr:col>21</xdr:col>
      <xdr:colOff>575464</xdr:colOff>
      <xdr:row>40</xdr:row>
      <xdr:rowOff>136703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35F16C-0E1F-F18E-6AEA-6DB4F9BBAB72}"/>
            </a:ext>
          </a:extLst>
        </xdr:cNvPr>
        <xdr:cNvGrpSpPr/>
      </xdr:nvGrpSpPr>
      <xdr:grpSpPr>
        <a:xfrm>
          <a:off x="647700" y="248920"/>
          <a:ext cx="14009524" cy="9234983"/>
          <a:chOff x="670560" y="228600"/>
          <a:chExt cx="14009524" cy="903686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8805998-4803-81EB-DFF9-FCAB0030C5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0560" y="228600"/>
            <a:ext cx="14009524" cy="204761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D64EBEE-7335-7BF2-BB66-BBC18FBF6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0560" y="2286000"/>
            <a:ext cx="13980952" cy="3333333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FBACE11-7573-25E8-04EC-6017830392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70560" y="5608320"/>
            <a:ext cx="13980952" cy="3657143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0</xdr:colOff>
      <xdr:row>1</xdr:row>
      <xdr:rowOff>26894</xdr:rowOff>
    </xdr:from>
    <xdr:to>
      <xdr:col>43</xdr:col>
      <xdr:colOff>533894</xdr:colOff>
      <xdr:row>39</xdr:row>
      <xdr:rowOff>230388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62F8675-44BA-94E2-E345-C6F2CDADF60F}"/>
            </a:ext>
          </a:extLst>
        </xdr:cNvPr>
        <xdr:cNvGrpSpPr/>
      </xdr:nvGrpSpPr>
      <xdr:grpSpPr>
        <a:xfrm>
          <a:off x="15422880" y="260574"/>
          <a:ext cx="13945094" cy="9083334"/>
          <a:chOff x="15464118" y="233082"/>
          <a:chExt cx="13980952" cy="9060624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C899E194-FEA8-8D5F-B9E8-2E0E706E95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464118" y="233082"/>
            <a:ext cx="13980952" cy="2095238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479C8B0-1C03-7266-3168-4A0C3BE86D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5464118" y="2330824"/>
            <a:ext cx="13971428" cy="3333333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BD8369B8-3266-21DB-B7EC-D3D2F158FF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5464118" y="5667038"/>
            <a:ext cx="13980952" cy="362666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41</xdr:row>
      <xdr:rowOff>0</xdr:rowOff>
    </xdr:from>
    <xdr:to>
      <xdr:col>19</xdr:col>
      <xdr:colOff>469075</xdr:colOff>
      <xdr:row>50</xdr:row>
      <xdr:rowOff>16544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410B059-DB89-8B08-37A5-4BE25A6DD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2353" y="9556376"/>
          <a:ext cx="12571428" cy="2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19</xdr:col>
      <xdr:colOff>507171</xdr:colOff>
      <xdr:row>64</xdr:row>
      <xdr:rowOff>32085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2FFB186-1ADA-4AED-8A2C-347A60838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353" y="11654118"/>
          <a:ext cx="12609524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19</xdr:col>
      <xdr:colOff>469075</xdr:colOff>
      <xdr:row>79</xdr:row>
      <xdr:rowOff>132336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5BEC31-629A-F71C-D41C-4CFC388B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2353" y="14917271"/>
          <a:ext cx="12571428" cy="36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39</xdr:col>
      <xdr:colOff>430980</xdr:colOff>
      <xdr:row>51</xdr:row>
      <xdr:rowOff>21557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C17732-8542-175C-D3AB-EA6E5F56F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119412" y="9556376"/>
          <a:ext cx="12533333" cy="235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39</xdr:col>
      <xdr:colOff>488123</xdr:colOff>
      <xdr:row>66</xdr:row>
      <xdr:rowOff>132336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C6AEBC1-C009-70CD-CFDC-2E28F42DB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19412" y="11887200"/>
          <a:ext cx="12590476" cy="36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66</xdr:row>
      <xdr:rowOff>107574</xdr:rowOff>
    </xdr:from>
    <xdr:to>
      <xdr:col>39</xdr:col>
      <xdr:colOff>488123</xdr:colOff>
      <xdr:row>82</xdr:row>
      <xdr:rowOff>44923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5BED7E-B2AF-E230-7515-327E3BD1F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9412" y="15491009"/>
          <a:ext cx="12590476" cy="366666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142240</xdr:rowOff>
    </xdr:from>
    <xdr:to>
      <xdr:col>22</xdr:col>
      <xdr:colOff>273166</xdr:colOff>
      <xdr:row>125</xdr:row>
      <xdr:rowOff>185604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2C2C62FB-8FA0-72AF-2A8A-6B8DF23E729D}"/>
            </a:ext>
          </a:extLst>
        </xdr:cNvPr>
        <xdr:cNvGrpSpPr/>
      </xdr:nvGrpSpPr>
      <xdr:grpSpPr>
        <a:xfrm>
          <a:off x="670560" y="20005040"/>
          <a:ext cx="14354926" cy="9390564"/>
          <a:chOff x="670560" y="20005040"/>
          <a:chExt cx="14354926" cy="93905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2006CD38-43A7-139B-D853-53167F89FF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711200" y="21264880"/>
            <a:ext cx="14314286" cy="3685714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923AC322-8F4C-F63C-EBC8-FD59D2A6B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792480" y="20005040"/>
            <a:ext cx="9800000" cy="1219048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CEB11DB7-50C2-66A2-F5E9-8B456B5DA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70560" y="25786080"/>
            <a:ext cx="14285714" cy="3609524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6C4C054-055C-8EAE-7BBB-D9FC8EC26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690880" y="25064720"/>
            <a:ext cx="6361905" cy="761905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660400</xdr:colOff>
      <xdr:row>84</xdr:row>
      <xdr:rowOff>0</xdr:rowOff>
    </xdr:from>
    <xdr:to>
      <xdr:col>45</xdr:col>
      <xdr:colOff>222366</xdr:colOff>
      <xdr:row>121</xdr:row>
      <xdr:rowOff>122099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AFAE211-8D3F-3871-FA91-124C3C7742B4}"/>
            </a:ext>
          </a:extLst>
        </xdr:cNvPr>
        <xdr:cNvGrpSpPr/>
      </xdr:nvGrpSpPr>
      <xdr:grpSpPr>
        <a:xfrm>
          <a:off x="16083280" y="19629120"/>
          <a:ext cx="14314286" cy="8768259"/>
          <a:chOff x="16083280" y="19629120"/>
          <a:chExt cx="14314286" cy="8768259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176391E4-FA07-EA35-0361-5F85799EDD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6093440" y="19629120"/>
            <a:ext cx="14266667" cy="1838095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B263927-178A-84DB-3039-13F802C8C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6093440" y="21437600"/>
            <a:ext cx="14266667" cy="3628571"/>
          </a:xfrm>
          <a:prstGeom prst="rect">
            <a:avLst/>
          </a:prstGeom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28350C4F-B1E4-0DB8-D226-BF5A7EFBAE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6083280" y="24749760"/>
            <a:ext cx="14314286" cy="364761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127</xdr:row>
      <xdr:rowOff>0</xdr:rowOff>
    </xdr:from>
    <xdr:to>
      <xdr:col>40</xdr:col>
      <xdr:colOff>411210</xdr:colOff>
      <xdr:row>172</xdr:row>
      <xdr:rowOff>126096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C89EC2E-FF88-4442-85F2-19D24583AF20}"/>
            </a:ext>
          </a:extLst>
        </xdr:cNvPr>
        <xdr:cNvGrpSpPr/>
      </xdr:nvGrpSpPr>
      <xdr:grpSpPr>
        <a:xfrm>
          <a:off x="670560" y="29677360"/>
          <a:ext cx="26563050" cy="10641696"/>
          <a:chOff x="667293" y="52904571"/>
          <a:chExt cx="26563050" cy="10641696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53A2CCAD-9DB5-4175-FBC2-F86FEFC9D7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74914" y="52948114"/>
            <a:ext cx="4790476" cy="1314286"/>
          </a:xfrm>
          <a:prstGeom prst="rect">
            <a:avLst/>
          </a:prstGeom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1A9BF9A-AC47-CDD3-95CE-CD697CE21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667293" y="56279143"/>
            <a:ext cx="13074287" cy="3657143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914E6EBC-0626-CC86-7DC7-703D950D83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667293" y="59936743"/>
            <a:ext cx="13083810" cy="3609524"/>
          </a:xfrm>
          <a:prstGeom prst="rect">
            <a:avLst/>
          </a:prstGeom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F92364BD-ED54-0712-0F2F-3BEA65DE49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674914" y="54319714"/>
            <a:ext cx="13057143" cy="1971429"/>
          </a:xfrm>
          <a:prstGeom prst="rect">
            <a:avLst/>
          </a:prstGeom>
        </xdr:spPr>
      </xdr:pic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8F7B3932-0F79-BDC2-2A99-451DC3303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5562599" y="52904571"/>
            <a:ext cx="7266667" cy="1438095"/>
          </a:xfrm>
          <a:prstGeom prst="rect">
            <a:avLst/>
          </a:prstGeom>
        </xdr:spPr>
      </xdr:pic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70555218-A431-2CE6-50C8-970FEFEBCA61}"/>
              </a:ext>
            </a:extLst>
          </xdr:cNvPr>
          <xdr:cNvGrpSpPr/>
        </xdr:nvGrpSpPr>
        <xdr:grpSpPr>
          <a:xfrm>
            <a:off x="14173200" y="52937229"/>
            <a:ext cx="12040056" cy="1325171"/>
            <a:chOff x="14173200" y="43423115"/>
            <a:chExt cx="12040056" cy="1325171"/>
          </a:xfrm>
        </xdr:grpSpPr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D1947B2D-4296-907F-172E-B52138EBEE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173200" y="43434000"/>
              <a:ext cx="4790476" cy="1314286"/>
            </a:xfrm>
            <a:prstGeom prst="rect">
              <a:avLst/>
            </a:prstGeom>
          </xdr:spPr>
        </xdr:pic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71A78476-8E46-FE4A-7FDD-A4F8F2C5F1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984685" y="43423115"/>
              <a:ext cx="7228571" cy="1019048"/>
            </a:xfrm>
            <a:prstGeom prst="rect">
              <a:avLst/>
            </a:prstGeom>
          </xdr:spPr>
        </xdr:pic>
      </xdr:grp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C0EB16F0-37B1-D5BD-8B84-238B8C5657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14173200" y="56311798"/>
            <a:ext cx="13047619" cy="3657143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D88C340A-811D-CB43-EA94-D6DCAEB8B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14151428" y="59936742"/>
            <a:ext cx="13019047" cy="3609524"/>
          </a:xfrm>
          <a:prstGeom prst="rect">
            <a:avLst/>
          </a:prstGeom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878302A1-47CC-8E93-9B4E-5310964713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4173200" y="54308828"/>
            <a:ext cx="13057143" cy="1971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176</xdr:row>
      <xdr:rowOff>0</xdr:rowOff>
    </xdr:from>
    <xdr:to>
      <xdr:col>49</xdr:col>
      <xdr:colOff>293893</xdr:colOff>
      <xdr:row>207</xdr:row>
      <xdr:rowOff>62411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BEC34D2-2ABD-0C82-85B8-D58DDC2851D7}"/>
            </a:ext>
          </a:extLst>
        </xdr:cNvPr>
        <xdr:cNvGrpSpPr/>
      </xdr:nvGrpSpPr>
      <xdr:grpSpPr>
        <a:xfrm>
          <a:off x="670560" y="41127680"/>
          <a:ext cx="32480773" cy="7306491"/>
          <a:chOff x="670560" y="41127680"/>
          <a:chExt cx="32480773" cy="7306491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2D2C3B65-AF0E-861D-6BBB-BE41F41E77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670560" y="41127680"/>
            <a:ext cx="16104762" cy="3666667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86AE610C-C67E-1863-C774-0301FEA8B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670560" y="44805600"/>
            <a:ext cx="16085714" cy="3628571"/>
          </a:xfrm>
          <a:prstGeom prst="rect">
            <a:avLst/>
          </a:prstGeom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DFDE6C1-0326-A525-16CA-1A3A7B5A1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7018000" y="44775120"/>
            <a:ext cx="16133333" cy="3647619"/>
          </a:xfrm>
          <a:prstGeom prst="rect">
            <a:avLst/>
          </a:prstGeom>
        </xdr:spPr>
      </xdr:pic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F73C60F0-24CC-BAE3-D34F-2D4A5482E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17007840" y="41259760"/>
            <a:ext cx="16114286" cy="361904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32</xdr:col>
      <xdr:colOff>440303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43</xdr:col>
      <xdr:colOff>509843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32</xdr:col>
      <xdr:colOff>513650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32</xdr:col>
      <xdr:colOff>193352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43</xdr:col>
      <xdr:colOff>528890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261916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56171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242859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228599</xdr:rowOff>
    </xdr:from>
    <xdr:to>
      <xdr:col>43</xdr:col>
      <xdr:colOff>51529</xdr:colOff>
      <xdr:row>238</xdr:row>
      <xdr:rowOff>43542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3FE76ED-7505-B6E0-6516-EBA1E76EE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4914" y="49148999"/>
          <a:ext cx="29334101" cy="53013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29</xdr:col>
      <xdr:colOff>548129</xdr:colOff>
      <xdr:row>114</xdr:row>
      <xdr:rowOff>108184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2E49B48-E20C-AB78-179A-43B024236E78}"/>
            </a:ext>
          </a:extLst>
        </xdr:cNvPr>
        <xdr:cNvGrpSpPr/>
      </xdr:nvGrpSpPr>
      <xdr:grpSpPr>
        <a:xfrm>
          <a:off x="674914" y="228600"/>
          <a:ext cx="19445729" cy="25939984"/>
          <a:chOff x="670560" y="228600"/>
          <a:chExt cx="19323809" cy="259399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7CEE6A9-79B7-D2E5-50A1-1B0BCF90C3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0560" y="228600"/>
            <a:ext cx="19285714" cy="725714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7179A2A-AF9B-67E2-AEEE-9D09BBD66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0560" y="7543800"/>
            <a:ext cx="19323809" cy="610476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806A0D-0485-90FF-332E-094A794962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70560" y="13632180"/>
            <a:ext cx="19295238" cy="467619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52D1E11-4E4A-88BE-A4D9-C4DD116094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70560" y="18288000"/>
            <a:ext cx="19295238" cy="4676190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477EEC3-5ACB-970D-C288-15B404CFE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70560" y="22959060"/>
            <a:ext cx="10923809" cy="320952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115</xdr:row>
      <xdr:rowOff>0</xdr:rowOff>
    </xdr:from>
    <xdr:to>
      <xdr:col>41</xdr:col>
      <xdr:colOff>615695</xdr:colOff>
      <xdr:row>155</xdr:row>
      <xdr:rowOff>113143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CD0FBE-F67C-CDC9-4E4F-BACDAC8A4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" y="26289000"/>
          <a:ext cx="27438095" cy="9257143"/>
        </a:xfrm>
        <a:prstGeom prst="rect">
          <a:avLst/>
        </a:prstGeom>
      </xdr:spPr>
    </xdr:pic>
    <xdr:clientData/>
  </xdr:twoCellAnchor>
  <xdr:twoCellAnchor>
    <xdr:from>
      <xdr:col>0</xdr:col>
      <xdr:colOff>653142</xdr:colOff>
      <xdr:row>156</xdr:row>
      <xdr:rowOff>0</xdr:rowOff>
    </xdr:from>
    <xdr:to>
      <xdr:col>49</xdr:col>
      <xdr:colOff>141514</xdr:colOff>
      <xdr:row>208</xdr:row>
      <xdr:rowOff>180588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BE8E669-E0D1-8C55-610B-67CD9F986835}"/>
            </a:ext>
          </a:extLst>
        </xdr:cNvPr>
        <xdr:cNvGrpSpPr/>
      </xdr:nvGrpSpPr>
      <xdr:grpSpPr>
        <a:xfrm>
          <a:off x="653142" y="35661600"/>
          <a:ext cx="32559172" cy="12067788"/>
          <a:chOff x="653142" y="35661600"/>
          <a:chExt cx="32559172" cy="12067788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93C74C2-76B3-ED27-AACE-897992C87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74914" y="35661600"/>
            <a:ext cx="32485196" cy="10428571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CF34EF0-4E7F-D18C-D983-1EF945B337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53142" y="46057457"/>
            <a:ext cx="32559172" cy="167193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203954</xdr:colOff>
      <xdr:row>7</xdr:row>
      <xdr:rowOff>66495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302E9A-B6A3-74F2-5261-7EA45B0B5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4285714" cy="1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18</xdr:col>
      <xdr:colOff>648099</xdr:colOff>
      <xdr:row>15</xdr:row>
      <xdr:rowOff>161733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6DBAAD-A974-FD0C-0C5D-972BA8CE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2057400"/>
          <a:ext cx="12047619" cy="1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1"/>
  <sheetViews>
    <sheetView tabSelected="1" zoomScale="85" zoomScaleNormal="85" workbookViewId="0">
      <selection activeCell="W4" sqref="W4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3984375" style="3" bestFit="1" customWidth="1"/>
    <col min="10" max="11" width="7.296875" style="3" bestFit="1" customWidth="1"/>
    <col min="12" max="12" width="8.59765625" style="3" bestFit="1" customWidth="1"/>
    <col min="13" max="13" width="9.296875" style="3" bestFit="1" customWidth="1"/>
    <col min="14" max="14" width="9.796875" style="3" bestFit="1" customWidth="1"/>
    <col min="15" max="16" width="10.59765625" style="3" customWidth="1"/>
    <col min="17" max="17" width="11" style="3" bestFit="1" customWidth="1"/>
    <col min="18" max="18" width="11.796875" style="3" bestFit="1" customWidth="1"/>
    <col min="19" max="19" width="12.19921875" style="3" bestFit="1" customWidth="1"/>
    <col min="20" max="20" width="13.09765625" style="3" bestFit="1" customWidth="1"/>
    <col min="21" max="21" width="13.59765625" style="3" bestFit="1" customWidth="1"/>
    <col min="22" max="23" width="14.296875" style="3" bestFit="1" customWidth="1"/>
    <col min="24" max="24" width="14.796875" style="3" bestFit="1" customWidth="1"/>
    <col min="25" max="25" width="15.59765625" style="3" bestFit="1" customWidth="1"/>
    <col min="26" max="26" width="16" style="3" bestFit="1" customWidth="1"/>
    <col min="27" max="27" width="16.796875" style="3" bestFit="1" customWidth="1"/>
    <col min="28" max="28" width="17.296875" style="3" bestFit="1" customWidth="1"/>
    <col min="29" max="29" width="18.0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06">
        <v>1.5</v>
      </c>
      <c r="I2" s="35"/>
      <c r="J2" s="35"/>
      <c r="K2" s="156" t="s">
        <v>47</v>
      </c>
      <c r="L2" s="156"/>
      <c r="M2" s="156" t="s">
        <v>48</v>
      </c>
      <c r="N2" s="156"/>
      <c r="O2" s="156" t="s">
        <v>49</v>
      </c>
      <c r="P2" s="156"/>
      <c r="Q2" s="156"/>
      <c r="R2" s="35"/>
      <c r="S2" s="35"/>
      <c r="T2" s="35"/>
      <c r="U2" s="35"/>
      <c r="V2" s="35"/>
      <c r="W2" s="35"/>
      <c r="X2" s="35"/>
      <c r="Y2" s="35"/>
    </row>
    <row r="3" spans="2:29" ht="16.8" x14ac:dyDescent="0.3">
      <c r="B3" s="37" t="s">
        <v>1</v>
      </c>
      <c r="C3" s="38"/>
      <c r="D3" s="39"/>
      <c r="E3" s="107">
        <f>E2</f>
        <v>1.5</v>
      </c>
      <c r="H3" s="25"/>
      <c r="I3" s="18"/>
      <c r="J3" s="1">
        <v>1.3819999999999999</v>
      </c>
      <c r="K3" s="157">
        <f>SUM('XauUsd_Amp_10$'!C13:C37)</f>
        <v>10.385622542803793</v>
      </c>
      <c r="L3" s="157"/>
      <c r="M3" s="158">
        <f>K3*100</f>
        <v>1038.5622542803792</v>
      </c>
      <c r="N3" s="158"/>
      <c r="O3" s="159">
        <f>M3+'XauUsd_Amp_10$'!D35</f>
        <v>2269.8271259798685</v>
      </c>
      <c r="P3" s="159"/>
      <c r="Q3" s="159"/>
      <c r="R3" s="3" t="s">
        <v>88</v>
      </c>
      <c r="S3" s="102">
        <f>O3/100</f>
        <v>22.698271259798684</v>
      </c>
      <c r="T3" s="18" t="s">
        <v>89</v>
      </c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07">
        <f>E3</f>
        <v>1.5</v>
      </c>
      <c r="H4" s="26" t="s">
        <v>12</v>
      </c>
      <c r="I4" s="46">
        <f>E9</f>
        <v>1.6180000000000001</v>
      </c>
      <c r="J4" s="2">
        <v>1.6180000000000001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07">
        <f>E4</f>
        <v>1.5</v>
      </c>
      <c r="H5" s="26" t="s">
        <v>53</v>
      </c>
      <c r="I5" s="46">
        <f>E2</f>
        <v>1.5</v>
      </c>
      <c r="J5" s="2">
        <v>2.6179999999999999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07">
        <f>E5</f>
        <v>1.5</v>
      </c>
      <c r="H6" s="26" t="s">
        <v>71</v>
      </c>
      <c r="I6" s="46">
        <f>I5*I4</f>
        <v>2.427</v>
      </c>
      <c r="J6" s="2">
        <v>3.6179999999999999</v>
      </c>
      <c r="O6" s="2"/>
    </row>
    <row r="7" spans="2:29" ht="16.8" x14ac:dyDescent="0.3">
      <c r="B7" s="37" t="s">
        <v>5</v>
      </c>
      <c r="C7" s="38"/>
      <c r="D7" s="39"/>
      <c r="E7" s="107">
        <f>E6</f>
        <v>1.5</v>
      </c>
      <c r="H7" s="1"/>
      <c r="I7" s="1"/>
      <c r="J7" s="33">
        <v>2200</v>
      </c>
      <c r="K7" s="33">
        <f>J7-I$5</f>
        <v>2198.5</v>
      </c>
      <c r="L7" s="33">
        <f t="shared" ref="L7:AC7" si="0">K7-$I$5</f>
        <v>2197</v>
      </c>
      <c r="M7" s="33">
        <f t="shared" si="0"/>
        <v>2195.5</v>
      </c>
      <c r="N7" s="33">
        <f t="shared" si="0"/>
        <v>2194</v>
      </c>
      <c r="O7" s="33">
        <f t="shared" si="0"/>
        <v>2192.5</v>
      </c>
      <c r="P7" s="33">
        <f t="shared" si="0"/>
        <v>2191</v>
      </c>
      <c r="Q7" s="33">
        <f t="shared" si="0"/>
        <v>2189.5</v>
      </c>
      <c r="R7" s="33">
        <f t="shared" si="0"/>
        <v>2188</v>
      </c>
      <c r="S7" s="33">
        <f t="shared" si="0"/>
        <v>2186.5</v>
      </c>
      <c r="T7" s="33">
        <f t="shared" si="0"/>
        <v>2185</v>
      </c>
      <c r="U7" s="33">
        <f t="shared" si="0"/>
        <v>2183.5</v>
      </c>
      <c r="V7" s="33">
        <f t="shared" si="0"/>
        <v>2182</v>
      </c>
      <c r="W7" s="33">
        <f t="shared" si="0"/>
        <v>2180.5</v>
      </c>
      <c r="X7" s="33">
        <f t="shared" si="0"/>
        <v>2179</v>
      </c>
      <c r="Y7" s="33">
        <f t="shared" si="0"/>
        <v>2177.5</v>
      </c>
      <c r="Z7" s="33">
        <f t="shared" si="0"/>
        <v>2176</v>
      </c>
      <c r="AA7" s="33">
        <f t="shared" si="0"/>
        <v>2174.5</v>
      </c>
      <c r="AB7" s="33">
        <f t="shared" si="0"/>
        <v>2173</v>
      </c>
      <c r="AC7" s="33">
        <f t="shared" si="0"/>
        <v>2171.5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146">
        <v>0</v>
      </c>
      <c r="K8" s="146">
        <f t="shared" ref="K8:AC8" si="1">$J$7-K7</f>
        <v>1.5</v>
      </c>
      <c r="L8" s="146">
        <f t="shared" si="1"/>
        <v>3</v>
      </c>
      <c r="M8" s="146">
        <f t="shared" si="1"/>
        <v>4.5</v>
      </c>
      <c r="N8" s="146">
        <f t="shared" si="1"/>
        <v>6</v>
      </c>
      <c r="O8" s="146">
        <f t="shared" si="1"/>
        <v>7.5</v>
      </c>
      <c r="P8" s="146">
        <f t="shared" si="1"/>
        <v>9</v>
      </c>
      <c r="Q8" s="146">
        <f t="shared" si="1"/>
        <v>10.5</v>
      </c>
      <c r="R8" s="146">
        <f t="shared" si="1"/>
        <v>12</v>
      </c>
      <c r="S8" s="146">
        <f t="shared" si="1"/>
        <v>13.5</v>
      </c>
      <c r="T8" s="146">
        <f t="shared" si="1"/>
        <v>15</v>
      </c>
      <c r="U8" s="146">
        <f t="shared" si="1"/>
        <v>16.5</v>
      </c>
      <c r="V8" s="146">
        <f t="shared" si="1"/>
        <v>18</v>
      </c>
      <c r="W8" s="146">
        <f t="shared" si="1"/>
        <v>19.5</v>
      </c>
      <c r="X8" s="146">
        <f t="shared" si="1"/>
        <v>21</v>
      </c>
      <c r="Y8" s="146">
        <f t="shared" si="1"/>
        <v>22.5</v>
      </c>
      <c r="Z8" s="146">
        <f t="shared" si="1"/>
        <v>24</v>
      </c>
      <c r="AA8" s="146">
        <f t="shared" si="1"/>
        <v>25.5</v>
      </c>
      <c r="AB8" s="146">
        <f t="shared" si="1"/>
        <v>27</v>
      </c>
      <c r="AC8" s="146">
        <f t="shared" si="1"/>
        <v>28.5</v>
      </c>
    </row>
    <row r="9" spans="2:29" ht="16.8" x14ac:dyDescent="0.3">
      <c r="B9" s="37" t="s">
        <v>6</v>
      </c>
      <c r="C9" s="38"/>
      <c r="D9" s="39"/>
      <c r="E9" s="155">
        <v>1.6180000000000001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12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'XauUsd_Amp_10$'!C13</f>
        <v>0.01</v>
      </c>
      <c r="J11" s="108">
        <f>I11*I6*100</f>
        <v>2.427</v>
      </c>
      <c r="K11" s="108">
        <f>I11*100*(I6-I5)</f>
        <v>0.92700000000000005</v>
      </c>
      <c r="L11" s="108">
        <f t="shared" ref="L11:AC11" si="2">$I$11*100*($I$6-$I$5*K10)</f>
        <v>-0.57299999999999995</v>
      </c>
      <c r="M11" s="108">
        <f t="shared" si="2"/>
        <v>-2.073</v>
      </c>
      <c r="N11" s="108">
        <f>$I$11*100*($I$6-$I$5*M10)</f>
        <v>-3.573</v>
      </c>
      <c r="O11" s="108">
        <f t="shared" si="2"/>
        <v>-5.0730000000000004</v>
      </c>
      <c r="P11" s="108">
        <f t="shared" si="2"/>
        <v>-6.5730000000000004</v>
      </c>
      <c r="Q11" s="108">
        <f t="shared" si="2"/>
        <v>-8.0730000000000004</v>
      </c>
      <c r="R11" s="108">
        <f t="shared" si="2"/>
        <v>-9.5730000000000004</v>
      </c>
      <c r="S11" s="108">
        <f t="shared" si="2"/>
        <v>-11.073</v>
      </c>
      <c r="T11" s="108">
        <f t="shared" si="2"/>
        <v>-12.573</v>
      </c>
      <c r="U11" s="108">
        <f t="shared" si="2"/>
        <v>-14.073</v>
      </c>
      <c r="V11" s="108">
        <f t="shared" si="2"/>
        <v>-15.573</v>
      </c>
      <c r="W11" s="108">
        <f t="shared" si="2"/>
        <v>-17.073</v>
      </c>
      <c r="X11" s="108">
        <f t="shared" si="2"/>
        <v>-18.573</v>
      </c>
      <c r="Y11" s="108">
        <f t="shared" si="2"/>
        <v>-20.073</v>
      </c>
      <c r="Z11" s="108">
        <f t="shared" si="2"/>
        <v>-21.573</v>
      </c>
      <c r="AA11" s="108">
        <f t="shared" si="2"/>
        <v>-23.073</v>
      </c>
      <c r="AB11" s="108">
        <f t="shared" si="2"/>
        <v>-24.573</v>
      </c>
      <c r="AC11" s="108">
        <f t="shared" si="2"/>
        <v>-26.073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23" si="3">I11*$I$4</f>
        <v>1.618E-2</v>
      </c>
      <c r="J12" s="109"/>
      <c r="K12" s="108">
        <f>I12*100*I6</f>
        <v>3.9268859999999997</v>
      </c>
      <c r="L12" s="108">
        <f>I12*100*(I6-I5)</f>
        <v>1.4998860000000001</v>
      </c>
      <c r="M12" s="108">
        <f t="shared" ref="M12:AC12" si="4">$I$12*100*($I$6-$I$5*K10)</f>
        <v>-0.92711399999999988</v>
      </c>
      <c r="N12" s="108">
        <f t="shared" si="4"/>
        <v>-3.3541139999999996</v>
      </c>
      <c r="O12" s="108">
        <f t="shared" si="4"/>
        <v>-5.7811139999999996</v>
      </c>
      <c r="P12" s="108">
        <f t="shared" si="4"/>
        <v>-8.2081140000000001</v>
      </c>
      <c r="Q12" s="108">
        <f t="shared" si="4"/>
        <v>-10.635114</v>
      </c>
      <c r="R12" s="108">
        <f t="shared" si="4"/>
        <v>-13.062113999999999</v>
      </c>
      <c r="S12" s="108">
        <f t="shared" si="4"/>
        <v>-15.489113999999999</v>
      </c>
      <c r="T12" s="108">
        <f t="shared" si="4"/>
        <v>-17.916114</v>
      </c>
      <c r="U12" s="108">
        <f t="shared" si="4"/>
        <v>-20.343114</v>
      </c>
      <c r="V12" s="108">
        <f t="shared" si="4"/>
        <v>-22.770114</v>
      </c>
      <c r="W12" s="108">
        <f t="shared" si="4"/>
        <v>-25.197113999999999</v>
      </c>
      <c r="X12" s="108">
        <f t="shared" si="4"/>
        <v>-27.624113999999999</v>
      </c>
      <c r="Y12" s="108">
        <f t="shared" si="4"/>
        <v>-30.051113999999998</v>
      </c>
      <c r="Z12" s="108">
        <f t="shared" si="4"/>
        <v>-32.478113999999998</v>
      </c>
      <c r="AA12" s="108">
        <f t="shared" si="4"/>
        <v>-34.905113999999998</v>
      </c>
      <c r="AB12" s="108">
        <f t="shared" si="4"/>
        <v>-37.332113999999997</v>
      </c>
      <c r="AC12" s="108">
        <f t="shared" si="4"/>
        <v>-39.759113999999997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16.5</v>
      </c>
      <c r="E13" s="105">
        <f>IF(B13=0,0,$E$2+$E$3+$E$4+$E$5+$E$6+($E$7*($E$10-6)))</f>
        <v>16.5</v>
      </c>
      <c r="H13" s="30">
        <v>3</v>
      </c>
      <c r="I13" s="28">
        <f t="shared" si="3"/>
        <v>2.6179240000000003E-2</v>
      </c>
      <c r="J13" s="109"/>
      <c r="K13" s="109"/>
      <c r="L13" s="108">
        <f>I13*100*I6</f>
        <v>6.353701548000001</v>
      </c>
      <c r="M13" s="108">
        <f>I13*100*(I6-I5)</f>
        <v>2.4268155480000004</v>
      </c>
      <c r="N13" s="108">
        <f t="shared" ref="N13:AC13" si="5">$I$13*100*($I$6-$I$5*K10)</f>
        <v>-1.5000704520000001</v>
      </c>
      <c r="O13" s="108">
        <f t="shared" si="5"/>
        <v>-5.4269564520000007</v>
      </c>
      <c r="P13" s="108">
        <f t="shared" si="5"/>
        <v>-9.3538424520000003</v>
      </c>
      <c r="Q13" s="108">
        <f t="shared" si="5"/>
        <v>-13.280728452000004</v>
      </c>
      <c r="R13" s="108">
        <f t="shared" si="5"/>
        <v>-17.207614452000005</v>
      </c>
      <c r="S13" s="108">
        <f t="shared" si="5"/>
        <v>-21.134500452000005</v>
      </c>
      <c r="T13" s="108">
        <f t="shared" si="5"/>
        <v>-25.061386452000004</v>
      </c>
      <c r="U13" s="108">
        <f t="shared" si="5"/>
        <v>-28.988272452000004</v>
      </c>
      <c r="V13" s="108">
        <f t="shared" si="5"/>
        <v>-32.915158452000007</v>
      </c>
      <c r="W13" s="108">
        <f t="shared" si="5"/>
        <v>-36.842044452000003</v>
      </c>
      <c r="X13" s="108">
        <f t="shared" si="5"/>
        <v>-40.768930452000006</v>
      </c>
      <c r="Y13" s="108">
        <f t="shared" si="5"/>
        <v>-44.69581645200001</v>
      </c>
      <c r="Z13" s="108">
        <f t="shared" si="5"/>
        <v>-48.622702452000006</v>
      </c>
      <c r="AA13" s="108">
        <f t="shared" si="5"/>
        <v>-52.549588452000009</v>
      </c>
      <c r="AB13" s="108">
        <f t="shared" si="5"/>
        <v>-56.476474452000012</v>
      </c>
      <c r="AC13" s="108">
        <f t="shared" si="5"/>
        <v>-60.403360452000008</v>
      </c>
    </row>
    <row r="14" spans="2:29" ht="16.8" x14ac:dyDescent="0.3">
      <c r="B14" s="22" t="str">
        <f t="shared" ref="B14:B34" si="6">IF(B13=0,0,IF(VALUE(MID(B13,2,2))&gt;=$E$10,0,"L"&amp;VALUE(MID(B13,2,2))+1))</f>
        <v>L2</v>
      </c>
      <c r="C14" s="8">
        <f t="shared" ref="C14:C34" si="7">IF(B14&lt;&gt;0,C13*$E$9,0)</f>
        <v>1.618E-2</v>
      </c>
      <c r="D14" s="7">
        <f t="shared" ref="D14:D34" si="8">+C14*E14*100</f>
        <v>24.27</v>
      </c>
      <c r="E14" s="105">
        <f>IF(B14=0,0,$E$3+$E$4+$E$5+$E$6+($E$7*($E$10-6)))</f>
        <v>15</v>
      </c>
      <c r="H14" s="30">
        <v>4</v>
      </c>
      <c r="I14" s="28">
        <f t="shared" si="3"/>
        <v>4.2358010320000007E-2</v>
      </c>
      <c r="J14" s="109"/>
      <c r="K14" s="109"/>
      <c r="L14" s="109"/>
      <c r="M14" s="108">
        <f>I14*100*I6</f>
        <v>10.280289104664002</v>
      </c>
      <c r="N14" s="108">
        <f>I14*100*(I6-I5)</f>
        <v>3.9265875566640007</v>
      </c>
      <c r="O14" s="108">
        <f t="shared" ref="O14:AC14" si="9">$I$14*100*($I$6-$I$5*K10)</f>
        <v>-2.4271139913359998</v>
      </c>
      <c r="P14" s="108">
        <f t="shared" si="9"/>
        <v>-8.7808155393360003</v>
      </c>
      <c r="Q14" s="108">
        <f t="shared" si="9"/>
        <v>-15.134517087336</v>
      </c>
      <c r="R14" s="108">
        <f t="shared" si="9"/>
        <v>-21.488218635336004</v>
      </c>
      <c r="S14" s="108">
        <f t="shared" si="9"/>
        <v>-27.841920183336004</v>
      </c>
      <c r="T14" s="108">
        <f t="shared" si="9"/>
        <v>-34.195621731336004</v>
      </c>
      <c r="U14" s="108">
        <f t="shared" si="9"/>
        <v>-40.549323279336008</v>
      </c>
      <c r="V14" s="108">
        <f t="shared" si="9"/>
        <v>-46.903024827336004</v>
      </c>
      <c r="W14" s="108">
        <f t="shared" si="9"/>
        <v>-53.256726375336008</v>
      </c>
      <c r="X14" s="108">
        <f t="shared" si="9"/>
        <v>-59.610427923336005</v>
      </c>
      <c r="Y14" s="108">
        <f t="shared" si="9"/>
        <v>-65.964129471336008</v>
      </c>
      <c r="Z14" s="108">
        <f t="shared" si="9"/>
        <v>-72.317831019336012</v>
      </c>
      <c r="AA14" s="108">
        <f t="shared" si="9"/>
        <v>-78.671532567336001</v>
      </c>
      <c r="AB14" s="108">
        <f t="shared" si="9"/>
        <v>-85.025234115336005</v>
      </c>
      <c r="AC14" s="108">
        <f t="shared" si="9"/>
        <v>-91.378935663336009</v>
      </c>
    </row>
    <row r="15" spans="2:29" ht="16.8" x14ac:dyDescent="0.3">
      <c r="B15" s="22" t="str">
        <f t="shared" si="6"/>
        <v>L3</v>
      </c>
      <c r="C15" s="8">
        <f t="shared" si="7"/>
        <v>2.6179240000000003E-2</v>
      </c>
      <c r="D15" s="7">
        <f t="shared" si="8"/>
        <v>35.341974</v>
      </c>
      <c r="E15" s="105">
        <f>IF(B15=0,0,$E$4+$E$5+$E$6+($E$7*($E$10-6)))</f>
        <v>13.5</v>
      </c>
      <c r="H15" s="30">
        <v>5</v>
      </c>
      <c r="I15" s="28">
        <f t="shared" si="3"/>
        <v>6.8535260697760017E-2</v>
      </c>
      <c r="J15" s="109"/>
      <c r="K15" s="109"/>
      <c r="L15" s="109"/>
      <c r="M15" s="109"/>
      <c r="N15" s="108">
        <f>I15*I6*100</f>
        <v>16.633507771346355</v>
      </c>
      <c r="O15" s="108">
        <f>I15*100*(I6-I5)</f>
        <v>6.3532186666823538</v>
      </c>
      <c r="P15" s="108">
        <f t="shared" ref="P15:AC15" si="10">$I$15*100*($I$6-$I$5*K10)</f>
        <v>-3.9270704379816483</v>
      </c>
      <c r="Q15" s="108">
        <f t="shared" si="10"/>
        <v>-14.207359542645651</v>
      </c>
      <c r="R15" s="108">
        <f t="shared" si="10"/>
        <v>-24.487648647309651</v>
      </c>
      <c r="S15" s="108">
        <f t="shared" si="10"/>
        <v>-34.767937751973655</v>
      </c>
      <c r="T15" s="108">
        <f t="shared" si="10"/>
        <v>-45.048226856637662</v>
      </c>
      <c r="U15" s="108">
        <f t="shared" si="10"/>
        <v>-55.328515961301662</v>
      </c>
      <c r="V15" s="108">
        <f t="shared" si="10"/>
        <v>-65.608805065965669</v>
      </c>
      <c r="W15" s="108">
        <f t="shared" si="10"/>
        <v>-75.889094170629662</v>
      </c>
      <c r="X15" s="108">
        <f t="shared" si="10"/>
        <v>-86.169383275293669</v>
      </c>
      <c r="Y15" s="108">
        <f t="shared" si="10"/>
        <v>-96.449672379957676</v>
      </c>
      <c r="Z15" s="108">
        <f t="shared" si="10"/>
        <v>-106.72996148462167</v>
      </c>
      <c r="AA15" s="108">
        <f t="shared" si="10"/>
        <v>-117.01025058928568</v>
      </c>
      <c r="AB15" s="108">
        <f t="shared" si="10"/>
        <v>-127.29053969394968</v>
      </c>
      <c r="AC15" s="108">
        <f t="shared" si="10"/>
        <v>-137.57082879861369</v>
      </c>
    </row>
    <row r="16" spans="2:29" ht="16.8" x14ac:dyDescent="0.3">
      <c r="B16" s="22" t="str">
        <f t="shared" si="6"/>
        <v>L4</v>
      </c>
      <c r="C16" s="8">
        <f t="shared" si="7"/>
        <v>4.2358010320000007E-2</v>
      </c>
      <c r="D16" s="7">
        <f t="shared" si="8"/>
        <v>50.829612384000015</v>
      </c>
      <c r="E16" s="105">
        <f>IF(B16=0,0,$E$5+$E$6+($E$7*($E$10-6)))</f>
        <v>12</v>
      </c>
      <c r="H16" s="30">
        <v>6</v>
      </c>
      <c r="I16" s="28">
        <f t="shared" si="3"/>
        <v>0.11089005180897571</v>
      </c>
      <c r="J16" s="109"/>
      <c r="K16" s="109"/>
      <c r="L16" s="109"/>
      <c r="M16" s="109"/>
      <c r="N16" s="109"/>
      <c r="O16" s="108">
        <f>I16*I6*100</f>
        <v>26.913015574038408</v>
      </c>
      <c r="P16" s="108">
        <f>I16*100*(I6-I5)</f>
        <v>10.279507802692049</v>
      </c>
      <c r="Q16" s="108">
        <f t="shared" ref="Q16:AC16" si="11">$I$16*100*($I$6-$I$5*K10)</f>
        <v>-6.3539999686543078</v>
      </c>
      <c r="R16" s="108">
        <f t="shared" si="11"/>
        <v>-22.987507740000662</v>
      </c>
      <c r="S16" s="108">
        <f t="shared" si="11"/>
        <v>-39.621015511347018</v>
      </c>
      <c r="T16" s="108">
        <f t="shared" si="11"/>
        <v>-56.254523282693384</v>
      </c>
      <c r="U16" s="108">
        <f t="shared" si="11"/>
        <v>-72.888031054039743</v>
      </c>
      <c r="V16" s="108">
        <f t="shared" si="11"/>
        <v>-89.521538825386088</v>
      </c>
      <c r="W16" s="108">
        <f t="shared" si="11"/>
        <v>-106.15504659673245</v>
      </c>
      <c r="X16" s="108">
        <f t="shared" si="11"/>
        <v>-122.78855436807881</v>
      </c>
      <c r="Y16" s="108">
        <f t="shared" si="11"/>
        <v>-139.42206213942515</v>
      </c>
      <c r="Z16" s="108">
        <f t="shared" si="11"/>
        <v>-156.05556991077151</v>
      </c>
      <c r="AA16" s="108">
        <f t="shared" si="11"/>
        <v>-172.68907768211787</v>
      </c>
      <c r="AB16" s="108">
        <f t="shared" si="11"/>
        <v>-189.32258545346423</v>
      </c>
      <c r="AC16" s="108">
        <f t="shared" si="11"/>
        <v>-205.95609322481059</v>
      </c>
    </row>
    <row r="17" spans="2:29" ht="16.8" x14ac:dyDescent="0.3">
      <c r="B17" s="22" t="str">
        <f t="shared" si="6"/>
        <v>L5</v>
      </c>
      <c r="C17" s="8">
        <f t="shared" si="7"/>
        <v>6.8535260697760017E-2</v>
      </c>
      <c r="D17" s="7">
        <f t="shared" si="8"/>
        <v>71.962023732648021</v>
      </c>
      <c r="E17" s="105">
        <f>IF(B17=0,0,$E$6+($E$7*($E$10-6)))</f>
        <v>10.5</v>
      </c>
      <c r="H17" s="30">
        <v>7</v>
      </c>
      <c r="I17" s="28">
        <f t="shared" si="3"/>
        <v>0.17942010382692272</v>
      </c>
      <c r="J17" s="109"/>
      <c r="K17" s="109"/>
      <c r="L17" s="109"/>
      <c r="M17" s="109"/>
      <c r="N17" s="109"/>
      <c r="O17" s="109"/>
      <c r="P17" s="108">
        <f>I6*I17*100</f>
        <v>43.545259198794142</v>
      </c>
      <c r="Q17" s="108">
        <f>I17*100*(I6-I5)</f>
        <v>16.632243624755734</v>
      </c>
      <c r="R17" s="108">
        <f t="shared" ref="R17:AC17" si="12">$I$17*100*($I$6-$I$5*K10)</f>
        <v>-10.28077194928267</v>
      </c>
      <c r="S17" s="108">
        <f t="shared" si="12"/>
        <v>-37.193787523321078</v>
      </c>
      <c r="T17" s="108">
        <f t="shared" si="12"/>
        <v>-64.106803097359489</v>
      </c>
      <c r="U17" s="108">
        <f t="shared" si="12"/>
        <v>-91.0198186713979</v>
      </c>
      <c r="V17" s="108">
        <f t="shared" si="12"/>
        <v>-117.9328342454363</v>
      </c>
      <c r="W17" s="108">
        <f t="shared" si="12"/>
        <v>-144.84584981947469</v>
      </c>
      <c r="X17" s="108">
        <f t="shared" si="12"/>
        <v>-171.7588653935131</v>
      </c>
      <c r="Y17" s="108">
        <f t="shared" si="12"/>
        <v>-198.67188096755152</v>
      </c>
      <c r="Z17" s="108">
        <f t="shared" si="12"/>
        <v>-225.58489654158993</v>
      </c>
      <c r="AA17" s="108">
        <f t="shared" si="12"/>
        <v>-252.49791211562834</v>
      </c>
      <c r="AB17" s="108">
        <f t="shared" si="12"/>
        <v>-279.41092768966672</v>
      </c>
      <c r="AC17" s="108">
        <f t="shared" si="12"/>
        <v>-306.32394326370513</v>
      </c>
    </row>
    <row r="18" spans="2:29" ht="16.8" x14ac:dyDescent="0.3">
      <c r="B18" s="22" t="str">
        <f t="shared" si="6"/>
        <v>L6</v>
      </c>
      <c r="C18" s="8">
        <f t="shared" si="7"/>
        <v>0.11089005180897571</v>
      </c>
      <c r="D18" s="7">
        <f t="shared" si="8"/>
        <v>99.80104662807814</v>
      </c>
      <c r="E18" s="105">
        <f>IF(B18=0,0,($E$7*($E$10-6)))</f>
        <v>9</v>
      </c>
      <c r="H18" s="30">
        <v>8</v>
      </c>
      <c r="I18" s="28">
        <f t="shared" si="3"/>
        <v>0.29030172799196097</v>
      </c>
      <c r="J18" s="109"/>
      <c r="K18" s="109"/>
      <c r="L18" s="109"/>
      <c r="M18" s="109"/>
      <c r="N18" s="109"/>
      <c r="O18" s="109"/>
      <c r="P18" s="109"/>
      <c r="Q18" s="108">
        <f>I6*I18*100</f>
        <v>70.456229383648932</v>
      </c>
      <c r="R18" s="108">
        <f>I18*100*(I6-I5)</f>
        <v>26.910970184854783</v>
      </c>
      <c r="S18" s="108">
        <f t="shared" ref="S18:AC18" si="13">$I$18*100*($I$6-$I$5*K10)</f>
        <v>-16.634289013939362</v>
      </c>
      <c r="T18" s="108">
        <f t="shared" si="13"/>
        <v>-60.179548212733508</v>
      </c>
      <c r="U18" s="108">
        <f t="shared" si="13"/>
        <v>-103.72480741152766</v>
      </c>
      <c r="V18" s="108">
        <f t="shared" si="13"/>
        <v>-147.27006661032181</v>
      </c>
      <c r="W18" s="108">
        <f t="shared" si="13"/>
        <v>-190.81532580911596</v>
      </c>
      <c r="X18" s="108">
        <f t="shared" si="13"/>
        <v>-234.36058500791012</v>
      </c>
      <c r="Y18" s="108">
        <f t="shared" si="13"/>
        <v>-277.90584420670427</v>
      </c>
      <c r="Z18" s="108">
        <f t="shared" si="13"/>
        <v>-321.45110340549843</v>
      </c>
      <c r="AA18" s="108">
        <f t="shared" si="13"/>
        <v>-364.99636260429253</v>
      </c>
      <c r="AB18" s="108">
        <f t="shared" si="13"/>
        <v>-408.54162180308668</v>
      </c>
      <c r="AC18" s="108">
        <f t="shared" si="13"/>
        <v>-452.08688100188084</v>
      </c>
    </row>
    <row r="19" spans="2:29" ht="16.8" x14ac:dyDescent="0.3">
      <c r="B19" s="22" t="str">
        <f t="shared" si="6"/>
        <v>L7</v>
      </c>
      <c r="C19" s="8">
        <f t="shared" si="7"/>
        <v>0.17942010382692272</v>
      </c>
      <c r="D19" s="7">
        <f t="shared" si="8"/>
        <v>134.56507787019206</v>
      </c>
      <c r="E19" s="105">
        <f>IF(B19=0,0,($E$7*($E$10-7)))</f>
        <v>7.5</v>
      </c>
      <c r="H19" s="30">
        <v>9</v>
      </c>
      <c r="I19" s="28">
        <f t="shared" si="3"/>
        <v>0.46970819589099289</v>
      </c>
      <c r="J19" s="109"/>
      <c r="K19" s="109"/>
      <c r="L19" s="109"/>
      <c r="M19" s="109"/>
      <c r="N19" s="109"/>
      <c r="O19" s="109"/>
      <c r="P19" s="109"/>
      <c r="Q19" s="109"/>
      <c r="R19" s="108">
        <f>I6*I19*100</f>
        <v>113.99817914274396</v>
      </c>
      <c r="S19" s="108">
        <f>I19*100*(I6-I5)</f>
        <v>43.54194975909504</v>
      </c>
      <c r="T19" s="108">
        <f t="shared" ref="T19:AC19" si="14">$I$19*100*($I$6-$I$5*K10)</f>
        <v>-26.914279624553888</v>
      </c>
      <c r="U19" s="108">
        <f t="shared" si="14"/>
        <v>-97.370509008202816</v>
      </c>
      <c r="V19" s="108">
        <f t="shared" si="14"/>
        <v>-167.82673839185173</v>
      </c>
      <c r="W19" s="108">
        <f t="shared" si="14"/>
        <v>-238.28296777550068</v>
      </c>
      <c r="X19" s="108">
        <f t="shared" si="14"/>
        <v>-308.73919715914963</v>
      </c>
      <c r="Y19" s="108">
        <f t="shared" si="14"/>
        <v>-379.19542654279854</v>
      </c>
      <c r="Z19" s="108">
        <f t="shared" si="14"/>
        <v>-449.65165592644746</v>
      </c>
      <c r="AA19" s="108">
        <f t="shared" si="14"/>
        <v>-520.10788531009644</v>
      </c>
      <c r="AB19" s="108">
        <f t="shared" si="14"/>
        <v>-590.5641146937453</v>
      </c>
      <c r="AC19" s="108">
        <f t="shared" si="14"/>
        <v>-661.02034407739427</v>
      </c>
    </row>
    <row r="20" spans="2:29" ht="16.8" x14ac:dyDescent="0.3">
      <c r="B20" s="22" t="str">
        <f t="shared" si="6"/>
        <v>L8</v>
      </c>
      <c r="C20" s="8">
        <f t="shared" si="7"/>
        <v>0.29030172799196097</v>
      </c>
      <c r="D20" s="7">
        <f t="shared" si="8"/>
        <v>174.18103679517657</v>
      </c>
      <c r="E20" s="105">
        <f>IF(B20=0,0,($E$7*($E$10-8)))</f>
        <v>6</v>
      </c>
      <c r="H20" s="149">
        <v>10</v>
      </c>
      <c r="I20" s="28">
        <f t="shared" si="3"/>
        <v>0.75998786095162651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8">
        <f>I6*I20*100</f>
        <v>184.44905385295976</v>
      </c>
      <c r="T20" s="108">
        <f>I20*100*(I6-I5)</f>
        <v>70.450874710215786</v>
      </c>
      <c r="U20" s="108">
        <f>$I$20*100*($I$6-$I$5*K10)</f>
        <v>-43.5473044325282</v>
      </c>
      <c r="V20" s="108">
        <f>$I$20*100*($I$6-$I$5*L10)</f>
        <v>-157.54548357527219</v>
      </c>
      <c r="W20" s="108">
        <f>$I$20*100*($I$6-$I$5*M10)</f>
        <v>-271.54366271801615</v>
      </c>
      <c r="X20" s="108">
        <f>$I$20*100*($I$6-$I$5*N10)</f>
        <v>-385.5418418607602</v>
      </c>
      <c r="Y20" s="108">
        <f>$I$20*100*($I$6-$I$5*O10)</f>
        <v>-499.54002100350419</v>
      </c>
      <c r="Z20" s="108">
        <f t="shared" ref="Z20:AC20" si="15">$I$20*100*($I$6-$I$5*P10)</f>
        <v>-613.53820014624819</v>
      </c>
      <c r="AA20" s="108">
        <f t="shared" si="15"/>
        <v>-727.53637928899218</v>
      </c>
      <c r="AB20" s="108">
        <f t="shared" si="15"/>
        <v>-841.53455843173617</v>
      </c>
      <c r="AC20" s="108">
        <f t="shared" si="15"/>
        <v>-955.53273757448017</v>
      </c>
    </row>
    <row r="21" spans="2:29" ht="16.8" x14ac:dyDescent="0.3">
      <c r="B21" s="22" t="str">
        <f t="shared" si="6"/>
        <v>L9</v>
      </c>
      <c r="C21" s="8">
        <f t="shared" si="7"/>
        <v>0.46970819589099289</v>
      </c>
      <c r="D21" s="7">
        <f t="shared" si="8"/>
        <v>211.36868815094681</v>
      </c>
      <c r="E21" s="105">
        <f>IF(B21=0,0,($E$7*($E$10-9)))</f>
        <v>4.5</v>
      </c>
      <c r="H21" s="149">
        <v>11</v>
      </c>
      <c r="I21" s="28">
        <f t="shared" si="3"/>
        <v>1.2296603590197317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>I6*I21*100</f>
        <v>298.43856913408888</v>
      </c>
      <c r="U21" s="110">
        <f>I21*100*(I6-I5)</f>
        <v>113.98951528112913</v>
      </c>
      <c r="V21" s="110">
        <f>$I$21*100*($I$6-$I$5*K10)</f>
        <v>-70.45953857183062</v>
      </c>
      <c r="W21" s="110">
        <f>$I$21*100*($I$6-$I$5*L10)</f>
        <v>-254.90859242479038</v>
      </c>
      <c r="X21" s="110">
        <f>$I$21*100*($I$6-$I$5*M10)</f>
        <v>-439.35764627775012</v>
      </c>
      <c r="Y21" s="110">
        <f>$I$21*100*($I$6-$I$5*N10)</f>
        <v>-623.80670013070994</v>
      </c>
      <c r="Z21" s="110">
        <f t="shared" ref="Z21:AC21" si="16">$I$21*100*($I$6-$I$5*O10)</f>
        <v>-808.25575398366971</v>
      </c>
      <c r="AA21" s="110">
        <f t="shared" si="16"/>
        <v>-992.70480783662947</v>
      </c>
      <c r="AB21" s="110">
        <f t="shared" si="16"/>
        <v>-1177.1538616895891</v>
      </c>
      <c r="AC21" s="110">
        <f t="shared" si="16"/>
        <v>-1361.602915542549</v>
      </c>
    </row>
    <row r="22" spans="2:29" ht="16.8" x14ac:dyDescent="0.3">
      <c r="B22" s="22" t="str">
        <f t="shared" si="6"/>
        <v>L10</v>
      </c>
      <c r="C22" s="8">
        <f t="shared" si="7"/>
        <v>0.75998786095162651</v>
      </c>
      <c r="D22" s="7">
        <f t="shared" si="8"/>
        <v>227.99635828548793</v>
      </c>
      <c r="E22" s="105">
        <f>IF(B22=0,0,($E$7*($E$10-10)))</f>
        <v>3</v>
      </c>
      <c r="H22" s="149">
        <v>12</v>
      </c>
      <c r="I22" s="28">
        <f t="shared" si="3"/>
        <v>1.9895904608939261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/>
      <c r="U22" s="110">
        <f>I6*I22*100</f>
        <v>482.8736048589559</v>
      </c>
      <c r="V22" s="110">
        <f>I22*100*(I6-I5)</f>
        <v>184.43503572486696</v>
      </c>
      <c r="W22" s="110">
        <f>$I$22*100*($I$6-$I$5*K10)</f>
        <v>-114.00353340922196</v>
      </c>
      <c r="X22" s="110">
        <f>$I$22*100*($I$6-$I$5*L10)</f>
        <v>-412.44210254331091</v>
      </c>
      <c r="Y22" s="110">
        <f>$I$22*100*($I$6-$I$5*M10)</f>
        <v>-710.88067167739985</v>
      </c>
      <c r="Z22" s="110">
        <f t="shared" ref="Z22:AC22" si="17">$I$22*100*($I$6-$I$5*N10)</f>
        <v>-1009.3192408114888</v>
      </c>
      <c r="AA22" s="110">
        <f t="shared" si="17"/>
        <v>-1307.7578099455777</v>
      </c>
      <c r="AB22" s="110">
        <f t="shared" si="17"/>
        <v>-1606.1963790796667</v>
      </c>
      <c r="AC22" s="110">
        <f t="shared" si="17"/>
        <v>-1904.6349482137555</v>
      </c>
    </row>
    <row r="23" spans="2:29" ht="16.8" x14ac:dyDescent="0.3">
      <c r="B23" s="22" t="str">
        <f t="shared" si="6"/>
        <v>L11</v>
      </c>
      <c r="C23" s="8">
        <f t="shared" si="7"/>
        <v>1.2296603590197317</v>
      </c>
      <c r="D23" s="7">
        <f t="shared" si="8"/>
        <v>184.44905385295976</v>
      </c>
      <c r="E23" s="105">
        <f>IF(B23=0,0,($E$7*($E$10-11)))</f>
        <v>1.5</v>
      </c>
      <c r="H23" s="149">
        <v>13</v>
      </c>
      <c r="I23" s="28">
        <f t="shared" si="3"/>
        <v>3.2191573657263728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/>
      <c r="U23" s="110"/>
      <c r="V23" s="110">
        <f>I6*I23*100</f>
        <v>781.28949266179063</v>
      </c>
      <c r="W23" s="110">
        <f>I23*100*(I6-I5)</f>
        <v>298.41588780283479</v>
      </c>
      <c r="X23" s="110">
        <f>$I$23*100*($I$6-$I$5*K10)</f>
        <v>-184.45771705612114</v>
      </c>
      <c r="Y23" s="110">
        <f>$I$23*100*($I$6-$I$5*L10)</f>
        <v>-667.33132191507707</v>
      </c>
      <c r="Z23" s="110">
        <f t="shared" ref="Z23:AC23" si="18">$I$23*100*($I$6-$I$5*M10)</f>
        <v>-1150.2049267740331</v>
      </c>
      <c r="AA23" s="110">
        <f t="shared" si="18"/>
        <v>-1633.0785316329891</v>
      </c>
      <c r="AB23" s="110">
        <f t="shared" si="18"/>
        <v>-2115.9521364919451</v>
      </c>
      <c r="AC23" s="110">
        <f t="shared" si="18"/>
        <v>-2598.8257413509009</v>
      </c>
    </row>
    <row r="24" spans="2:29" ht="16.8" x14ac:dyDescent="0.3">
      <c r="B24" s="22" t="str">
        <f t="shared" si="6"/>
        <v>L12</v>
      </c>
      <c r="C24" s="8">
        <f t="shared" si="7"/>
        <v>1.9895904608939261</v>
      </c>
      <c r="D24" s="7">
        <f t="shared" si="8"/>
        <v>0</v>
      </c>
      <c r="E24" s="105">
        <f>IF(B24=0,0,($E$7*($E$10-12)))</f>
        <v>0</v>
      </c>
      <c r="H24" s="150">
        <v>14</v>
      </c>
      <c r="I24" s="151">
        <f t="shared" ref="I24:I30" si="19">I23*$J$5</f>
        <v>8.4277539834716428</v>
      </c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  <c r="U24" s="153"/>
      <c r="V24" s="153"/>
      <c r="W24" s="153">
        <f>I6*I24*100</f>
        <v>2045.4158917885679</v>
      </c>
      <c r="X24" s="153">
        <f>I24*100*(I6-I5)</f>
        <v>781.25279426782129</v>
      </c>
      <c r="Y24" s="153">
        <f>$I$24*100*($I$6-$I$5*K10)</f>
        <v>-482.91030325292508</v>
      </c>
      <c r="Z24" s="153">
        <f t="shared" ref="Z24:AC24" si="20">$I$24*100*($I$6-$I$5*L10)</f>
        <v>-1747.0734007736714</v>
      </c>
      <c r="AA24" s="153">
        <f t="shared" si="20"/>
        <v>-3011.2364982944177</v>
      </c>
      <c r="AB24" s="153">
        <f t="shared" si="20"/>
        <v>-4275.3995958151645</v>
      </c>
      <c r="AC24" s="153">
        <f t="shared" si="20"/>
        <v>-5539.5626933359108</v>
      </c>
    </row>
    <row r="25" spans="2:29" ht="16.8" x14ac:dyDescent="0.3">
      <c r="B25" s="22">
        <f t="shared" si="6"/>
        <v>0</v>
      </c>
      <c r="C25" s="8">
        <f t="shared" si="7"/>
        <v>0</v>
      </c>
      <c r="D25" s="7">
        <f t="shared" si="8"/>
        <v>0</v>
      </c>
      <c r="E25" s="105">
        <f>IF(B25=0,0,($E$7*($E$10-13)))</f>
        <v>0</v>
      </c>
      <c r="H25" s="150">
        <v>15</v>
      </c>
      <c r="I25" s="151">
        <f t="shared" si="19"/>
        <v>22.06385992872876</v>
      </c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  <c r="U25" s="153"/>
      <c r="V25" s="153"/>
      <c r="W25" s="153"/>
      <c r="X25" s="153">
        <f>I6*I25*100</f>
        <v>5354.8988047024704</v>
      </c>
      <c r="Y25" s="153">
        <f>I25*100*(I6-I5)</f>
        <v>2045.3198153931562</v>
      </c>
      <c r="Z25" s="153">
        <f>$I$25*100*($I$6-$I$5*K10)</f>
        <v>-1264.259173916158</v>
      </c>
      <c r="AA25" s="153">
        <f>$I$25*100*($I$6-$I$5*L10)</f>
        <v>-4573.8381632254723</v>
      </c>
      <c r="AB25" s="153">
        <f>$I$25*100*($I$6-$I$5*M10)</f>
        <v>-7883.4171525347865</v>
      </c>
      <c r="AC25" s="153">
        <f>$I$25*100*($I$6-$I$5*N10)</f>
        <v>-11192.996141844102</v>
      </c>
    </row>
    <row r="26" spans="2:29" ht="16.8" x14ac:dyDescent="0.3">
      <c r="B26" s="22">
        <f t="shared" si="6"/>
        <v>0</v>
      </c>
      <c r="C26" s="8">
        <f t="shared" si="7"/>
        <v>0</v>
      </c>
      <c r="D26" s="7">
        <f t="shared" si="8"/>
        <v>0</v>
      </c>
      <c r="E26" s="105">
        <f>IF(B26=0,0,($E$7*($E$10-14)))</f>
        <v>0</v>
      </c>
      <c r="H26" s="150">
        <v>16</v>
      </c>
      <c r="I26" s="151">
        <f t="shared" si="19"/>
        <v>57.763185293411894</v>
      </c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  <c r="U26" s="153"/>
      <c r="V26" s="153"/>
      <c r="W26" s="153"/>
      <c r="X26" s="153"/>
      <c r="Y26" s="153">
        <f>I26*I6*100</f>
        <v>14019.125070711067</v>
      </c>
      <c r="Z26" s="153">
        <f>$I$26*100*($I$6-$I$5)</f>
        <v>5354.6472766992829</v>
      </c>
      <c r="AA26" s="153">
        <f>$I$26*100*($I$6-$I$5*K10)</f>
        <v>-3309.8305173125013</v>
      </c>
      <c r="AB26" s="153">
        <f>$I$26*100*($I$6-$I$5*L10)</f>
        <v>-11974.308311324286</v>
      </c>
      <c r="AC26" s="153">
        <f>$I$26*100*($I$6-$I$5*M10)</f>
        <v>-20638.786105336072</v>
      </c>
    </row>
    <row r="27" spans="2:29" ht="16.8" x14ac:dyDescent="0.3">
      <c r="B27" s="22">
        <f t="shared" si="6"/>
        <v>0</v>
      </c>
      <c r="C27" s="8">
        <f t="shared" si="7"/>
        <v>0</v>
      </c>
      <c r="D27" s="7">
        <f t="shared" si="8"/>
        <v>0</v>
      </c>
      <c r="E27" s="105">
        <f>IF(B27=0,0,($E$7*($E$10-15)))</f>
        <v>0</v>
      </c>
      <c r="H27" s="150">
        <v>17</v>
      </c>
      <c r="I27" s="151">
        <f t="shared" si="19"/>
        <v>151.22401909815233</v>
      </c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3">
        <f>$I$27*$I$6*100</f>
        <v>36702.069435121572</v>
      </c>
      <c r="AA27" s="153">
        <f>$I$27*100*($I$6-$I$5*J$10)</f>
        <v>14018.466570398721</v>
      </c>
      <c r="AB27" s="153">
        <f t="shared" ref="AB27:AC27" si="21">$I$27*100*($I$6-$I$5*K$10)</f>
        <v>-8665.1362943241274</v>
      </c>
      <c r="AC27" s="153">
        <f t="shared" si="21"/>
        <v>-31348.739159046978</v>
      </c>
    </row>
    <row r="28" spans="2:29" ht="16.8" x14ac:dyDescent="0.3">
      <c r="B28" s="22">
        <f t="shared" si="6"/>
        <v>0</v>
      </c>
      <c r="C28" s="8">
        <f t="shared" si="7"/>
        <v>0</v>
      </c>
      <c r="D28" s="7">
        <f t="shared" si="8"/>
        <v>0</v>
      </c>
      <c r="E28" s="105">
        <f>IF(B28=0,0,($E$7*($E$10-16)))</f>
        <v>0</v>
      </c>
      <c r="H28" s="150">
        <v>18</v>
      </c>
      <c r="I28" s="151">
        <f t="shared" si="19"/>
        <v>395.90448199896275</v>
      </c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3">
        <f>$I$28*$I$6*100</f>
        <v>96086.017781148257</v>
      </c>
      <c r="AB28" s="153">
        <f>$I$28*100*($I$6-$I$5*J$10)</f>
        <v>36700.345481303848</v>
      </c>
      <c r="AC28" s="153">
        <f>$I$28*100*($I$6-$I$5*K$10)</f>
        <v>-22685.326818540561</v>
      </c>
    </row>
    <row r="29" spans="2:29" ht="16.8" x14ac:dyDescent="0.3">
      <c r="B29" s="22">
        <f t="shared" si="6"/>
        <v>0</v>
      </c>
      <c r="C29" s="8">
        <f t="shared" si="7"/>
        <v>0</v>
      </c>
      <c r="D29" s="7">
        <f t="shared" si="8"/>
        <v>0</v>
      </c>
      <c r="E29" s="105">
        <f>IF(B29=0,0,($E$7*($E$10-17)))</f>
        <v>0</v>
      </c>
      <c r="H29" s="150">
        <v>19</v>
      </c>
      <c r="I29" s="151">
        <f t="shared" si="19"/>
        <v>1036.4779338732844</v>
      </c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3">
        <f>$I$29*$I$6*100</f>
        <v>251553.19455104612</v>
      </c>
      <c r="AC29" s="153">
        <f>$I$29*100*($I$6-$I$5*J$10)</f>
        <v>96081.504470053478</v>
      </c>
    </row>
    <row r="30" spans="2:29" ht="16.8" x14ac:dyDescent="0.3">
      <c r="B30" s="22">
        <f t="shared" si="6"/>
        <v>0</v>
      </c>
      <c r="C30" s="8">
        <f t="shared" si="7"/>
        <v>0</v>
      </c>
      <c r="D30" s="7">
        <f t="shared" si="8"/>
        <v>0</v>
      </c>
      <c r="E30" s="105">
        <f>IF(B30=0,0,($E$7*($E$10-18)))</f>
        <v>0</v>
      </c>
      <c r="H30" s="150">
        <v>20</v>
      </c>
      <c r="I30" s="151">
        <f t="shared" si="19"/>
        <v>2713.4992308802584</v>
      </c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3">
        <f>$I$30*$I$6*100</f>
        <v>658566.26333463879</v>
      </c>
    </row>
    <row r="31" spans="2:29" ht="16.8" x14ac:dyDescent="0.3">
      <c r="B31" s="22">
        <f>IF(B30=0,0,IF(VALUE(MID(B30,2,2))&gt;=$E$10,0,"L"&amp;VALUE(MID(B30,2,2))+1))</f>
        <v>0</v>
      </c>
      <c r="C31" s="8">
        <f>IF(B31&lt;&gt;0,C30*$E$9,0)</f>
        <v>0</v>
      </c>
      <c r="D31" s="7">
        <f t="shared" si="8"/>
        <v>0</v>
      </c>
      <c r="E31" s="105">
        <f>IF(B31=0,0,($E$7*($E$10-19)))</f>
        <v>0</v>
      </c>
      <c r="H31" s="32" t="s">
        <v>46</v>
      </c>
      <c r="I31" s="36">
        <f>SUM(I11:I26)</f>
        <v>96.666767842740569</v>
      </c>
      <c r="J31" s="112">
        <f>SUMIF(J11:J30, "&lt;0")</f>
        <v>0</v>
      </c>
      <c r="K31" s="112">
        <f t="shared" ref="K31:AC31" si="22">SUMIF(K11:K30, "&lt;0")</f>
        <v>0</v>
      </c>
      <c r="L31" s="112">
        <f t="shared" si="22"/>
        <v>-0.57299999999999995</v>
      </c>
      <c r="M31" s="112">
        <f t="shared" si="22"/>
        <v>-3.0001139999999999</v>
      </c>
      <c r="N31" s="112">
        <f t="shared" si="22"/>
        <v>-8.4271844519999988</v>
      </c>
      <c r="O31" s="112">
        <f t="shared" si="22"/>
        <v>-18.708184443336002</v>
      </c>
      <c r="P31" s="112">
        <f t="shared" si="22"/>
        <v>-36.842842429317649</v>
      </c>
      <c r="Q31" s="112">
        <f t="shared" si="22"/>
        <v>-67.684719050635962</v>
      </c>
      <c r="R31" s="112">
        <f t="shared" si="22"/>
        <v>-119.08687542392899</v>
      </c>
      <c r="S31" s="112">
        <f t="shared" si="22"/>
        <v>-203.75556443591714</v>
      </c>
      <c r="T31" s="112">
        <f t="shared" si="22"/>
        <v>-342.24950325731396</v>
      </c>
      <c r="U31" s="112">
        <f t="shared" si="22"/>
        <v>-567.83269627033394</v>
      </c>
      <c r="V31" s="112">
        <f t="shared" si="22"/>
        <v>-934.32630256540051</v>
      </c>
      <c r="W31" s="112">
        <f t="shared" si="22"/>
        <v>-1528.8129575508181</v>
      </c>
      <c r="X31" s="112">
        <f t="shared" si="22"/>
        <v>-2492.1923653172234</v>
      </c>
      <c r="Y31" s="112">
        <f t="shared" si="22"/>
        <v>-4236.8979641393889</v>
      </c>
      <c r="Z31" s="112">
        <f t="shared" si="22"/>
        <v>-8027.115531145535</v>
      </c>
      <c r="AA31" s="112">
        <f t="shared" si="22"/>
        <v>-17172.483430857337</v>
      </c>
      <c r="AB31" s="112">
        <f t="shared" si="22"/>
        <v>-40337.634901592552</v>
      </c>
      <c r="AC31" s="112">
        <f t="shared" si="22"/>
        <v>-100206.57976126704</v>
      </c>
    </row>
    <row r="32" spans="2:29" ht="16.8" x14ac:dyDescent="0.3">
      <c r="B32" s="22">
        <f t="shared" si="6"/>
        <v>0</v>
      </c>
      <c r="C32" s="8">
        <f t="shared" si="7"/>
        <v>0</v>
      </c>
      <c r="D32" s="7">
        <f t="shared" si="8"/>
        <v>0</v>
      </c>
      <c r="E32" s="7">
        <f t="shared" ref="E32:E34" si="23">IF(B32=0,0,($E$7*($E$10-20)))</f>
        <v>0</v>
      </c>
      <c r="I32" s="3" t="s">
        <v>85</v>
      </c>
      <c r="J32" s="147">
        <f t="shared" ref="J32:AC32" si="24">SUM(J11:J30)</f>
        <v>2.427</v>
      </c>
      <c r="K32" s="147">
        <f t="shared" si="24"/>
        <v>4.8538859999999993</v>
      </c>
      <c r="L32" s="147">
        <f t="shared" si="24"/>
        <v>7.2805875480000015</v>
      </c>
      <c r="M32" s="147">
        <f t="shared" si="24"/>
        <v>9.7069906526640022</v>
      </c>
      <c r="N32" s="147">
        <f t="shared" si="24"/>
        <v>12.132910876010357</v>
      </c>
      <c r="O32" s="147">
        <f t="shared" si="24"/>
        <v>14.55804979738476</v>
      </c>
      <c r="P32" s="147">
        <f t="shared" si="24"/>
        <v>16.981924572168541</v>
      </c>
      <c r="Q32" s="147">
        <f t="shared" si="24"/>
        <v>19.4037539577687</v>
      </c>
      <c r="R32" s="147">
        <f t="shared" si="24"/>
        <v>21.822273903669753</v>
      </c>
      <c r="S32" s="147">
        <f t="shared" si="24"/>
        <v>24.235439176137675</v>
      </c>
      <c r="T32" s="147">
        <f t="shared" si="24"/>
        <v>26.63994058699069</v>
      </c>
      <c r="U32" s="147">
        <f t="shared" si="24"/>
        <v>29.030423869751075</v>
      </c>
      <c r="V32" s="147">
        <f t="shared" si="24"/>
        <v>31.398225821257142</v>
      </c>
      <c r="W32" s="147">
        <f t="shared" si="24"/>
        <v>815.01882204058461</v>
      </c>
      <c r="X32" s="147">
        <f t="shared" si="24"/>
        <v>3643.9592336530682</v>
      </c>
      <c r="Y32" s="147">
        <f t="shared" si="24"/>
        <v>11827.546921964833</v>
      </c>
      <c r="Z32" s="147">
        <f t="shared" si="24"/>
        <v>34029.601180675323</v>
      </c>
      <c r="AA32" s="147">
        <f t="shared" si="24"/>
        <v>92932.000920689636</v>
      </c>
      <c r="AB32" s="147">
        <f t="shared" si="24"/>
        <v>247915.90513075743</v>
      </c>
      <c r="AC32" s="147">
        <f t="shared" si="24"/>
        <v>654441.18804342521</v>
      </c>
    </row>
    <row r="33" spans="2:30" ht="16.8" x14ac:dyDescent="0.3">
      <c r="B33" s="22">
        <f t="shared" si="6"/>
        <v>0</v>
      </c>
      <c r="C33" s="8">
        <f t="shared" si="7"/>
        <v>0</v>
      </c>
      <c r="D33" s="7">
        <f t="shared" si="8"/>
        <v>0</v>
      </c>
      <c r="E33" s="7">
        <f t="shared" si="23"/>
        <v>0</v>
      </c>
      <c r="H33" s="1"/>
      <c r="I33" s="3" t="s">
        <v>86</v>
      </c>
      <c r="J33" s="34">
        <f>SUM($I11:$I11)</f>
        <v>0.01</v>
      </c>
      <c r="K33" s="34">
        <f>SUM($I11:$I12)</f>
        <v>2.6180000000000002E-2</v>
      </c>
      <c r="L33" s="34">
        <f>SUM($I11:$I13)</f>
        <v>5.2359240000000001E-2</v>
      </c>
      <c r="M33" s="34">
        <f>SUM($I11:$I14)</f>
        <v>9.4717250320000002E-2</v>
      </c>
      <c r="N33" s="34">
        <f>SUM($I11:$I15)</f>
        <v>0.16325251101776</v>
      </c>
      <c r="O33" s="34">
        <f>SUM($I11:$I16)</f>
        <v>0.27414256282673571</v>
      </c>
      <c r="P33" s="34">
        <f>SUM($I11:$I17)</f>
        <v>0.45356266665365841</v>
      </c>
      <c r="Q33" s="34">
        <f>SUM($I11:$I18)</f>
        <v>0.74386439464561938</v>
      </c>
      <c r="R33" s="34">
        <f>SUM($I11:$I19)</f>
        <v>1.2135725905366122</v>
      </c>
      <c r="S33" s="34">
        <f>SUM($I11:$I20)</f>
        <v>1.9735604514882388</v>
      </c>
      <c r="T33" s="34">
        <f>SUM($I11:$I21)</f>
        <v>3.2032208105079705</v>
      </c>
      <c r="U33" s="34">
        <f>SUM($I11:$I22)</f>
        <v>5.1928112714018964</v>
      </c>
      <c r="V33" s="34">
        <f>SUM($I11:$I23)</f>
        <v>8.4119686371282683</v>
      </c>
      <c r="W33" s="34">
        <f>SUM($I11:$I24)</f>
        <v>16.839722620599911</v>
      </c>
      <c r="X33" s="34">
        <f>SUM($I11:$I25)</f>
        <v>38.903582549328675</v>
      </c>
      <c r="Y33" s="34">
        <f>SUM($I11:$I26)</f>
        <v>96.666767842740569</v>
      </c>
      <c r="Z33" s="34">
        <f>SUM($I11:$I27)</f>
        <v>247.89078694089289</v>
      </c>
      <c r="AA33" s="34">
        <f>SUM($I11:$I28)</f>
        <v>643.79526893985565</v>
      </c>
      <c r="AB33" s="34">
        <f>SUM($I11:$I29)</f>
        <v>1680.27320281314</v>
      </c>
      <c r="AC33" s="34">
        <f>SUM($I11:$I30)</f>
        <v>4393.7724336933989</v>
      </c>
    </row>
    <row r="34" spans="2:30" ht="17.399999999999999" thickBot="1" x14ac:dyDescent="0.35">
      <c r="B34" s="22">
        <f t="shared" si="6"/>
        <v>0</v>
      </c>
      <c r="C34" s="8">
        <f t="shared" si="7"/>
        <v>0</v>
      </c>
      <c r="D34" s="7">
        <f t="shared" si="8"/>
        <v>0</v>
      </c>
      <c r="E34" s="7">
        <f t="shared" si="23"/>
        <v>0</v>
      </c>
    </row>
    <row r="35" spans="2:30" ht="18" thickTop="1" thickBot="1" x14ac:dyDescent="0.3">
      <c r="B35" s="49" t="s">
        <v>11</v>
      </c>
      <c r="C35" s="23">
        <f>SUM(C13:C34)</f>
        <v>5.1928112714018964</v>
      </c>
      <c r="D35" s="23">
        <f>SUM(D13:D34)</f>
        <v>1231.2648716994895</v>
      </c>
      <c r="E35" s="24">
        <f>MAX(E13:E34)</f>
        <v>16.5</v>
      </c>
    </row>
    <row r="36" spans="2:30" ht="13.8" thickTop="1" x14ac:dyDescent="0.25"/>
    <row r="37" spans="2:30" x14ac:dyDescent="0.25">
      <c r="F37" s="9"/>
      <c r="G37" s="9"/>
      <c r="H37" s="142" t="s">
        <v>12</v>
      </c>
      <c r="I37" s="3">
        <v>2.6179999999999999</v>
      </c>
      <c r="AD37" s="9"/>
    </row>
    <row r="38" spans="2:30" x14ac:dyDescent="0.25">
      <c r="F38" s="9"/>
      <c r="G38" s="9"/>
      <c r="H38" s="142" t="s">
        <v>93</v>
      </c>
      <c r="I38" s="3">
        <v>10</v>
      </c>
      <c r="AD38" s="9"/>
    </row>
    <row r="39" spans="2:30" x14ac:dyDescent="0.25">
      <c r="F39" s="9"/>
      <c r="G39" s="9"/>
      <c r="H39" s="142" t="s">
        <v>13</v>
      </c>
      <c r="I39" s="3">
        <v>10</v>
      </c>
      <c r="AD39" s="9"/>
    </row>
    <row r="40" spans="2:30" x14ac:dyDescent="0.25">
      <c r="F40" s="9"/>
      <c r="G40" s="9"/>
      <c r="H40" s="142" t="s">
        <v>96</v>
      </c>
      <c r="I40" s="143" t="s">
        <v>95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3.8" x14ac:dyDescent="0.25">
      <c r="F41" s="9"/>
      <c r="G41" s="9"/>
      <c r="H41" s="142" t="s">
        <v>97</v>
      </c>
      <c r="I41" s="144">
        <v>42.134234338818366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D41" s="9"/>
    </row>
    <row r="42" spans="2:30" ht="13.8" x14ac:dyDescent="0.25">
      <c r="F42" s="9"/>
      <c r="G42" s="9"/>
      <c r="H42" s="142" t="s">
        <v>94</v>
      </c>
      <c r="I42" s="144">
        <v>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D42" s="9"/>
    </row>
    <row r="43" spans="2:30" x14ac:dyDescent="0.25">
      <c r="F43" s="9"/>
      <c r="G43" s="9"/>
      <c r="H43" s="142" t="s">
        <v>100</v>
      </c>
      <c r="I43" s="145">
        <f>I42/I41</f>
        <v>0.18986935743672886</v>
      </c>
      <c r="AD43" s="9"/>
    </row>
    <row r="44" spans="2:30" x14ac:dyDescent="0.25">
      <c r="F44" s="9"/>
      <c r="G44" s="9"/>
      <c r="H44" s="9"/>
      <c r="AD44" s="9"/>
    </row>
    <row r="45" spans="2:30" x14ac:dyDescent="0.25">
      <c r="F45" s="9"/>
      <c r="G45" s="9"/>
      <c r="H45" s="142" t="s">
        <v>12</v>
      </c>
      <c r="I45" s="3">
        <v>2.6179999999999999</v>
      </c>
      <c r="AD45" s="9"/>
    </row>
    <row r="46" spans="2:30" x14ac:dyDescent="0.25">
      <c r="F46" s="9"/>
      <c r="G46" s="9"/>
      <c r="H46" s="142" t="s">
        <v>93</v>
      </c>
      <c r="I46" s="3">
        <v>10</v>
      </c>
      <c r="AD46" s="9"/>
    </row>
    <row r="47" spans="2:30" x14ac:dyDescent="0.25">
      <c r="F47" s="9"/>
      <c r="G47" s="9"/>
      <c r="H47" s="142" t="s">
        <v>13</v>
      </c>
      <c r="I47" s="3">
        <v>10</v>
      </c>
      <c r="AD47" s="9"/>
    </row>
    <row r="48" spans="2:30" x14ac:dyDescent="0.25">
      <c r="F48" s="9"/>
      <c r="G48" s="9"/>
      <c r="H48" s="142" t="s">
        <v>98</v>
      </c>
      <c r="I48" s="143" t="s">
        <v>99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ht="13.8" x14ac:dyDescent="0.25">
      <c r="F49" s="9"/>
      <c r="G49" s="9"/>
      <c r="H49" s="142" t="s">
        <v>97</v>
      </c>
      <c r="I49" s="144">
        <v>13720.756018278569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ht="13.8" x14ac:dyDescent="0.25">
      <c r="F50" s="9"/>
      <c r="G50" s="9"/>
      <c r="H50" s="142" t="s">
        <v>94</v>
      </c>
      <c r="I50" s="144">
        <v>2447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142" t="s">
        <v>100</v>
      </c>
      <c r="I51" s="145">
        <f>I50/I49</f>
        <v>0.17834294238161119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6:26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6:26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26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26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26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26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26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26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26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26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26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26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26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26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26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26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41" priority="25">
      <formula>$J$10=$E$10</formula>
    </cfRule>
  </conditionalFormatting>
  <conditionalFormatting sqref="K10">
    <cfRule type="expression" dxfId="40" priority="26">
      <formula>$K$10=$E$10</formula>
    </cfRule>
  </conditionalFormatting>
  <conditionalFormatting sqref="L10">
    <cfRule type="expression" dxfId="39" priority="27">
      <formula>$L$10=$E$10</formula>
    </cfRule>
  </conditionalFormatting>
  <conditionalFormatting sqref="M10">
    <cfRule type="expression" dxfId="38" priority="28">
      <formula>$M$10=$E$10</formula>
    </cfRule>
  </conditionalFormatting>
  <conditionalFormatting sqref="N10">
    <cfRule type="expression" dxfId="37" priority="29">
      <formula>$N$10=$E$10</formula>
    </cfRule>
  </conditionalFormatting>
  <conditionalFormatting sqref="O10">
    <cfRule type="expression" dxfId="36" priority="30">
      <formula>$O$10=$E$10</formula>
    </cfRule>
  </conditionalFormatting>
  <conditionalFormatting sqref="P10">
    <cfRule type="expression" dxfId="35" priority="31">
      <formula>$P$10=$E$10</formula>
    </cfRule>
  </conditionalFormatting>
  <conditionalFormatting sqref="Q10">
    <cfRule type="expression" dxfId="34" priority="32">
      <formula>$Q$10=$E$10</formula>
    </cfRule>
  </conditionalFormatting>
  <conditionalFormatting sqref="R10">
    <cfRule type="expression" dxfId="33" priority="33">
      <formula>$R$10=$E$10</formula>
    </cfRule>
  </conditionalFormatting>
  <conditionalFormatting sqref="S10">
    <cfRule type="expression" dxfId="32" priority="34">
      <formula>$S$10=$E$10</formula>
    </cfRule>
  </conditionalFormatting>
  <conditionalFormatting sqref="T10">
    <cfRule type="expression" dxfId="31" priority="35">
      <formula>$T$10=$E$10</formula>
    </cfRule>
  </conditionalFormatting>
  <conditionalFormatting sqref="U10">
    <cfRule type="expression" dxfId="30" priority="36">
      <formula>$U$10=$E$10</formula>
    </cfRule>
  </conditionalFormatting>
  <conditionalFormatting sqref="V10">
    <cfRule type="expression" dxfId="29" priority="37">
      <formula>$V$10=$E$10</formula>
    </cfRule>
  </conditionalFormatting>
  <conditionalFormatting sqref="W10">
    <cfRule type="expression" dxfId="28" priority="38">
      <formula>$W$10=$E$10</formula>
    </cfRule>
  </conditionalFormatting>
  <conditionalFormatting sqref="X10">
    <cfRule type="expression" dxfId="27" priority="39">
      <formula>$X$10=$E$10</formula>
    </cfRule>
  </conditionalFormatting>
  <conditionalFormatting sqref="Y10">
    <cfRule type="expression" dxfId="26" priority="40">
      <formula>$Y$10=$E$10</formula>
    </cfRule>
  </conditionalFormatting>
  <conditionalFormatting sqref="Z10">
    <cfRule type="expression" dxfId="25" priority="24">
      <formula>$Z$10=$E$10</formula>
    </cfRule>
  </conditionalFormatting>
  <conditionalFormatting sqref="AA10">
    <cfRule type="expression" dxfId="24" priority="23">
      <formula>$AA$10=$E$10</formula>
    </cfRule>
  </conditionalFormatting>
  <conditionalFormatting sqref="AB10">
    <cfRule type="expression" dxfId="23" priority="22">
      <formula>$AB$10=$E$10</formula>
    </cfRule>
  </conditionalFormatting>
  <conditionalFormatting sqref="AC10">
    <cfRule type="expression" dxfId="22" priority="21">
      <formula>$AC$10=$E$10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99"/>
  <sheetViews>
    <sheetView zoomScale="85" zoomScaleNormal="85" workbookViewId="0">
      <selection activeCell="E41" sqref="E41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3984375" style="3" bestFit="1" customWidth="1"/>
    <col min="10" max="11" width="7.296875" style="3" bestFit="1" customWidth="1"/>
    <col min="12" max="12" width="8.59765625" style="3" bestFit="1" customWidth="1"/>
    <col min="13" max="13" width="9.296875" style="3" bestFit="1" customWidth="1"/>
    <col min="14" max="14" width="9.796875" style="3" bestFit="1" customWidth="1"/>
    <col min="15" max="16" width="10.59765625" style="3" customWidth="1"/>
    <col min="17" max="17" width="11" style="3" bestFit="1" customWidth="1"/>
    <col min="18" max="18" width="11.796875" style="3" bestFit="1" customWidth="1"/>
    <col min="19" max="19" width="12.19921875" style="3" bestFit="1" customWidth="1"/>
    <col min="20" max="20" width="13.09765625" style="3" bestFit="1" customWidth="1"/>
    <col min="21" max="21" width="13.59765625" style="3" bestFit="1" customWidth="1"/>
    <col min="22" max="23" width="14.296875" style="3" bestFit="1" customWidth="1"/>
    <col min="24" max="24" width="14.796875" style="3" bestFit="1" customWidth="1"/>
    <col min="25" max="25" width="15.59765625" style="3" bestFit="1" customWidth="1"/>
    <col min="26" max="26" width="16" style="3" bestFit="1" customWidth="1"/>
    <col min="27" max="27" width="16.796875" style="3" bestFit="1" customWidth="1"/>
    <col min="28" max="28" width="17.296875" style="3" bestFit="1" customWidth="1"/>
    <col min="29" max="29" width="18.0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06">
        <v>3.2949999999999999</v>
      </c>
      <c r="I2" s="35"/>
      <c r="J2" s="35"/>
      <c r="K2" s="156" t="s">
        <v>47</v>
      </c>
      <c r="L2" s="156"/>
      <c r="M2" s="156" t="s">
        <v>48</v>
      </c>
      <c r="N2" s="156"/>
      <c r="O2" s="156" t="s">
        <v>49</v>
      </c>
      <c r="P2" s="156"/>
      <c r="Q2" s="156"/>
      <c r="R2" s="35"/>
      <c r="S2" s="35"/>
      <c r="T2" s="35"/>
      <c r="U2" s="35" t="s">
        <v>90</v>
      </c>
      <c r="V2" s="35">
        <v>3.2949999999999999</v>
      </c>
      <c r="W2" s="35"/>
      <c r="X2" s="35"/>
      <c r="Y2" s="35"/>
    </row>
    <row r="3" spans="2:29" ht="16.8" x14ac:dyDescent="0.3">
      <c r="B3" s="37" t="s">
        <v>1</v>
      </c>
      <c r="C3" s="38"/>
      <c r="D3" s="39"/>
      <c r="E3" s="107">
        <f>E2</f>
        <v>3.2949999999999999</v>
      </c>
      <c r="H3" s="25"/>
      <c r="I3" s="18"/>
      <c r="J3" s="18"/>
      <c r="K3" s="157">
        <f>SUM('XAUUSD (C2)'!C13:C37)</f>
        <v>2.54</v>
      </c>
      <c r="L3" s="157"/>
      <c r="M3" s="158">
        <f>K3*91</f>
        <v>231.14000000000001</v>
      </c>
      <c r="N3" s="158"/>
      <c r="O3" s="159">
        <f>M3+'XAUUSD (C2)'!D35</f>
        <v>626.54</v>
      </c>
      <c r="P3" s="159"/>
      <c r="Q3" s="159"/>
      <c r="R3" s="3" t="s">
        <v>88</v>
      </c>
      <c r="S3" s="102">
        <f>O3/100</f>
        <v>6.2653999999999996</v>
      </c>
      <c r="T3" s="18" t="s">
        <v>89</v>
      </c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07">
        <f>E3</f>
        <v>3.2949999999999999</v>
      </c>
      <c r="H4" s="26" t="s">
        <v>12</v>
      </c>
      <c r="I4" s="46">
        <v>2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07">
        <f>E4</f>
        <v>3.2949999999999999</v>
      </c>
      <c r="H5" s="26" t="s">
        <v>53</v>
      </c>
      <c r="I5" s="46">
        <f>E2</f>
        <v>3.2949999999999999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07">
        <f>E5</f>
        <v>3.2949999999999999</v>
      </c>
      <c r="H6" s="26" t="s">
        <v>71</v>
      </c>
      <c r="I6" s="46">
        <f>E2</f>
        <v>3.2949999999999999</v>
      </c>
      <c r="J6" s="2">
        <v>2.6179999999999999</v>
      </c>
      <c r="O6" s="2"/>
    </row>
    <row r="7" spans="2:29" ht="16.8" x14ac:dyDescent="0.3">
      <c r="B7" s="37" t="s">
        <v>5</v>
      </c>
      <c r="C7" s="38"/>
      <c r="D7" s="39"/>
      <c r="E7" s="107">
        <f>E6</f>
        <v>3.2949999999999999</v>
      </c>
      <c r="H7" s="1"/>
      <c r="I7" s="1"/>
      <c r="J7" s="33">
        <v>2200</v>
      </c>
      <c r="K7" s="33">
        <f>J7-I$5</f>
        <v>2196.7049999999999</v>
      </c>
      <c r="L7" s="33">
        <f t="shared" ref="L7:AC7" si="0">K7-$I$5</f>
        <v>2193.41</v>
      </c>
      <c r="M7" s="33">
        <f t="shared" si="0"/>
        <v>2190.1149999999998</v>
      </c>
      <c r="N7" s="33">
        <f t="shared" si="0"/>
        <v>2186.8199999999997</v>
      </c>
      <c r="O7" s="33">
        <f t="shared" si="0"/>
        <v>2183.5249999999996</v>
      </c>
      <c r="P7" s="33">
        <f t="shared" si="0"/>
        <v>2180.2299999999996</v>
      </c>
      <c r="Q7" s="33">
        <f t="shared" si="0"/>
        <v>2176.9349999999995</v>
      </c>
      <c r="R7" s="33">
        <f t="shared" si="0"/>
        <v>2173.6399999999994</v>
      </c>
      <c r="S7" s="33">
        <f t="shared" si="0"/>
        <v>2170.3449999999993</v>
      </c>
      <c r="T7" s="33">
        <f t="shared" si="0"/>
        <v>2167.0499999999993</v>
      </c>
      <c r="U7" s="33">
        <f t="shared" si="0"/>
        <v>2163.7549999999992</v>
      </c>
      <c r="V7" s="33">
        <f t="shared" si="0"/>
        <v>2160.4599999999991</v>
      </c>
      <c r="W7" s="33">
        <f t="shared" si="0"/>
        <v>2157.1649999999991</v>
      </c>
      <c r="X7" s="33">
        <f t="shared" si="0"/>
        <v>2153.869999999999</v>
      </c>
      <c r="Y7" s="33">
        <f t="shared" si="0"/>
        <v>2150.5749999999989</v>
      </c>
      <c r="Z7" s="33">
        <f t="shared" si="0"/>
        <v>2147.2799999999988</v>
      </c>
      <c r="AA7" s="33">
        <f t="shared" si="0"/>
        <v>2143.9849999999988</v>
      </c>
      <c r="AB7" s="33">
        <f t="shared" si="0"/>
        <v>2140.6899999999987</v>
      </c>
      <c r="AC7" s="33">
        <f t="shared" si="0"/>
        <v>2137.3949999999986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AC8" si="1">$J$7-K7</f>
        <v>3.2950000000000728</v>
      </c>
      <c r="L8" s="33">
        <f t="shared" si="1"/>
        <v>6.5900000000001455</v>
      </c>
      <c r="M8" s="33">
        <f t="shared" si="1"/>
        <v>9.8850000000002183</v>
      </c>
      <c r="N8" s="33">
        <f t="shared" si="1"/>
        <v>13.180000000000291</v>
      </c>
      <c r="O8" s="33">
        <f t="shared" si="1"/>
        <v>16.475000000000364</v>
      </c>
      <c r="P8" s="33">
        <f t="shared" si="1"/>
        <v>19.770000000000437</v>
      </c>
      <c r="Q8" s="33">
        <f t="shared" si="1"/>
        <v>23.065000000000509</v>
      </c>
      <c r="R8" s="33">
        <f t="shared" si="1"/>
        <v>26.360000000000582</v>
      </c>
      <c r="S8" s="33">
        <f t="shared" si="1"/>
        <v>29.655000000000655</v>
      </c>
      <c r="T8" s="33">
        <f t="shared" si="1"/>
        <v>32.950000000000728</v>
      </c>
      <c r="U8" s="33">
        <f t="shared" si="1"/>
        <v>36.2450000000008</v>
      </c>
      <c r="V8" s="33">
        <f t="shared" si="1"/>
        <v>39.540000000000873</v>
      </c>
      <c r="W8" s="33">
        <f t="shared" si="1"/>
        <v>42.835000000000946</v>
      </c>
      <c r="X8" s="33">
        <f t="shared" si="1"/>
        <v>46.130000000001019</v>
      </c>
      <c r="Y8" s="33">
        <f t="shared" si="1"/>
        <v>49.425000000001091</v>
      </c>
      <c r="Z8" s="33">
        <f t="shared" si="1"/>
        <v>52.720000000001164</v>
      </c>
      <c r="AA8" s="33">
        <f t="shared" si="1"/>
        <v>56.015000000001237</v>
      </c>
      <c r="AB8" s="33">
        <f t="shared" si="1"/>
        <v>59.31000000000131</v>
      </c>
      <c r="AC8" s="33">
        <f t="shared" si="1"/>
        <v>62.605000000001382</v>
      </c>
    </row>
    <row r="9" spans="2:29" ht="16.8" x14ac:dyDescent="0.3">
      <c r="B9" s="37" t="s">
        <v>6</v>
      </c>
      <c r="C9" s="38"/>
      <c r="D9" s="39"/>
      <c r="E9" s="103">
        <f>I4</f>
        <v>2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7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'XAUUSD (C2)'!C13</f>
        <v>0.01</v>
      </c>
      <c r="J11" s="108">
        <f>I11*I6*100</f>
        <v>3.2949999999999999</v>
      </c>
      <c r="K11" s="108">
        <f>I11*100*(I6-I5)</f>
        <v>0</v>
      </c>
      <c r="L11" s="108">
        <f t="shared" ref="L11:AC11" si="2">$I$11*100*($I$6-$I$5*K10)</f>
        <v>-3.2949999999999999</v>
      </c>
      <c r="M11" s="108">
        <f t="shared" si="2"/>
        <v>-6.59</v>
      </c>
      <c r="N11" s="108">
        <f>$I$11*100*($I$6-$I$5*M10)</f>
        <v>-9.8849999999999998</v>
      </c>
      <c r="O11" s="108">
        <f t="shared" si="2"/>
        <v>-13.180000000000001</v>
      </c>
      <c r="P11" s="108">
        <f t="shared" si="2"/>
        <v>-16.475000000000001</v>
      </c>
      <c r="Q11" s="108">
        <f t="shared" si="2"/>
        <v>-19.769999999999996</v>
      </c>
      <c r="R11" s="108">
        <f t="shared" si="2"/>
        <v>-23.064999999999998</v>
      </c>
      <c r="S11" s="108">
        <f t="shared" si="2"/>
        <v>-26.36</v>
      </c>
      <c r="T11" s="108">
        <f t="shared" si="2"/>
        <v>-29.655000000000001</v>
      </c>
      <c r="U11" s="108">
        <f t="shared" si="2"/>
        <v>-32.949999999999996</v>
      </c>
      <c r="V11" s="108">
        <f t="shared" si="2"/>
        <v>-36.244999999999997</v>
      </c>
      <c r="W11" s="108">
        <f t="shared" si="2"/>
        <v>-39.54</v>
      </c>
      <c r="X11" s="108">
        <f t="shared" si="2"/>
        <v>-42.834999999999994</v>
      </c>
      <c r="Y11" s="108">
        <f t="shared" si="2"/>
        <v>-46.129999999999995</v>
      </c>
      <c r="Z11" s="108">
        <f t="shared" si="2"/>
        <v>-49.424999999999997</v>
      </c>
      <c r="AA11" s="108">
        <f t="shared" si="2"/>
        <v>-52.72</v>
      </c>
      <c r="AB11" s="108">
        <f t="shared" si="2"/>
        <v>-56.015000000000001</v>
      </c>
      <c r="AC11" s="108">
        <f t="shared" si="2"/>
        <v>-59.309999999999995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3">I11*$I$4</f>
        <v>0.02</v>
      </c>
      <c r="J12" s="109"/>
      <c r="K12" s="108">
        <f>I12*100*I6</f>
        <v>6.59</v>
      </c>
      <c r="L12" s="108">
        <f>I12*100*(I6-I5)</f>
        <v>0</v>
      </c>
      <c r="M12" s="108">
        <f t="shared" ref="M12:AC12" si="4">$I$12*100*($I$6-$I$5*K10)</f>
        <v>-6.59</v>
      </c>
      <c r="N12" s="108">
        <f t="shared" si="4"/>
        <v>-13.18</v>
      </c>
      <c r="O12" s="108">
        <f t="shared" si="4"/>
        <v>-19.77</v>
      </c>
      <c r="P12" s="108">
        <f t="shared" si="4"/>
        <v>-26.360000000000003</v>
      </c>
      <c r="Q12" s="108">
        <f t="shared" si="4"/>
        <v>-32.950000000000003</v>
      </c>
      <c r="R12" s="108">
        <f t="shared" si="4"/>
        <v>-39.539999999999992</v>
      </c>
      <c r="S12" s="108">
        <f t="shared" si="4"/>
        <v>-46.129999999999995</v>
      </c>
      <c r="T12" s="108">
        <f t="shared" si="4"/>
        <v>-52.72</v>
      </c>
      <c r="U12" s="108">
        <f t="shared" si="4"/>
        <v>-59.31</v>
      </c>
      <c r="V12" s="108">
        <f t="shared" si="4"/>
        <v>-65.899999999999991</v>
      </c>
      <c r="W12" s="108">
        <f t="shared" si="4"/>
        <v>-72.489999999999995</v>
      </c>
      <c r="X12" s="108">
        <f t="shared" si="4"/>
        <v>-79.08</v>
      </c>
      <c r="Y12" s="108">
        <f t="shared" si="4"/>
        <v>-85.669999999999987</v>
      </c>
      <c r="Z12" s="108">
        <f t="shared" si="4"/>
        <v>-92.259999999999991</v>
      </c>
      <c r="AA12" s="108">
        <f t="shared" si="4"/>
        <v>-98.85</v>
      </c>
      <c r="AB12" s="108">
        <f t="shared" si="4"/>
        <v>-105.44</v>
      </c>
      <c r="AC12" s="108">
        <f t="shared" si="4"/>
        <v>-112.03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19.770000000000003</v>
      </c>
      <c r="E13" s="120">
        <f>IF(B13=0,0,$E$2+$E$3+$E$4+$E$5+$E$6+($E$7*($E$10-6)))</f>
        <v>19.770000000000003</v>
      </c>
      <c r="H13" s="30">
        <v>3</v>
      </c>
      <c r="I13" s="28">
        <f t="shared" si="3"/>
        <v>0.04</v>
      </c>
      <c r="J13" s="109"/>
      <c r="K13" s="109"/>
      <c r="L13" s="108">
        <f>I13*100*I6</f>
        <v>13.18</v>
      </c>
      <c r="M13" s="108">
        <f>I13*100*(I6-I5)</f>
        <v>0</v>
      </c>
      <c r="N13" s="108">
        <f t="shared" ref="N13:AC13" si="5">$I$13*100*($I$6-$I$5*K10)</f>
        <v>-13.18</v>
      </c>
      <c r="O13" s="108">
        <f t="shared" si="5"/>
        <v>-26.36</v>
      </c>
      <c r="P13" s="108">
        <f t="shared" si="5"/>
        <v>-39.54</v>
      </c>
      <c r="Q13" s="108">
        <f t="shared" si="5"/>
        <v>-52.720000000000006</v>
      </c>
      <c r="R13" s="108">
        <f t="shared" si="5"/>
        <v>-65.900000000000006</v>
      </c>
      <c r="S13" s="108">
        <f t="shared" si="5"/>
        <v>-79.079999999999984</v>
      </c>
      <c r="T13" s="108">
        <f t="shared" si="5"/>
        <v>-92.259999999999991</v>
      </c>
      <c r="U13" s="108">
        <f t="shared" si="5"/>
        <v>-105.44</v>
      </c>
      <c r="V13" s="108">
        <f t="shared" si="5"/>
        <v>-118.62</v>
      </c>
      <c r="W13" s="108">
        <f t="shared" si="5"/>
        <v>-131.79999999999998</v>
      </c>
      <c r="X13" s="108">
        <f t="shared" si="5"/>
        <v>-144.97999999999999</v>
      </c>
      <c r="Y13" s="108">
        <f t="shared" si="5"/>
        <v>-158.16</v>
      </c>
      <c r="Z13" s="108">
        <f t="shared" si="5"/>
        <v>-171.33999999999997</v>
      </c>
      <c r="AA13" s="108">
        <f t="shared" si="5"/>
        <v>-184.51999999999998</v>
      </c>
      <c r="AB13" s="108">
        <f t="shared" si="5"/>
        <v>-197.7</v>
      </c>
      <c r="AC13" s="108">
        <f t="shared" si="5"/>
        <v>-210.88</v>
      </c>
    </row>
    <row r="14" spans="2:29" ht="16.8" x14ac:dyDescent="0.3">
      <c r="B14" s="22" t="str">
        <f t="shared" ref="B14:B34" si="6">IF(B13=0,0,IF(VALUE(MID(B13,2,2))&gt;=$E$10,0,"L"&amp;VALUE(MID(B13,2,2))+1))</f>
        <v>L2</v>
      </c>
      <c r="C14" s="8">
        <f t="shared" ref="C14:C34" si="7">IF(B14&lt;&gt;0,C13*$E$9,0)</f>
        <v>0.02</v>
      </c>
      <c r="D14" s="7">
        <f t="shared" ref="D14:D34" si="8">+C14*E14*100</f>
        <v>32.950000000000003</v>
      </c>
      <c r="E14" s="120">
        <f>IF(B14=0,0,$E$3+$E$4+$E$5+$E$6+($E$7*($E$10-6)))</f>
        <v>16.475000000000001</v>
      </c>
      <c r="H14" s="30">
        <v>4</v>
      </c>
      <c r="I14" s="28">
        <f t="shared" si="3"/>
        <v>0.08</v>
      </c>
      <c r="J14" s="109"/>
      <c r="K14" s="109"/>
      <c r="L14" s="109"/>
      <c r="M14" s="108">
        <f>I14*100*I6</f>
        <v>26.36</v>
      </c>
      <c r="N14" s="108">
        <f>I14*100*(I6-I5)</f>
        <v>0</v>
      </c>
      <c r="O14" s="108">
        <f t="shared" ref="O14:AC14" si="9">$I$14*100*($I$6-$I$5*K10)</f>
        <v>-26.36</v>
      </c>
      <c r="P14" s="108">
        <f t="shared" si="9"/>
        <v>-52.72</v>
      </c>
      <c r="Q14" s="108">
        <f t="shared" si="9"/>
        <v>-79.08</v>
      </c>
      <c r="R14" s="108">
        <f t="shared" si="9"/>
        <v>-105.44000000000001</v>
      </c>
      <c r="S14" s="108">
        <f t="shared" si="9"/>
        <v>-131.80000000000001</v>
      </c>
      <c r="T14" s="108">
        <f t="shared" si="9"/>
        <v>-158.15999999999997</v>
      </c>
      <c r="U14" s="108">
        <f t="shared" si="9"/>
        <v>-184.51999999999998</v>
      </c>
      <c r="V14" s="108">
        <f t="shared" si="9"/>
        <v>-210.88</v>
      </c>
      <c r="W14" s="108">
        <f t="shared" si="9"/>
        <v>-237.24</v>
      </c>
      <c r="X14" s="108">
        <f t="shared" si="9"/>
        <v>-263.59999999999997</v>
      </c>
      <c r="Y14" s="108">
        <f t="shared" si="9"/>
        <v>-289.95999999999998</v>
      </c>
      <c r="Z14" s="108">
        <f t="shared" si="9"/>
        <v>-316.32</v>
      </c>
      <c r="AA14" s="108">
        <f t="shared" si="9"/>
        <v>-342.67999999999995</v>
      </c>
      <c r="AB14" s="108">
        <f t="shared" si="9"/>
        <v>-369.03999999999996</v>
      </c>
      <c r="AC14" s="108">
        <f t="shared" si="9"/>
        <v>-395.4</v>
      </c>
    </row>
    <row r="15" spans="2:29" ht="16.8" x14ac:dyDescent="0.3">
      <c r="B15" s="22" t="str">
        <f t="shared" si="6"/>
        <v>L3</v>
      </c>
      <c r="C15" s="8">
        <f t="shared" si="7"/>
        <v>0.04</v>
      </c>
      <c r="D15" s="7">
        <f t="shared" si="8"/>
        <v>52.72</v>
      </c>
      <c r="E15" s="120">
        <f>IF(B15=0,0,$E$4+$E$5+$E$6+($E$7*($E$10-6)))</f>
        <v>13.18</v>
      </c>
      <c r="H15" s="30">
        <v>5</v>
      </c>
      <c r="I15" s="28">
        <f t="shared" si="3"/>
        <v>0.16</v>
      </c>
      <c r="J15" s="109"/>
      <c r="K15" s="109"/>
      <c r="L15" s="109"/>
      <c r="M15" s="109"/>
      <c r="N15" s="108">
        <f>I15*I6*100</f>
        <v>52.72</v>
      </c>
      <c r="O15" s="108">
        <f>I15*100*(I6-I5)</f>
        <v>0</v>
      </c>
      <c r="P15" s="108">
        <f t="shared" ref="P15:AC15" si="10">$I$15*100*($I$6-$I$5*K10)</f>
        <v>-52.72</v>
      </c>
      <c r="Q15" s="108">
        <f t="shared" si="10"/>
        <v>-105.44</v>
      </c>
      <c r="R15" s="108">
        <f t="shared" si="10"/>
        <v>-158.16</v>
      </c>
      <c r="S15" s="108">
        <f t="shared" si="10"/>
        <v>-210.88000000000002</v>
      </c>
      <c r="T15" s="108">
        <f t="shared" si="10"/>
        <v>-263.60000000000002</v>
      </c>
      <c r="U15" s="108">
        <f t="shared" si="10"/>
        <v>-316.31999999999994</v>
      </c>
      <c r="V15" s="108">
        <f t="shared" si="10"/>
        <v>-369.03999999999996</v>
      </c>
      <c r="W15" s="108">
        <f t="shared" si="10"/>
        <v>-421.76</v>
      </c>
      <c r="X15" s="108">
        <f t="shared" si="10"/>
        <v>-474.48</v>
      </c>
      <c r="Y15" s="108">
        <f t="shared" si="10"/>
        <v>-527.19999999999993</v>
      </c>
      <c r="Z15" s="108">
        <f t="shared" si="10"/>
        <v>-579.91999999999996</v>
      </c>
      <c r="AA15" s="108">
        <f t="shared" si="10"/>
        <v>-632.64</v>
      </c>
      <c r="AB15" s="108">
        <f t="shared" si="10"/>
        <v>-685.3599999999999</v>
      </c>
      <c r="AC15" s="108">
        <f t="shared" si="10"/>
        <v>-738.07999999999993</v>
      </c>
    </row>
    <row r="16" spans="2:29" ht="16.8" x14ac:dyDescent="0.3">
      <c r="B16" s="22" t="str">
        <f t="shared" si="6"/>
        <v>L4</v>
      </c>
      <c r="C16" s="8">
        <f t="shared" si="7"/>
        <v>0.08</v>
      </c>
      <c r="D16" s="7">
        <f t="shared" si="8"/>
        <v>79.08</v>
      </c>
      <c r="E16" s="120">
        <f>IF(B16=0,0,$E$5+$E$6+($E$7*($E$10-6)))</f>
        <v>9.8849999999999998</v>
      </c>
      <c r="H16" s="30">
        <v>6</v>
      </c>
      <c r="I16" s="28">
        <f t="shared" si="3"/>
        <v>0.32</v>
      </c>
      <c r="J16" s="109"/>
      <c r="K16" s="109"/>
      <c r="L16" s="109"/>
      <c r="M16" s="109"/>
      <c r="N16" s="109"/>
      <c r="O16" s="108">
        <f>I16*I6*100</f>
        <v>105.44</v>
      </c>
      <c r="P16" s="108">
        <f>I16*100*(I6-I5)</f>
        <v>0</v>
      </c>
      <c r="Q16" s="108">
        <f t="shared" ref="Q16:AC16" si="11">$I$16*100*($I$6-$I$5*K10)</f>
        <v>-105.44</v>
      </c>
      <c r="R16" s="108">
        <f t="shared" si="11"/>
        <v>-210.88</v>
      </c>
      <c r="S16" s="108">
        <f t="shared" si="11"/>
        <v>-316.32</v>
      </c>
      <c r="T16" s="108">
        <f t="shared" si="11"/>
        <v>-421.76000000000005</v>
      </c>
      <c r="U16" s="108">
        <f t="shared" si="11"/>
        <v>-527.20000000000005</v>
      </c>
      <c r="V16" s="108">
        <f t="shared" si="11"/>
        <v>-632.63999999999987</v>
      </c>
      <c r="W16" s="108">
        <f t="shared" si="11"/>
        <v>-738.07999999999993</v>
      </c>
      <c r="X16" s="108">
        <f t="shared" si="11"/>
        <v>-843.52</v>
      </c>
      <c r="Y16" s="108">
        <f t="shared" si="11"/>
        <v>-948.96</v>
      </c>
      <c r="Z16" s="108">
        <f t="shared" si="11"/>
        <v>-1054.3999999999999</v>
      </c>
      <c r="AA16" s="108">
        <f t="shared" si="11"/>
        <v>-1159.8399999999999</v>
      </c>
      <c r="AB16" s="108">
        <f t="shared" si="11"/>
        <v>-1265.28</v>
      </c>
      <c r="AC16" s="108">
        <f t="shared" si="11"/>
        <v>-1370.7199999999998</v>
      </c>
    </row>
    <row r="17" spans="2:29" ht="16.8" x14ac:dyDescent="0.3">
      <c r="B17" s="22" t="str">
        <f t="shared" si="6"/>
        <v>L5</v>
      </c>
      <c r="C17" s="8">
        <f t="shared" si="7"/>
        <v>0.16</v>
      </c>
      <c r="D17" s="7">
        <f t="shared" si="8"/>
        <v>105.44</v>
      </c>
      <c r="E17" s="120">
        <f>IF(B17=0,0,$E$6+($E$7*($E$10-6)))</f>
        <v>6.59</v>
      </c>
      <c r="H17" s="30">
        <v>7</v>
      </c>
      <c r="I17" s="28">
        <f t="shared" si="3"/>
        <v>0.64</v>
      </c>
      <c r="J17" s="109"/>
      <c r="K17" s="109"/>
      <c r="L17" s="109"/>
      <c r="M17" s="109"/>
      <c r="N17" s="109"/>
      <c r="O17" s="109"/>
      <c r="P17" s="108">
        <f>I6*I17*100</f>
        <v>210.88</v>
      </c>
      <c r="Q17" s="108">
        <f>I17*100*(I6-I5)</f>
        <v>0</v>
      </c>
      <c r="R17" s="108">
        <f t="shared" ref="R17:AC17" si="12">$I$17*100*($I$6-$I$5*K10)</f>
        <v>-210.88</v>
      </c>
      <c r="S17" s="108">
        <f t="shared" si="12"/>
        <v>-421.76</v>
      </c>
      <c r="T17" s="108">
        <f t="shared" si="12"/>
        <v>-632.64</v>
      </c>
      <c r="U17" s="108">
        <f t="shared" si="12"/>
        <v>-843.5200000000001</v>
      </c>
      <c r="V17" s="108">
        <f t="shared" si="12"/>
        <v>-1054.4000000000001</v>
      </c>
      <c r="W17" s="108">
        <f t="shared" si="12"/>
        <v>-1265.2799999999997</v>
      </c>
      <c r="X17" s="108">
        <f t="shared" si="12"/>
        <v>-1476.1599999999999</v>
      </c>
      <c r="Y17" s="108">
        <f t="shared" si="12"/>
        <v>-1687.04</v>
      </c>
      <c r="Z17" s="108">
        <f t="shared" si="12"/>
        <v>-1897.92</v>
      </c>
      <c r="AA17" s="108">
        <f t="shared" si="12"/>
        <v>-2108.7999999999997</v>
      </c>
      <c r="AB17" s="108">
        <f t="shared" si="12"/>
        <v>-2319.6799999999998</v>
      </c>
      <c r="AC17" s="108">
        <f t="shared" si="12"/>
        <v>-2530.56</v>
      </c>
    </row>
    <row r="18" spans="2:29" ht="16.8" x14ac:dyDescent="0.3">
      <c r="B18" s="22" t="str">
        <f t="shared" si="6"/>
        <v>L6</v>
      </c>
      <c r="C18" s="8">
        <f t="shared" si="7"/>
        <v>0.32</v>
      </c>
      <c r="D18" s="7">
        <f t="shared" si="8"/>
        <v>105.44</v>
      </c>
      <c r="E18" s="120">
        <f>IF(B18=0,0,($E$7*($E$10-6)))</f>
        <v>3.2949999999999999</v>
      </c>
      <c r="H18" s="30">
        <v>8</v>
      </c>
      <c r="I18" s="28">
        <f t="shared" si="3"/>
        <v>1.28</v>
      </c>
      <c r="J18" s="109"/>
      <c r="K18" s="109"/>
      <c r="L18" s="109"/>
      <c r="M18" s="109"/>
      <c r="N18" s="109"/>
      <c r="O18" s="109"/>
      <c r="P18" s="109"/>
      <c r="Q18" s="108">
        <f>I6*I18*100</f>
        <v>421.76</v>
      </c>
      <c r="R18" s="108">
        <f>I18*100*(I6-I5)</f>
        <v>0</v>
      </c>
      <c r="S18" s="108">
        <f t="shared" ref="S18:AC18" si="13">$I$18*100*($I$6-$I$5*K10)</f>
        <v>-421.76</v>
      </c>
      <c r="T18" s="108">
        <f t="shared" si="13"/>
        <v>-843.52</v>
      </c>
      <c r="U18" s="108">
        <f t="shared" si="13"/>
        <v>-1265.28</v>
      </c>
      <c r="V18" s="108">
        <f t="shared" si="13"/>
        <v>-1687.0400000000002</v>
      </c>
      <c r="W18" s="108">
        <f t="shared" si="13"/>
        <v>-2108.8000000000002</v>
      </c>
      <c r="X18" s="108">
        <f t="shared" si="13"/>
        <v>-2530.5599999999995</v>
      </c>
      <c r="Y18" s="108">
        <f t="shared" si="13"/>
        <v>-2952.3199999999997</v>
      </c>
      <c r="Z18" s="108">
        <f t="shared" si="13"/>
        <v>-3374.08</v>
      </c>
      <c r="AA18" s="108">
        <f t="shared" si="13"/>
        <v>-3795.84</v>
      </c>
      <c r="AB18" s="108">
        <f t="shared" si="13"/>
        <v>-4217.5999999999995</v>
      </c>
      <c r="AC18" s="108">
        <f t="shared" si="13"/>
        <v>-4639.3599999999997</v>
      </c>
    </row>
    <row r="19" spans="2:29" ht="16.8" x14ac:dyDescent="0.3">
      <c r="B19" s="22" t="str">
        <f t="shared" si="6"/>
        <v>L7</v>
      </c>
      <c r="C19" s="8">
        <f t="shared" si="7"/>
        <v>0.64</v>
      </c>
      <c r="D19" s="7">
        <f t="shared" si="8"/>
        <v>0</v>
      </c>
      <c r="E19" s="120">
        <f>IF(B19=0,0,($E$7*($E$10-7)))</f>
        <v>0</v>
      </c>
      <c r="H19" s="30">
        <v>9</v>
      </c>
      <c r="I19" s="28">
        <f t="shared" si="3"/>
        <v>2.56</v>
      </c>
      <c r="J19" s="109"/>
      <c r="K19" s="109"/>
      <c r="L19" s="109"/>
      <c r="M19" s="109"/>
      <c r="N19" s="109"/>
      <c r="O19" s="109"/>
      <c r="P19" s="109"/>
      <c r="Q19" s="109"/>
      <c r="R19" s="108">
        <f>I6*I19*100</f>
        <v>843.52</v>
      </c>
      <c r="S19" s="108">
        <f>I19*100*(I6-I5)</f>
        <v>0</v>
      </c>
      <c r="T19" s="108">
        <f t="shared" ref="T19:AC19" si="14">$I$19*100*($I$6-$I$5*K10)</f>
        <v>-843.52</v>
      </c>
      <c r="U19" s="108">
        <f t="shared" si="14"/>
        <v>-1687.04</v>
      </c>
      <c r="V19" s="108">
        <f t="shared" si="14"/>
        <v>-2530.56</v>
      </c>
      <c r="W19" s="108">
        <f t="shared" si="14"/>
        <v>-3374.0800000000004</v>
      </c>
      <c r="X19" s="108">
        <f t="shared" si="14"/>
        <v>-4217.6000000000004</v>
      </c>
      <c r="Y19" s="108">
        <f t="shared" si="14"/>
        <v>-5061.119999999999</v>
      </c>
      <c r="Z19" s="108">
        <f t="shared" si="14"/>
        <v>-5904.6399999999994</v>
      </c>
      <c r="AA19" s="108">
        <f t="shared" si="14"/>
        <v>-6748.16</v>
      </c>
      <c r="AB19" s="108">
        <f t="shared" si="14"/>
        <v>-7591.68</v>
      </c>
      <c r="AC19" s="108">
        <f t="shared" si="14"/>
        <v>-8435.1999999999989</v>
      </c>
    </row>
    <row r="20" spans="2:29" ht="16.8" x14ac:dyDescent="0.3">
      <c r="B20" s="22">
        <f t="shared" si="6"/>
        <v>0</v>
      </c>
      <c r="C20" s="8">
        <f t="shared" si="7"/>
        <v>0</v>
      </c>
      <c r="D20" s="7">
        <f t="shared" si="8"/>
        <v>0</v>
      </c>
      <c r="E20" s="120">
        <f>IF(B20=0,0,($E$7*($E$10-8)))</f>
        <v>0</v>
      </c>
      <c r="H20" s="30">
        <v>10</v>
      </c>
      <c r="I20" s="28">
        <f t="shared" si="3"/>
        <v>5.12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8">
        <f>I6*I20*100</f>
        <v>1687.04</v>
      </c>
      <c r="T20" s="108">
        <f>I20*100*(I6-I5)</f>
        <v>0</v>
      </c>
      <c r="U20" s="108">
        <f>$I$20*100*($I$6-$I$5*K10)</f>
        <v>-1687.04</v>
      </c>
      <c r="V20" s="108">
        <f>$I$20*100*($I$6-$I$5*L10)</f>
        <v>-3374.08</v>
      </c>
      <c r="W20" s="108">
        <f>$I$20*100*($I$6-$I$5*M10)</f>
        <v>-5061.12</v>
      </c>
      <c r="X20" s="108">
        <f>$I$20*100*($I$6-$I$5*N10)</f>
        <v>-6748.1600000000008</v>
      </c>
      <c r="Y20" s="108">
        <f>$I$20*100*($I$6-$I$5*O10)</f>
        <v>-8435.2000000000007</v>
      </c>
      <c r="Z20" s="108">
        <f t="shared" ref="Z20:AC20" si="15">$I$20*100*($I$6-$I$5*P10)</f>
        <v>-10122.239999999998</v>
      </c>
      <c r="AA20" s="108">
        <f t="shared" si="15"/>
        <v>-11809.279999999999</v>
      </c>
      <c r="AB20" s="108">
        <f t="shared" si="15"/>
        <v>-13496.32</v>
      </c>
      <c r="AC20" s="108">
        <f t="shared" si="15"/>
        <v>-15183.36</v>
      </c>
    </row>
    <row r="21" spans="2:29" ht="16.8" x14ac:dyDescent="0.3">
      <c r="B21" s="22">
        <f t="shared" si="6"/>
        <v>0</v>
      </c>
      <c r="C21" s="8">
        <f t="shared" si="7"/>
        <v>0</v>
      </c>
      <c r="D21" s="7">
        <f t="shared" si="8"/>
        <v>0</v>
      </c>
      <c r="E21" s="120">
        <f>IF(B21=0,0,($E$7*($E$10-9)))</f>
        <v>0</v>
      </c>
      <c r="H21" s="30">
        <v>11</v>
      </c>
      <c r="I21" s="28">
        <f t="shared" si="3"/>
        <v>10.24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>I6*I21*100</f>
        <v>3374.08</v>
      </c>
      <c r="U21" s="110">
        <f>I21*100*(I6-I5)</f>
        <v>0</v>
      </c>
      <c r="V21" s="110">
        <f>$I$21*100*($I$6-$I$5*K10)</f>
        <v>-3374.08</v>
      </c>
      <c r="W21" s="110">
        <f>$I$21*100*($I$6-$I$5*L10)</f>
        <v>-6748.16</v>
      </c>
      <c r="X21" s="110">
        <f>$I$21*100*($I$6-$I$5*M10)</f>
        <v>-10122.24</v>
      </c>
      <c r="Y21" s="110">
        <f>$I$21*100*($I$6-$I$5*N10)</f>
        <v>-13496.320000000002</v>
      </c>
      <c r="Z21" s="110">
        <f t="shared" ref="Z21:AC21" si="16">$I$21*100*($I$6-$I$5*O10)</f>
        <v>-16870.400000000001</v>
      </c>
      <c r="AA21" s="110">
        <f t="shared" si="16"/>
        <v>-20244.479999999996</v>
      </c>
      <c r="AB21" s="110">
        <f t="shared" si="16"/>
        <v>-23618.559999999998</v>
      </c>
      <c r="AC21" s="110">
        <f t="shared" si="16"/>
        <v>-26992.639999999999</v>
      </c>
    </row>
    <row r="22" spans="2:29" ht="16.8" x14ac:dyDescent="0.3">
      <c r="B22" s="22">
        <f t="shared" si="6"/>
        <v>0</v>
      </c>
      <c r="C22" s="8">
        <f t="shared" si="7"/>
        <v>0</v>
      </c>
      <c r="D22" s="7">
        <f t="shared" si="8"/>
        <v>0</v>
      </c>
      <c r="E22" s="120">
        <f>IF(B22=0,0,($E$7*($E$10-10)))</f>
        <v>0</v>
      </c>
      <c r="H22" s="30">
        <v>12</v>
      </c>
      <c r="I22" s="28">
        <f t="shared" si="3"/>
        <v>20.48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/>
      <c r="U22" s="110">
        <f>I6*I22*100</f>
        <v>6748.16</v>
      </c>
      <c r="V22" s="110">
        <f>I22*100*(I6-I5)</f>
        <v>0</v>
      </c>
      <c r="W22" s="110">
        <f>$I$22*100*($I$6-$I$5*K10)</f>
        <v>-6748.16</v>
      </c>
      <c r="X22" s="110">
        <f>$I$22*100*($I$6-$I$5*L10)</f>
        <v>-13496.32</v>
      </c>
      <c r="Y22" s="110">
        <f>$I$22*100*($I$6-$I$5*M10)</f>
        <v>-20244.48</v>
      </c>
      <c r="Z22" s="110">
        <f t="shared" ref="Z22:AC22" si="17">$I$22*100*($I$6-$I$5*N10)</f>
        <v>-26992.640000000003</v>
      </c>
      <c r="AA22" s="110">
        <f t="shared" si="17"/>
        <v>-33740.800000000003</v>
      </c>
      <c r="AB22" s="110">
        <f t="shared" si="17"/>
        <v>-40488.959999999992</v>
      </c>
      <c r="AC22" s="110">
        <f t="shared" si="17"/>
        <v>-47237.119999999995</v>
      </c>
    </row>
    <row r="23" spans="2:29" ht="16.8" x14ac:dyDescent="0.3">
      <c r="B23" s="22">
        <f t="shared" si="6"/>
        <v>0</v>
      </c>
      <c r="C23" s="8">
        <f t="shared" si="7"/>
        <v>0</v>
      </c>
      <c r="D23" s="7">
        <f t="shared" si="8"/>
        <v>0</v>
      </c>
      <c r="E23" s="120">
        <f>IF(B23=0,0,($E$7*($E$10-11)))</f>
        <v>0</v>
      </c>
      <c r="H23" s="30">
        <v>13</v>
      </c>
      <c r="I23" s="28">
        <f t="shared" si="3"/>
        <v>40.96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/>
      <c r="U23" s="110"/>
      <c r="V23" s="110">
        <f>I6*I23*100</f>
        <v>13496.32</v>
      </c>
      <c r="W23" s="110">
        <f>I23*100*(I6-I5)</f>
        <v>0</v>
      </c>
      <c r="X23" s="110">
        <f>$I$23*100*($I$6-$I$5*K10)</f>
        <v>-13496.32</v>
      </c>
      <c r="Y23" s="110">
        <f>$I$23*100*($I$6-$I$5*L10)</f>
        <v>-26992.639999999999</v>
      </c>
      <c r="Z23" s="110">
        <f t="shared" ref="Z23:AC23" si="18">$I$23*100*($I$6-$I$5*M10)</f>
        <v>-40488.959999999999</v>
      </c>
      <c r="AA23" s="110">
        <f t="shared" si="18"/>
        <v>-53985.280000000006</v>
      </c>
      <c r="AB23" s="110">
        <f t="shared" si="18"/>
        <v>-67481.600000000006</v>
      </c>
      <c r="AC23" s="110">
        <f t="shared" si="18"/>
        <v>-80977.919999999984</v>
      </c>
    </row>
    <row r="24" spans="2:29" ht="16.8" x14ac:dyDescent="0.3">
      <c r="B24" s="22">
        <f t="shared" si="6"/>
        <v>0</v>
      </c>
      <c r="C24" s="8">
        <f t="shared" si="7"/>
        <v>0</v>
      </c>
      <c r="D24" s="7">
        <f t="shared" si="8"/>
        <v>0</v>
      </c>
      <c r="E24" s="120">
        <f>IF(B24=0,0,($E$7*($E$10-12)))</f>
        <v>0</v>
      </c>
      <c r="H24" s="30">
        <v>14</v>
      </c>
      <c r="I24" s="28">
        <f t="shared" si="3"/>
        <v>81.92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/>
      <c r="U24" s="110"/>
      <c r="V24" s="110"/>
      <c r="W24" s="110">
        <f>I6*I24*100</f>
        <v>26992.639999999999</v>
      </c>
      <c r="X24" s="110">
        <f>I24*100*(I6-I5)</f>
        <v>0</v>
      </c>
      <c r="Y24" s="110">
        <f>$I$24*100*($I$6-$I$5*K10)</f>
        <v>-26992.639999999999</v>
      </c>
      <c r="Z24" s="110">
        <f t="shared" ref="Z24:AC24" si="19">$I$24*100*($I$6-$I$5*L10)</f>
        <v>-53985.279999999999</v>
      </c>
      <c r="AA24" s="110">
        <f t="shared" si="19"/>
        <v>-80977.919999999998</v>
      </c>
      <c r="AB24" s="110">
        <f t="shared" si="19"/>
        <v>-107970.56000000001</v>
      </c>
      <c r="AC24" s="110">
        <f t="shared" si="19"/>
        <v>-134963.20000000001</v>
      </c>
    </row>
    <row r="25" spans="2:29" ht="16.8" x14ac:dyDescent="0.3">
      <c r="B25" s="22">
        <f t="shared" si="6"/>
        <v>0</v>
      </c>
      <c r="C25" s="8">
        <f t="shared" si="7"/>
        <v>0</v>
      </c>
      <c r="D25" s="7">
        <f t="shared" si="8"/>
        <v>0</v>
      </c>
      <c r="E25" s="120">
        <f>IF(B25=0,0,($E$7*($E$10-13)))</f>
        <v>0</v>
      </c>
      <c r="H25" s="30">
        <v>15</v>
      </c>
      <c r="I25" s="28">
        <f t="shared" si="3"/>
        <v>163.84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/>
      <c r="U25" s="110"/>
      <c r="V25" s="110"/>
      <c r="W25" s="110"/>
      <c r="X25" s="110">
        <f>I6*I25*100</f>
        <v>53985.279999999999</v>
      </c>
      <c r="Y25" s="110">
        <f>I25*100*(I6-I5)</f>
        <v>0</v>
      </c>
      <c r="Z25" s="110">
        <f>$I$25*100*($I$6-$I$5*K10)</f>
        <v>-53985.279999999999</v>
      </c>
      <c r="AA25" s="110">
        <f>$I$25*100*($I$6-$I$5*L10)</f>
        <v>-107970.56</v>
      </c>
      <c r="AB25" s="110">
        <f>$I$25*100*($I$6-$I$5*M10)</f>
        <v>-161955.84</v>
      </c>
      <c r="AC25" s="110">
        <f>$I$25*100*($I$6-$I$5*N10)</f>
        <v>-215941.12000000002</v>
      </c>
    </row>
    <row r="26" spans="2:29" ht="16.8" x14ac:dyDescent="0.3">
      <c r="B26" s="22">
        <f t="shared" si="6"/>
        <v>0</v>
      </c>
      <c r="C26" s="8">
        <f t="shared" si="7"/>
        <v>0</v>
      </c>
      <c r="D26" s="7">
        <f t="shared" si="8"/>
        <v>0</v>
      </c>
      <c r="E26" s="120">
        <f>IF(B26=0,0,($E$7*($E$10-14)))</f>
        <v>0</v>
      </c>
      <c r="H26" s="30">
        <v>16</v>
      </c>
      <c r="I26" s="28">
        <f t="shared" si="3"/>
        <v>327.68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  <c r="U26" s="110"/>
      <c r="V26" s="110"/>
      <c r="W26" s="110"/>
      <c r="X26" s="110"/>
      <c r="Y26" s="110">
        <f>I26*I6*100</f>
        <v>107970.56</v>
      </c>
      <c r="Z26" s="110">
        <f>$I$26*100*($I$6-$I$5)</f>
        <v>0</v>
      </c>
      <c r="AA26" s="110">
        <f>$I$26*100*($I$6-$I$5*K10)</f>
        <v>-107970.56</v>
      </c>
      <c r="AB26" s="110">
        <f>$I$26*100*($I$6-$I$5*L10)</f>
        <v>-215941.12</v>
      </c>
      <c r="AC26" s="110">
        <f>$I$26*100*($I$6-$I$5*M10)</f>
        <v>-323911.67999999999</v>
      </c>
    </row>
    <row r="27" spans="2:29" ht="16.8" x14ac:dyDescent="0.3">
      <c r="B27" s="22">
        <f t="shared" si="6"/>
        <v>0</v>
      </c>
      <c r="C27" s="8">
        <f t="shared" si="7"/>
        <v>0</v>
      </c>
      <c r="D27" s="7">
        <f t="shared" si="8"/>
        <v>0</v>
      </c>
      <c r="E27" s="120">
        <f>IF(B27=0,0,($E$7*($E$10-15)))</f>
        <v>0</v>
      </c>
      <c r="H27" s="30">
        <v>17</v>
      </c>
      <c r="I27" s="28">
        <f t="shared" si="3"/>
        <v>655.36</v>
      </c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0">
        <f>$I$27*$I$6*100</f>
        <v>215941.12</v>
      </c>
      <c r="AA27" s="110">
        <f>$I$27*100*($I$6-$I$5*J$10)</f>
        <v>0</v>
      </c>
      <c r="AB27" s="110">
        <f t="shared" ref="AB27:AC27" si="20">$I$27*100*($I$6-$I$5*K$10)</f>
        <v>-215941.12</v>
      </c>
      <c r="AC27" s="110">
        <f t="shared" si="20"/>
        <v>-431882.23999999999</v>
      </c>
    </row>
    <row r="28" spans="2:29" ht="16.8" x14ac:dyDescent="0.3">
      <c r="B28" s="22">
        <f t="shared" si="6"/>
        <v>0</v>
      </c>
      <c r="C28" s="8">
        <f t="shared" si="7"/>
        <v>0</v>
      </c>
      <c r="D28" s="7">
        <f t="shared" si="8"/>
        <v>0</v>
      </c>
      <c r="E28" s="120">
        <f>IF(B28=0,0,($E$7*($E$10-16)))</f>
        <v>0</v>
      </c>
      <c r="H28" s="30">
        <v>18</v>
      </c>
      <c r="I28" s="28">
        <f t="shared" si="3"/>
        <v>1310.72</v>
      </c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0">
        <f>$I$28*$I$6*100</f>
        <v>431882.23999999999</v>
      </c>
      <c r="AB28" s="110">
        <f>$I$28*100*($I$6-$I$5*J$10)</f>
        <v>0</v>
      </c>
      <c r="AC28" s="110">
        <f>$I$28*100*($I$6-$I$5*K$10)</f>
        <v>-431882.23999999999</v>
      </c>
    </row>
    <row r="29" spans="2:29" ht="16.8" x14ac:dyDescent="0.3">
      <c r="B29" s="22">
        <f t="shared" si="6"/>
        <v>0</v>
      </c>
      <c r="C29" s="8">
        <f t="shared" si="7"/>
        <v>0</v>
      </c>
      <c r="D29" s="7">
        <f t="shared" si="8"/>
        <v>0</v>
      </c>
      <c r="E29" s="120">
        <f>IF(B29=0,0,($E$7*($E$10-17)))</f>
        <v>0</v>
      </c>
      <c r="H29" s="30">
        <v>19</v>
      </c>
      <c r="I29" s="28">
        <f t="shared" si="3"/>
        <v>2621.44</v>
      </c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0">
        <f>$I$29*$I$6*100</f>
        <v>863764.47999999998</v>
      </c>
      <c r="AC29" s="110">
        <f>$I$29*100*($I$6-$I$5*J$10)</f>
        <v>0</v>
      </c>
    </row>
    <row r="30" spans="2:29" ht="16.8" x14ac:dyDescent="0.3">
      <c r="B30" s="22">
        <f t="shared" si="6"/>
        <v>0</v>
      </c>
      <c r="C30" s="8">
        <f t="shared" si="7"/>
        <v>0</v>
      </c>
      <c r="D30" s="7">
        <f t="shared" si="8"/>
        <v>0</v>
      </c>
      <c r="E30" s="120">
        <f>IF(B30=0,0,($E$7*($E$10-18)))</f>
        <v>0</v>
      </c>
      <c r="H30" s="30">
        <v>20</v>
      </c>
      <c r="I30" s="28">
        <f t="shared" si="3"/>
        <v>5242.88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0">
        <f>$I$30*$I$6*100</f>
        <v>1727528.96</v>
      </c>
    </row>
    <row r="31" spans="2:29" ht="16.8" x14ac:dyDescent="0.3">
      <c r="B31" s="22">
        <f>IF(B30=0,0,IF(VALUE(MID(B30,2,2))&gt;=$E$10,0,"L"&amp;VALUE(MID(B30,2,2))+1))</f>
        <v>0</v>
      </c>
      <c r="C31" s="8">
        <f>IF(B31&lt;&gt;0,C30*$E$9,0)</f>
        <v>0</v>
      </c>
      <c r="D31" s="7">
        <f t="shared" si="8"/>
        <v>0</v>
      </c>
      <c r="E31" s="120">
        <f>IF(B31=0,0,($E$7*($E$10-19)))</f>
        <v>0</v>
      </c>
      <c r="H31" s="32" t="s">
        <v>46</v>
      </c>
      <c r="I31" s="36">
        <f>SUM(I11:I26)</f>
        <v>655.34999999999991</v>
      </c>
      <c r="J31" s="112">
        <f>SUMIF(J11:J30, "&lt;0")</f>
        <v>0</v>
      </c>
      <c r="K31" s="112">
        <f t="shared" ref="K31:AC31" si="21">SUMIF(K11:K30, "&lt;0")</f>
        <v>0</v>
      </c>
      <c r="L31" s="112">
        <f t="shared" si="21"/>
        <v>-3.2949999999999999</v>
      </c>
      <c r="M31" s="112">
        <f t="shared" si="21"/>
        <v>-13.18</v>
      </c>
      <c r="N31" s="112">
        <f t="shared" si="21"/>
        <v>-36.244999999999997</v>
      </c>
      <c r="O31" s="112">
        <f t="shared" si="21"/>
        <v>-85.67</v>
      </c>
      <c r="P31" s="112">
        <f t="shared" si="21"/>
        <v>-187.815</v>
      </c>
      <c r="Q31" s="112">
        <f t="shared" si="21"/>
        <v>-395.4</v>
      </c>
      <c r="R31" s="112">
        <f t="shared" si="21"/>
        <v>-813.86500000000001</v>
      </c>
      <c r="S31" s="112">
        <f t="shared" si="21"/>
        <v>-1654.09</v>
      </c>
      <c r="T31" s="112">
        <f t="shared" si="21"/>
        <v>-3337.835</v>
      </c>
      <c r="U31" s="112">
        <f t="shared" si="21"/>
        <v>-6708.62</v>
      </c>
      <c r="V31" s="112">
        <f t="shared" si="21"/>
        <v>-13453.485000000001</v>
      </c>
      <c r="W31" s="112">
        <f t="shared" si="21"/>
        <v>-26946.51</v>
      </c>
      <c r="X31" s="112">
        <f t="shared" si="21"/>
        <v>-53935.854999999996</v>
      </c>
      <c r="Y31" s="112">
        <f t="shared" si="21"/>
        <v>-107917.84</v>
      </c>
      <c r="Z31" s="112">
        <f t="shared" si="21"/>
        <v>-215885.10500000001</v>
      </c>
      <c r="AA31" s="112">
        <f t="shared" si="21"/>
        <v>-431822.93</v>
      </c>
      <c r="AB31" s="112">
        <f t="shared" si="21"/>
        <v>-863701.875</v>
      </c>
      <c r="AC31" s="112">
        <f t="shared" si="21"/>
        <v>-1727463.06</v>
      </c>
    </row>
    <row r="32" spans="2:29" ht="16.8" x14ac:dyDescent="0.3">
      <c r="B32" s="22">
        <f t="shared" si="6"/>
        <v>0</v>
      </c>
      <c r="C32" s="8">
        <f t="shared" si="7"/>
        <v>0</v>
      </c>
      <c r="D32" s="7">
        <f t="shared" si="8"/>
        <v>0</v>
      </c>
      <c r="E32" s="120">
        <f t="shared" ref="E32:E34" si="22">IF(B32=0,0,($E$7*($E$10-20)))</f>
        <v>0</v>
      </c>
      <c r="I32" s="3" t="s">
        <v>85</v>
      </c>
      <c r="J32" s="119">
        <f t="shared" ref="J32:AC32" si="23">SUM(J11:J30)</f>
        <v>3.2949999999999999</v>
      </c>
      <c r="K32" s="119">
        <f t="shared" si="23"/>
        <v>6.59</v>
      </c>
      <c r="L32" s="119">
        <f t="shared" si="23"/>
        <v>9.8849999999999998</v>
      </c>
      <c r="M32" s="119">
        <f t="shared" si="23"/>
        <v>13.18</v>
      </c>
      <c r="N32" s="119">
        <f t="shared" si="23"/>
        <v>16.475000000000001</v>
      </c>
      <c r="O32" s="119">
        <f t="shared" si="23"/>
        <v>19.769999999999996</v>
      </c>
      <c r="P32" s="119">
        <f t="shared" si="23"/>
        <v>23.064999999999998</v>
      </c>
      <c r="Q32" s="119">
        <f t="shared" si="23"/>
        <v>26.360000000000014</v>
      </c>
      <c r="R32" s="119">
        <f t="shared" si="23"/>
        <v>29.654999999999973</v>
      </c>
      <c r="S32" s="119">
        <f t="shared" si="23"/>
        <v>32.950000000000045</v>
      </c>
      <c r="T32" s="119">
        <f t="shared" si="23"/>
        <v>36.244999999999891</v>
      </c>
      <c r="U32" s="119">
        <f t="shared" si="23"/>
        <v>39.539999999999964</v>
      </c>
      <c r="V32" s="119">
        <f t="shared" si="23"/>
        <v>42.834999999999127</v>
      </c>
      <c r="W32" s="119">
        <f t="shared" si="23"/>
        <v>46.130000000001019</v>
      </c>
      <c r="X32" s="119">
        <f t="shared" si="23"/>
        <v>49.42500000000291</v>
      </c>
      <c r="Y32" s="119">
        <f t="shared" si="23"/>
        <v>52.720000000001164</v>
      </c>
      <c r="Z32" s="119">
        <f t="shared" si="23"/>
        <v>56.014999999984866</v>
      </c>
      <c r="AA32" s="119">
        <f t="shared" si="23"/>
        <v>59.309999999997672</v>
      </c>
      <c r="AB32" s="119">
        <f t="shared" si="23"/>
        <v>62.604999999981374</v>
      </c>
      <c r="AC32" s="119">
        <f t="shared" si="23"/>
        <v>65.899999999906868</v>
      </c>
    </row>
    <row r="33" spans="2:30" ht="16.8" x14ac:dyDescent="0.3">
      <c r="B33" s="22">
        <f t="shared" si="6"/>
        <v>0</v>
      </c>
      <c r="C33" s="8">
        <f t="shared" si="7"/>
        <v>0</v>
      </c>
      <c r="D33" s="7">
        <f t="shared" si="8"/>
        <v>0</v>
      </c>
      <c r="E33" s="120">
        <f t="shared" si="22"/>
        <v>0</v>
      </c>
      <c r="H33" s="1"/>
      <c r="I33" s="3" t="s">
        <v>86</v>
      </c>
      <c r="J33" s="34">
        <f>SUM($I11:$I11)</f>
        <v>0.01</v>
      </c>
      <c r="K33" s="34">
        <f>SUM($I11:$I12)</f>
        <v>0.03</v>
      </c>
      <c r="L33" s="34">
        <f>SUM($I11:$I13)</f>
        <v>7.0000000000000007E-2</v>
      </c>
      <c r="M33" s="34">
        <f>SUM($I11:$I14)</f>
        <v>0.15000000000000002</v>
      </c>
      <c r="N33" s="34">
        <f>SUM($I11:$I15)</f>
        <v>0.31000000000000005</v>
      </c>
      <c r="O33" s="34">
        <f>SUM($I11:$I16)</f>
        <v>0.63000000000000012</v>
      </c>
      <c r="P33" s="34">
        <f>SUM($I11:$I17)</f>
        <v>1.27</v>
      </c>
      <c r="Q33" s="34">
        <f>SUM($I11:$I18)</f>
        <v>2.5499999999999998</v>
      </c>
      <c r="R33" s="34">
        <f>SUM($I11:$I19)</f>
        <v>5.1099999999999994</v>
      </c>
      <c r="S33" s="34">
        <f>SUM($I11:$I20)</f>
        <v>10.23</v>
      </c>
      <c r="T33" s="34">
        <f>SUM($I11:$I21)</f>
        <v>20.47</v>
      </c>
      <c r="U33" s="34">
        <f>SUM($I11:$I22)</f>
        <v>40.950000000000003</v>
      </c>
      <c r="V33" s="34">
        <f>SUM($I11:$I23)</f>
        <v>81.91</v>
      </c>
      <c r="W33" s="34">
        <f>SUM($I11:$I24)</f>
        <v>163.82999999999998</v>
      </c>
      <c r="X33" s="34">
        <f>SUM($I11:$I25)</f>
        <v>327.66999999999996</v>
      </c>
      <c r="Y33" s="34">
        <f>SUM($I11:$I26)</f>
        <v>655.34999999999991</v>
      </c>
      <c r="Z33" s="34">
        <f>SUM($I11:$I27)</f>
        <v>1310.71</v>
      </c>
      <c r="AA33" s="34">
        <f>SUM($I11:$I28)</f>
        <v>2621.4300000000003</v>
      </c>
      <c r="AB33" s="34">
        <f>SUM($I11:$I29)</f>
        <v>5242.8700000000008</v>
      </c>
      <c r="AC33" s="34">
        <f>SUM($I11:$I30)</f>
        <v>10485.75</v>
      </c>
    </row>
    <row r="34" spans="2:30" ht="17.399999999999999" thickBot="1" x14ac:dyDescent="0.35">
      <c r="B34" s="22">
        <f t="shared" si="6"/>
        <v>0</v>
      </c>
      <c r="C34" s="8">
        <f t="shared" si="7"/>
        <v>0</v>
      </c>
      <c r="D34" s="7">
        <f t="shared" si="8"/>
        <v>0</v>
      </c>
      <c r="E34" s="120">
        <f t="shared" si="22"/>
        <v>0</v>
      </c>
    </row>
    <row r="35" spans="2:30" ht="18" thickTop="1" thickBot="1" x14ac:dyDescent="0.3">
      <c r="B35" s="49" t="s">
        <v>11</v>
      </c>
      <c r="C35" s="23">
        <f>SUM(C13:C34)</f>
        <v>1.27</v>
      </c>
      <c r="D35" s="23">
        <f>SUM(D13:D34)</f>
        <v>395.4</v>
      </c>
      <c r="E35" s="121">
        <f>MAX(E13:E34)</f>
        <v>19.770000000000003</v>
      </c>
    </row>
    <row r="36" spans="2:30" ht="15.6" thickTop="1" x14ac:dyDescent="0.25">
      <c r="O36" s="140" t="s">
        <v>92</v>
      </c>
    </row>
    <row r="37" spans="2:30" ht="15" x14ac:dyDescent="0.25">
      <c r="F37" s="9"/>
      <c r="G37" s="9"/>
      <c r="H37" s="122" t="s">
        <v>92</v>
      </c>
      <c r="I37" s="123" t="s">
        <v>91</v>
      </c>
      <c r="J37" s="123" t="s">
        <v>32</v>
      </c>
      <c r="K37" s="123" t="s">
        <v>33</v>
      </c>
      <c r="L37" s="123" t="s">
        <v>34</v>
      </c>
      <c r="M37" s="123" t="s">
        <v>35</v>
      </c>
      <c r="N37" s="123" t="s">
        <v>36</v>
      </c>
      <c r="O37" s="141" t="s">
        <v>37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 x14ac:dyDescent="0.25">
      <c r="F38" s="9"/>
      <c r="G38" s="9"/>
      <c r="H38" s="124" t="s">
        <v>91</v>
      </c>
      <c r="I38" s="139">
        <v>2.5000000000000001E-3</v>
      </c>
      <c r="J38" s="125">
        <f>-$I38</f>
        <v>-2.5000000000000001E-3</v>
      </c>
      <c r="K38" s="125">
        <f t="shared" ref="K38:O38" si="24">-$I38</f>
        <v>-2.5000000000000001E-3</v>
      </c>
      <c r="L38" s="125">
        <f t="shared" si="24"/>
        <v>-2.5000000000000001E-3</v>
      </c>
      <c r="M38" s="125">
        <f t="shared" si="24"/>
        <v>-2.5000000000000001E-3</v>
      </c>
      <c r="N38" s="125">
        <f t="shared" si="24"/>
        <v>-2.5000000000000001E-3</v>
      </c>
      <c r="O38" s="125">
        <f t="shared" si="24"/>
        <v>-2.5000000000000001E-3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F39" s="9"/>
      <c r="G39" s="9"/>
      <c r="H39" s="126" t="s">
        <v>32</v>
      </c>
      <c r="I39" s="127"/>
      <c r="J39" s="128">
        <f>I38*'XauUsd_Amp_10$'!$I$4</f>
        <v>4.045E-3</v>
      </c>
      <c r="K39" s="129">
        <f>-$J39</f>
        <v>-4.045E-3</v>
      </c>
      <c r="L39" s="129">
        <f t="shared" ref="L39:O39" si="25">-$J39</f>
        <v>-4.045E-3</v>
      </c>
      <c r="M39" s="129">
        <f t="shared" si="25"/>
        <v>-4.045E-3</v>
      </c>
      <c r="N39" s="129">
        <f t="shared" si="25"/>
        <v>-4.045E-3</v>
      </c>
      <c r="O39" s="129">
        <f t="shared" si="25"/>
        <v>-4.045E-3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F40" s="9"/>
      <c r="G40" s="9"/>
      <c r="H40" s="126" t="s">
        <v>33</v>
      </c>
      <c r="I40" s="127"/>
      <c r="J40" s="130"/>
      <c r="K40" s="128">
        <f>J39*'XauUsd_Amp_10$'!$I$4</f>
        <v>6.5448100000000007E-3</v>
      </c>
      <c r="L40" s="129">
        <f>0-$K40</f>
        <v>-6.5448100000000007E-3</v>
      </c>
      <c r="M40" s="129">
        <f t="shared" ref="M40:O40" si="26">0-$K40</f>
        <v>-6.5448100000000007E-3</v>
      </c>
      <c r="N40" s="129">
        <f t="shared" si="26"/>
        <v>-6.5448100000000007E-3</v>
      </c>
      <c r="O40" s="129">
        <f t="shared" si="26"/>
        <v>-6.5448100000000007E-3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x14ac:dyDescent="0.25">
      <c r="F41" s="9"/>
      <c r="G41" s="9"/>
      <c r="H41" s="126" t="s">
        <v>34</v>
      </c>
      <c r="I41" s="127"/>
      <c r="J41" s="130"/>
      <c r="K41" s="130"/>
      <c r="L41" s="128">
        <f>K40*'XauUsd_Amp_10$'!$I$4</f>
        <v>1.0589502580000002E-2</v>
      </c>
      <c r="M41" s="129">
        <f>0-$L41</f>
        <v>-1.0589502580000002E-2</v>
      </c>
      <c r="N41" s="129">
        <f t="shared" ref="N41:O41" si="27">0-$L41</f>
        <v>-1.0589502580000002E-2</v>
      </c>
      <c r="O41" s="129">
        <f t="shared" si="27"/>
        <v>-1.0589502580000002E-2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F42" s="9"/>
      <c r="G42" s="9"/>
      <c r="H42" s="126" t="s">
        <v>35</v>
      </c>
      <c r="I42" s="127"/>
      <c r="J42" s="130"/>
      <c r="K42" s="130"/>
      <c r="L42" s="130"/>
      <c r="M42" s="128">
        <f>L41*'XauUsd_Amp_10$'!$I$4</f>
        <v>1.7133815174440004E-2</v>
      </c>
      <c r="N42" s="129">
        <f>0-$M42</f>
        <v>-1.7133815174440004E-2</v>
      </c>
      <c r="O42" s="129">
        <f>0-$M42</f>
        <v>-1.7133815174440004E-2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x14ac:dyDescent="0.25">
      <c r="F43" s="9"/>
      <c r="G43" s="9"/>
      <c r="H43" s="131" t="s">
        <v>36</v>
      </c>
      <c r="I43" s="132"/>
      <c r="J43" s="133"/>
      <c r="K43" s="133"/>
      <c r="L43" s="133"/>
      <c r="M43" s="133"/>
      <c r="N43" s="134">
        <f>M42*'XauUsd_Amp_10$'!$I$4</f>
        <v>2.7722512952243927E-2</v>
      </c>
      <c r="O43" s="135">
        <f>0-$N43</f>
        <v>-2.7722512952243927E-2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 x14ac:dyDescent="0.25">
      <c r="F44" s="9"/>
      <c r="G44" s="9"/>
      <c r="H44" s="136" t="s">
        <v>92</v>
      </c>
      <c r="I44" s="137">
        <f t="shared" ref="I44:O44" si="28">SUMIF(I38:I43, "&lt;0")</f>
        <v>0</v>
      </c>
      <c r="J44" s="137">
        <f t="shared" si="28"/>
        <v>-2.5000000000000001E-3</v>
      </c>
      <c r="K44" s="137">
        <f t="shared" si="28"/>
        <v>-6.5450000000000005E-3</v>
      </c>
      <c r="L44" s="137">
        <f t="shared" si="28"/>
        <v>-1.308981E-2</v>
      </c>
      <c r="M44" s="137">
        <f t="shared" si="28"/>
        <v>-2.367931258E-2</v>
      </c>
      <c r="N44" s="137">
        <f t="shared" si="28"/>
        <v>-4.0813127754440001E-2</v>
      </c>
      <c r="O44" s="138">
        <f t="shared" si="28"/>
        <v>-6.8535640706683928E-2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 x14ac:dyDescent="0.25">
      <c r="F46" s="9"/>
      <c r="G46" s="9"/>
      <c r="H46" s="9"/>
      <c r="I46" s="9"/>
      <c r="J46" s="9"/>
      <c r="K46" s="9"/>
      <c r="L46" s="9"/>
      <c r="M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 ht="15" x14ac:dyDescent="0.25">
      <c r="F47" s="9"/>
      <c r="G47" s="9"/>
      <c r="H47" s="122" t="s">
        <v>92</v>
      </c>
      <c r="I47" s="123" t="s">
        <v>91</v>
      </c>
      <c r="J47" s="123" t="s">
        <v>32</v>
      </c>
      <c r="K47" s="123" t="s">
        <v>33</v>
      </c>
      <c r="L47" s="123" t="s">
        <v>34</v>
      </c>
      <c r="M47" s="123" t="s">
        <v>35</v>
      </c>
      <c r="N47" s="141" t="s">
        <v>36</v>
      </c>
      <c r="O47" s="141" t="s">
        <v>37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 x14ac:dyDescent="0.25">
      <c r="F48" s="9"/>
      <c r="G48" s="9"/>
      <c r="H48" s="124" t="s">
        <v>91</v>
      </c>
      <c r="I48" s="139">
        <v>5.0000000000000001E-3</v>
      </c>
      <c r="J48" s="125">
        <f>-$I48</f>
        <v>-5.0000000000000001E-3</v>
      </c>
      <c r="K48" s="125">
        <f t="shared" ref="K48:O48" si="29">-$I48</f>
        <v>-5.0000000000000001E-3</v>
      </c>
      <c r="L48" s="125">
        <f t="shared" si="29"/>
        <v>-5.0000000000000001E-3</v>
      </c>
      <c r="M48" s="125">
        <f t="shared" si="29"/>
        <v>-5.0000000000000001E-3</v>
      </c>
      <c r="N48" s="125">
        <f t="shared" si="29"/>
        <v>-5.0000000000000001E-3</v>
      </c>
      <c r="O48" s="125">
        <f t="shared" si="29"/>
        <v>-5.0000000000000001E-3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x14ac:dyDescent="0.25">
      <c r="F49" s="9"/>
      <c r="G49" s="9"/>
      <c r="H49" s="126" t="s">
        <v>32</v>
      </c>
      <c r="I49" s="127"/>
      <c r="J49" s="128">
        <f>I48*'XauUsd_Amp_10$'!$I$4</f>
        <v>8.09E-3</v>
      </c>
      <c r="K49" s="129">
        <f>-$J49</f>
        <v>-8.09E-3</v>
      </c>
      <c r="L49" s="129">
        <f t="shared" ref="L49:O49" si="30">-$J49</f>
        <v>-8.09E-3</v>
      </c>
      <c r="M49" s="129">
        <f t="shared" si="30"/>
        <v>-8.09E-3</v>
      </c>
      <c r="N49" s="129">
        <f t="shared" si="30"/>
        <v>-8.09E-3</v>
      </c>
      <c r="O49" s="129">
        <f t="shared" si="30"/>
        <v>-8.09E-3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x14ac:dyDescent="0.25">
      <c r="F50" s="9"/>
      <c r="G50" s="9"/>
      <c r="H50" s="126" t="s">
        <v>33</v>
      </c>
      <c r="I50" s="127"/>
      <c r="J50" s="130"/>
      <c r="K50" s="128">
        <f>J49*'XauUsd_Amp_10$'!$I$4</f>
        <v>1.3089620000000001E-2</v>
      </c>
      <c r="L50" s="129">
        <f>0-$K50</f>
        <v>-1.3089620000000001E-2</v>
      </c>
      <c r="M50" s="129">
        <f t="shared" ref="M50:O50" si="31">0-$K50</f>
        <v>-1.3089620000000001E-2</v>
      </c>
      <c r="N50" s="129">
        <f t="shared" si="31"/>
        <v>-1.3089620000000001E-2</v>
      </c>
      <c r="O50" s="129">
        <f t="shared" si="31"/>
        <v>-1.3089620000000001E-2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126" t="s">
        <v>34</v>
      </c>
      <c r="I51" s="127"/>
      <c r="J51" s="130"/>
      <c r="K51" s="130"/>
      <c r="L51" s="128">
        <f>K50*'XauUsd_Amp_10$'!$I$4</f>
        <v>2.1179005160000004E-2</v>
      </c>
      <c r="M51" s="129">
        <f>0-$L51</f>
        <v>-2.1179005160000004E-2</v>
      </c>
      <c r="N51" s="129">
        <f t="shared" ref="N51:O51" si="32">0-$L51</f>
        <v>-2.1179005160000004E-2</v>
      </c>
      <c r="O51" s="129">
        <f t="shared" si="32"/>
        <v>-2.1179005160000004E-2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126" t="s">
        <v>35</v>
      </c>
      <c r="I52" s="127"/>
      <c r="J52" s="130"/>
      <c r="K52" s="130"/>
      <c r="L52" s="130"/>
      <c r="M52" s="128">
        <f>L51*'XauUsd_Amp_10$'!$I$4</f>
        <v>3.4267630348880009E-2</v>
      </c>
      <c r="N52" s="129">
        <f>0-$M52</f>
        <v>-3.4267630348880009E-2</v>
      </c>
      <c r="O52" s="129">
        <f>0-$M52</f>
        <v>-3.4267630348880009E-2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131" t="s">
        <v>36</v>
      </c>
      <c r="I53" s="132"/>
      <c r="J53" s="133"/>
      <c r="K53" s="133"/>
      <c r="L53" s="133"/>
      <c r="M53" s="133"/>
      <c r="N53" s="134">
        <f>M52*'XauUsd_Amp_10$'!$I$4</f>
        <v>5.5445025904487855E-2</v>
      </c>
      <c r="O53" s="135">
        <f>0-$N53</f>
        <v>-5.5445025904487855E-2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136" t="s">
        <v>92</v>
      </c>
      <c r="I54" s="137">
        <f t="shared" ref="I54" si="33">SUMIF(I48:I53, "&lt;0")</f>
        <v>0</v>
      </c>
      <c r="J54" s="137">
        <f t="shared" ref="J54" si="34">SUMIF(J48:J53, "&lt;0")</f>
        <v>-5.0000000000000001E-3</v>
      </c>
      <c r="K54" s="137">
        <f t="shared" ref="K54" si="35">SUMIF(K48:K53, "&lt;0")</f>
        <v>-1.3090000000000001E-2</v>
      </c>
      <c r="L54" s="137">
        <f t="shared" ref="L54" si="36">SUMIF(L48:L53, "&lt;0")</f>
        <v>-2.6179620000000001E-2</v>
      </c>
      <c r="M54" s="137">
        <f t="shared" ref="M54" si="37">SUMIF(M48:M53, "&lt;0")</f>
        <v>-4.7358625160000001E-2</v>
      </c>
      <c r="N54" s="137">
        <f t="shared" ref="N54" si="38">SUMIF(N48:N53, "&lt;0")</f>
        <v>-8.1626255508880002E-2</v>
      </c>
      <c r="O54" s="138">
        <f t="shared" ref="O54" si="39">SUMIF(O48:O53, "&lt;0")</f>
        <v>-0.13707128141336786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ht="15" x14ac:dyDescent="0.25">
      <c r="F55" s="9"/>
      <c r="G55" s="9"/>
      <c r="H55" s="9"/>
      <c r="I55" s="9"/>
      <c r="J55" s="9"/>
      <c r="K55" s="9"/>
      <c r="L55" s="9"/>
      <c r="M55" s="9"/>
      <c r="N55" s="140" t="s">
        <v>92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I37:O37 I47:O47 N55">
    <cfRule type="expression" dxfId="21" priority="4">
      <formula>$J$10=$E$10</formula>
    </cfRule>
  </conditionalFormatting>
  <conditionalFormatting sqref="J10">
    <cfRule type="expression" dxfId="20" priority="9">
      <formula>$J$10=$E$10</formula>
    </cfRule>
  </conditionalFormatting>
  <conditionalFormatting sqref="K10">
    <cfRule type="expression" dxfId="19" priority="10">
      <formula>$K$10=$E$10</formula>
    </cfRule>
  </conditionalFormatting>
  <conditionalFormatting sqref="L10">
    <cfRule type="expression" dxfId="18" priority="11">
      <formula>$L$10=$E$10</formula>
    </cfRule>
  </conditionalFormatting>
  <conditionalFormatting sqref="M10">
    <cfRule type="expression" dxfId="17" priority="12">
      <formula>$M$10=$E$10</formula>
    </cfRule>
  </conditionalFormatting>
  <conditionalFormatting sqref="N10">
    <cfRule type="expression" dxfId="16" priority="13">
      <formula>$N$10=$E$10</formula>
    </cfRule>
  </conditionalFormatting>
  <conditionalFormatting sqref="O10">
    <cfRule type="expression" dxfId="15" priority="14">
      <formula>$O$10=$E$10</formula>
    </cfRule>
  </conditionalFormatting>
  <conditionalFormatting sqref="O36">
    <cfRule type="expression" dxfId="14" priority="1">
      <formula>$J$10=$E$10</formula>
    </cfRule>
  </conditionalFormatting>
  <conditionalFormatting sqref="P10">
    <cfRule type="expression" dxfId="13" priority="15">
      <formula>$P$10=$E$10</formula>
    </cfRule>
  </conditionalFormatting>
  <conditionalFormatting sqref="Q10">
    <cfRule type="expression" dxfId="12" priority="16">
      <formula>$Q$10=$E$10</formula>
    </cfRule>
  </conditionalFormatting>
  <conditionalFormatting sqref="R10">
    <cfRule type="expression" dxfId="11" priority="17">
      <formula>$R$10=$E$10</formula>
    </cfRule>
  </conditionalFormatting>
  <conditionalFormatting sqref="S10">
    <cfRule type="expression" dxfId="10" priority="18">
      <formula>$S$10=$E$10</formula>
    </cfRule>
  </conditionalFormatting>
  <conditionalFormatting sqref="T10">
    <cfRule type="expression" dxfId="9" priority="19">
      <formula>$T$10=$E$10</formula>
    </cfRule>
  </conditionalFormatting>
  <conditionalFormatting sqref="U10">
    <cfRule type="expression" dxfId="8" priority="20">
      <formula>$U$10=$E$10</formula>
    </cfRule>
  </conditionalFormatting>
  <conditionalFormatting sqref="V10">
    <cfRule type="expression" dxfId="7" priority="21">
      <formula>$V$10=$E$10</formula>
    </cfRule>
  </conditionalFormatting>
  <conditionalFormatting sqref="W10">
    <cfRule type="expression" dxfId="6" priority="22">
      <formula>$W$10=$E$10</formula>
    </cfRule>
  </conditionalFormatting>
  <conditionalFormatting sqref="X10">
    <cfRule type="expression" dxfId="5" priority="23">
      <formula>$X$10=$E$10</formula>
    </cfRule>
  </conditionalFormatting>
  <conditionalFormatting sqref="Y10">
    <cfRule type="expression" dxfId="4" priority="24">
      <formula>$Y$10=$E$10</formula>
    </cfRule>
  </conditionalFormatting>
  <conditionalFormatting sqref="Z10">
    <cfRule type="expression" dxfId="3" priority="8">
      <formula>$Z$10=$E$10</formula>
    </cfRule>
  </conditionalFormatting>
  <conditionalFormatting sqref="AA10">
    <cfRule type="expression" dxfId="2" priority="7">
      <formula>$AA$10=$E$10</formula>
    </cfRule>
  </conditionalFormatting>
  <conditionalFormatting sqref="AB10">
    <cfRule type="expression" dxfId="1" priority="6">
      <formula>$AB$10=$E$10</formula>
    </cfRule>
  </conditionalFormatting>
  <conditionalFormatting sqref="AC10">
    <cfRule type="expression" dxfId="0" priority="5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68" zoomScale="75" zoomScaleNormal="75" workbookViewId="0">
      <selection activeCell="Y175" sqref="Y175"/>
    </sheetView>
  </sheetViews>
  <sheetFormatPr defaultRowHeight="18" x14ac:dyDescent="0.45"/>
  <sheetData/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0"/>
    <col min="2" max="2" width="6" style="50" customWidth="1"/>
    <col min="3" max="4" width="9.09765625" style="17"/>
    <col min="5" max="5" width="15.3984375" style="17" bestFit="1" customWidth="1"/>
    <col min="6" max="6" width="9.09765625" style="17"/>
    <col min="7" max="20" width="9.09765625" style="50"/>
    <col min="21" max="21" width="10.3984375" style="50" customWidth="1"/>
    <col min="22" max="16384" width="9.09765625" style="50"/>
  </cols>
  <sheetData>
    <row r="1" spans="2:23" x14ac:dyDescent="0.45">
      <c r="B1" s="160" t="s">
        <v>78</v>
      </c>
      <c r="C1" s="160"/>
      <c r="D1" s="160"/>
      <c r="E1" s="11" t="s">
        <v>50</v>
      </c>
      <c r="F1" s="51">
        <v>1</v>
      </c>
      <c r="G1" s="51">
        <v>1.6</v>
      </c>
      <c r="H1" s="51">
        <v>1.7</v>
      </c>
    </row>
    <row r="2" spans="2:23" x14ac:dyDescent="0.45">
      <c r="B2" s="160" t="s">
        <v>79</v>
      </c>
      <c r="C2" s="160"/>
      <c r="D2" s="161"/>
      <c r="E2" s="58"/>
      <c r="F2" s="12" t="s">
        <v>84</v>
      </c>
      <c r="G2" s="61"/>
      <c r="H2" s="62">
        <v>5</v>
      </c>
      <c r="I2" s="62">
        <v>5</v>
      </c>
      <c r="J2" s="62">
        <v>5</v>
      </c>
      <c r="K2" s="62">
        <v>5</v>
      </c>
      <c r="L2" s="62">
        <v>5</v>
      </c>
      <c r="M2" s="62">
        <v>5</v>
      </c>
      <c r="N2" s="63">
        <v>5</v>
      </c>
      <c r="O2" s="75">
        <v>3</v>
      </c>
      <c r="P2" s="76">
        <v>3</v>
      </c>
      <c r="Q2" s="77">
        <v>3</v>
      </c>
      <c r="R2" s="81">
        <v>2</v>
      </c>
      <c r="S2" s="82">
        <v>2</v>
      </c>
      <c r="T2" s="82">
        <v>2</v>
      </c>
      <c r="U2" s="83">
        <v>2</v>
      </c>
    </row>
    <row r="3" spans="2:23" x14ac:dyDescent="0.45">
      <c r="B3" s="160"/>
      <c r="C3" s="160"/>
      <c r="D3" s="161"/>
      <c r="E3" s="58"/>
      <c r="F3" s="58" t="s">
        <v>83</v>
      </c>
      <c r="G3" s="64"/>
      <c r="H3" s="65">
        <f>H2</f>
        <v>5</v>
      </c>
      <c r="I3" s="65">
        <f>SUM($H$2:I2)</f>
        <v>10</v>
      </c>
      <c r="J3" s="65">
        <f>SUM($H$2:J2)</f>
        <v>15</v>
      </c>
      <c r="K3" s="65">
        <f>SUM($H$2:K2)</f>
        <v>20</v>
      </c>
      <c r="L3" s="65">
        <f>SUM($H$2:L2)</f>
        <v>25</v>
      </c>
      <c r="M3" s="65">
        <f>SUM($H$2:M2)</f>
        <v>30</v>
      </c>
      <c r="N3" s="66">
        <f>SUM($H$2:N2)</f>
        <v>35</v>
      </c>
      <c r="O3" s="78">
        <f>SUM($H$2:O2)</f>
        <v>38</v>
      </c>
      <c r="P3" s="79">
        <f>SUM($H$2:P2)</f>
        <v>41</v>
      </c>
      <c r="Q3" s="80">
        <f>SUM($H$2:Q2)</f>
        <v>44</v>
      </c>
      <c r="R3" s="84">
        <f>SUM($H$2:R2)</f>
        <v>46</v>
      </c>
      <c r="S3" s="85">
        <f>SUM($H$2:S2)</f>
        <v>48</v>
      </c>
      <c r="T3" s="85">
        <f>SUM($H$2:T2)</f>
        <v>50</v>
      </c>
      <c r="U3" s="86">
        <f>SUM($H$2:U2)</f>
        <v>52</v>
      </c>
    </row>
    <row r="4" spans="2:23" x14ac:dyDescent="0.45">
      <c r="B4" s="162" t="s">
        <v>80</v>
      </c>
      <c r="C4" s="162"/>
      <c r="D4" s="163"/>
      <c r="E4" s="13" t="s">
        <v>13</v>
      </c>
      <c r="F4" s="13"/>
      <c r="G4" s="89">
        <v>30</v>
      </c>
      <c r="H4" s="90">
        <v>30</v>
      </c>
      <c r="I4" s="90">
        <v>30</v>
      </c>
      <c r="J4" s="90">
        <v>30</v>
      </c>
      <c r="K4" s="90">
        <v>30</v>
      </c>
      <c r="L4" s="90">
        <v>30</v>
      </c>
      <c r="M4" s="90">
        <v>30</v>
      </c>
      <c r="N4" s="91">
        <v>30</v>
      </c>
      <c r="O4" s="92">
        <v>5</v>
      </c>
      <c r="P4" s="93">
        <v>5</v>
      </c>
      <c r="Q4" s="94">
        <v>5</v>
      </c>
      <c r="R4" s="95">
        <v>3</v>
      </c>
      <c r="S4" s="96">
        <v>3</v>
      </c>
      <c r="T4" s="96">
        <v>3</v>
      </c>
      <c r="U4" s="97">
        <v>3</v>
      </c>
    </row>
    <row r="5" spans="2:23" ht="14.4" x14ac:dyDescent="0.45">
      <c r="B5" s="52" t="s">
        <v>81</v>
      </c>
      <c r="C5" s="53">
        <f>F1</f>
        <v>1</v>
      </c>
      <c r="D5" s="53">
        <f>G1</f>
        <v>1.6</v>
      </c>
      <c r="E5" s="53">
        <f>H1</f>
        <v>1.7</v>
      </c>
      <c r="F5" s="59" t="s">
        <v>82</v>
      </c>
      <c r="G5" s="98" t="s">
        <v>31</v>
      </c>
      <c r="H5" s="99" t="s">
        <v>32</v>
      </c>
      <c r="I5" s="99" t="s">
        <v>33</v>
      </c>
      <c r="J5" s="99" t="s">
        <v>34</v>
      </c>
      <c r="K5" s="99" t="s">
        <v>35</v>
      </c>
      <c r="L5" s="99" t="s">
        <v>36</v>
      </c>
      <c r="M5" s="99" t="s">
        <v>37</v>
      </c>
      <c r="N5" s="100" t="s">
        <v>38</v>
      </c>
      <c r="O5" s="101" t="s">
        <v>39</v>
      </c>
      <c r="P5" s="99" t="s">
        <v>40</v>
      </c>
      <c r="Q5" s="100" t="s">
        <v>41</v>
      </c>
      <c r="R5" s="101" t="s">
        <v>42</v>
      </c>
      <c r="S5" s="99" t="s">
        <v>43</v>
      </c>
      <c r="T5" s="99" t="s">
        <v>44</v>
      </c>
      <c r="U5" s="100" t="s">
        <v>45</v>
      </c>
    </row>
    <row r="6" spans="2:23" x14ac:dyDescent="0.45">
      <c r="B6" s="54" t="s">
        <v>31</v>
      </c>
      <c r="C6" s="14">
        <v>0.01</v>
      </c>
      <c r="D6" s="15">
        <f>C6</f>
        <v>0.01</v>
      </c>
      <c r="E6" s="15">
        <f>C6</f>
        <v>0.01</v>
      </c>
      <c r="F6" s="57">
        <v>0.01</v>
      </c>
      <c r="G6" s="87">
        <f>F6*G4*100</f>
        <v>30</v>
      </c>
      <c r="H6" s="40">
        <f>$F$6*(H4-H3)*100</f>
        <v>25</v>
      </c>
      <c r="I6" s="40">
        <f t="shared" ref="I6:U6" si="0">$F$6*(I4-I3)*100</f>
        <v>20</v>
      </c>
      <c r="J6" s="40">
        <f t="shared" si="0"/>
        <v>15</v>
      </c>
      <c r="K6" s="40">
        <f t="shared" si="0"/>
        <v>10</v>
      </c>
      <c r="L6" s="40">
        <f t="shared" si="0"/>
        <v>5</v>
      </c>
      <c r="M6" s="40">
        <f t="shared" si="0"/>
        <v>0</v>
      </c>
      <c r="N6" s="88">
        <f t="shared" si="0"/>
        <v>-5</v>
      </c>
      <c r="O6" s="43">
        <f t="shared" si="0"/>
        <v>-33</v>
      </c>
      <c r="P6" s="40">
        <f t="shared" si="0"/>
        <v>-36</v>
      </c>
      <c r="Q6" s="88">
        <f t="shared" si="0"/>
        <v>-39</v>
      </c>
      <c r="R6" s="43">
        <f t="shared" si="0"/>
        <v>-43</v>
      </c>
      <c r="S6" s="40">
        <f t="shared" si="0"/>
        <v>-45</v>
      </c>
      <c r="T6" s="40">
        <f t="shared" si="0"/>
        <v>-47</v>
      </c>
      <c r="U6" s="88">
        <f t="shared" si="0"/>
        <v>-49</v>
      </c>
      <c r="V6" s="55"/>
      <c r="W6" s="55"/>
    </row>
    <row r="7" spans="2:23" x14ac:dyDescent="0.45">
      <c r="B7" s="54" t="s">
        <v>32</v>
      </c>
      <c r="C7" s="15">
        <f>C6*$F$1</f>
        <v>0.01</v>
      </c>
      <c r="D7" s="15">
        <f t="shared" ref="D7:D20" si="1">D6*$G$1</f>
        <v>1.6E-2</v>
      </c>
      <c r="E7" s="15">
        <f t="shared" ref="E7:E20" si="2">E6*$H$1</f>
        <v>1.7000000000000001E-2</v>
      </c>
      <c r="F7" s="15">
        <f>F6*$F$1</f>
        <v>0.01</v>
      </c>
      <c r="G7" s="41"/>
      <c r="H7" s="44">
        <f>F7*H4*100</f>
        <v>30</v>
      </c>
      <c r="I7" s="16">
        <f>$F$7*(I4-(I3-H3))*100</f>
        <v>25</v>
      </c>
      <c r="J7" s="16">
        <f>$F$7*100*(J4-(J3-$H$3))</f>
        <v>20</v>
      </c>
      <c r="K7" s="16">
        <f t="shared" ref="K7:U7" si="3">$F$7*100*(K4-(K3-$H$3))</f>
        <v>15</v>
      </c>
      <c r="L7" s="16">
        <f t="shared" si="3"/>
        <v>10</v>
      </c>
      <c r="M7" s="16">
        <f t="shared" si="3"/>
        <v>5</v>
      </c>
      <c r="N7" s="42">
        <f t="shared" si="3"/>
        <v>0</v>
      </c>
      <c r="O7" s="41">
        <f t="shared" si="3"/>
        <v>-28</v>
      </c>
      <c r="P7" s="16">
        <f t="shared" si="3"/>
        <v>-31</v>
      </c>
      <c r="Q7" s="42">
        <f t="shared" si="3"/>
        <v>-34</v>
      </c>
      <c r="R7" s="41">
        <f t="shared" si="3"/>
        <v>-38</v>
      </c>
      <c r="S7" s="16">
        <f t="shared" si="3"/>
        <v>-40</v>
      </c>
      <c r="T7" s="16">
        <f t="shared" si="3"/>
        <v>-42</v>
      </c>
      <c r="U7" s="42">
        <f t="shared" si="3"/>
        <v>-44</v>
      </c>
      <c r="V7" s="55"/>
      <c r="W7" s="55"/>
    </row>
    <row r="8" spans="2:23" x14ac:dyDescent="0.45">
      <c r="B8" s="54" t="s">
        <v>33</v>
      </c>
      <c r="C8" s="15">
        <f>C7*$F$1</f>
        <v>0.01</v>
      </c>
      <c r="D8" s="15">
        <f t="shared" si="1"/>
        <v>2.5600000000000001E-2</v>
      </c>
      <c r="E8" s="15">
        <f t="shared" si="2"/>
        <v>2.8900000000000002E-2</v>
      </c>
      <c r="F8" s="15">
        <f>F7*$F$1</f>
        <v>0.01</v>
      </c>
      <c r="G8" s="41"/>
      <c r="H8" s="16"/>
      <c r="I8" s="44">
        <f>F8*I4*100</f>
        <v>30</v>
      </c>
      <c r="J8" s="16">
        <f>$F$8*100*(J4 -(J3-$I$3))</f>
        <v>25</v>
      </c>
      <c r="K8" s="16">
        <f t="shared" ref="K8:U8" si="4">$F$8*100*(K4 -(K3-$I$3))</f>
        <v>20</v>
      </c>
      <c r="L8" s="16">
        <f t="shared" si="4"/>
        <v>15</v>
      </c>
      <c r="M8" s="16">
        <f t="shared" si="4"/>
        <v>10</v>
      </c>
      <c r="N8" s="42">
        <f t="shared" si="4"/>
        <v>5</v>
      </c>
      <c r="O8" s="41">
        <f t="shared" si="4"/>
        <v>-23</v>
      </c>
      <c r="P8" s="16">
        <f t="shared" si="4"/>
        <v>-26</v>
      </c>
      <c r="Q8" s="42">
        <f t="shared" si="4"/>
        <v>-29</v>
      </c>
      <c r="R8" s="41">
        <f t="shared" si="4"/>
        <v>-33</v>
      </c>
      <c r="S8" s="16">
        <f t="shared" si="4"/>
        <v>-35</v>
      </c>
      <c r="T8" s="16">
        <f t="shared" si="4"/>
        <v>-37</v>
      </c>
      <c r="U8" s="42">
        <f t="shared" si="4"/>
        <v>-39</v>
      </c>
      <c r="V8" s="55"/>
      <c r="W8" s="55"/>
    </row>
    <row r="9" spans="2:23" x14ac:dyDescent="0.45">
      <c r="B9" s="54" t="s">
        <v>34</v>
      </c>
      <c r="C9" s="15">
        <f t="shared" ref="C9:C20" si="5">C8*$F$1</f>
        <v>0.01</v>
      </c>
      <c r="D9" s="15">
        <f t="shared" si="1"/>
        <v>4.0960000000000003E-2</v>
      </c>
      <c r="E9" s="15">
        <f t="shared" si="2"/>
        <v>4.913E-2</v>
      </c>
      <c r="F9" s="15">
        <f t="shared" ref="F9:F13" si="6">F8*$F$1</f>
        <v>0.01</v>
      </c>
      <c r="G9" s="41"/>
      <c r="H9" s="16"/>
      <c r="I9" s="16"/>
      <c r="J9" s="44">
        <f>F9*J4*100</f>
        <v>30</v>
      </c>
      <c r="K9" s="16">
        <f>$F$9*(K4-(K3-$J$3))*100</f>
        <v>25</v>
      </c>
      <c r="L9" s="16">
        <f t="shared" ref="L9:U9" si="7">$F$9*(L4-(L3-$J$3))*100</f>
        <v>20</v>
      </c>
      <c r="M9" s="16">
        <f t="shared" si="7"/>
        <v>15</v>
      </c>
      <c r="N9" s="42">
        <f t="shared" si="7"/>
        <v>10</v>
      </c>
      <c r="O9" s="41">
        <f t="shared" si="7"/>
        <v>-18</v>
      </c>
      <c r="P9" s="16">
        <f t="shared" si="7"/>
        <v>-21</v>
      </c>
      <c r="Q9" s="42">
        <f t="shared" si="7"/>
        <v>-24</v>
      </c>
      <c r="R9" s="41">
        <f t="shared" si="7"/>
        <v>-28.000000000000004</v>
      </c>
      <c r="S9" s="16">
        <f t="shared" si="7"/>
        <v>-30</v>
      </c>
      <c r="T9" s="16">
        <f t="shared" si="7"/>
        <v>-32</v>
      </c>
      <c r="U9" s="42">
        <f t="shared" si="7"/>
        <v>-34</v>
      </c>
      <c r="V9" s="55"/>
      <c r="W9" s="55"/>
    </row>
    <row r="10" spans="2:23" x14ac:dyDescent="0.45">
      <c r="B10" s="54" t="s">
        <v>35</v>
      </c>
      <c r="C10" s="15">
        <f t="shared" si="5"/>
        <v>0.01</v>
      </c>
      <c r="D10" s="15">
        <f t="shared" si="1"/>
        <v>6.5536000000000011E-2</v>
      </c>
      <c r="E10" s="15">
        <f t="shared" si="2"/>
        <v>8.3520999999999998E-2</v>
      </c>
      <c r="F10" s="15">
        <f t="shared" si="6"/>
        <v>0.01</v>
      </c>
      <c r="G10" s="41"/>
      <c r="H10" s="16"/>
      <c r="I10" s="16"/>
      <c r="J10" s="16"/>
      <c r="K10" s="44">
        <f>F10*K4*100</f>
        <v>30</v>
      </c>
      <c r="L10" s="16">
        <f>$F$10*(L4-(L3-$K$3))*100</f>
        <v>25</v>
      </c>
      <c r="M10" s="16">
        <f>$F$10*(M4-(M3-$K$3))*100</f>
        <v>20</v>
      </c>
      <c r="N10" s="42">
        <f t="shared" ref="N10:U10" si="8">$F$10*(N4-(N3-$K$3))*100</f>
        <v>15</v>
      </c>
      <c r="O10" s="41">
        <f t="shared" si="8"/>
        <v>-13</v>
      </c>
      <c r="P10" s="16">
        <f t="shared" si="8"/>
        <v>-16</v>
      </c>
      <c r="Q10" s="42">
        <f t="shared" si="8"/>
        <v>-19</v>
      </c>
      <c r="R10" s="41">
        <f t="shared" si="8"/>
        <v>-23</v>
      </c>
      <c r="S10" s="16">
        <f t="shared" si="8"/>
        <v>-25</v>
      </c>
      <c r="T10" s="16">
        <f t="shared" si="8"/>
        <v>-27</v>
      </c>
      <c r="U10" s="42">
        <f t="shared" si="8"/>
        <v>-28.999999999999996</v>
      </c>
      <c r="V10" s="55"/>
      <c r="W10" s="55"/>
    </row>
    <row r="11" spans="2:23" x14ac:dyDescent="0.45">
      <c r="B11" s="54" t="s">
        <v>36</v>
      </c>
      <c r="C11" s="15">
        <f t="shared" si="5"/>
        <v>0.01</v>
      </c>
      <c r="D11" s="15">
        <f t="shared" si="1"/>
        <v>0.10485760000000002</v>
      </c>
      <c r="E11" s="15">
        <f t="shared" si="2"/>
        <v>0.14198569999999999</v>
      </c>
      <c r="F11" s="15">
        <f t="shared" si="6"/>
        <v>0.01</v>
      </c>
      <c r="G11" s="41"/>
      <c r="H11" s="16"/>
      <c r="I11" s="16"/>
      <c r="J11" s="16"/>
      <c r="K11" s="16"/>
      <c r="L11" s="44">
        <f>F11*L4*100</f>
        <v>30</v>
      </c>
      <c r="M11" s="16">
        <f>$F$11*(M4-(M3-$L$3))*100</f>
        <v>25</v>
      </c>
      <c r="N11" s="42">
        <f>$F$11*(N4-(N3-$L$3))*100</f>
        <v>20</v>
      </c>
      <c r="O11" s="41">
        <f t="shared" ref="O11:U11" si="9">$F$11*(O4-(O3-$L$3))*100</f>
        <v>-8</v>
      </c>
      <c r="P11" s="16">
        <f t="shared" si="9"/>
        <v>-11</v>
      </c>
      <c r="Q11" s="42">
        <f t="shared" si="9"/>
        <v>-14.000000000000002</v>
      </c>
      <c r="R11" s="41">
        <f t="shared" si="9"/>
        <v>-18</v>
      </c>
      <c r="S11" s="16">
        <f t="shared" si="9"/>
        <v>-20</v>
      </c>
      <c r="T11" s="16">
        <f t="shared" si="9"/>
        <v>-22</v>
      </c>
      <c r="U11" s="42">
        <f t="shared" si="9"/>
        <v>-24</v>
      </c>
      <c r="V11" s="55"/>
      <c r="W11" s="55"/>
    </row>
    <row r="12" spans="2:23" x14ac:dyDescent="0.45">
      <c r="B12" s="54" t="s">
        <v>37</v>
      </c>
      <c r="C12" s="15">
        <f t="shared" si="5"/>
        <v>0.01</v>
      </c>
      <c r="D12" s="15">
        <f t="shared" si="1"/>
        <v>0.16777216000000006</v>
      </c>
      <c r="E12" s="15">
        <f t="shared" si="2"/>
        <v>0.24137568999999998</v>
      </c>
      <c r="F12" s="15">
        <v>0.01</v>
      </c>
      <c r="G12" s="41"/>
      <c r="H12" s="16"/>
      <c r="I12" s="16"/>
      <c r="J12" s="16"/>
      <c r="K12" s="16"/>
      <c r="L12" s="16"/>
      <c r="M12" s="44">
        <f>F12*M4*100</f>
        <v>30</v>
      </c>
      <c r="N12" s="42">
        <f>$F$12*(N4-(N3-$M$3))*100</f>
        <v>25</v>
      </c>
      <c r="O12" s="41">
        <f>$F$12*(O4-(O3-$M$3))*100</f>
        <v>-3</v>
      </c>
      <c r="P12" s="16">
        <f t="shared" ref="P12:U12" si="10">$F$12*(P4-(P3-$M$3))*100</f>
        <v>-6</v>
      </c>
      <c r="Q12" s="42">
        <f t="shared" si="10"/>
        <v>-9</v>
      </c>
      <c r="R12" s="41">
        <f t="shared" si="10"/>
        <v>-13</v>
      </c>
      <c r="S12" s="16">
        <f t="shared" si="10"/>
        <v>-15</v>
      </c>
      <c r="T12" s="16">
        <f t="shared" si="10"/>
        <v>-17</v>
      </c>
      <c r="U12" s="42">
        <f t="shared" si="10"/>
        <v>-19</v>
      </c>
      <c r="V12" s="55"/>
      <c r="W12" s="55"/>
    </row>
    <row r="13" spans="2:23" x14ac:dyDescent="0.45">
      <c r="B13" s="54" t="s">
        <v>38</v>
      </c>
      <c r="C13" s="15">
        <f t="shared" si="5"/>
        <v>0.01</v>
      </c>
      <c r="D13" s="15">
        <f t="shared" si="1"/>
        <v>0.26843545600000013</v>
      </c>
      <c r="E13" s="15">
        <f t="shared" si="2"/>
        <v>0.41033867299999993</v>
      </c>
      <c r="F13" s="15">
        <f t="shared" si="6"/>
        <v>0.01</v>
      </c>
      <c r="G13" s="41"/>
      <c r="H13" s="16"/>
      <c r="I13" s="16"/>
      <c r="J13" s="16"/>
      <c r="K13" s="16"/>
      <c r="L13" s="16"/>
      <c r="M13" s="16"/>
      <c r="N13" s="68">
        <f>F13*N4*100</f>
        <v>30</v>
      </c>
      <c r="O13" s="41">
        <f>$F$13*(O4-(O3-$N$3))*100</f>
        <v>2</v>
      </c>
      <c r="P13" s="16">
        <f>$F$13*(P4-(P3-$N$3))*100</f>
        <v>-1</v>
      </c>
      <c r="Q13" s="42">
        <f t="shared" ref="Q13:U13" si="11">$F$13*(Q4-(Q3-$N$3))*100</f>
        <v>-4</v>
      </c>
      <c r="R13" s="41">
        <f t="shared" si="11"/>
        <v>-8</v>
      </c>
      <c r="S13" s="16">
        <f t="shared" si="11"/>
        <v>-10</v>
      </c>
      <c r="T13" s="16">
        <f t="shared" si="11"/>
        <v>-12</v>
      </c>
      <c r="U13" s="42">
        <f t="shared" si="11"/>
        <v>-14.000000000000002</v>
      </c>
      <c r="V13" s="55"/>
      <c r="W13" s="55"/>
    </row>
    <row r="14" spans="2:23" x14ac:dyDescent="0.45">
      <c r="B14" s="54" t="s">
        <v>39</v>
      </c>
      <c r="C14" s="15">
        <f t="shared" si="5"/>
        <v>0.01</v>
      </c>
      <c r="D14" s="15">
        <f t="shared" si="1"/>
        <v>0.42949672960000024</v>
      </c>
      <c r="E14" s="15">
        <f t="shared" si="2"/>
        <v>0.69757574409999989</v>
      </c>
      <c r="F14" s="15">
        <v>0.43</v>
      </c>
      <c r="G14" s="41"/>
      <c r="H14" s="16"/>
      <c r="I14" s="16"/>
      <c r="J14" s="16"/>
      <c r="K14" s="16"/>
      <c r="L14" s="16"/>
      <c r="M14" s="16"/>
      <c r="N14" s="42"/>
      <c r="O14" s="67">
        <f>F14*O4*100</f>
        <v>215</v>
      </c>
      <c r="P14" s="16">
        <f>$F$14*(P4-(P3-$O$3))*100</f>
        <v>86</v>
      </c>
      <c r="Q14" s="42">
        <f>$F$14*(Q4-(Q3-$O$3))*100</f>
        <v>-43</v>
      </c>
      <c r="R14" s="41">
        <f t="shared" ref="R14:U14" si="12">$F$14*(R4-(R3-$O$3))*100</f>
        <v>-215</v>
      </c>
      <c r="S14" s="16">
        <f t="shared" si="12"/>
        <v>-301</v>
      </c>
      <c r="T14" s="16">
        <f t="shared" si="12"/>
        <v>-387</v>
      </c>
      <c r="U14" s="42">
        <f t="shared" si="12"/>
        <v>-472.99999999999994</v>
      </c>
      <c r="V14" s="55"/>
      <c r="W14" s="55"/>
    </row>
    <row r="15" spans="2:23" ht="14.1" customHeight="1" x14ac:dyDescent="0.45">
      <c r="B15" s="54" t="s">
        <v>40</v>
      </c>
      <c r="C15" s="15">
        <f t="shared" si="5"/>
        <v>0.01</v>
      </c>
      <c r="D15" s="15">
        <f t="shared" si="1"/>
        <v>0.6871947673600004</v>
      </c>
      <c r="E15" s="15">
        <f t="shared" si="2"/>
        <v>1.1858787649699998</v>
      </c>
      <c r="F15" s="15">
        <v>0.69</v>
      </c>
      <c r="G15" s="41"/>
      <c r="H15" s="16"/>
      <c r="I15" s="16"/>
      <c r="J15" s="16"/>
      <c r="K15" s="16"/>
      <c r="L15" s="16"/>
      <c r="M15" s="16"/>
      <c r="N15" s="42"/>
      <c r="O15" s="41"/>
      <c r="P15" s="44">
        <f>F15*P4*100</f>
        <v>345</v>
      </c>
      <c r="Q15" s="42">
        <f>$F$15*(Q4-(Q3-$P$3))*100</f>
        <v>138</v>
      </c>
      <c r="R15" s="41">
        <f>$F$15*(R4-(R3-$P$3))*100</f>
        <v>-138</v>
      </c>
      <c r="S15" s="16">
        <f t="shared" ref="S15:U15" si="13">$F$15*(S4-(S3-$P$3))*100</f>
        <v>-276</v>
      </c>
      <c r="T15" s="16">
        <f t="shared" si="13"/>
        <v>-413.99999999999994</v>
      </c>
      <c r="U15" s="42">
        <f t="shared" si="13"/>
        <v>-552</v>
      </c>
      <c r="V15" s="55"/>
      <c r="W15" s="55"/>
    </row>
    <row r="16" spans="2:23" x14ac:dyDescent="0.45">
      <c r="B16" s="54" t="s">
        <v>41</v>
      </c>
      <c r="C16" s="15">
        <f t="shared" si="5"/>
        <v>0.01</v>
      </c>
      <c r="D16" s="15">
        <f t="shared" si="1"/>
        <v>1.0995116277760006</v>
      </c>
      <c r="E16" s="15">
        <f t="shared" si="2"/>
        <v>2.0159939004489997</v>
      </c>
      <c r="F16" s="15">
        <v>1.1000000000000001</v>
      </c>
      <c r="G16" s="41"/>
      <c r="H16" s="16"/>
      <c r="I16" s="16"/>
      <c r="J16" s="16"/>
      <c r="K16" s="16"/>
      <c r="L16" s="16"/>
      <c r="M16" s="16"/>
      <c r="N16" s="42"/>
      <c r="O16" s="41"/>
      <c r="P16" s="16"/>
      <c r="Q16" s="68">
        <f>F16*Q4*100</f>
        <v>550</v>
      </c>
      <c r="R16" s="41">
        <f>$F$16*(R4-(R3-$Q$3))*100</f>
        <v>110.00000000000001</v>
      </c>
      <c r="S16" s="16">
        <f>$F$16*(S4-(S3-$Q$3))*100</f>
        <v>-110.00000000000001</v>
      </c>
      <c r="T16" s="16">
        <f t="shared" ref="T16:U16" si="14">$F$16*(T4-(T3-$Q$3))*100</f>
        <v>-330</v>
      </c>
      <c r="U16" s="42">
        <f t="shared" si="14"/>
        <v>-550</v>
      </c>
      <c r="V16" s="55"/>
      <c r="W16" s="55"/>
    </row>
    <row r="17" spans="2:26" x14ac:dyDescent="0.45">
      <c r="B17" s="54" t="s">
        <v>42</v>
      </c>
      <c r="C17" s="15">
        <f t="shared" si="5"/>
        <v>0.01</v>
      </c>
      <c r="D17" s="15">
        <f t="shared" si="1"/>
        <v>1.7592186044416012</v>
      </c>
      <c r="E17" s="15">
        <f t="shared" si="2"/>
        <v>3.4271896307632996</v>
      </c>
      <c r="F17" s="15">
        <v>1.76</v>
      </c>
      <c r="G17" s="41"/>
      <c r="H17" s="16"/>
      <c r="I17" s="16"/>
      <c r="J17" s="16"/>
      <c r="K17" s="16"/>
      <c r="L17" s="16"/>
      <c r="M17" s="16"/>
      <c r="N17" s="42"/>
      <c r="O17" s="41"/>
      <c r="P17" s="16"/>
      <c r="Q17" s="42"/>
      <c r="R17" s="67">
        <f>F17*R4*100</f>
        <v>528</v>
      </c>
      <c r="S17" s="16">
        <f>$F$17*(S4-(S3-$R$3))*100</f>
        <v>176</v>
      </c>
      <c r="T17" s="16">
        <f>$F$17*(T4-(T3-$R$3))*100</f>
        <v>-176</v>
      </c>
      <c r="U17" s="42">
        <f t="shared" ref="U17" si="15">$F$17*(U4-(U3-$R$3))*100</f>
        <v>-528</v>
      </c>
      <c r="V17" s="55"/>
      <c r="W17" s="55"/>
    </row>
    <row r="18" spans="2:26" x14ac:dyDescent="0.45">
      <c r="B18" s="54" t="s">
        <v>43</v>
      </c>
      <c r="C18" s="15">
        <f t="shared" si="5"/>
        <v>0.01</v>
      </c>
      <c r="D18" s="15">
        <f t="shared" si="1"/>
        <v>2.8147497671065622</v>
      </c>
      <c r="E18" s="15">
        <f t="shared" si="2"/>
        <v>5.8262223722976092</v>
      </c>
      <c r="F18" s="15">
        <v>5.83</v>
      </c>
      <c r="G18" s="41"/>
      <c r="H18" s="16"/>
      <c r="I18" s="16"/>
      <c r="J18" s="16"/>
      <c r="K18" s="16"/>
      <c r="L18" s="16"/>
      <c r="M18" s="16"/>
      <c r="N18" s="42"/>
      <c r="O18" s="41"/>
      <c r="P18" s="16"/>
      <c r="Q18" s="42"/>
      <c r="R18" s="41"/>
      <c r="S18" s="44">
        <f>F18*S4*100</f>
        <v>1749.0000000000002</v>
      </c>
      <c r="T18" s="16">
        <f>$F$18*(T4-(T3-$S$3))*100</f>
        <v>583</v>
      </c>
      <c r="U18" s="42">
        <f>$F$18*(U4-(U3-$S$3))*100</f>
        <v>-583</v>
      </c>
      <c r="V18" s="55"/>
      <c r="W18" s="55"/>
    </row>
    <row r="19" spans="2:26" x14ac:dyDescent="0.45">
      <c r="B19" s="54" t="s">
        <v>44</v>
      </c>
      <c r="C19" s="15">
        <f t="shared" si="5"/>
        <v>0.01</v>
      </c>
      <c r="D19" s="15">
        <f t="shared" si="1"/>
        <v>4.5035996273704999</v>
      </c>
      <c r="E19" s="15">
        <f t="shared" si="2"/>
        <v>9.9045780329059347</v>
      </c>
      <c r="F19" s="15">
        <v>9.9</v>
      </c>
      <c r="G19" s="41"/>
      <c r="H19" s="16"/>
      <c r="I19" s="16"/>
      <c r="J19" s="16"/>
      <c r="K19" s="16"/>
      <c r="L19" s="16"/>
      <c r="M19" s="16"/>
      <c r="N19" s="42"/>
      <c r="O19" s="41"/>
      <c r="P19" s="16"/>
      <c r="Q19" s="42"/>
      <c r="R19" s="41"/>
      <c r="S19" s="16"/>
      <c r="T19" s="44">
        <f>F19*T4*100</f>
        <v>2970.0000000000005</v>
      </c>
      <c r="U19" s="42">
        <f>$F$19*(U4-(U3-$T$3))*100</f>
        <v>990</v>
      </c>
      <c r="V19" s="55"/>
      <c r="W19" s="55"/>
    </row>
    <row r="20" spans="2:26" x14ac:dyDescent="0.45">
      <c r="B20" s="54" t="s">
        <v>45</v>
      </c>
      <c r="C20" s="15">
        <f t="shared" si="5"/>
        <v>0.01</v>
      </c>
      <c r="D20" s="15">
        <f t="shared" si="1"/>
        <v>7.2057594037928006</v>
      </c>
      <c r="E20" s="15">
        <f t="shared" si="2"/>
        <v>16.837782655940089</v>
      </c>
      <c r="F20" s="60">
        <v>16.84</v>
      </c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1"/>
      <c r="R20" s="69"/>
      <c r="S20" s="70"/>
      <c r="T20" s="70"/>
      <c r="U20" s="45">
        <f>F20*U4*100</f>
        <v>5052</v>
      </c>
      <c r="V20" s="55"/>
      <c r="W20" s="55"/>
    </row>
    <row r="21" spans="2:26" x14ac:dyDescent="0.45">
      <c r="F21" s="56">
        <f>SUM(F6:F20)</f>
        <v>36.629999999999995</v>
      </c>
      <c r="G21" s="72">
        <f>SUMIF(G5:G20, "&lt;0")</f>
        <v>0</v>
      </c>
      <c r="H21" s="73">
        <f t="shared" ref="H21:U21" si="16">SUMIF(H5:H20, "&lt;0")</f>
        <v>0</v>
      </c>
      <c r="I21" s="73">
        <f t="shared" si="16"/>
        <v>0</v>
      </c>
      <c r="J21" s="73">
        <f t="shared" si="16"/>
        <v>0</v>
      </c>
      <c r="K21" s="73">
        <f t="shared" si="16"/>
        <v>0</v>
      </c>
      <c r="L21" s="73">
        <f t="shared" si="16"/>
        <v>0</v>
      </c>
      <c r="M21" s="73">
        <f t="shared" si="16"/>
        <v>0</v>
      </c>
      <c r="N21" s="74">
        <f t="shared" si="16"/>
        <v>-5</v>
      </c>
      <c r="O21" s="72">
        <f t="shared" si="16"/>
        <v>-126</v>
      </c>
      <c r="P21" s="73">
        <f t="shared" si="16"/>
        <v>-148</v>
      </c>
      <c r="Q21" s="74">
        <f t="shared" si="16"/>
        <v>-215</v>
      </c>
      <c r="R21" s="72">
        <f t="shared" si="16"/>
        <v>-557</v>
      </c>
      <c r="S21" s="73">
        <f t="shared" si="16"/>
        <v>-907</v>
      </c>
      <c r="T21" s="73">
        <f t="shared" si="16"/>
        <v>-1543</v>
      </c>
      <c r="U21" s="74">
        <f t="shared" si="16"/>
        <v>-2938</v>
      </c>
      <c r="V21" s="55"/>
      <c r="W21" s="55"/>
    </row>
    <row r="22" spans="2:26" x14ac:dyDescent="0.45">
      <c r="F22" s="50"/>
      <c r="G22" s="72">
        <f t="shared" ref="G22:U22" si="17">SUM(G6:G20)</f>
        <v>30</v>
      </c>
      <c r="H22" s="73">
        <f t="shared" si="17"/>
        <v>55</v>
      </c>
      <c r="I22" s="73">
        <f t="shared" si="17"/>
        <v>75</v>
      </c>
      <c r="J22" s="73">
        <f t="shared" si="17"/>
        <v>90</v>
      </c>
      <c r="K22" s="73">
        <f t="shared" si="17"/>
        <v>100</v>
      </c>
      <c r="L22" s="73">
        <f t="shared" si="17"/>
        <v>105</v>
      </c>
      <c r="M22" s="73">
        <f t="shared" si="17"/>
        <v>105</v>
      </c>
      <c r="N22" s="74">
        <f t="shared" si="17"/>
        <v>100</v>
      </c>
      <c r="O22" s="72">
        <f t="shared" si="17"/>
        <v>91</v>
      </c>
      <c r="P22" s="73">
        <f t="shared" si="17"/>
        <v>283</v>
      </c>
      <c r="Q22" s="74">
        <f t="shared" si="17"/>
        <v>473</v>
      </c>
      <c r="R22" s="72">
        <f t="shared" si="17"/>
        <v>81</v>
      </c>
      <c r="S22" s="73">
        <f t="shared" si="17"/>
        <v>1018.0000000000002</v>
      </c>
      <c r="T22" s="73">
        <f t="shared" si="17"/>
        <v>2010.0000000000005</v>
      </c>
      <c r="U22" s="74">
        <f t="shared" si="17"/>
        <v>3104</v>
      </c>
      <c r="V22" s="55"/>
      <c r="W22" s="55"/>
    </row>
    <row r="23" spans="2:26" x14ac:dyDescent="0.45">
      <c r="F23" s="50"/>
      <c r="G23" s="55"/>
    </row>
    <row r="24" spans="2:26" x14ac:dyDescent="0.45">
      <c r="F24" s="50"/>
    </row>
    <row r="25" spans="2:26" x14ac:dyDescent="0.45">
      <c r="F25" s="50"/>
    </row>
    <row r="26" spans="2:26" x14ac:dyDescent="0.45">
      <c r="F26" s="50"/>
      <c r="W26" s="55"/>
    </row>
    <row r="27" spans="2:26" x14ac:dyDescent="0.45">
      <c r="F27" s="50"/>
    </row>
    <row r="28" spans="2:26" x14ac:dyDescent="0.45">
      <c r="F28" s="50"/>
    </row>
    <row r="29" spans="2:26" x14ac:dyDescent="0.45">
      <c r="F29" s="50"/>
    </row>
    <row r="30" spans="2:26" x14ac:dyDescent="0.45">
      <c r="G30" s="50">
        <v>1</v>
      </c>
      <c r="H30" s="50">
        <v>2</v>
      </c>
      <c r="I30" s="50">
        <v>3</v>
      </c>
      <c r="J30" s="50">
        <v>4</v>
      </c>
      <c r="K30" s="50">
        <v>5</v>
      </c>
      <c r="L30" s="50">
        <v>6</v>
      </c>
      <c r="M30" s="50">
        <v>7</v>
      </c>
      <c r="N30" s="50">
        <v>8</v>
      </c>
      <c r="O30" s="50">
        <v>9</v>
      </c>
      <c r="P30" s="50">
        <v>10</v>
      </c>
      <c r="Q30" s="50">
        <v>11</v>
      </c>
      <c r="R30" s="50">
        <v>12</v>
      </c>
      <c r="S30" s="50">
        <v>13</v>
      </c>
      <c r="T30" s="50">
        <v>14</v>
      </c>
      <c r="U30" s="50">
        <v>15</v>
      </c>
      <c r="V30" s="50">
        <v>16</v>
      </c>
      <c r="W30" s="50">
        <v>17</v>
      </c>
      <c r="X30" s="50">
        <v>18</v>
      </c>
      <c r="Y30" s="50">
        <v>19</v>
      </c>
      <c r="Z30" s="50">
        <v>20</v>
      </c>
    </row>
    <row r="31" spans="2:26" x14ac:dyDescent="0.45">
      <c r="F31" s="55">
        <v>1</v>
      </c>
      <c r="G31" s="113">
        <v>200</v>
      </c>
      <c r="H31" s="113">
        <f>G31*1.05</f>
        <v>210</v>
      </c>
      <c r="I31" s="113">
        <f t="shared" ref="I31:Z31" si="18">H31*1.05</f>
        <v>220.5</v>
      </c>
      <c r="J31" s="113">
        <f t="shared" si="18"/>
        <v>231.52500000000001</v>
      </c>
      <c r="K31" s="113">
        <f t="shared" si="18"/>
        <v>243.10125000000002</v>
      </c>
      <c r="L31" s="113">
        <f t="shared" si="18"/>
        <v>255.25631250000004</v>
      </c>
      <c r="M31" s="113">
        <f t="shared" si="18"/>
        <v>268.01912812500007</v>
      </c>
      <c r="N31" s="113">
        <f t="shared" si="18"/>
        <v>281.4200845312501</v>
      </c>
      <c r="O31" s="113">
        <f t="shared" si="18"/>
        <v>295.49108875781263</v>
      </c>
      <c r="P31" s="113">
        <f t="shared" si="18"/>
        <v>310.26564319570326</v>
      </c>
      <c r="Q31" s="113">
        <f t="shared" si="18"/>
        <v>325.77892535548841</v>
      </c>
      <c r="R31" s="113">
        <f t="shared" si="18"/>
        <v>342.06787162326287</v>
      </c>
      <c r="S31" s="113">
        <f t="shared" si="18"/>
        <v>359.17126520442605</v>
      </c>
      <c r="T31" s="113">
        <f t="shared" si="18"/>
        <v>377.12982846464735</v>
      </c>
      <c r="U31" s="113">
        <f t="shared" si="18"/>
        <v>395.98631988787974</v>
      </c>
      <c r="V31" s="113">
        <f t="shared" si="18"/>
        <v>415.78563588227377</v>
      </c>
      <c r="W31" s="113">
        <f t="shared" si="18"/>
        <v>436.57491767638749</v>
      </c>
      <c r="X31" s="113">
        <f t="shared" si="18"/>
        <v>458.40366356020689</v>
      </c>
      <c r="Y31" s="113">
        <f t="shared" si="18"/>
        <v>481.32384673821724</v>
      </c>
      <c r="Z31" s="113">
        <f t="shared" si="18"/>
        <v>505.39003907512813</v>
      </c>
    </row>
    <row r="32" spans="2:26" x14ac:dyDescent="0.45">
      <c r="F32" s="55">
        <v>2</v>
      </c>
      <c r="G32" s="113">
        <v>500</v>
      </c>
      <c r="H32" s="113">
        <f>G32*1.05</f>
        <v>525</v>
      </c>
      <c r="I32" s="113">
        <f t="shared" ref="I32:Z32" si="19">H32*1.05</f>
        <v>551.25</v>
      </c>
      <c r="J32" s="113">
        <f t="shared" si="19"/>
        <v>578.8125</v>
      </c>
      <c r="K32" s="113">
        <f t="shared" si="19"/>
        <v>607.75312500000007</v>
      </c>
      <c r="L32" s="113">
        <f t="shared" si="19"/>
        <v>638.14078125000015</v>
      </c>
      <c r="M32" s="113">
        <f t="shared" si="19"/>
        <v>670.04782031250022</v>
      </c>
      <c r="N32" s="113">
        <f t="shared" si="19"/>
        <v>703.55021132812522</v>
      </c>
      <c r="O32" s="113">
        <f t="shared" si="19"/>
        <v>738.72772189453156</v>
      </c>
      <c r="P32" s="113">
        <f t="shared" si="19"/>
        <v>775.66410798925813</v>
      </c>
      <c r="Q32" s="113">
        <f t="shared" si="19"/>
        <v>814.44731338872111</v>
      </c>
      <c r="R32" s="113">
        <f t="shared" si="19"/>
        <v>855.16967905815716</v>
      </c>
      <c r="S32" s="113">
        <f t="shared" si="19"/>
        <v>897.92816301106507</v>
      </c>
      <c r="T32" s="113">
        <f t="shared" si="19"/>
        <v>942.82457116161834</v>
      </c>
      <c r="U32" s="113">
        <f t="shared" si="19"/>
        <v>989.96579971969925</v>
      </c>
      <c r="V32" s="113">
        <f t="shared" si="19"/>
        <v>1039.4640897056843</v>
      </c>
      <c r="W32" s="113">
        <f t="shared" si="19"/>
        <v>1091.4372941909685</v>
      </c>
      <c r="X32" s="113">
        <f t="shared" si="19"/>
        <v>1146.0091589005169</v>
      </c>
      <c r="Y32" s="113">
        <f t="shared" si="19"/>
        <v>1203.3096168455429</v>
      </c>
      <c r="Z32" s="113">
        <f t="shared" si="19"/>
        <v>1263.4750976878202</v>
      </c>
    </row>
    <row r="33" spans="6:26" x14ac:dyDescent="0.45">
      <c r="F33" s="55">
        <v>3</v>
      </c>
      <c r="G33" s="113">
        <v>1200</v>
      </c>
      <c r="H33" s="113">
        <f>G33*1.05</f>
        <v>1260</v>
      </c>
      <c r="I33" s="113">
        <f t="shared" ref="I33:Z33" si="20">H33*1.05</f>
        <v>1323</v>
      </c>
      <c r="J33" s="113">
        <f t="shared" si="20"/>
        <v>1389.15</v>
      </c>
      <c r="K33" s="113">
        <f t="shared" si="20"/>
        <v>1458.6075000000001</v>
      </c>
      <c r="L33" s="113">
        <f t="shared" si="20"/>
        <v>1531.5378750000002</v>
      </c>
      <c r="M33" s="113">
        <f t="shared" si="20"/>
        <v>1608.1147687500004</v>
      </c>
      <c r="N33" s="113">
        <f t="shared" si="20"/>
        <v>1688.5205071875005</v>
      </c>
      <c r="O33" s="113">
        <f t="shared" si="20"/>
        <v>1772.9465325468755</v>
      </c>
      <c r="P33" s="113">
        <f t="shared" si="20"/>
        <v>1861.5938591742192</v>
      </c>
      <c r="Q33" s="113">
        <f t="shared" si="20"/>
        <v>1954.6735521329304</v>
      </c>
      <c r="R33" s="113">
        <f t="shared" si="20"/>
        <v>2052.4072297395769</v>
      </c>
      <c r="S33" s="113">
        <f t="shared" si="20"/>
        <v>2155.0275912265561</v>
      </c>
      <c r="T33" s="113">
        <f t="shared" si="20"/>
        <v>2262.7789707878842</v>
      </c>
      <c r="U33" s="113">
        <f t="shared" si="20"/>
        <v>2375.9179193272785</v>
      </c>
      <c r="V33" s="113">
        <f t="shared" si="20"/>
        <v>2494.7138152936427</v>
      </c>
      <c r="W33" s="113">
        <f t="shared" si="20"/>
        <v>2619.4495060583249</v>
      </c>
      <c r="X33" s="113">
        <f t="shared" si="20"/>
        <v>2750.4219813612413</v>
      </c>
      <c r="Y33" s="113">
        <f t="shared" si="20"/>
        <v>2887.9430804293033</v>
      </c>
      <c r="Z33" s="113">
        <f t="shared" si="20"/>
        <v>3032.3402344507685</v>
      </c>
    </row>
    <row r="34" spans="6:26" x14ac:dyDescent="0.45">
      <c r="F34" s="55">
        <v>4</v>
      </c>
      <c r="G34" s="113">
        <v>3000</v>
      </c>
      <c r="H34" s="113">
        <f>G34*1.05</f>
        <v>3150</v>
      </c>
      <c r="I34" s="113">
        <f t="shared" ref="I34:Z34" si="21">H34*1.05</f>
        <v>3307.5</v>
      </c>
      <c r="J34" s="113">
        <f t="shared" si="21"/>
        <v>3472.875</v>
      </c>
      <c r="K34" s="113">
        <f t="shared" si="21"/>
        <v>3646.5187500000002</v>
      </c>
      <c r="L34" s="113">
        <f t="shared" si="21"/>
        <v>3828.8446875000004</v>
      </c>
      <c r="M34" s="113">
        <f t="shared" si="21"/>
        <v>4020.2869218750006</v>
      </c>
      <c r="N34" s="113">
        <f t="shared" si="21"/>
        <v>4221.3012679687508</v>
      </c>
      <c r="O34" s="113">
        <f t="shared" si="21"/>
        <v>4432.3663313671886</v>
      </c>
      <c r="P34" s="113">
        <f t="shared" si="21"/>
        <v>4653.9846479355483</v>
      </c>
      <c r="Q34" s="113">
        <f t="shared" si="21"/>
        <v>4886.6838803323262</v>
      </c>
      <c r="R34" s="113">
        <f t="shared" si="21"/>
        <v>5131.0180743489427</v>
      </c>
      <c r="S34" s="113">
        <f t="shared" si="21"/>
        <v>5387.5689780663897</v>
      </c>
      <c r="T34" s="113">
        <f t="shared" si="21"/>
        <v>5656.9474269697093</v>
      </c>
      <c r="U34" s="113">
        <f t="shared" si="21"/>
        <v>5939.7947983181948</v>
      </c>
      <c r="V34" s="113">
        <f t="shared" si="21"/>
        <v>6236.7845382341047</v>
      </c>
      <c r="W34" s="113">
        <f t="shared" si="21"/>
        <v>6548.6237651458105</v>
      </c>
      <c r="X34" s="113">
        <f t="shared" si="21"/>
        <v>6876.0549534031015</v>
      </c>
      <c r="Y34" s="113">
        <f t="shared" si="21"/>
        <v>7219.857701073257</v>
      </c>
      <c r="Z34" s="113">
        <f t="shared" si="21"/>
        <v>7580.8505861269205</v>
      </c>
    </row>
    <row r="35" spans="6:26" x14ac:dyDescent="0.45">
      <c r="F35" s="55">
        <v>5</v>
      </c>
      <c r="G35" s="113">
        <v>7500</v>
      </c>
      <c r="H35" s="113">
        <f>G35*1.05</f>
        <v>7875</v>
      </c>
      <c r="I35" s="113">
        <f t="shared" ref="I35:Z38" si="22">H35*1.05</f>
        <v>8268.75</v>
      </c>
      <c r="J35" s="113">
        <f t="shared" si="22"/>
        <v>8682.1875</v>
      </c>
      <c r="K35" s="113">
        <f t="shared" si="22"/>
        <v>9116.296875</v>
      </c>
      <c r="L35" s="113">
        <f t="shared" si="22"/>
        <v>9572.1117187500004</v>
      </c>
      <c r="M35" s="113">
        <f t="shared" si="22"/>
        <v>10050.717304687501</v>
      </c>
      <c r="N35" s="113">
        <f t="shared" si="22"/>
        <v>10553.253169921876</v>
      </c>
      <c r="O35" s="113">
        <f t="shared" si="22"/>
        <v>11080.91582841797</v>
      </c>
      <c r="P35" s="113">
        <f t="shared" si="22"/>
        <v>11634.961619838869</v>
      </c>
      <c r="Q35" s="113">
        <f t="shared" si="22"/>
        <v>12216.709700830812</v>
      </c>
      <c r="R35" s="113">
        <f t="shared" si="22"/>
        <v>12827.545185872354</v>
      </c>
      <c r="S35" s="113">
        <f t="shared" si="22"/>
        <v>13468.922445165972</v>
      </c>
      <c r="T35" s="113">
        <f t="shared" si="22"/>
        <v>14142.368567424272</v>
      </c>
      <c r="U35" s="113">
        <f t="shared" si="22"/>
        <v>14849.486995795485</v>
      </c>
      <c r="V35" s="113">
        <f t="shared" si="22"/>
        <v>15591.96134558526</v>
      </c>
      <c r="W35" s="113">
        <f t="shared" si="22"/>
        <v>16371.559412864523</v>
      </c>
      <c r="X35" s="113">
        <f t="shared" si="22"/>
        <v>17190.13738350775</v>
      </c>
      <c r="Y35" s="113">
        <f t="shared" si="22"/>
        <v>18049.644252683138</v>
      </c>
      <c r="Z35" s="113">
        <f t="shared" si="22"/>
        <v>18952.126465317295</v>
      </c>
    </row>
    <row r="36" spans="6:26" x14ac:dyDescent="0.45">
      <c r="F36" s="55">
        <v>6</v>
      </c>
      <c r="G36" s="113">
        <v>18000</v>
      </c>
      <c r="H36" s="113">
        <f t="shared" ref="H36:W38" si="23">G36*1.05</f>
        <v>18900</v>
      </c>
      <c r="I36" s="113">
        <f t="shared" si="23"/>
        <v>19845</v>
      </c>
      <c r="J36" s="113">
        <f t="shared" si="23"/>
        <v>20837.25</v>
      </c>
      <c r="K36" s="113">
        <f t="shared" si="23"/>
        <v>21879.112499999999</v>
      </c>
      <c r="L36" s="113">
        <f t="shared" si="23"/>
        <v>22973.068125000002</v>
      </c>
      <c r="M36" s="113">
        <f t="shared" si="23"/>
        <v>24121.721531250001</v>
      </c>
      <c r="N36" s="113">
        <f t="shared" si="23"/>
        <v>25327.807607812501</v>
      </c>
      <c r="O36" s="113">
        <f t="shared" si="23"/>
        <v>26594.197988203126</v>
      </c>
      <c r="P36" s="113">
        <f t="shared" si="23"/>
        <v>27923.907887613284</v>
      </c>
      <c r="Q36" s="113">
        <f t="shared" si="23"/>
        <v>29320.10328199395</v>
      </c>
      <c r="R36" s="113">
        <f t="shared" si="23"/>
        <v>30786.108446093647</v>
      </c>
      <c r="S36" s="113">
        <f t="shared" si="23"/>
        <v>32325.413868398329</v>
      </c>
      <c r="T36" s="113">
        <f t="shared" si="23"/>
        <v>33941.684561818249</v>
      </c>
      <c r="U36" s="113">
        <f t="shared" si="23"/>
        <v>35638.768789909162</v>
      </c>
      <c r="V36" s="113">
        <f t="shared" si="23"/>
        <v>37420.707229404623</v>
      </c>
      <c r="W36" s="113">
        <f t="shared" si="23"/>
        <v>39291.742590874856</v>
      </c>
      <c r="X36" s="113">
        <f t="shared" si="22"/>
        <v>41256.329720418602</v>
      </c>
      <c r="Y36" s="113">
        <f t="shared" si="22"/>
        <v>43319.146206439531</v>
      </c>
      <c r="Z36" s="113">
        <f t="shared" si="22"/>
        <v>45485.103516761512</v>
      </c>
    </row>
    <row r="37" spans="6:26" x14ac:dyDescent="0.45">
      <c r="F37" s="55">
        <v>7</v>
      </c>
      <c r="G37" s="113">
        <v>45000</v>
      </c>
      <c r="H37" s="113">
        <f t="shared" si="23"/>
        <v>47250</v>
      </c>
      <c r="I37" s="113">
        <f t="shared" si="22"/>
        <v>49612.5</v>
      </c>
      <c r="J37" s="113">
        <f t="shared" si="22"/>
        <v>52093.125</v>
      </c>
      <c r="K37" s="113">
        <f t="shared" si="22"/>
        <v>54697.78125</v>
      </c>
      <c r="L37" s="113">
        <f t="shared" si="22"/>
        <v>57432.670312500006</v>
      </c>
      <c r="M37" s="113">
        <f t="shared" si="22"/>
        <v>60304.303828125012</v>
      </c>
      <c r="N37" s="113">
        <f t="shared" si="22"/>
        <v>63319.519019531268</v>
      </c>
      <c r="O37" s="113">
        <f t="shared" si="22"/>
        <v>66485.494970507832</v>
      </c>
      <c r="P37" s="113">
        <f t="shared" si="22"/>
        <v>69809.769719033226</v>
      </c>
      <c r="Q37" s="113">
        <f t="shared" si="22"/>
        <v>73300.258204984886</v>
      </c>
      <c r="R37" s="113">
        <f t="shared" si="22"/>
        <v>76965.271115234136</v>
      </c>
      <c r="S37" s="113">
        <f t="shared" si="22"/>
        <v>80813.534670995839</v>
      </c>
      <c r="T37" s="113">
        <f t="shared" si="22"/>
        <v>84854.21140454564</v>
      </c>
      <c r="U37" s="113">
        <f t="shared" si="22"/>
        <v>89096.921974772922</v>
      </c>
      <c r="V37" s="113">
        <f t="shared" si="22"/>
        <v>93551.768073511572</v>
      </c>
      <c r="W37" s="113">
        <f t="shared" si="22"/>
        <v>98229.356477187161</v>
      </c>
      <c r="X37" s="113">
        <f t="shared" si="22"/>
        <v>103140.82430104652</v>
      </c>
      <c r="Y37" s="113">
        <f t="shared" si="22"/>
        <v>108297.86551609886</v>
      </c>
      <c r="Z37" s="113">
        <f t="shared" si="22"/>
        <v>113712.75879190381</v>
      </c>
    </row>
    <row r="38" spans="6:26" x14ac:dyDescent="0.45">
      <c r="F38" s="55">
        <v>8</v>
      </c>
      <c r="G38" s="113">
        <v>100000</v>
      </c>
      <c r="H38" s="113">
        <f t="shared" si="23"/>
        <v>105000</v>
      </c>
      <c r="I38" s="113">
        <f t="shared" si="22"/>
        <v>110250</v>
      </c>
      <c r="J38" s="113">
        <f t="shared" si="22"/>
        <v>115762.5</v>
      </c>
      <c r="K38" s="113">
        <f t="shared" si="22"/>
        <v>121550.625</v>
      </c>
      <c r="L38" s="113">
        <f t="shared" si="22"/>
        <v>127628.15625</v>
      </c>
      <c r="M38" s="113">
        <f t="shared" si="22"/>
        <v>134009.56406249999</v>
      </c>
      <c r="N38" s="113">
        <f t="shared" si="22"/>
        <v>140710.042265625</v>
      </c>
      <c r="O38" s="113">
        <f t="shared" si="22"/>
        <v>147745.54437890626</v>
      </c>
      <c r="P38" s="113">
        <f t="shared" si="22"/>
        <v>155132.82159785158</v>
      </c>
      <c r="Q38" s="113">
        <f t="shared" si="22"/>
        <v>162889.46267774416</v>
      </c>
      <c r="R38" s="113">
        <f t="shared" si="22"/>
        <v>171033.93581163138</v>
      </c>
      <c r="S38" s="113">
        <f t="shared" si="22"/>
        <v>179585.63260221295</v>
      </c>
      <c r="T38" s="113">
        <f t="shared" si="22"/>
        <v>188564.91423232362</v>
      </c>
      <c r="U38" s="113">
        <f t="shared" si="22"/>
        <v>197993.1599439398</v>
      </c>
      <c r="V38" s="113">
        <f t="shared" si="22"/>
        <v>207892.8179411368</v>
      </c>
      <c r="W38" s="113">
        <f t="shared" si="22"/>
        <v>218287.45883819365</v>
      </c>
      <c r="X38" s="113">
        <f t="shared" si="22"/>
        <v>229201.83178010333</v>
      </c>
      <c r="Y38" s="113">
        <f t="shared" si="22"/>
        <v>240661.9233691085</v>
      </c>
      <c r="Z38" s="113">
        <f t="shared" si="22"/>
        <v>252695.01953756393</v>
      </c>
    </row>
    <row r="42" spans="6:26" x14ac:dyDescent="0.45">
      <c r="G42" s="50">
        <v>1</v>
      </c>
      <c r="H42" s="50">
        <v>2</v>
      </c>
      <c r="I42" s="50">
        <v>3</v>
      </c>
      <c r="J42" s="50">
        <v>4</v>
      </c>
      <c r="K42" s="50">
        <v>5</v>
      </c>
      <c r="L42" s="50">
        <v>6</v>
      </c>
      <c r="M42" s="50">
        <v>7</v>
      </c>
      <c r="N42" s="50">
        <v>8</v>
      </c>
      <c r="O42" s="50">
        <v>9</v>
      </c>
      <c r="P42" s="50">
        <v>10</v>
      </c>
      <c r="Q42" s="50">
        <v>11</v>
      </c>
      <c r="R42" s="50">
        <v>12</v>
      </c>
      <c r="S42" s="50">
        <v>13</v>
      </c>
      <c r="T42" s="50">
        <v>14</v>
      </c>
      <c r="U42" s="50">
        <v>15</v>
      </c>
    </row>
    <row r="43" spans="6:26" x14ac:dyDescent="0.45">
      <c r="G43" s="50">
        <v>30</v>
      </c>
      <c r="H43" s="50">
        <v>30</v>
      </c>
      <c r="I43" s="50">
        <v>30</v>
      </c>
      <c r="J43" s="50">
        <v>30</v>
      </c>
      <c r="K43" s="50">
        <v>30</v>
      </c>
      <c r="L43" s="50">
        <v>30</v>
      </c>
      <c r="M43" s="50">
        <v>30</v>
      </c>
      <c r="N43" s="50">
        <v>30</v>
      </c>
      <c r="O43" s="50">
        <v>30</v>
      </c>
      <c r="P43" s="50">
        <v>30</v>
      </c>
      <c r="Q43" s="50">
        <v>30</v>
      </c>
      <c r="R43" s="50">
        <v>30</v>
      </c>
      <c r="S43" s="50">
        <v>30</v>
      </c>
      <c r="T43" s="50">
        <v>30</v>
      </c>
      <c r="U43" s="50">
        <v>30</v>
      </c>
    </row>
    <row r="44" spans="6:26" x14ac:dyDescent="0.45">
      <c r="G44" s="50">
        <v>10</v>
      </c>
      <c r="H44" s="50">
        <f>$G44*H42</f>
        <v>20</v>
      </c>
      <c r="I44" s="50">
        <f t="shared" ref="I44:U44" si="24">$G44*I42</f>
        <v>30</v>
      </c>
      <c r="J44" s="50">
        <f t="shared" si="24"/>
        <v>40</v>
      </c>
      <c r="K44" s="50">
        <f t="shared" si="24"/>
        <v>50</v>
      </c>
      <c r="L44" s="50">
        <f t="shared" si="24"/>
        <v>60</v>
      </c>
      <c r="M44" s="50">
        <f t="shared" si="24"/>
        <v>70</v>
      </c>
      <c r="N44" s="50">
        <f t="shared" si="24"/>
        <v>80</v>
      </c>
      <c r="O44" s="50">
        <f t="shared" si="24"/>
        <v>90</v>
      </c>
      <c r="P44" s="50">
        <f t="shared" si="24"/>
        <v>100</v>
      </c>
      <c r="Q44" s="50">
        <f t="shared" si="24"/>
        <v>110</v>
      </c>
      <c r="R44" s="50">
        <f t="shared" si="24"/>
        <v>120</v>
      </c>
      <c r="S44" s="50">
        <f t="shared" si="24"/>
        <v>130</v>
      </c>
      <c r="T44" s="50">
        <f t="shared" si="24"/>
        <v>140</v>
      </c>
      <c r="U44" s="50">
        <f t="shared" si="24"/>
        <v>150</v>
      </c>
    </row>
    <row r="45" spans="6:26" x14ac:dyDescent="0.45">
      <c r="G45" s="114">
        <f>SUM(G43:G44)</f>
        <v>40</v>
      </c>
      <c r="H45" s="114">
        <f t="shared" ref="H45:U45" si="25">SUM(H43:H44)</f>
        <v>50</v>
      </c>
      <c r="I45" s="114">
        <f t="shared" si="25"/>
        <v>60</v>
      </c>
      <c r="J45" s="114">
        <f t="shared" si="25"/>
        <v>70</v>
      </c>
      <c r="K45" s="114">
        <f t="shared" si="25"/>
        <v>80</v>
      </c>
      <c r="L45" s="114">
        <f t="shared" si="25"/>
        <v>90</v>
      </c>
      <c r="M45" s="114">
        <f t="shared" si="25"/>
        <v>100</v>
      </c>
      <c r="N45" s="114">
        <f t="shared" si="25"/>
        <v>110</v>
      </c>
      <c r="O45" s="114">
        <f t="shared" si="25"/>
        <v>120</v>
      </c>
      <c r="P45" s="114">
        <f t="shared" si="25"/>
        <v>130</v>
      </c>
      <c r="Q45" s="114">
        <f t="shared" si="25"/>
        <v>140</v>
      </c>
      <c r="R45" s="114">
        <f t="shared" si="25"/>
        <v>150</v>
      </c>
      <c r="S45" s="114">
        <f t="shared" si="25"/>
        <v>160</v>
      </c>
      <c r="T45" s="114">
        <f t="shared" si="25"/>
        <v>170</v>
      </c>
      <c r="U45" s="114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U249"/>
  <sheetViews>
    <sheetView topLeftCell="A241" zoomScale="70" zoomScaleNormal="70" workbookViewId="0">
      <selection activeCell="P245" sqref="P245"/>
    </sheetView>
  </sheetViews>
  <sheetFormatPr defaultRowHeight="18" x14ac:dyDescent="0.45"/>
  <cols>
    <col min="24" max="24" width="11.59765625" customWidth="1"/>
    <col min="28" max="28" width="10.796875" customWidth="1"/>
    <col min="32" max="32" width="10.3984375" bestFit="1" customWidth="1"/>
    <col min="36" max="36" width="11.19921875" customWidth="1"/>
    <col min="40" max="40" width="12.59765625" customWidth="1"/>
  </cols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  <row r="241" spans="17:18" x14ac:dyDescent="0.45">
      <c r="Q241">
        <v>1</v>
      </c>
      <c r="R241" s="148">
        <v>0.01</v>
      </c>
    </row>
    <row r="242" spans="17:18" x14ac:dyDescent="0.45">
      <c r="Q242">
        <v>2</v>
      </c>
      <c r="R242" s="148">
        <v>1.618E-2</v>
      </c>
    </row>
    <row r="243" spans="17:18" x14ac:dyDescent="0.45">
      <c r="Q243">
        <v>3</v>
      </c>
      <c r="R243" s="148">
        <v>2.6179240000000003E-2</v>
      </c>
    </row>
    <row r="244" spans="17:18" x14ac:dyDescent="0.45">
      <c r="Q244">
        <v>4</v>
      </c>
      <c r="R244" s="148">
        <v>4.2358010320000007E-2</v>
      </c>
    </row>
    <row r="245" spans="17:18" x14ac:dyDescent="0.45">
      <c r="Q245">
        <v>5</v>
      </c>
      <c r="R245" s="148">
        <v>6.8535260697760017E-2</v>
      </c>
    </row>
    <row r="246" spans="17:18" x14ac:dyDescent="0.45">
      <c r="Q246">
        <v>6</v>
      </c>
      <c r="R246" s="148">
        <v>0.11089005180897571</v>
      </c>
    </row>
    <row r="247" spans="17:18" x14ac:dyDescent="0.45">
      <c r="Q247">
        <v>7</v>
      </c>
      <c r="R247" s="148">
        <v>0.17942010382692272</v>
      </c>
    </row>
    <row r="248" spans="17:18" x14ac:dyDescent="0.45">
      <c r="Q248">
        <v>8</v>
      </c>
      <c r="R248" s="148">
        <v>0.29030172799196097</v>
      </c>
    </row>
    <row r="249" spans="17:18" x14ac:dyDescent="0.45">
      <c r="Q249">
        <v>9</v>
      </c>
      <c r="R249" s="148">
        <v>0.46970819589099289</v>
      </c>
    </row>
  </sheetData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70" zoomScale="70" zoomScaleNormal="70" workbookViewId="0">
      <selection activeCell="B211" sqref="B211"/>
    </sheetView>
  </sheetViews>
  <sheetFormatPr defaultRowHeight="18" x14ac:dyDescent="0.45"/>
  <sheetData/>
  <phoneticPr fontId="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69:L169"/>
  <sheetViews>
    <sheetView topLeftCell="A173" workbookViewId="0">
      <selection activeCell="B170" sqref="B170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6"/>
  <sheetViews>
    <sheetView topLeftCell="A17" workbookViewId="0">
      <selection activeCell="AJ27" sqref="AJ27"/>
    </sheetView>
  </sheetViews>
  <sheetFormatPr defaultRowHeight="18" x14ac:dyDescent="0.45"/>
  <cols>
    <col min="2" max="2" width="2.3984375" bestFit="1" customWidth="1"/>
    <col min="3" max="3" width="3.3984375" bestFit="1" customWidth="1"/>
    <col min="4" max="4" width="7.8984375" bestFit="1" customWidth="1"/>
    <col min="6" max="6" width="2.3984375" bestFit="1" customWidth="1"/>
    <col min="7" max="7" width="3.3984375" bestFit="1" customWidth="1"/>
    <col min="8" max="8" width="7.8984375" bestFit="1" customWidth="1"/>
    <col min="10" max="10" width="2.3984375" bestFit="1" customWidth="1"/>
    <col min="11" max="11" width="3.3984375" bestFit="1" customWidth="1"/>
    <col min="12" max="12" width="7.8984375" bestFit="1" customWidth="1"/>
    <col min="14" max="14" width="2.3984375" bestFit="1" customWidth="1"/>
    <col min="15" max="15" width="3.3984375" bestFit="1" customWidth="1"/>
    <col min="16" max="16" width="9.3984375" bestFit="1" customWidth="1"/>
    <col min="18" max="18" width="2.3984375" bestFit="1" customWidth="1"/>
    <col min="19" max="19" width="3.3984375" bestFit="1" customWidth="1"/>
    <col min="20" max="20" width="9.3984375" bestFit="1" customWidth="1"/>
    <col min="22" max="22" width="2.3984375" bestFit="1" customWidth="1"/>
    <col min="23" max="23" width="3.3984375" bestFit="1" customWidth="1"/>
    <col min="24" max="24" width="10.3984375" bestFit="1" customWidth="1"/>
    <col min="26" max="26" width="2.3984375" bestFit="1" customWidth="1"/>
    <col min="27" max="27" width="3.3984375" bestFit="1" customWidth="1"/>
    <col min="28" max="28" width="10.3984375" bestFit="1" customWidth="1"/>
    <col min="30" max="30" width="2.3984375" bestFit="1" customWidth="1"/>
    <col min="31" max="31" width="3.3984375" bestFit="1" customWidth="1"/>
    <col min="32" max="32" width="10.3984375" bestFit="1" customWidth="1"/>
    <col min="34" max="34" width="2.3984375" bestFit="1" customWidth="1"/>
    <col min="35" max="35" width="3.3984375" bestFit="1" customWidth="1"/>
    <col min="36" max="36" width="11.3984375" bestFit="1" customWidth="1"/>
    <col min="38" max="39" width="3.3984375" bestFit="1" customWidth="1"/>
    <col min="40" max="40" width="11.3984375" bestFit="1" customWidth="1"/>
    <col min="42" max="43" width="3.3984375" bestFit="1" customWidth="1"/>
    <col min="44" max="44" width="13.19921875" bestFit="1" customWidth="1"/>
    <col min="46" max="47" width="3.3984375" bestFit="1" customWidth="1"/>
    <col min="48" max="48" width="13.19921875" bestFit="1" customWidth="1"/>
  </cols>
  <sheetData>
    <row r="1" spans="1:48" x14ac:dyDescent="0.45">
      <c r="A1" s="116" t="s">
        <v>87</v>
      </c>
    </row>
    <row r="2" spans="1:48" x14ac:dyDescent="0.45">
      <c r="D2" s="115">
        <v>1.05</v>
      </c>
    </row>
    <row r="4" spans="1:48" x14ac:dyDescent="0.45">
      <c r="B4">
        <v>1</v>
      </c>
      <c r="C4">
        <v>1</v>
      </c>
      <c r="D4" s="117">
        <v>40</v>
      </c>
      <c r="F4">
        <v>2</v>
      </c>
      <c r="G4">
        <v>1</v>
      </c>
      <c r="H4" s="117">
        <f>D23*$D$2</f>
        <v>106.13190820577691</v>
      </c>
      <c r="J4">
        <v>3</v>
      </c>
      <c r="K4">
        <v>1</v>
      </c>
      <c r="L4" s="117">
        <f>H23*$D$2</f>
        <v>281.59954848498637</v>
      </c>
      <c r="N4">
        <v>4</v>
      </c>
      <c r="O4">
        <v>1</v>
      </c>
      <c r="P4" s="117">
        <f>L23*$D$2</f>
        <v>747.16743576492001</v>
      </c>
      <c r="R4">
        <v>5</v>
      </c>
      <c r="S4">
        <v>1</v>
      </c>
      <c r="T4" s="117">
        <f>P23*$D$2</f>
        <v>1982.4576426737046</v>
      </c>
      <c r="V4">
        <v>6</v>
      </c>
      <c r="W4">
        <v>1</v>
      </c>
      <c r="X4" s="117">
        <f>T23*$D$2</f>
        <v>5260.0503138521626</v>
      </c>
      <c r="Z4">
        <v>7</v>
      </c>
      <c r="AA4">
        <v>1</v>
      </c>
      <c r="AB4" s="117">
        <f>X23*$D$2</f>
        <v>13956.479426688142</v>
      </c>
      <c r="AD4">
        <v>8</v>
      </c>
      <c r="AE4">
        <v>1</v>
      </c>
      <c r="AF4" s="117">
        <f>AB23*$D$2</f>
        <v>37030.694834727001</v>
      </c>
      <c r="AH4">
        <v>9</v>
      </c>
      <c r="AI4">
        <v>1</v>
      </c>
      <c r="AJ4" s="117">
        <f>AF23*$D$2</f>
        <v>98253.45762488457</v>
      </c>
      <c r="AL4">
        <v>10</v>
      </c>
      <c r="AM4">
        <v>1</v>
      </c>
      <c r="AN4" s="117">
        <f>AJ23*$D$2</f>
        <v>260695.67363861101</v>
      </c>
      <c r="AP4">
        <v>11</v>
      </c>
      <c r="AQ4">
        <v>1</v>
      </c>
      <c r="AR4" s="117">
        <f>AN23*$D$2</f>
        <v>691703.23260640597</v>
      </c>
      <c r="AT4">
        <v>12</v>
      </c>
      <c r="AU4">
        <v>1</v>
      </c>
      <c r="AV4" s="117">
        <f>AR23*$D$2</f>
        <v>1835294.599715556</v>
      </c>
    </row>
    <row r="5" spans="1:48" x14ac:dyDescent="0.45">
      <c r="B5">
        <v>1</v>
      </c>
      <c r="C5">
        <v>2</v>
      </c>
      <c r="D5" s="117">
        <f t="shared" ref="D5:D23" si="0">D4*$D$2</f>
        <v>42</v>
      </c>
      <c r="F5">
        <v>2</v>
      </c>
      <c r="G5">
        <v>2</v>
      </c>
      <c r="H5" s="117">
        <f t="shared" ref="H5:H23" si="1">H4*$D$2</f>
        <v>111.43850361606576</v>
      </c>
      <c r="J5">
        <v>3</v>
      </c>
      <c r="K5">
        <v>2</v>
      </c>
      <c r="L5" s="117">
        <f t="shared" ref="L5:L23" si="2">L4*$D$2</f>
        <v>295.67952590923568</v>
      </c>
      <c r="N5">
        <v>4</v>
      </c>
      <c r="O5">
        <v>2</v>
      </c>
      <c r="P5" s="117">
        <f t="shared" ref="P5:P23" si="3">P4*$D$2</f>
        <v>784.52580755316603</v>
      </c>
      <c r="R5">
        <v>5</v>
      </c>
      <c r="S5">
        <v>2</v>
      </c>
      <c r="T5" s="117">
        <f t="shared" ref="T5:T23" si="4">T4*$D$2</f>
        <v>2081.5805248073898</v>
      </c>
      <c r="V5">
        <v>6</v>
      </c>
      <c r="W5">
        <v>2</v>
      </c>
      <c r="X5" s="117">
        <f t="shared" ref="X5:X23" si="5">X4*$D$2</f>
        <v>5523.0528295447712</v>
      </c>
      <c r="Z5">
        <v>7</v>
      </c>
      <c r="AA5">
        <v>2</v>
      </c>
      <c r="AB5" s="117">
        <f t="shared" ref="AB5:AB23" si="6">AB4*$D$2</f>
        <v>14654.30339802255</v>
      </c>
      <c r="AD5">
        <v>8</v>
      </c>
      <c r="AE5">
        <v>2</v>
      </c>
      <c r="AF5" s="117">
        <f t="shared" ref="AF5:AF23" si="7">AF4*$D$2</f>
        <v>38882.229576463353</v>
      </c>
      <c r="AH5">
        <v>9</v>
      </c>
      <c r="AI5">
        <v>2</v>
      </c>
      <c r="AJ5" s="117">
        <f t="shared" ref="AJ5:AJ23" si="8">AJ4*$D$2</f>
        <v>103166.1305061288</v>
      </c>
      <c r="AL5">
        <v>10</v>
      </c>
      <c r="AM5">
        <v>2</v>
      </c>
      <c r="AN5" s="117">
        <f t="shared" ref="AN5:AN23" si="9">AN4*$D$2</f>
        <v>273730.45732054155</v>
      </c>
      <c r="AP5">
        <v>11</v>
      </c>
      <c r="AQ5">
        <v>2</v>
      </c>
      <c r="AR5" s="117">
        <f t="shared" ref="AR5:AR23" si="10">AR4*$D$2</f>
        <v>726288.39423672634</v>
      </c>
      <c r="AT5">
        <v>12</v>
      </c>
      <c r="AU5">
        <v>2</v>
      </c>
      <c r="AV5" s="117">
        <f t="shared" ref="AV5:AV23" si="11">AV4*$D$2</f>
        <v>1927059.329701334</v>
      </c>
    </row>
    <row r="6" spans="1:48" x14ac:dyDescent="0.45">
      <c r="B6">
        <v>1</v>
      </c>
      <c r="C6">
        <v>3</v>
      </c>
      <c r="D6" s="117">
        <f t="shared" si="0"/>
        <v>44.1</v>
      </c>
      <c r="F6">
        <v>2</v>
      </c>
      <c r="G6">
        <v>3</v>
      </c>
      <c r="H6" s="117">
        <f t="shared" si="1"/>
        <v>117.01042879686905</v>
      </c>
      <c r="J6">
        <v>3</v>
      </c>
      <c r="K6">
        <v>3</v>
      </c>
      <c r="L6" s="117">
        <f t="shared" si="2"/>
        <v>310.46350220469748</v>
      </c>
      <c r="N6">
        <v>4</v>
      </c>
      <c r="O6">
        <v>3</v>
      </c>
      <c r="P6" s="117">
        <f t="shared" si="3"/>
        <v>823.75209793082433</v>
      </c>
      <c r="R6">
        <v>5</v>
      </c>
      <c r="S6">
        <v>3</v>
      </c>
      <c r="T6" s="117">
        <f t="shared" si="4"/>
        <v>2185.6595510477596</v>
      </c>
      <c r="V6">
        <v>6</v>
      </c>
      <c r="W6">
        <v>3</v>
      </c>
      <c r="X6" s="117">
        <f t="shared" si="5"/>
        <v>5799.20547102201</v>
      </c>
      <c r="Z6">
        <v>7</v>
      </c>
      <c r="AA6">
        <v>3</v>
      </c>
      <c r="AB6" s="117">
        <f t="shared" si="6"/>
        <v>15387.018567923678</v>
      </c>
      <c r="AD6">
        <v>8</v>
      </c>
      <c r="AE6">
        <v>3</v>
      </c>
      <c r="AF6" s="117">
        <f t="shared" si="7"/>
        <v>40826.341055286524</v>
      </c>
      <c r="AH6">
        <v>9</v>
      </c>
      <c r="AI6">
        <v>3</v>
      </c>
      <c r="AJ6" s="117">
        <f t="shared" si="8"/>
        <v>108324.43703143524</v>
      </c>
      <c r="AL6">
        <v>10</v>
      </c>
      <c r="AM6">
        <v>3</v>
      </c>
      <c r="AN6" s="117">
        <f t="shared" si="9"/>
        <v>287416.98018656863</v>
      </c>
      <c r="AP6">
        <v>11</v>
      </c>
      <c r="AQ6">
        <v>3</v>
      </c>
      <c r="AR6" s="117">
        <f t="shared" si="10"/>
        <v>762602.81394856272</v>
      </c>
      <c r="AT6">
        <v>12</v>
      </c>
      <c r="AU6">
        <v>3</v>
      </c>
      <c r="AV6" s="117">
        <f t="shared" si="11"/>
        <v>2023412.2961864008</v>
      </c>
    </row>
    <row r="7" spans="1:48" x14ac:dyDescent="0.45">
      <c r="B7">
        <v>1</v>
      </c>
      <c r="C7">
        <v>4</v>
      </c>
      <c r="D7" s="117">
        <f t="shared" si="0"/>
        <v>46.305000000000007</v>
      </c>
      <c r="F7">
        <v>2</v>
      </c>
      <c r="G7">
        <v>4</v>
      </c>
      <c r="H7" s="117">
        <f t="shared" si="1"/>
        <v>122.86095023671251</v>
      </c>
      <c r="J7">
        <v>3</v>
      </c>
      <c r="K7">
        <v>4</v>
      </c>
      <c r="L7" s="117">
        <f t="shared" si="2"/>
        <v>325.98667731493236</v>
      </c>
      <c r="N7">
        <v>4</v>
      </c>
      <c r="O7">
        <v>4</v>
      </c>
      <c r="P7" s="117">
        <f t="shared" si="3"/>
        <v>864.93970282736564</v>
      </c>
      <c r="R7">
        <v>5</v>
      </c>
      <c r="S7">
        <v>4</v>
      </c>
      <c r="T7" s="117">
        <f t="shared" si="4"/>
        <v>2294.9425286001479</v>
      </c>
      <c r="V7">
        <v>6</v>
      </c>
      <c r="W7">
        <v>4</v>
      </c>
      <c r="X7" s="117">
        <f t="shared" si="5"/>
        <v>6089.1657445731107</v>
      </c>
      <c r="Z7">
        <v>7</v>
      </c>
      <c r="AA7">
        <v>4</v>
      </c>
      <c r="AB7" s="117">
        <f t="shared" si="6"/>
        <v>16156.369496319863</v>
      </c>
      <c r="AD7">
        <v>8</v>
      </c>
      <c r="AE7">
        <v>4</v>
      </c>
      <c r="AF7" s="117">
        <f t="shared" si="7"/>
        <v>42867.658108050855</v>
      </c>
      <c r="AH7">
        <v>9</v>
      </c>
      <c r="AI7">
        <v>4</v>
      </c>
      <c r="AJ7" s="117">
        <f t="shared" si="8"/>
        <v>113740.65888300701</v>
      </c>
      <c r="AL7">
        <v>10</v>
      </c>
      <c r="AM7">
        <v>4</v>
      </c>
      <c r="AN7" s="117">
        <f t="shared" si="9"/>
        <v>301787.82919589709</v>
      </c>
      <c r="AP7">
        <v>11</v>
      </c>
      <c r="AQ7">
        <v>4</v>
      </c>
      <c r="AR7" s="117">
        <f t="shared" si="10"/>
        <v>800732.95464599086</v>
      </c>
      <c r="AT7">
        <v>12</v>
      </c>
      <c r="AU7">
        <v>4</v>
      </c>
      <c r="AV7" s="117">
        <f t="shared" si="11"/>
        <v>2124582.9109957209</v>
      </c>
    </row>
    <row r="8" spans="1:48" x14ac:dyDescent="0.45">
      <c r="B8">
        <v>1</v>
      </c>
      <c r="C8">
        <v>5</v>
      </c>
      <c r="D8" s="117">
        <f t="shared" si="0"/>
        <v>48.620250000000006</v>
      </c>
      <c r="F8">
        <v>2</v>
      </c>
      <c r="G8">
        <v>5</v>
      </c>
      <c r="H8" s="117">
        <f t="shared" si="1"/>
        <v>129.00399774854813</v>
      </c>
      <c r="J8">
        <v>3</v>
      </c>
      <c r="K8">
        <v>5</v>
      </c>
      <c r="L8" s="117">
        <f t="shared" si="2"/>
        <v>342.286011180679</v>
      </c>
      <c r="N8">
        <v>4</v>
      </c>
      <c r="O8">
        <v>5</v>
      </c>
      <c r="P8" s="117">
        <f t="shared" si="3"/>
        <v>908.18668796873396</v>
      </c>
      <c r="R8">
        <v>5</v>
      </c>
      <c r="S8">
        <v>5</v>
      </c>
      <c r="T8" s="117">
        <f t="shared" si="4"/>
        <v>2409.6896550301553</v>
      </c>
      <c r="V8">
        <v>6</v>
      </c>
      <c r="W8">
        <v>5</v>
      </c>
      <c r="X8" s="117">
        <f t="shared" si="5"/>
        <v>6393.6240318017663</v>
      </c>
      <c r="Z8">
        <v>7</v>
      </c>
      <c r="AA8">
        <v>5</v>
      </c>
      <c r="AB8" s="117">
        <f t="shared" si="6"/>
        <v>16964.187971135856</v>
      </c>
      <c r="AD8">
        <v>8</v>
      </c>
      <c r="AE8">
        <v>5</v>
      </c>
      <c r="AF8" s="117">
        <f t="shared" si="7"/>
        <v>45011.041013453403</v>
      </c>
      <c r="AH8">
        <v>9</v>
      </c>
      <c r="AI8">
        <v>5</v>
      </c>
      <c r="AJ8" s="117">
        <f t="shared" si="8"/>
        <v>119427.69182715737</v>
      </c>
      <c r="AL8">
        <v>10</v>
      </c>
      <c r="AM8">
        <v>5</v>
      </c>
      <c r="AN8" s="117">
        <f t="shared" si="9"/>
        <v>316877.22065569198</v>
      </c>
      <c r="AP8">
        <v>11</v>
      </c>
      <c r="AQ8">
        <v>5</v>
      </c>
      <c r="AR8" s="117">
        <f t="shared" si="10"/>
        <v>840769.6023782905</v>
      </c>
      <c r="AT8">
        <v>12</v>
      </c>
      <c r="AU8">
        <v>5</v>
      </c>
      <c r="AV8" s="117">
        <f t="shared" si="11"/>
        <v>2230812.0565455072</v>
      </c>
    </row>
    <row r="9" spans="1:48" x14ac:dyDescent="0.45">
      <c r="B9">
        <v>1</v>
      </c>
      <c r="C9">
        <v>6</v>
      </c>
      <c r="D9" s="117">
        <f t="shared" si="0"/>
        <v>51.051262500000007</v>
      </c>
      <c r="F9">
        <v>2</v>
      </c>
      <c r="G9">
        <v>6</v>
      </c>
      <c r="H9" s="117">
        <f t="shared" si="1"/>
        <v>135.45419763597553</v>
      </c>
      <c r="J9">
        <v>3</v>
      </c>
      <c r="K9">
        <v>6</v>
      </c>
      <c r="L9" s="117">
        <f t="shared" si="2"/>
        <v>359.40031173971295</v>
      </c>
      <c r="N9">
        <v>4</v>
      </c>
      <c r="O9">
        <v>6</v>
      </c>
      <c r="P9" s="117">
        <f t="shared" si="3"/>
        <v>953.59602236717069</v>
      </c>
      <c r="R9">
        <v>5</v>
      </c>
      <c r="S9">
        <v>6</v>
      </c>
      <c r="T9" s="117">
        <f t="shared" si="4"/>
        <v>2530.1741377816634</v>
      </c>
      <c r="V9">
        <v>6</v>
      </c>
      <c r="W9">
        <v>6</v>
      </c>
      <c r="X9" s="117">
        <f t="shared" si="5"/>
        <v>6713.3052333918549</v>
      </c>
      <c r="Z9">
        <v>7</v>
      </c>
      <c r="AA9">
        <v>6</v>
      </c>
      <c r="AB9" s="117">
        <f t="shared" si="6"/>
        <v>17812.397369692651</v>
      </c>
      <c r="AD9">
        <v>8</v>
      </c>
      <c r="AE9">
        <v>6</v>
      </c>
      <c r="AF9" s="117">
        <f t="shared" si="7"/>
        <v>47261.593064126078</v>
      </c>
      <c r="AH9">
        <v>9</v>
      </c>
      <c r="AI9">
        <v>6</v>
      </c>
      <c r="AJ9" s="117">
        <f t="shared" si="8"/>
        <v>125399.07641851524</v>
      </c>
      <c r="AL9">
        <v>10</v>
      </c>
      <c r="AM9">
        <v>6</v>
      </c>
      <c r="AN9" s="117">
        <f t="shared" si="9"/>
        <v>332721.08168847661</v>
      </c>
      <c r="AP9">
        <v>11</v>
      </c>
      <c r="AQ9">
        <v>6</v>
      </c>
      <c r="AR9" s="117">
        <f t="shared" si="10"/>
        <v>882808.082497205</v>
      </c>
      <c r="AT9">
        <v>12</v>
      </c>
      <c r="AU9">
        <v>6</v>
      </c>
      <c r="AV9" s="117">
        <f t="shared" si="11"/>
        <v>2342352.6593727828</v>
      </c>
    </row>
    <row r="10" spans="1:48" x14ac:dyDescent="0.45">
      <c r="B10">
        <v>1</v>
      </c>
      <c r="C10">
        <v>7</v>
      </c>
      <c r="D10" s="117">
        <f t="shared" si="0"/>
        <v>53.603825625000013</v>
      </c>
      <c r="F10">
        <v>2</v>
      </c>
      <c r="G10">
        <v>7</v>
      </c>
      <c r="H10" s="117">
        <f t="shared" si="1"/>
        <v>142.22690751777432</v>
      </c>
      <c r="J10">
        <v>3</v>
      </c>
      <c r="K10">
        <v>7</v>
      </c>
      <c r="L10" s="117">
        <f t="shared" si="2"/>
        <v>377.3703273266986</v>
      </c>
      <c r="N10">
        <v>4</v>
      </c>
      <c r="O10">
        <v>7</v>
      </c>
      <c r="P10" s="117">
        <f t="shared" si="3"/>
        <v>1001.2758234855293</v>
      </c>
      <c r="R10">
        <v>5</v>
      </c>
      <c r="S10">
        <v>7</v>
      </c>
      <c r="T10" s="117">
        <f t="shared" si="4"/>
        <v>2656.6828446707468</v>
      </c>
      <c r="V10">
        <v>6</v>
      </c>
      <c r="W10">
        <v>7</v>
      </c>
      <c r="X10" s="117">
        <f t="shared" si="5"/>
        <v>7048.9704950614478</v>
      </c>
      <c r="Z10">
        <v>7</v>
      </c>
      <c r="AA10">
        <v>7</v>
      </c>
      <c r="AB10" s="117">
        <f t="shared" si="6"/>
        <v>18703.017238177286</v>
      </c>
      <c r="AD10">
        <v>8</v>
      </c>
      <c r="AE10">
        <v>7</v>
      </c>
      <c r="AF10" s="117">
        <f t="shared" si="7"/>
        <v>49624.672717332382</v>
      </c>
      <c r="AH10">
        <v>9</v>
      </c>
      <c r="AI10">
        <v>7</v>
      </c>
      <c r="AJ10" s="117">
        <f t="shared" si="8"/>
        <v>131669.030239441</v>
      </c>
      <c r="AL10">
        <v>10</v>
      </c>
      <c r="AM10">
        <v>7</v>
      </c>
      <c r="AN10" s="117">
        <f t="shared" si="9"/>
        <v>349357.13577290048</v>
      </c>
      <c r="AP10">
        <v>11</v>
      </c>
      <c r="AQ10">
        <v>7</v>
      </c>
      <c r="AR10" s="117">
        <f t="shared" si="10"/>
        <v>926948.48662206531</v>
      </c>
      <c r="AT10">
        <v>12</v>
      </c>
      <c r="AU10">
        <v>7</v>
      </c>
      <c r="AV10" s="117">
        <f t="shared" si="11"/>
        <v>2459470.2923414218</v>
      </c>
    </row>
    <row r="11" spans="1:48" x14ac:dyDescent="0.45">
      <c r="B11">
        <v>1</v>
      </c>
      <c r="C11">
        <v>8</v>
      </c>
      <c r="D11" s="117">
        <f t="shared" si="0"/>
        <v>56.284016906250017</v>
      </c>
      <c r="F11">
        <v>2</v>
      </c>
      <c r="G11">
        <v>8</v>
      </c>
      <c r="H11" s="117">
        <f t="shared" si="1"/>
        <v>149.33825289366305</v>
      </c>
      <c r="J11">
        <v>3</v>
      </c>
      <c r="K11">
        <v>8</v>
      </c>
      <c r="L11" s="117">
        <f t="shared" si="2"/>
        <v>396.23884369303357</v>
      </c>
      <c r="N11">
        <v>4</v>
      </c>
      <c r="O11">
        <v>8</v>
      </c>
      <c r="P11" s="117">
        <f t="shared" si="3"/>
        <v>1051.3396146598059</v>
      </c>
      <c r="R11">
        <v>5</v>
      </c>
      <c r="S11">
        <v>8</v>
      </c>
      <c r="T11" s="117">
        <f t="shared" si="4"/>
        <v>2789.5169869042843</v>
      </c>
      <c r="V11">
        <v>6</v>
      </c>
      <c r="W11">
        <v>8</v>
      </c>
      <c r="X11" s="117">
        <f t="shared" si="5"/>
        <v>7401.4190198145207</v>
      </c>
      <c r="Z11">
        <v>7</v>
      </c>
      <c r="AA11">
        <v>8</v>
      </c>
      <c r="AB11" s="117">
        <f t="shared" si="6"/>
        <v>19638.16810008615</v>
      </c>
      <c r="AD11">
        <v>8</v>
      </c>
      <c r="AE11">
        <v>8</v>
      </c>
      <c r="AF11" s="117">
        <f t="shared" si="7"/>
        <v>52105.906353199003</v>
      </c>
      <c r="AH11">
        <v>9</v>
      </c>
      <c r="AI11">
        <v>8</v>
      </c>
      <c r="AJ11" s="117">
        <f t="shared" si="8"/>
        <v>138252.48175141306</v>
      </c>
      <c r="AL11">
        <v>10</v>
      </c>
      <c r="AM11">
        <v>8</v>
      </c>
      <c r="AN11" s="117">
        <f t="shared" si="9"/>
        <v>366824.99256154551</v>
      </c>
      <c r="AP11">
        <v>11</v>
      </c>
      <c r="AQ11">
        <v>8</v>
      </c>
      <c r="AR11" s="117">
        <f t="shared" si="10"/>
        <v>973295.91095316864</v>
      </c>
      <c r="AT11">
        <v>12</v>
      </c>
      <c r="AU11">
        <v>8</v>
      </c>
      <c r="AV11" s="117">
        <f t="shared" si="11"/>
        <v>2582443.8069584928</v>
      </c>
    </row>
    <row r="12" spans="1:48" x14ac:dyDescent="0.45">
      <c r="B12">
        <v>1</v>
      </c>
      <c r="C12">
        <v>9</v>
      </c>
      <c r="D12" s="117">
        <f t="shared" si="0"/>
        <v>59.098217751562522</v>
      </c>
      <c r="F12">
        <v>2</v>
      </c>
      <c r="G12">
        <v>9</v>
      </c>
      <c r="H12" s="117">
        <f t="shared" si="1"/>
        <v>156.80516553834622</v>
      </c>
      <c r="J12">
        <v>3</v>
      </c>
      <c r="K12">
        <v>9</v>
      </c>
      <c r="L12" s="117">
        <f t="shared" si="2"/>
        <v>416.05078587768526</v>
      </c>
      <c r="N12">
        <v>4</v>
      </c>
      <c r="O12">
        <v>9</v>
      </c>
      <c r="P12" s="117">
        <f t="shared" si="3"/>
        <v>1103.9065953927961</v>
      </c>
      <c r="R12">
        <v>5</v>
      </c>
      <c r="S12">
        <v>9</v>
      </c>
      <c r="T12" s="117">
        <f t="shared" si="4"/>
        <v>2928.9928362494989</v>
      </c>
      <c r="V12">
        <v>6</v>
      </c>
      <c r="W12">
        <v>9</v>
      </c>
      <c r="X12" s="117">
        <f t="shared" si="5"/>
        <v>7771.4899708052471</v>
      </c>
      <c r="Z12">
        <v>7</v>
      </c>
      <c r="AA12">
        <v>9</v>
      </c>
      <c r="AB12" s="117">
        <f t="shared" si="6"/>
        <v>20620.076505090459</v>
      </c>
      <c r="AD12">
        <v>8</v>
      </c>
      <c r="AE12">
        <v>9</v>
      </c>
      <c r="AF12" s="117">
        <f t="shared" si="7"/>
        <v>54711.201670858958</v>
      </c>
      <c r="AH12">
        <v>9</v>
      </c>
      <c r="AI12">
        <v>9</v>
      </c>
      <c r="AJ12" s="117">
        <f t="shared" si="8"/>
        <v>145165.10583898373</v>
      </c>
      <c r="AL12">
        <v>10</v>
      </c>
      <c r="AM12">
        <v>9</v>
      </c>
      <c r="AN12" s="117">
        <f t="shared" si="9"/>
        <v>385166.24218962283</v>
      </c>
      <c r="AP12">
        <v>11</v>
      </c>
      <c r="AQ12">
        <v>9</v>
      </c>
      <c r="AR12" s="117">
        <f t="shared" si="10"/>
        <v>1021960.7065008271</v>
      </c>
      <c r="AT12">
        <v>12</v>
      </c>
      <c r="AU12">
        <v>9</v>
      </c>
      <c r="AV12" s="117">
        <f t="shared" si="11"/>
        <v>2711565.9973064177</v>
      </c>
    </row>
    <row r="13" spans="1:48" x14ac:dyDescent="0.45">
      <c r="B13">
        <v>1</v>
      </c>
      <c r="C13">
        <v>10</v>
      </c>
      <c r="D13" s="117">
        <f t="shared" si="0"/>
        <v>62.053128639140652</v>
      </c>
      <c r="F13">
        <v>2</v>
      </c>
      <c r="G13">
        <v>10</v>
      </c>
      <c r="H13" s="117">
        <f t="shared" si="1"/>
        <v>164.64542381526354</v>
      </c>
      <c r="J13">
        <v>3</v>
      </c>
      <c r="K13">
        <v>10</v>
      </c>
      <c r="L13" s="117">
        <f t="shared" si="2"/>
        <v>436.85332517156957</v>
      </c>
      <c r="N13">
        <v>4</v>
      </c>
      <c r="O13">
        <v>10</v>
      </c>
      <c r="P13" s="117">
        <f t="shared" si="3"/>
        <v>1159.1019251624359</v>
      </c>
      <c r="R13">
        <v>5</v>
      </c>
      <c r="S13">
        <v>10</v>
      </c>
      <c r="T13" s="117">
        <f t="shared" si="4"/>
        <v>3075.4424780619738</v>
      </c>
      <c r="V13">
        <v>6</v>
      </c>
      <c r="W13">
        <v>10</v>
      </c>
      <c r="X13" s="117">
        <f t="shared" si="5"/>
        <v>8160.0644693455097</v>
      </c>
      <c r="Z13">
        <v>7</v>
      </c>
      <c r="AA13">
        <v>10</v>
      </c>
      <c r="AB13" s="117">
        <f t="shared" si="6"/>
        <v>21651.080330344983</v>
      </c>
      <c r="AD13">
        <v>8</v>
      </c>
      <c r="AE13">
        <v>10</v>
      </c>
      <c r="AF13" s="117">
        <f t="shared" si="7"/>
        <v>57446.761754401909</v>
      </c>
      <c r="AH13">
        <v>9</v>
      </c>
      <c r="AI13">
        <v>10</v>
      </c>
      <c r="AJ13" s="117">
        <f t="shared" si="8"/>
        <v>152423.36113093293</v>
      </c>
      <c r="AL13">
        <v>10</v>
      </c>
      <c r="AM13">
        <v>10</v>
      </c>
      <c r="AN13" s="117">
        <f t="shared" si="9"/>
        <v>404424.55429910397</v>
      </c>
      <c r="AP13">
        <v>11</v>
      </c>
      <c r="AQ13">
        <v>10</v>
      </c>
      <c r="AR13" s="117">
        <f t="shared" si="10"/>
        <v>1073058.7418258686</v>
      </c>
      <c r="AT13">
        <v>12</v>
      </c>
      <c r="AU13">
        <v>10</v>
      </c>
      <c r="AV13" s="117">
        <f t="shared" si="11"/>
        <v>2847144.2971717385</v>
      </c>
    </row>
    <row r="14" spans="1:48" x14ac:dyDescent="0.45">
      <c r="B14">
        <v>1</v>
      </c>
      <c r="C14">
        <v>11</v>
      </c>
      <c r="D14" s="117">
        <f t="shared" si="0"/>
        <v>65.155785071097682</v>
      </c>
      <c r="F14">
        <v>2</v>
      </c>
      <c r="G14">
        <v>11</v>
      </c>
      <c r="H14" s="117">
        <f t="shared" si="1"/>
        <v>172.87769500602673</v>
      </c>
      <c r="J14">
        <v>3</v>
      </c>
      <c r="K14">
        <v>11</v>
      </c>
      <c r="L14" s="117">
        <f t="shared" si="2"/>
        <v>458.69599143014807</v>
      </c>
      <c r="N14">
        <v>4</v>
      </c>
      <c r="O14">
        <v>11</v>
      </c>
      <c r="P14" s="117">
        <f t="shared" si="3"/>
        <v>1217.0570214205577</v>
      </c>
      <c r="R14">
        <v>5</v>
      </c>
      <c r="S14">
        <v>11</v>
      </c>
      <c r="T14" s="117">
        <f t="shared" si="4"/>
        <v>3229.2146019650727</v>
      </c>
      <c r="V14">
        <v>6</v>
      </c>
      <c r="W14">
        <v>11</v>
      </c>
      <c r="X14" s="117">
        <f t="shared" si="5"/>
        <v>8568.067692812785</v>
      </c>
      <c r="Z14">
        <v>7</v>
      </c>
      <c r="AA14">
        <v>11</v>
      </c>
      <c r="AB14" s="117">
        <f t="shared" si="6"/>
        <v>22733.634346862233</v>
      </c>
      <c r="AD14">
        <v>8</v>
      </c>
      <c r="AE14">
        <v>11</v>
      </c>
      <c r="AF14" s="117">
        <f t="shared" si="7"/>
        <v>60319.099842122007</v>
      </c>
      <c r="AH14">
        <v>9</v>
      </c>
      <c r="AI14">
        <v>11</v>
      </c>
      <c r="AJ14" s="117">
        <f t="shared" si="8"/>
        <v>160044.52918747958</v>
      </c>
      <c r="AL14">
        <v>10</v>
      </c>
      <c r="AM14">
        <v>11</v>
      </c>
      <c r="AN14" s="117">
        <f t="shared" si="9"/>
        <v>424645.78201405919</v>
      </c>
      <c r="AP14">
        <v>11</v>
      </c>
      <c r="AQ14">
        <v>11</v>
      </c>
      <c r="AR14" s="117">
        <f t="shared" si="10"/>
        <v>1126711.6789171621</v>
      </c>
      <c r="AT14">
        <v>12</v>
      </c>
      <c r="AU14">
        <v>11</v>
      </c>
      <c r="AV14" s="117">
        <f t="shared" si="11"/>
        <v>2989501.5120303254</v>
      </c>
    </row>
    <row r="15" spans="1:48" x14ac:dyDescent="0.45">
      <c r="B15">
        <v>1</v>
      </c>
      <c r="C15">
        <v>12</v>
      </c>
      <c r="D15" s="117">
        <f t="shared" si="0"/>
        <v>68.413574324652572</v>
      </c>
      <c r="F15">
        <v>2</v>
      </c>
      <c r="G15">
        <v>12</v>
      </c>
      <c r="H15" s="117">
        <f t="shared" si="1"/>
        <v>181.52157975632807</v>
      </c>
      <c r="J15">
        <v>3</v>
      </c>
      <c r="K15">
        <v>12</v>
      </c>
      <c r="L15" s="117">
        <f t="shared" si="2"/>
        <v>481.6307910016555</v>
      </c>
      <c r="N15">
        <v>4</v>
      </c>
      <c r="O15">
        <v>12</v>
      </c>
      <c r="P15" s="117">
        <f t="shared" si="3"/>
        <v>1277.9098724915857</v>
      </c>
      <c r="R15">
        <v>5</v>
      </c>
      <c r="S15">
        <v>12</v>
      </c>
      <c r="T15" s="117">
        <f t="shared" si="4"/>
        <v>3390.6753320633266</v>
      </c>
      <c r="V15">
        <v>6</v>
      </c>
      <c r="W15">
        <v>12</v>
      </c>
      <c r="X15" s="117">
        <f t="shared" si="5"/>
        <v>8996.4710774534251</v>
      </c>
      <c r="Z15">
        <v>7</v>
      </c>
      <c r="AA15">
        <v>12</v>
      </c>
      <c r="AB15" s="117">
        <f t="shared" si="6"/>
        <v>23870.316064205344</v>
      </c>
      <c r="AD15">
        <v>8</v>
      </c>
      <c r="AE15">
        <v>12</v>
      </c>
      <c r="AF15" s="117">
        <f t="shared" si="7"/>
        <v>63335.054834228111</v>
      </c>
      <c r="AH15">
        <v>9</v>
      </c>
      <c r="AI15">
        <v>12</v>
      </c>
      <c r="AJ15" s="117">
        <f t="shared" si="8"/>
        <v>168046.75564685356</v>
      </c>
      <c r="AL15">
        <v>10</v>
      </c>
      <c r="AM15">
        <v>12</v>
      </c>
      <c r="AN15" s="117">
        <f t="shared" si="9"/>
        <v>445878.07111476216</v>
      </c>
      <c r="AP15">
        <v>11</v>
      </c>
      <c r="AQ15">
        <v>12</v>
      </c>
      <c r="AR15" s="117">
        <f t="shared" si="10"/>
        <v>1183047.2628630202</v>
      </c>
      <c r="AT15">
        <v>12</v>
      </c>
      <c r="AU15">
        <v>12</v>
      </c>
      <c r="AV15" s="117">
        <f t="shared" si="11"/>
        <v>3138976.5876318417</v>
      </c>
    </row>
    <row r="16" spans="1:48" x14ac:dyDescent="0.45">
      <c r="B16">
        <v>1</v>
      </c>
      <c r="C16">
        <v>13</v>
      </c>
      <c r="D16" s="117">
        <f t="shared" si="0"/>
        <v>71.834253040885201</v>
      </c>
      <c r="F16">
        <v>2</v>
      </c>
      <c r="G16">
        <v>13</v>
      </c>
      <c r="H16" s="117">
        <f t="shared" si="1"/>
        <v>190.59765874414447</v>
      </c>
      <c r="J16">
        <v>3</v>
      </c>
      <c r="K16">
        <v>13</v>
      </c>
      <c r="L16" s="117">
        <f t="shared" si="2"/>
        <v>505.71233055173832</v>
      </c>
      <c r="N16">
        <v>4</v>
      </c>
      <c r="O16">
        <v>13</v>
      </c>
      <c r="P16" s="117">
        <f t="shared" si="3"/>
        <v>1341.805366116165</v>
      </c>
      <c r="R16">
        <v>5</v>
      </c>
      <c r="S16">
        <v>13</v>
      </c>
      <c r="T16" s="117">
        <f t="shared" si="4"/>
        <v>3560.209098666493</v>
      </c>
      <c r="V16">
        <v>6</v>
      </c>
      <c r="W16">
        <v>13</v>
      </c>
      <c r="X16" s="117">
        <f t="shared" si="5"/>
        <v>9446.2946313260964</v>
      </c>
      <c r="Z16">
        <v>7</v>
      </c>
      <c r="AA16">
        <v>13</v>
      </c>
      <c r="AB16" s="117">
        <f t="shared" si="6"/>
        <v>25063.831867415614</v>
      </c>
      <c r="AD16">
        <v>8</v>
      </c>
      <c r="AE16">
        <v>13</v>
      </c>
      <c r="AF16" s="117">
        <f t="shared" si="7"/>
        <v>66501.807575939514</v>
      </c>
      <c r="AH16">
        <v>9</v>
      </c>
      <c r="AI16">
        <v>13</v>
      </c>
      <c r="AJ16" s="117">
        <f t="shared" si="8"/>
        <v>176449.09342919625</v>
      </c>
      <c r="AL16">
        <v>10</v>
      </c>
      <c r="AM16">
        <v>13</v>
      </c>
      <c r="AN16" s="117">
        <f t="shared" si="9"/>
        <v>468171.97467050026</v>
      </c>
      <c r="AP16">
        <v>11</v>
      </c>
      <c r="AQ16">
        <v>13</v>
      </c>
      <c r="AR16" s="117">
        <f t="shared" si="10"/>
        <v>1242199.6260061713</v>
      </c>
      <c r="AT16">
        <v>12</v>
      </c>
      <c r="AU16">
        <v>13</v>
      </c>
      <c r="AV16" s="117">
        <f t="shared" si="11"/>
        <v>3295925.4170134338</v>
      </c>
    </row>
    <row r="17" spans="2:48" x14ac:dyDescent="0.45">
      <c r="B17">
        <v>1</v>
      </c>
      <c r="C17">
        <v>14</v>
      </c>
      <c r="D17" s="117">
        <f t="shared" si="0"/>
        <v>75.425965692929466</v>
      </c>
      <c r="F17">
        <v>2</v>
      </c>
      <c r="G17">
        <v>14</v>
      </c>
      <c r="H17" s="117">
        <f t="shared" si="1"/>
        <v>200.12754168135169</v>
      </c>
      <c r="J17">
        <v>3</v>
      </c>
      <c r="K17">
        <v>14</v>
      </c>
      <c r="L17" s="117">
        <f t="shared" si="2"/>
        <v>530.99794707932529</v>
      </c>
      <c r="N17">
        <v>4</v>
      </c>
      <c r="O17">
        <v>14</v>
      </c>
      <c r="P17" s="117">
        <f t="shared" si="3"/>
        <v>1408.8956344219735</v>
      </c>
      <c r="R17">
        <v>5</v>
      </c>
      <c r="S17">
        <v>14</v>
      </c>
      <c r="T17" s="117">
        <f t="shared" si="4"/>
        <v>3738.2195535998176</v>
      </c>
      <c r="V17">
        <v>6</v>
      </c>
      <c r="W17">
        <v>14</v>
      </c>
      <c r="X17" s="117">
        <f t="shared" si="5"/>
        <v>9918.6093628924009</v>
      </c>
      <c r="Z17">
        <v>7</v>
      </c>
      <c r="AA17">
        <v>14</v>
      </c>
      <c r="AB17" s="117">
        <f t="shared" si="6"/>
        <v>26317.023460786397</v>
      </c>
      <c r="AD17">
        <v>8</v>
      </c>
      <c r="AE17">
        <v>14</v>
      </c>
      <c r="AF17" s="117">
        <f t="shared" si="7"/>
        <v>69826.897954736487</v>
      </c>
      <c r="AH17">
        <v>9</v>
      </c>
      <c r="AI17">
        <v>14</v>
      </c>
      <c r="AJ17" s="117">
        <f t="shared" si="8"/>
        <v>185271.54810065607</v>
      </c>
      <c r="AL17">
        <v>10</v>
      </c>
      <c r="AM17">
        <v>14</v>
      </c>
      <c r="AN17" s="117">
        <f t="shared" si="9"/>
        <v>491580.57340402529</v>
      </c>
      <c r="AP17">
        <v>11</v>
      </c>
      <c r="AQ17">
        <v>14</v>
      </c>
      <c r="AR17" s="117">
        <f t="shared" si="10"/>
        <v>1304309.6073064799</v>
      </c>
      <c r="AT17">
        <v>12</v>
      </c>
      <c r="AU17">
        <v>14</v>
      </c>
      <c r="AV17" s="117">
        <f t="shared" si="11"/>
        <v>3460721.6878641057</v>
      </c>
    </row>
    <row r="18" spans="2:48" x14ac:dyDescent="0.45">
      <c r="B18">
        <v>1</v>
      </c>
      <c r="C18">
        <v>15</v>
      </c>
      <c r="D18" s="117">
        <f t="shared" si="0"/>
        <v>79.197263977575943</v>
      </c>
      <c r="F18">
        <v>2</v>
      </c>
      <c r="G18">
        <v>15</v>
      </c>
      <c r="H18" s="117">
        <f t="shared" si="1"/>
        <v>210.13391876541928</v>
      </c>
      <c r="J18">
        <v>3</v>
      </c>
      <c r="K18">
        <v>15</v>
      </c>
      <c r="L18" s="117">
        <f t="shared" si="2"/>
        <v>557.54784443329163</v>
      </c>
      <c r="N18">
        <v>4</v>
      </c>
      <c r="O18">
        <v>15</v>
      </c>
      <c r="P18" s="117">
        <f t="shared" si="3"/>
        <v>1479.3404161430722</v>
      </c>
      <c r="R18">
        <v>5</v>
      </c>
      <c r="S18">
        <v>15</v>
      </c>
      <c r="T18" s="117">
        <f t="shared" si="4"/>
        <v>3925.1305312798086</v>
      </c>
      <c r="V18">
        <v>6</v>
      </c>
      <c r="W18">
        <v>15</v>
      </c>
      <c r="X18" s="117">
        <f t="shared" si="5"/>
        <v>10414.539831037022</v>
      </c>
      <c r="Z18">
        <v>7</v>
      </c>
      <c r="AA18">
        <v>15</v>
      </c>
      <c r="AB18" s="117">
        <f t="shared" si="6"/>
        <v>27632.874633825719</v>
      </c>
      <c r="AD18">
        <v>8</v>
      </c>
      <c r="AE18">
        <v>15</v>
      </c>
      <c r="AF18" s="117">
        <f t="shared" si="7"/>
        <v>73318.242852473311</v>
      </c>
      <c r="AH18">
        <v>9</v>
      </c>
      <c r="AI18">
        <v>15</v>
      </c>
      <c r="AJ18" s="117">
        <f t="shared" si="8"/>
        <v>194535.12550568889</v>
      </c>
      <c r="AL18">
        <v>10</v>
      </c>
      <c r="AM18">
        <v>15</v>
      </c>
      <c r="AN18" s="117">
        <f t="shared" si="9"/>
        <v>516159.6020742266</v>
      </c>
      <c r="AP18">
        <v>11</v>
      </c>
      <c r="AQ18">
        <v>15</v>
      </c>
      <c r="AR18" s="117">
        <f t="shared" si="10"/>
        <v>1369525.087671804</v>
      </c>
      <c r="AT18">
        <v>12</v>
      </c>
      <c r="AU18">
        <v>15</v>
      </c>
      <c r="AV18" s="117">
        <f t="shared" si="11"/>
        <v>3633757.7722573113</v>
      </c>
    </row>
    <row r="19" spans="2:48" x14ac:dyDescent="0.45">
      <c r="B19">
        <v>1</v>
      </c>
      <c r="C19">
        <v>16</v>
      </c>
      <c r="D19" s="117">
        <f t="shared" si="0"/>
        <v>83.15712717645475</v>
      </c>
      <c r="F19">
        <v>2</v>
      </c>
      <c r="G19">
        <v>16</v>
      </c>
      <c r="H19" s="117">
        <f t="shared" si="1"/>
        <v>220.64061470369026</v>
      </c>
      <c r="J19">
        <v>3</v>
      </c>
      <c r="K19">
        <v>16</v>
      </c>
      <c r="L19" s="117">
        <f t="shared" si="2"/>
        <v>585.42523665495628</v>
      </c>
      <c r="N19">
        <v>4</v>
      </c>
      <c r="O19">
        <v>16</v>
      </c>
      <c r="P19" s="117">
        <f t="shared" si="3"/>
        <v>1553.3074369502258</v>
      </c>
      <c r="R19">
        <v>5</v>
      </c>
      <c r="S19">
        <v>16</v>
      </c>
      <c r="T19" s="117">
        <f t="shared" si="4"/>
        <v>4121.3870578437991</v>
      </c>
      <c r="V19">
        <v>6</v>
      </c>
      <c r="W19">
        <v>16</v>
      </c>
      <c r="X19" s="117">
        <f t="shared" si="5"/>
        <v>10935.266822588874</v>
      </c>
      <c r="Z19">
        <v>7</v>
      </c>
      <c r="AA19">
        <v>16</v>
      </c>
      <c r="AB19" s="117">
        <f t="shared" si="6"/>
        <v>29014.518365517008</v>
      </c>
      <c r="AD19">
        <v>8</v>
      </c>
      <c r="AE19">
        <v>16</v>
      </c>
      <c r="AF19" s="117">
        <f t="shared" si="7"/>
        <v>76984.154995096978</v>
      </c>
      <c r="AH19">
        <v>9</v>
      </c>
      <c r="AI19">
        <v>16</v>
      </c>
      <c r="AJ19" s="117">
        <f t="shared" si="8"/>
        <v>204261.88178097334</v>
      </c>
      <c r="AL19">
        <v>10</v>
      </c>
      <c r="AM19">
        <v>16</v>
      </c>
      <c r="AN19" s="117">
        <f t="shared" si="9"/>
        <v>541967.58217793796</v>
      </c>
      <c r="AP19">
        <v>11</v>
      </c>
      <c r="AQ19">
        <v>16</v>
      </c>
      <c r="AR19" s="117">
        <f t="shared" si="10"/>
        <v>1438001.3420553943</v>
      </c>
      <c r="AT19">
        <v>12</v>
      </c>
      <c r="AU19">
        <v>16</v>
      </c>
      <c r="AV19" s="117">
        <f t="shared" si="11"/>
        <v>3815445.6608701772</v>
      </c>
    </row>
    <row r="20" spans="2:48" x14ac:dyDescent="0.45">
      <c r="B20">
        <v>1</v>
      </c>
      <c r="C20">
        <v>17</v>
      </c>
      <c r="D20" s="117">
        <f t="shared" si="0"/>
        <v>87.314983535277491</v>
      </c>
      <c r="F20">
        <v>2</v>
      </c>
      <c r="G20">
        <v>17</v>
      </c>
      <c r="H20" s="117">
        <f t="shared" si="1"/>
        <v>231.67264543887478</v>
      </c>
      <c r="J20">
        <v>3</v>
      </c>
      <c r="K20">
        <v>17</v>
      </c>
      <c r="L20" s="117">
        <f t="shared" si="2"/>
        <v>614.69649848770416</v>
      </c>
      <c r="N20">
        <v>4</v>
      </c>
      <c r="O20">
        <v>17</v>
      </c>
      <c r="P20" s="117">
        <f t="shared" si="3"/>
        <v>1630.9728087977371</v>
      </c>
      <c r="R20">
        <v>5</v>
      </c>
      <c r="S20">
        <v>17</v>
      </c>
      <c r="T20" s="117">
        <f t="shared" si="4"/>
        <v>4327.4564107359893</v>
      </c>
      <c r="V20">
        <v>6</v>
      </c>
      <c r="W20">
        <v>17</v>
      </c>
      <c r="X20" s="117">
        <f t="shared" si="5"/>
        <v>11482.030163718318</v>
      </c>
      <c r="Z20">
        <v>7</v>
      </c>
      <c r="AA20">
        <v>17</v>
      </c>
      <c r="AB20" s="117">
        <f t="shared" si="6"/>
        <v>30465.244283792861</v>
      </c>
      <c r="AD20">
        <v>8</v>
      </c>
      <c r="AE20">
        <v>17</v>
      </c>
      <c r="AF20" s="117">
        <f t="shared" si="7"/>
        <v>80833.362744851824</v>
      </c>
      <c r="AH20">
        <v>9</v>
      </c>
      <c r="AI20">
        <v>17</v>
      </c>
      <c r="AJ20" s="117">
        <f t="shared" si="8"/>
        <v>214474.97587002203</v>
      </c>
      <c r="AL20">
        <v>10</v>
      </c>
      <c r="AM20">
        <v>17</v>
      </c>
      <c r="AN20" s="117">
        <f t="shared" si="9"/>
        <v>569065.96128683491</v>
      </c>
      <c r="AP20">
        <v>11</v>
      </c>
      <c r="AQ20">
        <v>17</v>
      </c>
      <c r="AR20" s="117">
        <f t="shared" si="10"/>
        <v>1509901.4091581642</v>
      </c>
      <c r="AT20">
        <v>12</v>
      </c>
      <c r="AU20">
        <v>17</v>
      </c>
      <c r="AV20" s="117">
        <f t="shared" si="11"/>
        <v>4006217.9439136861</v>
      </c>
    </row>
    <row r="21" spans="2:48" x14ac:dyDescent="0.45">
      <c r="B21">
        <v>1</v>
      </c>
      <c r="C21">
        <v>18</v>
      </c>
      <c r="D21" s="117">
        <f t="shared" si="0"/>
        <v>91.680732712041376</v>
      </c>
      <c r="F21">
        <v>2</v>
      </c>
      <c r="G21">
        <v>18</v>
      </c>
      <c r="H21" s="117">
        <f t="shared" si="1"/>
        <v>243.25627771081852</v>
      </c>
      <c r="J21">
        <v>3</v>
      </c>
      <c r="K21">
        <v>18</v>
      </c>
      <c r="L21" s="117">
        <f t="shared" si="2"/>
        <v>645.43132341208934</v>
      </c>
      <c r="N21">
        <v>4</v>
      </c>
      <c r="O21">
        <v>18</v>
      </c>
      <c r="P21" s="117">
        <f t="shared" si="3"/>
        <v>1712.521449237624</v>
      </c>
      <c r="R21">
        <v>5</v>
      </c>
      <c r="S21">
        <v>18</v>
      </c>
      <c r="T21" s="117">
        <f t="shared" si="4"/>
        <v>4543.829231272789</v>
      </c>
      <c r="V21">
        <v>6</v>
      </c>
      <c r="W21">
        <v>18</v>
      </c>
      <c r="X21" s="117">
        <f t="shared" si="5"/>
        <v>12056.131671904235</v>
      </c>
      <c r="Z21">
        <v>7</v>
      </c>
      <c r="AA21">
        <v>18</v>
      </c>
      <c r="AB21" s="117">
        <f t="shared" si="6"/>
        <v>31988.506497982504</v>
      </c>
      <c r="AD21">
        <v>8</v>
      </c>
      <c r="AE21">
        <v>18</v>
      </c>
      <c r="AF21" s="117">
        <f t="shared" si="7"/>
        <v>84875.030882094419</v>
      </c>
      <c r="AH21">
        <v>9</v>
      </c>
      <c r="AI21">
        <v>18</v>
      </c>
      <c r="AJ21" s="117">
        <f t="shared" si="8"/>
        <v>225198.72466352314</v>
      </c>
      <c r="AL21">
        <v>10</v>
      </c>
      <c r="AM21">
        <v>18</v>
      </c>
      <c r="AN21" s="117">
        <f t="shared" si="9"/>
        <v>597519.25935117668</v>
      </c>
      <c r="AP21">
        <v>11</v>
      </c>
      <c r="AQ21">
        <v>18</v>
      </c>
      <c r="AR21" s="117">
        <f t="shared" si="10"/>
        <v>1585396.4796160725</v>
      </c>
      <c r="AT21">
        <v>12</v>
      </c>
      <c r="AU21">
        <v>18</v>
      </c>
      <c r="AV21" s="117">
        <f t="shared" si="11"/>
        <v>4206528.8411093708</v>
      </c>
    </row>
    <row r="22" spans="2:48" x14ac:dyDescent="0.45">
      <c r="B22">
        <v>1</v>
      </c>
      <c r="C22">
        <v>19</v>
      </c>
      <c r="D22" s="117">
        <f t="shared" si="0"/>
        <v>96.264769347643451</v>
      </c>
      <c r="F22">
        <v>2</v>
      </c>
      <c r="G22">
        <v>19</v>
      </c>
      <c r="H22" s="117">
        <f t="shared" si="1"/>
        <v>255.41909159635946</v>
      </c>
      <c r="J22">
        <v>3</v>
      </c>
      <c r="K22">
        <v>19</v>
      </c>
      <c r="L22" s="117">
        <f t="shared" si="2"/>
        <v>677.70288958269384</v>
      </c>
      <c r="N22">
        <v>4</v>
      </c>
      <c r="O22">
        <v>19</v>
      </c>
      <c r="P22" s="117">
        <f t="shared" si="3"/>
        <v>1798.1475216995052</v>
      </c>
      <c r="R22">
        <v>5</v>
      </c>
      <c r="S22">
        <v>19</v>
      </c>
      <c r="T22" s="117">
        <f t="shared" si="4"/>
        <v>4771.0206928364287</v>
      </c>
      <c r="V22">
        <v>6</v>
      </c>
      <c r="W22">
        <v>19</v>
      </c>
      <c r="X22" s="117">
        <f t="shared" si="5"/>
        <v>12658.938255499448</v>
      </c>
      <c r="Z22">
        <v>7</v>
      </c>
      <c r="AA22">
        <v>19</v>
      </c>
      <c r="AB22" s="117">
        <f t="shared" si="6"/>
        <v>33587.931822881634</v>
      </c>
      <c r="AD22">
        <v>8</v>
      </c>
      <c r="AE22">
        <v>19</v>
      </c>
      <c r="AF22" s="117">
        <f t="shared" si="7"/>
        <v>89118.782426199148</v>
      </c>
      <c r="AH22">
        <v>9</v>
      </c>
      <c r="AI22">
        <v>19</v>
      </c>
      <c r="AJ22" s="117">
        <f t="shared" si="8"/>
        <v>236458.66089669932</v>
      </c>
      <c r="AL22">
        <v>10</v>
      </c>
      <c r="AM22">
        <v>19</v>
      </c>
      <c r="AN22" s="117">
        <f t="shared" si="9"/>
        <v>627395.22231873556</v>
      </c>
      <c r="AP22">
        <v>11</v>
      </c>
      <c r="AQ22">
        <v>19</v>
      </c>
      <c r="AR22" s="117">
        <f t="shared" si="10"/>
        <v>1664666.3035968761</v>
      </c>
      <c r="AT22">
        <v>12</v>
      </c>
      <c r="AU22">
        <v>19</v>
      </c>
      <c r="AV22" s="117">
        <f t="shared" si="11"/>
        <v>4416855.2831648393</v>
      </c>
    </row>
    <row r="23" spans="2:48" x14ac:dyDescent="0.45">
      <c r="B23">
        <v>1</v>
      </c>
      <c r="C23">
        <v>20</v>
      </c>
      <c r="D23" s="117">
        <f t="shared" si="0"/>
        <v>101.07800781502563</v>
      </c>
      <c r="F23">
        <v>2</v>
      </c>
      <c r="G23">
        <v>20</v>
      </c>
      <c r="H23" s="117">
        <f t="shared" si="1"/>
        <v>268.19004617617747</v>
      </c>
      <c r="J23">
        <v>3</v>
      </c>
      <c r="K23">
        <v>20</v>
      </c>
      <c r="L23" s="117">
        <f t="shared" si="2"/>
        <v>711.58803406182858</v>
      </c>
      <c r="N23">
        <v>4</v>
      </c>
      <c r="O23">
        <v>20</v>
      </c>
      <c r="P23" s="117">
        <f t="shared" si="3"/>
        <v>1888.0548977844805</v>
      </c>
      <c r="R23">
        <v>5</v>
      </c>
      <c r="S23">
        <v>20</v>
      </c>
      <c r="T23" s="117">
        <f t="shared" si="4"/>
        <v>5009.5717274782501</v>
      </c>
      <c r="V23">
        <v>6</v>
      </c>
      <c r="W23">
        <v>20</v>
      </c>
      <c r="X23" s="117">
        <f t="shared" si="5"/>
        <v>13291.885168274421</v>
      </c>
      <c r="Z23">
        <v>7</v>
      </c>
      <c r="AA23">
        <v>20</v>
      </c>
      <c r="AB23" s="117">
        <f t="shared" si="6"/>
        <v>35267.328414025716</v>
      </c>
      <c r="AD23">
        <v>8</v>
      </c>
      <c r="AE23">
        <v>20</v>
      </c>
      <c r="AF23" s="117">
        <f t="shared" si="7"/>
        <v>93574.721547509107</v>
      </c>
      <c r="AH23">
        <v>9</v>
      </c>
      <c r="AI23">
        <v>20</v>
      </c>
      <c r="AJ23" s="117">
        <f t="shared" si="8"/>
        <v>248281.59394153429</v>
      </c>
      <c r="AL23">
        <v>10</v>
      </c>
      <c r="AM23">
        <v>20</v>
      </c>
      <c r="AN23" s="117">
        <f t="shared" si="9"/>
        <v>658764.98343467235</v>
      </c>
      <c r="AP23">
        <v>11</v>
      </c>
      <c r="AQ23">
        <v>20</v>
      </c>
      <c r="AR23" s="117">
        <f t="shared" si="10"/>
        <v>1747899.61877672</v>
      </c>
      <c r="AT23">
        <v>12</v>
      </c>
      <c r="AU23">
        <v>20</v>
      </c>
      <c r="AV23" s="117">
        <f t="shared" si="11"/>
        <v>4637698.0473230816</v>
      </c>
    </row>
    <row r="26" spans="2:48" x14ac:dyDescent="0.45">
      <c r="D26" s="117">
        <f>D28-D27</f>
        <v>2</v>
      </c>
      <c r="H26" s="117">
        <f>H28-H27</f>
        <v>4</v>
      </c>
      <c r="L26" s="117">
        <f>L28-L27</f>
        <v>8</v>
      </c>
      <c r="P26" s="117">
        <f>P28-P27</f>
        <v>16</v>
      </c>
      <c r="T26" s="117">
        <f>T28-T27</f>
        <v>32</v>
      </c>
      <c r="X26" s="117">
        <f>X28-X27</f>
        <v>64</v>
      </c>
      <c r="AB26" s="117">
        <f>AB28-AB27</f>
        <v>128</v>
      </c>
      <c r="AF26" s="117">
        <f>AF28-AF27</f>
        <v>256</v>
      </c>
      <c r="AJ26" s="117">
        <f>AJ28-AJ27</f>
        <v>512</v>
      </c>
      <c r="AN26" s="117">
        <f>AN28-AN27</f>
        <v>1024</v>
      </c>
      <c r="AR26" s="117">
        <f>AR28-AR27</f>
        <v>2048</v>
      </c>
      <c r="AV26" s="117">
        <f>AV28-AV27</f>
        <v>4096</v>
      </c>
    </row>
    <row r="27" spans="2:48" x14ac:dyDescent="0.45">
      <c r="B27">
        <v>1</v>
      </c>
      <c r="C27">
        <v>1</v>
      </c>
      <c r="D27" s="118">
        <v>40</v>
      </c>
      <c r="F27">
        <v>2</v>
      </c>
      <c r="G27">
        <v>1</v>
      </c>
      <c r="H27" s="118">
        <v>80</v>
      </c>
      <c r="J27">
        <v>3</v>
      </c>
      <c r="K27">
        <v>1</v>
      </c>
      <c r="L27" s="118">
        <v>160</v>
      </c>
      <c r="N27">
        <v>4</v>
      </c>
      <c r="O27">
        <v>1</v>
      </c>
      <c r="P27" s="118">
        <v>320</v>
      </c>
      <c r="R27">
        <v>5</v>
      </c>
      <c r="S27">
        <v>1</v>
      </c>
      <c r="T27" s="118">
        <v>640</v>
      </c>
      <c r="V27">
        <v>6</v>
      </c>
      <c r="W27">
        <v>1</v>
      </c>
      <c r="X27" s="118">
        <v>1280</v>
      </c>
      <c r="Z27">
        <v>7</v>
      </c>
      <c r="AA27">
        <v>1</v>
      </c>
      <c r="AB27" s="118">
        <v>2560</v>
      </c>
      <c r="AD27">
        <v>8</v>
      </c>
      <c r="AE27">
        <v>1</v>
      </c>
      <c r="AF27" s="118">
        <v>5120</v>
      </c>
      <c r="AH27">
        <v>9</v>
      </c>
      <c r="AI27">
        <v>1</v>
      </c>
      <c r="AJ27" s="118">
        <v>10240</v>
      </c>
      <c r="AL27">
        <v>10</v>
      </c>
      <c r="AM27">
        <v>1</v>
      </c>
      <c r="AN27" s="118">
        <v>20480</v>
      </c>
      <c r="AP27">
        <v>11</v>
      </c>
      <c r="AQ27">
        <v>1</v>
      </c>
      <c r="AR27" s="118">
        <v>40960</v>
      </c>
      <c r="AT27">
        <v>12</v>
      </c>
      <c r="AU27">
        <v>1</v>
      </c>
      <c r="AV27" s="118">
        <v>81920</v>
      </c>
    </row>
    <row r="28" spans="2:48" x14ac:dyDescent="0.45">
      <c r="B28">
        <v>1</v>
      </c>
      <c r="C28">
        <v>2</v>
      </c>
      <c r="D28" s="117">
        <f>D$27 + D$27*($D$2-1)*(C28-1)</f>
        <v>42</v>
      </c>
      <c r="F28">
        <v>2</v>
      </c>
      <c r="G28">
        <v>2</v>
      </c>
      <c r="H28" s="117">
        <f>H$27 + H$27*($D$2-1)*(G28-1)</f>
        <v>84</v>
      </c>
      <c r="J28">
        <v>3</v>
      </c>
      <c r="K28">
        <v>2</v>
      </c>
      <c r="L28" s="117">
        <f>L$27 + L$27*($D$2-1)*(K28-1)</f>
        <v>168</v>
      </c>
      <c r="N28">
        <v>4</v>
      </c>
      <c r="O28">
        <v>2</v>
      </c>
      <c r="P28" s="117">
        <f>P$27 + P$27*($D$2-1)*(O28-1)</f>
        <v>336</v>
      </c>
      <c r="R28">
        <v>5</v>
      </c>
      <c r="S28">
        <v>2</v>
      </c>
      <c r="T28" s="117">
        <f>T$27 + T$27*($D$2-1)*(S28-1)</f>
        <v>672</v>
      </c>
      <c r="V28">
        <v>6</v>
      </c>
      <c r="W28">
        <v>2</v>
      </c>
      <c r="X28" s="117">
        <f>X$27 + X$27*($D$2-1)*(W28-1)</f>
        <v>1344</v>
      </c>
      <c r="Z28">
        <v>7</v>
      </c>
      <c r="AA28">
        <v>2</v>
      </c>
      <c r="AB28" s="117">
        <f>AB$27 + AB$27*($D$2-1)*(AA28-1)</f>
        <v>2688</v>
      </c>
      <c r="AD28">
        <v>8</v>
      </c>
      <c r="AE28">
        <v>2</v>
      </c>
      <c r="AF28" s="117">
        <f>AF$27 + AF$27*($D$2-1)*(AE28-1)</f>
        <v>5376</v>
      </c>
      <c r="AH28">
        <v>9</v>
      </c>
      <c r="AI28">
        <v>2</v>
      </c>
      <c r="AJ28" s="117">
        <f>AJ$27 + AJ$27*($D$2-1)*(AI28-1)</f>
        <v>10752</v>
      </c>
      <c r="AL28">
        <v>10</v>
      </c>
      <c r="AM28">
        <v>2</v>
      </c>
      <c r="AN28" s="117">
        <f>AN$27 + AN$27*($D$2-1)*(AM28-1)</f>
        <v>21504</v>
      </c>
      <c r="AP28">
        <v>11</v>
      </c>
      <c r="AQ28">
        <v>2</v>
      </c>
      <c r="AR28" s="117">
        <f>AR$27 + AR$27*($D$2-1)*(AQ28-1)</f>
        <v>43008</v>
      </c>
      <c r="AT28">
        <v>12</v>
      </c>
      <c r="AU28">
        <v>2</v>
      </c>
      <c r="AV28" s="117">
        <f>AV$27 + AV$27*($D$2-1)*(AU28-1)</f>
        <v>86016</v>
      </c>
    </row>
    <row r="29" spans="2:48" x14ac:dyDescent="0.45">
      <c r="B29">
        <v>1</v>
      </c>
      <c r="C29">
        <v>3</v>
      </c>
      <c r="D29" s="117">
        <f t="shared" ref="D29:D46" si="12">D$27 + D$27*($D$2-1)*(C29-1)</f>
        <v>44</v>
      </c>
      <c r="F29">
        <v>2</v>
      </c>
      <c r="G29">
        <v>3</v>
      </c>
      <c r="H29" s="117">
        <f t="shared" ref="H29:H46" si="13">H$27 + H$27*($D$2-1)*(G29-1)</f>
        <v>88</v>
      </c>
      <c r="J29">
        <v>3</v>
      </c>
      <c r="K29">
        <v>3</v>
      </c>
      <c r="L29" s="117">
        <f t="shared" ref="L29:L46" si="14">L$27 + L$27*($D$2-1)*(K29-1)</f>
        <v>176</v>
      </c>
      <c r="N29">
        <v>4</v>
      </c>
      <c r="O29">
        <v>3</v>
      </c>
      <c r="P29" s="117">
        <f t="shared" ref="P29:P46" si="15">P$27 + P$27*($D$2-1)*(O29-1)</f>
        <v>352</v>
      </c>
      <c r="R29">
        <v>5</v>
      </c>
      <c r="S29">
        <v>3</v>
      </c>
      <c r="T29" s="117">
        <f t="shared" ref="T29:T46" si="16">T$27 + T$27*($D$2-1)*(S29-1)</f>
        <v>704</v>
      </c>
      <c r="V29">
        <v>6</v>
      </c>
      <c r="W29">
        <v>3</v>
      </c>
      <c r="X29" s="117">
        <f t="shared" ref="X29:X46" si="17">X$27 + X$27*($D$2-1)*(W29-1)</f>
        <v>1408</v>
      </c>
      <c r="Z29">
        <v>7</v>
      </c>
      <c r="AA29">
        <v>3</v>
      </c>
      <c r="AB29" s="117">
        <f t="shared" ref="AB29:AB46" si="18">AB$27 + AB$27*($D$2-1)*(AA29-1)</f>
        <v>2816</v>
      </c>
      <c r="AD29">
        <v>8</v>
      </c>
      <c r="AE29">
        <v>3</v>
      </c>
      <c r="AF29" s="117">
        <f t="shared" ref="AF29:AF46" si="19">AF$27 + AF$27*($D$2-1)*(AE29-1)</f>
        <v>5632</v>
      </c>
      <c r="AH29">
        <v>9</v>
      </c>
      <c r="AI29">
        <v>3</v>
      </c>
      <c r="AJ29" s="117">
        <f t="shared" ref="AJ29:AJ46" si="20">AJ$27 + AJ$27*($D$2-1)*(AI29-1)</f>
        <v>11264</v>
      </c>
      <c r="AL29">
        <v>10</v>
      </c>
      <c r="AM29">
        <v>3</v>
      </c>
      <c r="AN29" s="117">
        <f t="shared" ref="AN29:AN46" si="21">AN$27 + AN$27*($D$2-1)*(AM29-1)</f>
        <v>22528</v>
      </c>
      <c r="AP29">
        <v>11</v>
      </c>
      <c r="AQ29">
        <v>3</v>
      </c>
      <c r="AR29" s="117">
        <f t="shared" ref="AR29:AR46" si="22">AR$27 + AR$27*($D$2-1)*(AQ29-1)</f>
        <v>45056</v>
      </c>
      <c r="AT29">
        <v>12</v>
      </c>
      <c r="AU29">
        <v>3</v>
      </c>
      <c r="AV29" s="117">
        <f t="shared" ref="AV29:AV46" si="23">AV$27 + AV$27*($D$2-1)*(AU29-1)</f>
        <v>90112</v>
      </c>
    </row>
    <row r="30" spans="2:48" x14ac:dyDescent="0.45">
      <c r="B30">
        <v>1</v>
      </c>
      <c r="C30">
        <v>4</v>
      </c>
      <c r="D30" s="117">
        <f t="shared" si="12"/>
        <v>46.000000000000007</v>
      </c>
      <c r="F30">
        <v>2</v>
      </c>
      <c r="G30">
        <v>4</v>
      </c>
      <c r="H30" s="117">
        <f t="shared" si="13"/>
        <v>92.000000000000014</v>
      </c>
      <c r="J30">
        <v>3</v>
      </c>
      <c r="K30">
        <v>4</v>
      </c>
      <c r="L30" s="117">
        <f t="shared" si="14"/>
        <v>184.00000000000003</v>
      </c>
      <c r="N30">
        <v>4</v>
      </c>
      <c r="O30">
        <v>4</v>
      </c>
      <c r="P30" s="117">
        <f t="shared" si="15"/>
        <v>368.00000000000006</v>
      </c>
      <c r="R30">
        <v>5</v>
      </c>
      <c r="S30">
        <v>4</v>
      </c>
      <c r="T30" s="117">
        <f t="shared" si="16"/>
        <v>736.00000000000011</v>
      </c>
      <c r="V30">
        <v>6</v>
      </c>
      <c r="W30">
        <v>4</v>
      </c>
      <c r="X30" s="117">
        <f t="shared" si="17"/>
        <v>1472.0000000000002</v>
      </c>
      <c r="Z30">
        <v>7</v>
      </c>
      <c r="AA30">
        <v>4</v>
      </c>
      <c r="AB30" s="117">
        <f t="shared" si="18"/>
        <v>2944.0000000000005</v>
      </c>
      <c r="AD30">
        <v>8</v>
      </c>
      <c r="AE30">
        <v>4</v>
      </c>
      <c r="AF30" s="117">
        <f t="shared" si="19"/>
        <v>5888.0000000000009</v>
      </c>
      <c r="AH30">
        <v>9</v>
      </c>
      <c r="AI30">
        <v>4</v>
      </c>
      <c r="AJ30" s="117">
        <f t="shared" si="20"/>
        <v>11776.000000000002</v>
      </c>
      <c r="AL30">
        <v>10</v>
      </c>
      <c r="AM30">
        <v>4</v>
      </c>
      <c r="AN30" s="117">
        <f t="shared" si="21"/>
        <v>23552.000000000004</v>
      </c>
      <c r="AP30">
        <v>11</v>
      </c>
      <c r="AQ30">
        <v>4</v>
      </c>
      <c r="AR30" s="117">
        <f t="shared" si="22"/>
        <v>47104.000000000007</v>
      </c>
      <c r="AT30">
        <v>12</v>
      </c>
      <c r="AU30">
        <v>4</v>
      </c>
      <c r="AV30" s="117">
        <f t="shared" si="23"/>
        <v>94208.000000000015</v>
      </c>
    </row>
    <row r="31" spans="2:48" x14ac:dyDescent="0.45">
      <c r="B31">
        <v>1</v>
      </c>
      <c r="C31">
        <v>5</v>
      </c>
      <c r="D31" s="117">
        <f t="shared" si="12"/>
        <v>48.000000000000007</v>
      </c>
      <c r="F31">
        <v>2</v>
      </c>
      <c r="G31">
        <v>5</v>
      </c>
      <c r="H31" s="117">
        <f t="shared" si="13"/>
        <v>96.000000000000014</v>
      </c>
      <c r="J31">
        <v>3</v>
      </c>
      <c r="K31">
        <v>5</v>
      </c>
      <c r="L31" s="117">
        <f t="shared" si="14"/>
        <v>192.00000000000003</v>
      </c>
      <c r="N31">
        <v>4</v>
      </c>
      <c r="O31">
        <v>5</v>
      </c>
      <c r="P31" s="117">
        <f t="shared" si="15"/>
        <v>384.00000000000006</v>
      </c>
      <c r="R31">
        <v>5</v>
      </c>
      <c r="S31">
        <v>5</v>
      </c>
      <c r="T31" s="117">
        <f t="shared" si="16"/>
        <v>768.00000000000011</v>
      </c>
      <c r="V31">
        <v>6</v>
      </c>
      <c r="W31">
        <v>5</v>
      </c>
      <c r="X31" s="117">
        <f t="shared" si="17"/>
        <v>1536.0000000000002</v>
      </c>
      <c r="Z31">
        <v>7</v>
      </c>
      <c r="AA31">
        <v>5</v>
      </c>
      <c r="AB31" s="117">
        <f t="shared" si="18"/>
        <v>3072.0000000000005</v>
      </c>
      <c r="AD31">
        <v>8</v>
      </c>
      <c r="AE31">
        <v>5</v>
      </c>
      <c r="AF31" s="117">
        <f t="shared" si="19"/>
        <v>6144.0000000000009</v>
      </c>
      <c r="AH31">
        <v>9</v>
      </c>
      <c r="AI31">
        <v>5</v>
      </c>
      <c r="AJ31" s="117">
        <f t="shared" si="20"/>
        <v>12288.000000000002</v>
      </c>
      <c r="AL31">
        <v>10</v>
      </c>
      <c r="AM31">
        <v>5</v>
      </c>
      <c r="AN31" s="117">
        <f t="shared" si="21"/>
        <v>24576.000000000004</v>
      </c>
      <c r="AP31">
        <v>11</v>
      </c>
      <c r="AQ31">
        <v>5</v>
      </c>
      <c r="AR31" s="117">
        <f t="shared" si="22"/>
        <v>49152.000000000007</v>
      </c>
      <c r="AT31">
        <v>12</v>
      </c>
      <c r="AU31">
        <v>5</v>
      </c>
      <c r="AV31" s="117">
        <f t="shared" si="23"/>
        <v>98304.000000000015</v>
      </c>
    </row>
    <row r="32" spans="2:48" x14ac:dyDescent="0.45">
      <c r="B32">
        <v>1</v>
      </c>
      <c r="C32">
        <v>6</v>
      </c>
      <c r="D32" s="117">
        <f t="shared" si="12"/>
        <v>50.000000000000007</v>
      </c>
      <c r="F32">
        <v>2</v>
      </c>
      <c r="G32">
        <v>6</v>
      </c>
      <c r="H32" s="117">
        <f t="shared" si="13"/>
        <v>100.00000000000001</v>
      </c>
      <c r="J32">
        <v>3</v>
      </c>
      <c r="K32">
        <v>6</v>
      </c>
      <c r="L32" s="117">
        <f t="shared" si="14"/>
        <v>200.00000000000003</v>
      </c>
      <c r="N32">
        <v>4</v>
      </c>
      <c r="O32">
        <v>6</v>
      </c>
      <c r="P32" s="117">
        <f t="shared" si="15"/>
        <v>400.00000000000006</v>
      </c>
      <c r="R32">
        <v>5</v>
      </c>
      <c r="S32">
        <v>6</v>
      </c>
      <c r="T32" s="117">
        <f t="shared" si="16"/>
        <v>800.00000000000011</v>
      </c>
      <c r="V32">
        <v>6</v>
      </c>
      <c r="W32">
        <v>6</v>
      </c>
      <c r="X32" s="117">
        <f t="shared" si="17"/>
        <v>1600.0000000000002</v>
      </c>
      <c r="Z32">
        <v>7</v>
      </c>
      <c r="AA32">
        <v>6</v>
      </c>
      <c r="AB32" s="117">
        <f t="shared" si="18"/>
        <v>3200.0000000000005</v>
      </c>
      <c r="AD32">
        <v>8</v>
      </c>
      <c r="AE32">
        <v>6</v>
      </c>
      <c r="AF32" s="117">
        <f t="shared" si="19"/>
        <v>6400.0000000000009</v>
      </c>
      <c r="AH32">
        <v>9</v>
      </c>
      <c r="AI32">
        <v>6</v>
      </c>
      <c r="AJ32" s="117">
        <f t="shared" si="20"/>
        <v>12800.000000000002</v>
      </c>
      <c r="AL32">
        <v>10</v>
      </c>
      <c r="AM32">
        <v>6</v>
      </c>
      <c r="AN32" s="117">
        <f t="shared" si="21"/>
        <v>25600.000000000004</v>
      </c>
      <c r="AP32">
        <v>11</v>
      </c>
      <c r="AQ32">
        <v>6</v>
      </c>
      <c r="AR32" s="117">
        <f t="shared" si="22"/>
        <v>51200.000000000007</v>
      </c>
      <c r="AT32">
        <v>12</v>
      </c>
      <c r="AU32">
        <v>6</v>
      </c>
      <c r="AV32" s="117">
        <f t="shared" si="23"/>
        <v>102400.00000000001</v>
      </c>
    </row>
    <row r="33" spans="2:48" x14ac:dyDescent="0.45">
      <c r="B33">
        <v>1</v>
      </c>
      <c r="C33">
        <v>7</v>
      </c>
      <c r="D33" s="117">
        <f t="shared" si="12"/>
        <v>52.000000000000014</v>
      </c>
      <c r="F33">
        <v>2</v>
      </c>
      <c r="G33">
        <v>7</v>
      </c>
      <c r="H33" s="117">
        <f t="shared" si="13"/>
        <v>104.00000000000003</v>
      </c>
      <c r="J33">
        <v>3</v>
      </c>
      <c r="K33">
        <v>7</v>
      </c>
      <c r="L33" s="117">
        <f t="shared" si="14"/>
        <v>208.00000000000006</v>
      </c>
      <c r="N33">
        <v>4</v>
      </c>
      <c r="O33">
        <v>7</v>
      </c>
      <c r="P33" s="117">
        <f t="shared" si="15"/>
        <v>416.00000000000011</v>
      </c>
      <c r="R33">
        <v>5</v>
      </c>
      <c r="S33">
        <v>7</v>
      </c>
      <c r="T33" s="117">
        <f t="shared" si="16"/>
        <v>832.00000000000023</v>
      </c>
      <c r="V33">
        <v>6</v>
      </c>
      <c r="W33">
        <v>7</v>
      </c>
      <c r="X33" s="117">
        <f t="shared" si="17"/>
        <v>1664.0000000000005</v>
      </c>
      <c r="Z33">
        <v>7</v>
      </c>
      <c r="AA33">
        <v>7</v>
      </c>
      <c r="AB33" s="117">
        <f t="shared" si="18"/>
        <v>3328.0000000000009</v>
      </c>
      <c r="AD33">
        <v>8</v>
      </c>
      <c r="AE33">
        <v>7</v>
      </c>
      <c r="AF33" s="117">
        <f t="shared" si="19"/>
        <v>6656.0000000000018</v>
      </c>
      <c r="AH33">
        <v>9</v>
      </c>
      <c r="AI33">
        <v>7</v>
      </c>
      <c r="AJ33" s="117">
        <f t="shared" si="20"/>
        <v>13312.000000000004</v>
      </c>
      <c r="AL33">
        <v>10</v>
      </c>
      <c r="AM33">
        <v>7</v>
      </c>
      <c r="AN33" s="117">
        <f t="shared" si="21"/>
        <v>26624.000000000007</v>
      </c>
      <c r="AP33">
        <v>11</v>
      </c>
      <c r="AQ33">
        <v>7</v>
      </c>
      <c r="AR33" s="117">
        <f t="shared" si="22"/>
        <v>53248.000000000015</v>
      </c>
      <c r="AT33">
        <v>12</v>
      </c>
      <c r="AU33">
        <v>7</v>
      </c>
      <c r="AV33" s="117">
        <f t="shared" si="23"/>
        <v>106496.00000000003</v>
      </c>
    </row>
    <row r="34" spans="2:48" x14ac:dyDescent="0.45">
      <c r="B34">
        <v>1</v>
      </c>
      <c r="C34">
        <v>8</v>
      </c>
      <c r="D34" s="117">
        <f t="shared" si="12"/>
        <v>54.000000000000014</v>
      </c>
      <c r="F34">
        <v>2</v>
      </c>
      <c r="G34">
        <v>8</v>
      </c>
      <c r="H34" s="117">
        <f t="shared" si="13"/>
        <v>108.00000000000003</v>
      </c>
      <c r="J34">
        <v>3</v>
      </c>
      <c r="K34">
        <v>8</v>
      </c>
      <c r="L34" s="117">
        <f t="shared" si="14"/>
        <v>216.00000000000006</v>
      </c>
      <c r="N34">
        <v>4</v>
      </c>
      <c r="O34">
        <v>8</v>
      </c>
      <c r="P34" s="117">
        <f t="shared" si="15"/>
        <v>432.00000000000011</v>
      </c>
      <c r="R34">
        <v>5</v>
      </c>
      <c r="S34">
        <v>8</v>
      </c>
      <c r="T34" s="117">
        <f t="shared" si="16"/>
        <v>864.00000000000023</v>
      </c>
      <c r="V34">
        <v>6</v>
      </c>
      <c r="W34">
        <v>8</v>
      </c>
      <c r="X34" s="117">
        <f t="shared" si="17"/>
        <v>1728.0000000000005</v>
      </c>
      <c r="Z34">
        <v>7</v>
      </c>
      <c r="AA34">
        <v>8</v>
      </c>
      <c r="AB34" s="117">
        <f t="shared" si="18"/>
        <v>3456.0000000000009</v>
      </c>
      <c r="AD34">
        <v>8</v>
      </c>
      <c r="AE34">
        <v>8</v>
      </c>
      <c r="AF34" s="117">
        <f t="shared" si="19"/>
        <v>6912.0000000000018</v>
      </c>
      <c r="AH34">
        <v>9</v>
      </c>
      <c r="AI34">
        <v>8</v>
      </c>
      <c r="AJ34" s="117">
        <f t="shared" si="20"/>
        <v>13824.000000000004</v>
      </c>
      <c r="AL34">
        <v>10</v>
      </c>
      <c r="AM34">
        <v>8</v>
      </c>
      <c r="AN34" s="117">
        <f t="shared" si="21"/>
        <v>27648.000000000007</v>
      </c>
      <c r="AP34">
        <v>11</v>
      </c>
      <c r="AQ34">
        <v>8</v>
      </c>
      <c r="AR34" s="117">
        <f t="shared" si="22"/>
        <v>55296.000000000015</v>
      </c>
      <c r="AT34">
        <v>12</v>
      </c>
      <c r="AU34">
        <v>8</v>
      </c>
      <c r="AV34" s="117">
        <f t="shared" si="23"/>
        <v>110592.00000000003</v>
      </c>
    </row>
    <row r="35" spans="2:48" x14ac:dyDescent="0.45">
      <c r="B35">
        <v>1</v>
      </c>
      <c r="C35">
        <v>9</v>
      </c>
      <c r="D35" s="117">
        <f t="shared" si="12"/>
        <v>56.000000000000014</v>
      </c>
      <c r="F35">
        <v>2</v>
      </c>
      <c r="G35">
        <v>9</v>
      </c>
      <c r="H35" s="117">
        <f t="shared" si="13"/>
        <v>112.00000000000003</v>
      </c>
      <c r="J35">
        <v>3</v>
      </c>
      <c r="K35">
        <v>9</v>
      </c>
      <c r="L35" s="117">
        <f t="shared" si="14"/>
        <v>224.00000000000006</v>
      </c>
      <c r="N35">
        <v>4</v>
      </c>
      <c r="O35">
        <v>9</v>
      </c>
      <c r="P35" s="117">
        <f t="shared" si="15"/>
        <v>448.00000000000011</v>
      </c>
      <c r="R35">
        <v>5</v>
      </c>
      <c r="S35">
        <v>9</v>
      </c>
      <c r="T35" s="117">
        <f t="shared" si="16"/>
        <v>896.00000000000023</v>
      </c>
      <c r="V35">
        <v>6</v>
      </c>
      <c r="W35">
        <v>9</v>
      </c>
      <c r="X35" s="117">
        <f t="shared" si="17"/>
        <v>1792.0000000000005</v>
      </c>
      <c r="Z35">
        <v>7</v>
      </c>
      <c r="AA35">
        <v>9</v>
      </c>
      <c r="AB35" s="117">
        <f t="shared" si="18"/>
        <v>3584.0000000000009</v>
      </c>
      <c r="AD35">
        <v>8</v>
      </c>
      <c r="AE35">
        <v>9</v>
      </c>
      <c r="AF35" s="117">
        <f t="shared" si="19"/>
        <v>7168.0000000000018</v>
      </c>
      <c r="AH35">
        <v>9</v>
      </c>
      <c r="AI35">
        <v>9</v>
      </c>
      <c r="AJ35" s="117">
        <f t="shared" si="20"/>
        <v>14336.000000000004</v>
      </c>
      <c r="AL35">
        <v>10</v>
      </c>
      <c r="AM35">
        <v>9</v>
      </c>
      <c r="AN35" s="117">
        <f t="shared" si="21"/>
        <v>28672.000000000007</v>
      </c>
      <c r="AP35">
        <v>11</v>
      </c>
      <c r="AQ35">
        <v>9</v>
      </c>
      <c r="AR35" s="117">
        <f t="shared" si="22"/>
        <v>57344.000000000015</v>
      </c>
      <c r="AT35">
        <v>12</v>
      </c>
      <c r="AU35">
        <v>9</v>
      </c>
      <c r="AV35" s="117">
        <f t="shared" si="23"/>
        <v>114688.00000000003</v>
      </c>
    </row>
    <row r="36" spans="2:48" x14ac:dyDescent="0.45">
      <c r="B36">
        <v>1</v>
      </c>
      <c r="C36">
        <v>10</v>
      </c>
      <c r="D36" s="117">
        <f t="shared" si="12"/>
        <v>58.000000000000014</v>
      </c>
      <c r="F36">
        <v>2</v>
      </c>
      <c r="G36">
        <v>10</v>
      </c>
      <c r="H36" s="117">
        <f t="shared" si="13"/>
        <v>116.00000000000003</v>
      </c>
      <c r="J36">
        <v>3</v>
      </c>
      <c r="K36">
        <v>10</v>
      </c>
      <c r="L36" s="117">
        <f t="shared" si="14"/>
        <v>232.00000000000006</v>
      </c>
      <c r="N36">
        <v>4</v>
      </c>
      <c r="O36">
        <v>10</v>
      </c>
      <c r="P36" s="117">
        <f t="shared" si="15"/>
        <v>464.00000000000011</v>
      </c>
      <c r="R36">
        <v>5</v>
      </c>
      <c r="S36">
        <v>10</v>
      </c>
      <c r="T36" s="117">
        <f t="shared" si="16"/>
        <v>928.00000000000023</v>
      </c>
      <c r="V36">
        <v>6</v>
      </c>
      <c r="W36">
        <v>10</v>
      </c>
      <c r="X36" s="117">
        <f t="shared" si="17"/>
        <v>1856.0000000000005</v>
      </c>
      <c r="Z36">
        <v>7</v>
      </c>
      <c r="AA36">
        <v>10</v>
      </c>
      <c r="AB36" s="117">
        <f t="shared" si="18"/>
        <v>3712.0000000000009</v>
      </c>
      <c r="AD36">
        <v>8</v>
      </c>
      <c r="AE36">
        <v>10</v>
      </c>
      <c r="AF36" s="117">
        <f t="shared" si="19"/>
        <v>7424.0000000000018</v>
      </c>
      <c r="AH36">
        <v>9</v>
      </c>
      <c r="AI36">
        <v>10</v>
      </c>
      <c r="AJ36" s="117">
        <f t="shared" si="20"/>
        <v>14848.000000000004</v>
      </c>
      <c r="AL36">
        <v>10</v>
      </c>
      <c r="AM36">
        <v>10</v>
      </c>
      <c r="AN36" s="117">
        <f t="shared" si="21"/>
        <v>29696.000000000007</v>
      </c>
      <c r="AP36">
        <v>11</v>
      </c>
      <c r="AQ36">
        <v>10</v>
      </c>
      <c r="AR36" s="117">
        <f t="shared" si="22"/>
        <v>59392.000000000015</v>
      </c>
      <c r="AT36">
        <v>12</v>
      </c>
      <c r="AU36">
        <v>10</v>
      </c>
      <c r="AV36" s="117">
        <f t="shared" si="23"/>
        <v>118784.00000000003</v>
      </c>
    </row>
    <row r="37" spans="2:48" x14ac:dyDescent="0.45">
      <c r="B37">
        <v>1</v>
      </c>
      <c r="C37">
        <v>11</v>
      </c>
      <c r="D37" s="117">
        <f t="shared" si="12"/>
        <v>60.000000000000014</v>
      </c>
      <c r="F37">
        <v>2</v>
      </c>
      <c r="G37">
        <v>11</v>
      </c>
      <c r="H37" s="117">
        <f t="shared" si="13"/>
        <v>120.00000000000003</v>
      </c>
      <c r="J37">
        <v>3</v>
      </c>
      <c r="K37">
        <v>11</v>
      </c>
      <c r="L37" s="117">
        <f t="shared" si="14"/>
        <v>240.00000000000006</v>
      </c>
      <c r="N37">
        <v>4</v>
      </c>
      <c r="O37">
        <v>11</v>
      </c>
      <c r="P37" s="117">
        <f t="shared" si="15"/>
        <v>480.00000000000011</v>
      </c>
      <c r="R37">
        <v>5</v>
      </c>
      <c r="S37">
        <v>11</v>
      </c>
      <c r="T37" s="117">
        <f t="shared" si="16"/>
        <v>960.00000000000023</v>
      </c>
      <c r="V37">
        <v>6</v>
      </c>
      <c r="W37">
        <v>11</v>
      </c>
      <c r="X37" s="117">
        <f t="shared" si="17"/>
        <v>1920.0000000000005</v>
      </c>
      <c r="Z37">
        <v>7</v>
      </c>
      <c r="AA37">
        <v>11</v>
      </c>
      <c r="AB37" s="117">
        <f t="shared" si="18"/>
        <v>3840.0000000000009</v>
      </c>
      <c r="AD37">
        <v>8</v>
      </c>
      <c r="AE37">
        <v>11</v>
      </c>
      <c r="AF37" s="117">
        <f t="shared" si="19"/>
        <v>7680.0000000000018</v>
      </c>
      <c r="AH37">
        <v>9</v>
      </c>
      <c r="AI37">
        <v>11</v>
      </c>
      <c r="AJ37" s="117">
        <f t="shared" si="20"/>
        <v>15360.000000000004</v>
      </c>
      <c r="AL37">
        <v>10</v>
      </c>
      <c r="AM37">
        <v>11</v>
      </c>
      <c r="AN37" s="117">
        <f t="shared" si="21"/>
        <v>30720.000000000007</v>
      </c>
      <c r="AP37">
        <v>11</v>
      </c>
      <c r="AQ37">
        <v>11</v>
      </c>
      <c r="AR37" s="117">
        <f t="shared" si="22"/>
        <v>61440.000000000015</v>
      </c>
      <c r="AT37">
        <v>12</v>
      </c>
      <c r="AU37">
        <v>11</v>
      </c>
      <c r="AV37" s="117">
        <f t="shared" si="23"/>
        <v>122880.00000000003</v>
      </c>
    </row>
    <row r="38" spans="2:48" x14ac:dyDescent="0.45">
      <c r="B38">
        <v>1</v>
      </c>
      <c r="C38">
        <v>12</v>
      </c>
      <c r="D38" s="117">
        <f t="shared" si="12"/>
        <v>62.000000000000021</v>
      </c>
      <c r="F38">
        <v>2</v>
      </c>
      <c r="G38">
        <v>12</v>
      </c>
      <c r="H38" s="117">
        <f t="shared" si="13"/>
        <v>124.00000000000004</v>
      </c>
      <c r="J38">
        <v>3</v>
      </c>
      <c r="K38">
        <v>12</v>
      </c>
      <c r="L38" s="117">
        <f t="shared" si="14"/>
        <v>248.00000000000009</v>
      </c>
      <c r="N38">
        <v>4</v>
      </c>
      <c r="O38">
        <v>12</v>
      </c>
      <c r="P38" s="117">
        <f t="shared" si="15"/>
        <v>496.00000000000017</v>
      </c>
      <c r="R38">
        <v>5</v>
      </c>
      <c r="S38">
        <v>12</v>
      </c>
      <c r="T38" s="117">
        <f t="shared" si="16"/>
        <v>992.00000000000034</v>
      </c>
      <c r="V38">
        <v>6</v>
      </c>
      <c r="W38">
        <v>12</v>
      </c>
      <c r="X38" s="117">
        <f t="shared" si="17"/>
        <v>1984.0000000000007</v>
      </c>
      <c r="Z38">
        <v>7</v>
      </c>
      <c r="AA38">
        <v>12</v>
      </c>
      <c r="AB38" s="117">
        <f t="shared" si="18"/>
        <v>3968.0000000000014</v>
      </c>
      <c r="AD38">
        <v>8</v>
      </c>
      <c r="AE38">
        <v>12</v>
      </c>
      <c r="AF38" s="117">
        <f t="shared" si="19"/>
        <v>7936.0000000000027</v>
      </c>
      <c r="AH38">
        <v>9</v>
      </c>
      <c r="AI38">
        <v>12</v>
      </c>
      <c r="AJ38" s="117">
        <f t="shared" si="20"/>
        <v>15872.000000000005</v>
      </c>
      <c r="AL38">
        <v>10</v>
      </c>
      <c r="AM38">
        <v>12</v>
      </c>
      <c r="AN38" s="117">
        <f t="shared" si="21"/>
        <v>31744.000000000011</v>
      </c>
      <c r="AP38">
        <v>11</v>
      </c>
      <c r="AQ38">
        <v>12</v>
      </c>
      <c r="AR38" s="117">
        <f t="shared" si="22"/>
        <v>63488.000000000022</v>
      </c>
      <c r="AT38">
        <v>12</v>
      </c>
      <c r="AU38">
        <v>12</v>
      </c>
      <c r="AV38" s="117">
        <f t="shared" si="23"/>
        <v>126976.00000000004</v>
      </c>
    </row>
    <row r="39" spans="2:48" x14ac:dyDescent="0.45">
      <c r="B39">
        <v>1</v>
      </c>
      <c r="C39">
        <v>13</v>
      </c>
      <c r="D39" s="117">
        <f t="shared" si="12"/>
        <v>64.000000000000028</v>
      </c>
      <c r="F39">
        <v>2</v>
      </c>
      <c r="G39">
        <v>13</v>
      </c>
      <c r="H39" s="117">
        <f t="shared" si="13"/>
        <v>128.00000000000006</v>
      </c>
      <c r="J39">
        <v>3</v>
      </c>
      <c r="K39">
        <v>13</v>
      </c>
      <c r="L39" s="117">
        <f t="shared" si="14"/>
        <v>256.00000000000011</v>
      </c>
      <c r="N39">
        <v>4</v>
      </c>
      <c r="O39">
        <v>13</v>
      </c>
      <c r="P39" s="117">
        <f t="shared" si="15"/>
        <v>512.00000000000023</v>
      </c>
      <c r="R39">
        <v>5</v>
      </c>
      <c r="S39">
        <v>13</v>
      </c>
      <c r="T39" s="117">
        <f t="shared" si="16"/>
        <v>1024.0000000000005</v>
      </c>
      <c r="V39">
        <v>6</v>
      </c>
      <c r="W39">
        <v>13</v>
      </c>
      <c r="X39" s="117">
        <f t="shared" si="17"/>
        <v>2048.0000000000009</v>
      </c>
      <c r="Z39">
        <v>7</v>
      </c>
      <c r="AA39">
        <v>13</v>
      </c>
      <c r="AB39" s="117">
        <f t="shared" si="18"/>
        <v>4096.0000000000018</v>
      </c>
      <c r="AD39">
        <v>8</v>
      </c>
      <c r="AE39">
        <v>13</v>
      </c>
      <c r="AF39" s="117">
        <f t="shared" si="19"/>
        <v>8192.0000000000036</v>
      </c>
      <c r="AH39">
        <v>9</v>
      </c>
      <c r="AI39">
        <v>13</v>
      </c>
      <c r="AJ39" s="117">
        <f t="shared" si="20"/>
        <v>16384.000000000007</v>
      </c>
      <c r="AL39">
        <v>10</v>
      </c>
      <c r="AM39">
        <v>13</v>
      </c>
      <c r="AN39" s="117">
        <f t="shared" si="21"/>
        <v>32768.000000000015</v>
      </c>
      <c r="AP39">
        <v>11</v>
      </c>
      <c r="AQ39">
        <v>13</v>
      </c>
      <c r="AR39" s="117">
        <f t="shared" si="22"/>
        <v>65536.000000000029</v>
      </c>
      <c r="AT39">
        <v>12</v>
      </c>
      <c r="AU39">
        <v>13</v>
      </c>
      <c r="AV39" s="117">
        <f t="shared" si="23"/>
        <v>131072.00000000006</v>
      </c>
    </row>
    <row r="40" spans="2:48" x14ac:dyDescent="0.45">
      <c r="B40">
        <v>1</v>
      </c>
      <c r="C40">
        <v>14</v>
      </c>
      <c r="D40" s="117">
        <f t="shared" si="12"/>
        <v>66.000000000000028</v>
      </c>
      <c r="F40">
        <v>2</v>
      </c>
      <c r="G40">
        <v>14</v>
      </c>
      <c r="H40" s="117">
        <f t="shared" si="13"/>
        <v>132.00000000000006</v>
      </c>
      <c r="J40">
        <v>3</v>
      </c>
      <c r="K40">
        <v>14</v>
      </c>
      <c r="L40" s="117">
        <f t="shared" si="14"/>
        <v>264.00000000000011</v>
      </c>
      <c r="N40">
        <v>4</v>
      </c>
      <c r="O40">
        <v>14</v>
      </c>
      <c r="P40" s="117">
        <f t="shared" si="15"/>
        <v>528.00000000000023</v>
      </c>
      <c r="R40">
        <v>5</v>
      </c>
      <c r="S40">
        <v>14</v>
      </c>
      <c r="T40" s="117">
        <f t="shared" si="16"/>
        <v>1056.0000000000005</v>
      </c>
      <c r="V40">
        <v>6</v>
      </c>
      <c r="W40">
        <v>14</v>
      </c>
      <c r="X40" s="117">
        <f t="shared" si="17"/>
        <v>2112.0000000000009</v>
      </c>
      <c r="Z40">
        <v>7</v>
      </c>
      <c r="AA40">
        <v>14</v>
      </c>
      <c r="AB40" s="117">
        <f t="shared" si="18"/>
        <v>4224.0000000000018</v>
      </c>
      <c r="AD40">
        <v>8</v>
      </c>
      <c r="AE40">
        <v>14</v>
      </c>
      <c r="AF40" s="117">
        <f t="shared" si="19"/>
        <v>8448.0000000000036</v>
      </c>
      <c r="AH40">
        <v>9</v>
      </c>
      <c r="AI40">
        <v>14</v>
      </c>
      <c r="AJ40" s="117">
        <f t="shared" si="20"/>
        <v>16896.000000000007</v>
      </c>
      <c r="AL40">
        <v>10</v>
      </c>
      <c r="AM40">
        <v>14</v>
      </c>
      <c r="AN40" s="117">
        <f t="shared" si="21"/>
        <v>33792.000000000015</v>
      </c>
      <c r="AP40">
        <v>11</v>
      </c>
      <c r="AQ40">
        <v>14</v>
      </c>
      <c r="AR40" s="117">
        <f t="shared" si="22"/>
        <v>67584.000000000029</v>
      </c>
      <c r="AT40">
        <v>12</v>
      </c>
      <c r="AU40">
        <v>14</v>
      </c>
      <c r="AV40" s="117">
        <f t="shared" si="23"/>
        <v>135168.00000000006</v>
      </c>
    </row>
    <row r="41" spans="2:48" x14ac:dyDescent="0.45">
      <c r="B41">
        <v>1</v>
      </c>
      <c r="C41">
        <v>15</v>
      </c>
      <c r="D41" s="117">
        <f t="shared" si="12"/>
        <v>68.000000000000028</v>
      </c>
      <c r="F41">
        <v>2</v>
      </c>
      <c r="G41">
        <v>15</v>
      </c>
      <c r="H41" s="117">
        <f t="shared" si="13"/>
        <v>136.00000000000006</v>
      </c>
      <c r="J41">
        <v>3</v>
      </c>
      <c r="K41">
        <v>15</v>
      </c>
      <c r="L41" s="117">
        <f t="shared" si="14"/>
        <v>272.00000000000011</v>
      </c>
      <c r="N41">
        <v>4</v>
      </c>
      <c r="O41">
        <v>15</v>
      </c>
      <c r="P41" s="117">
        <f t="shared" si="15"/>
        <v>544.00000000000023</v>
      </c>
      <c r="R41">
        <v>5</v>
      </c>
      <c r="S41">
        <v>15</v>
      </c>
      <c r="T41" s="117">
        <f t="shared" si="16"/>
        <v>1088.0000000000005</v>
      </c>
      <c r="V41">
        <v>6</v>
      </c>
      <c r="W41">
        <v>15</v>
      </c>
      <c r="X41" s="117">
        <f t="shared" si="17"/>
        <v>2176.0000000000009</v>
      </c>
      <c r="Z41">
        <v>7</v>
      </c>
      <c r="AA41">
        <v>15</v>
      </c>
      <c r="AB41" s="117">
        <f t="shared" si="18"/>
        <v>4352.0000000000018</v>
      </c>
      <c r="AD41">
        <v>8</v>
      </c>
      <c r="AE41">
        <v>15</v>
      </c>
      <c r="AF41" s="117">
        <f t="shared" si="19"/>
        <v>8704.0000000000036</v>
      </c>
      <c r="AH41">
        <v>9</v>
      </c>
      <c r="AI41">
        <v>15</v>
      </c>
      <c r="AJ41" s="117">
        <f t="shared" si="20"/>
        <v>17408.000000000007</v>
      </c>
      <c r="AL41">
        <v>10</v>
      </c>
      <c r="AM41">
        <v>15</v>
      </c>
      <c r="AN41" s="117">
        <f t="shared" si="21"/>
        <v>34816.000000000015</v>
      </c>
      <c r="AP41">
        <v>11</v>
      </c>
      <c r="AQ41">
        <v>15</v>
      </c>
      <c r="AR41" s="117">
        <f t="shared" si="22"/>
        <v>69632.000000000029</v>
      </c>
      <c r="AT41">
        <v>12</v>
      </c>
      <c r="AU41">
        <v>15</v>
      </c>
      <c r="AV41" s="117">
        <f t="shared" si="23"/>
        <v>139264.00000000006</v>
      </c>
    </row>
    <row r="42" spans="2:48" x14ac:dyDescent="0.45">
      <c r="B42">
        <v>1</v>
      </c>
      <c r="C42">
        <v>16</v>
      </c>
      <c r="D42" s="117">
        <f t="shared" si="12"/>
        <v>70.000000000000028</v>
      </c>
      <c r="F42">
        <v>2</v>
      </c>
      <c r="G42">
        <v>16</v>
      </c>
      <c r="H42" s="117">
        <f t="shared" si="13"/>
        <v>140.00000000000006</v>
      </c>
      <c r="J42">
        <v>3</v>
      </c>
      <c r="K42">
        <v>16</v>
      </c>
      <c r="L42" s="117">
        <f t="shared" si="14"/>
        <v>280.00000000000011</v>
      </c>
      <c r="N42">
        <v>4</v>
      </c>
      <c r="O42">
        <v>16</v>
      </c>
      <c r="P42" s="117">
        <f t="shared" si="15"/>
        <v>560.00000000000023</v>
      </c>
      <c r="R42">
        <v>5</v>
      </c>
      <c r="S42">
        <v>16</v>
      </c>
      <c r="T42" s="117">
        <f t="shared" si="16"/>
        <v>1120.0000000000005</v>
      </c>
      <c r="V42">
        <v>6</v>
      </c>
      <c r="W42">
        <v>16</v>
      </c>
      <c r="X42" s="117">
        <f t="shared" si="17"/>
        <v>2240.0000000000009</v>
      </c>
      <c r="Z42">
        <v>7</v>
      </c>
      <c r="AA42">
        <v>16</v>
      </c>
      <c r="AB42" s="117">
        <f t="shared" si="18"/>
        <v>4480.0000000000018</v>
      </c>
      <c r="AD42">
        <v>8</v>
      </c>
      <c r="AE42">
        <v>16</v>
      </c>
      <c r="AF42" s="117">
        <f t="shared" si="19"/>
        <v>8960.0000000000036</v>
      </c>
      <c r="AH42">
        <v>9</v>
      </c>
      <c r="AI42">
        <v>16</v>
      </c>
      <c r="AJ42" s="117">
        <f t="shared" si="20"/>
        <v>17920.000000000007</v>
      </c>
      <c r="AL42">
        <v>10</v>
      </c>
      <c r="AM42">
        <v>16</v>
      </c>
      <c r="AN42" s="117">
        <f t="shared" si="21"/>
        <v>35840.000000000015</v>
      </c>
      <c r="AP42">
        <v>11</v>
      </c>
      <c r="AQ42">
        <v>16</v>
      </c>
      <c r="AR42" s="117">
        <f t="shared" si="22"/>
        <v>71680.000000000029</v>
      </c>
      <c r="AT42">
        <v>12</v>
      </c>
      <c r="AU42">
        <v>16</v>
      </c>
      <c r="AV42" s="117">
        <f t="shared" si="23"/>
        <v>143360.00000000006</v>
      </c>
    </row>
    <row r="43" spans="2:48" x14ac:dyDescent="0.45">
      <c r="B43">
        <v>1</v>
      </c>
      <c r="C43">
        <v>17</v>
      </c>
      <c r="D43" s="117">
        <f t="shared" si="12"/>
        <v>72.000000000000028</v>
      </c>
      <c r="F43">
        <v>2</v>
      </c>
      <c r="G43">
        <v>17</v>
      </c>
      <c r="H43" s="117">
        <f t="shared" si="13"/>
        <v>144.00000000000006</v>
      </c>
      <c r="J43">
        <v>3</v>
      </c>
      <c r="K43">
        <v>17</v>
      </c>
      <c r="L43" s="117">
        <f t="shared" si="14"/>
        <v>288.00000000000011</v>
      </c>
      <c r="N43">
        <v>4</v>
      </c>
      <c r="O43">
        <v>17</v>
      </c>
      <c r="P43" s="117">
        <f t="shared" si="15"/>
        <v>576.00000000000023</v>
      </c>
      <c r="R43">
        <v>5</v>
      </c>
      <c r="S43">
        <v>17</v>
      </c>
      <c r="T43" s="117">
        <f t="shared" si="16"/>
        <v>1152.0000000000005</v>
      </c>
      <c r="V43">
        <v>6</v>
      </c>
      <c r="W43">
        <v>17</v>
      </c>
      <c r="X43" s="117">
        <f t="shared" si="17"/>
        <v>2304.0000000000009</v>
      </c>
      <c r="Z43">
        <v>7</v>
      </c>
      <c r="AA43">
        <v>17</v>
      </c>
      <c r="AB43" s="117">
        <f t="shared" si="18"/>
        <v>4608.0000000000018</v>
      </c>
      <c r="AD43">
        <v>8</v>
      </c>
      <c r="AE43">
        <v>17</v>
      </c>
      <c r="AF43" s="117">
        <f t="shared" si="19"/>
        <v>9216.0000000000036</v>
      </c>
      <c r="AH43">
        <v>9</v>
      </c>
      <c r="AI43">
        <v>17</v>
      </c>
      <c r="AJ43" s="117">
        <f t="shared" si="20"/>
        <v>18432.000000000007</v>
      </c>
      <c r="AL43">
        <v>10</v>
      </c>
      <c r="AM43">
        <v>17</v>
      </c>
      <c r="AN43" s="117">
        <f t="shared" si="21"/>
        <v>36864.000000000015</v>
      </c>
      <c r="AP43">
        <v>11</v>
      </c>
      <c r="AQ43">
        <v>17</v>
      </c>
      <c r="AR43" s="117">
        <f t="shared" si="22"/>
        <v>73728.000000000029</v>
      </c>
      <c r="AT43">
        <v>12</v>
      </c>
      <c r="AU43">
        <v>17</v>
      </c>
      <c r="AV43" s="117">
        <f t="shared" si="23"/>
        <v>147456.00000000006</v>
      </c>
    </row>
    <row r="44" spans="2:48" x14ac:dyDescent="0.45">
      <c r="B44">
        <v>1</v>
      </c>
      <c r="C44">
        <v>18</v>
      </c>
      <c r="D44" s="117">
        <f t="shared" si="12"/>
        <v>74.000000000000028</v>
      </c>
      <c r="F44">
        <v>2</v>
      </c>
      <c r="G44">
        <v>18</v>
      </c>
      <c r="H44" s="117">
        <f t="shared" si="13"/>
        <v>148.00000000000006</v>
      </c>
      <c r="J44">
        <v>3</v>
      </c>
      <c r="K44">
        <v>18</v>
      </c>
      <c r="L44" s="117">
        <f t="shared" si="14"/>
        <v>296.00000000000011</v>
      </c>
      <c r="N44">
        <v>4</v>
      </c>
      <c r="O44">
        <v>18</v>
      </c>
      <c r="P44" s="117">
        <f t="shared" si="15"/>
        <v>592.00000000000023</v>
      </c>
      <c r="R44">
        <v>5</v>
      </c>
      <c r="S44">
        <v>18</v>
      </c>
      <c r="T44" s="117">
        <f t="shared" si="16"/>
        <v>1184.0000000000005</v>
      </c>
      <c r="V44">
        <v>6</v>
      </c>
      <c r="W44">
        <v>18</v>
      </c>
      <c r="X44" s="117">
        <f t="shared" si="17"/>
        <v>2368.0000000000009</v>
      </c>
      <c r="Z44">
        <v>7</v>
      </c>
      <c r="AA44">
        <v>18</v>
      </c>
      <c r="AB44" s="117">
        <f t="shared" si="18"/>
        <v>4736.0000000000018</v>
      </c>
      <c r="AD44">
        <v>8</v>
      </c>
      <c r="AE44">
        <v>18</v>
      </c>
      <c r="AF44" s="117">
        <f t="shared" si="19"/>
        <v>9472.0000000000036</v>
      </c>
      <c r="AH44">
        <v>9</v>
      </c>
      <c r="AI44">
        <v>18</v>
      </c>
      <c r="AJ44" s="117">
        <f t="shared" si="20"/>
        <v>18944.000000000007</v>
      </c>
      <c r="AL44">
        <v>10</v>
      </c>
      <c r="AM44">
        <v>18</v>
      </c>
      <c r="AN44" s="117">
        <f t="shared" si="21"/>
        <v>37888.000000000015</v>
      </c>
      <c r="AP44">
        <v>11</v>
      </c>
      <c r="AQ44">
        <v>18</v>
      </c>
      <c r="AR44" s="117">
        <f t="shared" si="22"/>
        <v>75776.000000000029</v>
      </c>
      <c r="AT44">
        <v>12</v>
      </c>
      <c r="AU44">
        <v>18</v>
      </c>
      <c r="AV44" s="117">
        <f t="shared" si="23"/>
        <v>151552.00000000006</v>
      </c>
    </row>
    <row r="45" spans="2:48" x14ac:dyDescent="0.45">
      <c r="B45">
        <v>1</v>
      </c>
      <c r="C45">
        <v>19</v>
      </c>
      <c r="D45" s="117">
        <f t="shared" si="12"/>
        <v>76.000000000000028</v>
      </c>
      <c r="F45">
        <v>2</v>
      </c>
      <c r="G45">
        <v>19</v>
      </c>
      <c r="H45" s="117">
        <f t="shared" si="13"/>
        <v>152.00000000000006</v>
      </c>
      <c r="J45">
        <v>3</v>
      </c>
      <c r="K45">
        <v>19</v>
      </c>
      <c r="L45" s="117">
        <f t="shared" si="14"/>
        <v>304.00000000000011</v>
      </c>
      <c r="N45">
        <v>4</v>
      </c>
      <c r="O45">
        <v>19</v>
      </c>
      <c r="P45" s="117">
        <f t="shared" si="15"/>
        <v>608.00000000000023</v>
      </c>
      <c r="R45">
        <v>5</v>
      </c>
      <c r="S45">
        <v>19</v>
      </c>
      <c r="T45" s="117">
        <f t="shared" si="16"/>
        <v>1216.0000000000005</v>
      </c>
      <c r="V45">
        <v>6</v>
      </c>
      <c r="W45">
        <v>19</v>
      </c>
      <c r="X45" s="117">
        <f t="shared" si="17"/>
        <v>2432.0000000000009</v>
      </c>
      <c r="Z45">
        <v>7</v>
      </c>
      <c r="AA45">
        <v>19</v>
      </c>
      <c r="AB45" s="117">
        <f t="shared" si="18"/>
        <v>4864.0000000000018</v>
      </c>
      <c r="AD45">
        <v>8</v>
      </c>
      <c r="AE45">
        <v>19</v>
      </c>
      <c r="AF45" s="117">
        <f t="shared" si="19"/>
        <v>9728.0000000000036</v>
      </c>
      <c r="AH45">
        <v>9</v>
      </c>
      <c r="AI45">
        <v>19</v>
      </c>
      <c r="AJ45" s="117">
        <f t="shared" si="20"/>
        <v>19456.000000000007</v>
      </c>
      <c r="AL45">
        <v>10</v>
      </c>
      <c r="AM45">
        <v>19</v>
      </c>
      <c r="AN45" s="117">
        <f t="shared" si="21"/>
        <v>38912.000000000015</v>
      </c>
      <c r="AP45">
        <v>11</v>
      </c>
      <c r="AQ45">
        <v>19</v>
      </c>
      <c r="AR45" s="117">
        <f t="shared" si="22"/>
        <v>77824.000000000029</v>
      </c>
      <c r="AT45">
        <v>12</v>
      </c>
      <c r="AU45">
        <v>19</v>
      </c>
      <c r="AV45" s="117">
        <f t="shared" si="23"/>
        <v>155648.00000000006</v>
      </c>
    </row>
    <row r="46" spans="2:48" x14ac:dyDescent="0.45">
      <c r="B46">
        <v>1</v>
      </c>
      <c r="C46">
        <v>20</v>
      </c>
      <c r="D46" s="117">
        <f t="shared" si="12"/>
        <v>78.000000000000028</v>
      </c>
      <c r="F46">
        <v>2</v>
      </c>
      <c r="G46">
        <v>20</v>
      </c>
      <c r="H46" s="117">
        <f t="shared" si="13"/>
        <v>156.00000000000006</v>
      </c>
      <c r="J46">
        <v>3</v>
      </c>
      <c r="K46">
        <v>20</v>
      </c>
      <c r="L46" s="117">
        <f t="shared" si="14"/>
        <v>312.00000000000011</v>
      </c>
      <c r="N46">
        <v>4</v>
      </c>
      <c r="O46">
        <v>20</v>
      </c>
      <c r="P46" s="117">
        <f t="shared" si="15"/>
        <v>624.00000000000023</v>
      </c>
      <c r="R46">
        <v>5</v>
      </c>
      <c r="S46">
        <v>20</v>
      </c>
      <c r="T46" s="117">
        <f t="shared" si="16"/>
        <v>1248.0000000000005</v>
      </c>
      <c r="V46">
        <v>6</v>
      </c>
      <c r="W46">
        <v>20</v>
      </c>
      <c r="X46" s="117">
        <f t="shared" si="17"/>
        <v>2496.0000000000009</v>
      </c>
      <c r="Z46">
        <v>7</v>
      </c>
      <c r="AA46">
        <v>20</v>
      </c>
      <c r="AB46" s="117">
        <f t="shared" si="18"/>
        <v>4992.0000000000018</v>
      </c>
      <c r="AD46">
        <v>8</v>
      </c>
      <c r="AE46">
        <v>20</v>
      </c>
      <c r="AF46" s="117">
        <f t="shared" si="19"/>
        <v>9984.0000000000036</v>
      </c>
      <c r="AH46">
        <v>9</v>
      </c>
      <c r="AI46">
        <v>20</v>
      </c>
      <c r="AJ46" s="117">
        <f t="shared" si="20"/>
        <v>19968.000000000007</v>
      </c>
      <c r="AL46">
        <v>10</v>
      </c>
      <c r="AM46">
        <v>20</v>
      </c>
      <c r="AN46" s="117">
        <f t="shared" si="21"/>
        <v>39936.000000000015</v>
      </c>
      <c r="AP46">
        <v>11</v>
      </c>
      <c r="AQ46">
        <v>20</v>
      </c>
      <c r="AR46" s="117">
        <f t="shared" si="22"/>
        <v>79872.000000000029</v>
      </c>
      <c r="AT46">
        <v>12</v>
      </c>
      <c r="AU46">
        <v>20</v>
      </c>
      <c r="AV46" s="117">
        <f t="shared" si="23"/>
        <v>159744.00000000006</v>
      </c>
    </row>
  </sheetData>
  <phoneticPr fontId="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E20" sqref="E20"/>
    </sheetView>
  </sheetViews>
  <sheetFormatPr defaultRowHeight="18" x14ac:dyDescent="0.45"/>
  <sheetData/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XauUsd_Amp_10$</vt:lpstr>
      <vt:lpstr>XAUUSD (C2)</vt:lpstr>
      <vt:lpstr>BreakOut</vt:lpstr>
      <vt:lpstr>Thay đổi hệ số quãng</vt:lpstr>
      <vt:lpstr>Sheet1</vt:lpstr>
      <vt:lpstr>Sheet2</vt:lpstr>
      <vt:lpstr>SuHuynh</vt:lpstr>
      <vt:lpstr>5%</vt:lpstr>
      <vt:lpstr>Fibo3.618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2024-11-01T03:52:41Z</dcterms:modified>
</cp:coreProperties>
</file>